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A7D038-9E5C-4034-AFBD-019492F17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calcPr calcId="181029"/>
</workbook>
</file>

<file path=xl/calcChain.xml><?xml version="1.0" encoding="utf-8"?>
<calcChain xmlns="http://schemas.openxmlformats.org/spreadsheetml/2006/main">
  <c r="F4" i="1" l="1"/>
  <c r="E477" i="1"/>
  <c r="F477" i="1"/>
  <c r="G477" i="1" s="1"/>
  <c r="K477" i="1" s="1"/>
  <c r="Q477" i="1"/>
  <c r="E475" i="1"/>
  <c r="F475" i="1"/>
  <c r="G475" i="1" s="1"/>
  <c r="K475" i="1" s="1"/>
  <c r="Q475" i="1"/>
  <c r="E476" i="1"/>
  <c r="F476" i="1"/>
  <c r="G476" i="1" s="1"/>
  <c r="K476" i="1" s="1"/>
  <c r="Q476" i="1"/>
  <c r="Q471" i="1"/>
  <c r="Q474" i="1"/>
  <c r="Q470" i="1"/>
  <c r="E472" i="1"/>
  <c r="F472" i="1" s="1"/>
  <c r="G472" i="1" s="1"/>
  <c r="K472" i="1" s="1"/>
  <c r="Q472" i="1"/>
  <c r="Q473" i="1"/>
  <c r="E469" i="1"/>
  <c r="F469" i="1" s="1"/>
  <c r="G469" i="1" s="1"/>
  <c r="K469" i="1" s="1"/>
  <c r="E452" i="1"/>
  <c r="F452" i="1" s="1"/>
  <c r="Q465" i="1"/>
  <c r="Q466" i="1"/>
  <c r="Q467" i="1"/>
  <c r="Q468" i="1"/>
  <c r="Q469" i="1"/>
  <c r="Q464" i="1"/>
  <c r="Q463" i="1"/>
  <c r="Q461" i="1"/>
  <c r="Q460" i="1"/>
  <c r="Q459" i="1"/>
  <c r="Q462" i="1"/>
  <c r="C7" i="1"/>
  <c r="E471" i="1" s="1"/>
  <c r="F471" i="1" s="1"/>
  <c r="G471" i="1" s="1"/>
  <c r="K471" i="1" s="1"/>
  <c r="C8" i="1"/>
  <c r="E387" i="1"/>
  <c r="F387" i="1" s="1"/>
  <c r="G387" i="1" s="1"/>
  <c r="K387" i="1" s="1"/>
  <c r="E389" i="1"/>
  <c r="F389" i="1" s="1"/>
  <c r="G389" i="1" s="1"/>
  <c r="E390" i="1"/>
  <c r="F390" i="1"/>
  <c r="G390" i="1" s="1"/>
  <c r="K390" i="1" s="1"/>
  <c r="E393" i="1"/>
  <c r="F393" i="1"/>
  <c r="G393" i="1" s="1"/>
  <c r="E394" i="1"/>
  <c r="F394" i="1"/>
  <c r="G394" i="1" s="1"/>
  <c r="K394" i="1" s="1"/>
  <c r="E395" i="1"/>
  <c r="F395" i="1" s="1"/>
  <c r="G395" i="1" s="1"/>
  <c r="K395" i="1" s="1"/>
  <c r="E404" i="1"/>
  <c r="F404" i="1" s="1"/>
  <c r="G404" i="1" s="1"/>
  <c r="E405" i="1"/>
  <c r="F405" i="1"/>
  <c r="G405" i="1" s="1"/>
  <c r="E406" i="1"/>
  <c r="F406" i="1" s="1"/>
  <c r="G406" i="1" s="1"/>
  <c r="E407" i="1"/>
  <c r="F407" i="1" s="1"/>
  <c r="G407" i="1" s="1"/>
  <c r="I407" i="1" s="1"/>
  <c r="E408" i="1"/>
  <c r="F408" i="1" s="1"/>
  <c r="G408" i="1" s="1"/>
  <c r="I408" i="1" s="1"/>
  <c r="E399" i="1"/>
  <c r="F399" i="1" s="1"/>
  <c r="G399" i="1" s="1"/>
  <c r="E423" i="1"/>
  <c r="F423" i="1"/>
  <c r="G423" i="1" s="1"/>
  <c r="K423" i="1" s="1"/>
  <c r="E420" i="1"/>
  <c r="F420" i="1" s="1"/>
  <c r="G420" i="1" s="1"/>
  <c r="E421" i="1"/>
  <c r="F421" i="1" s="1"/>
  <c r="G421" i="1" s="1"/>
  <c r="E440" i="1"/>
  <c r="F440" i="1" s="1"/>
  <c r="G440" i="1" s="1"/>
  <c r="E450" i="1"/>
  <c r="F450" i="1" s="1"/>
  <c r="E119" i="1"/>
  <c r="E140" i="1"/>
  <c r="F140" i="1" s="1"/>
  <c r="G140" i="1" s="1"/>
  <c r="J140" i="1" s="1"/>
  <c r="E141" i="1"/>
  <c r="F141" i="1" s="1"/>
  <c r="G141" i="1" s="1"/>
  <c r="J141" i="1" s="1"/>
  <c r="E118" i="1"/>
  <c r="F118" i="1" s="1"/>
  <c r="G118" i="1" s="1"/>
  <c r="E414" i="1"/>
  <c r="F414" i="1" s="1"/>
  <c r="E362" i="1"/>
  <c r="F362" i="1"/>
  <c r="G362" i="1" s="1"/>
  <c r="I362" i="1" s="1"/>
  <c r="E363" i="1"/>
  <c r="E364" i="1"/>
  <c r="F364" i="1" s="1"/>
  <c r="G364" i="1" s="1"/>
  <c r="E365" i="1"/>
  <c r="F365" i="1"/>
  <c r="G365" i="1" s="1"/>
  <c r="E366" i="1"/>
  <c r="F366" i="1" s="1"/>
  <c r="G366" i="1" s="1"/>
  <c r="I366" i="1" s="1"/>
  <c r="E370" i="1"/>
  <c r="F370" i="1" s="1"/>
  <c r="G370" i="1" s="1"/>
  <c r="I370" i="1" s="1"/>
  <c r="E371" i="1"/>
  <c r="F371" i="1" s="1"/>
  <c r="G371" i="1" s="1"/>
  <c r="E373" i="1"/>
  <c r="F373" i="1" s="1"/>
  <c r="G373" i="1" s="1"/>
  <c r="I373" i="1" s="1"/>
  <c r="E374" i="1"/>
  <c r="F374" i="1" s="1"/>
  <c r="G374" i="1" s="1"/>
  <c r="I374" i="1" s="1"/>
  <c r="E375" i="1"/>
  <c r="F375" i="1" s="1"/>
  <c r="G375" i="1" s="1"/>
  <c r="E376" i="1"/>
  <c r="F376" i="1" s="1"/>
  <c r="G376" i="1" s="1"/>
  <c r="I376" i="1" s="1"/>
  <c r="E377" i="1"/>
  <c r="E378" i="1"/>
  <c r="F378" i="1" s="1"/>
  <c r="G378" i="1" s="1"/>
  <c r="I378" i="1" s="1"/>
  <c r="E379" i="1"/>
  <c r="F379" i="1" s="1"/>
  <c r="G379" i="1" s="1"/>
  <c r="E380" i="1"/>
  <c r="F380" i="1"/>
  <c r="G380" i="1" s="1"/>
  <c r="I380" i="1"/>
  <c r="E381" i="1"/>
  <c r="F381" i="1" s="1"/>
  <c r="G381" i="1" s="1"/>
  <c r="I381" i="1" s="1"/>
  <c r="E382" i="1"/>
  <c r="F382" i="1"/>
  <c r="G382" i="1" s="1"/>
  <c r="I382" i="1" s="1"/>
  <c r="E383" i="1"/>
  <c r="F383" i="1"/>
  <c r="G383" i="1" s="1"/>
  <c r="I383" i="1" s="1"/>
  <c r="E384" i="1"/>
  <c r="F384" i="1" s="1"/>
  <c r="G384" i="1" s="1"/>
  <c r="I384" i="1" s="1"/>
  <c r="E385" i="1"/>
  <c r="F385" i="1" s="1"/>
  <c r="G385" i="1" s="1"/>
  <c r="I385" i="1" s="1"/>
  <c r="E386" i="1"/>
  <c r="F386" i="1" s="1"/>
  <c r="G386" i="1" s="1"/>
  <c r="I386" i="1" s="1"/>
  <c r="E388" i="1"/>
  <c r="F388" i="1" s="1"/>
  <c r="G388" i="1" s="1"/>
  <c r="J388" i="1" s="1"/>
  <c r="E391" i="1"/>
  <c r="E392" i="1"/>
  <c r="F392" i="1" s="1"/>
  <c r="G392" i="1" s="1"/>
  <c r="I392" i="1" s="1"/>
  <c r="E396" i="1"/>
  <c r="F396" i="1"/>
  <c r="G396" i="1" s="1"/>
  <c r="I396" i="1" s="1"/>
  <c r="E397" i="1"/>
  <c r="F397" i="1"/>
  <c r="G397" i="1" s="1"/>
  <c r="I397" i="1" s="1"/>
  <c r="E398" i="1"/>
  <c r="F398" i="1" s="1"/>
  <c r="G398" i="1" s="1"/>
  <c r="E400" i="1"/>
  <c r="F400" i="1"/>
  <c r="G400" i="1" s="1"/>
  <c r="I400" i="1" s="1"/>
  <c r="E401" i="1"/>
  <c r="F401" i="1"/>
  <c r="G401" i="1" s="1"/>
  <c r="K401" i="1" s="1"/>
  <c r="E403" i="1"/>
  <c r="F403" i="1"/>
  <c r="G403" i="1" s="1"/>
  <c r="E409" i="1"/>
  <c r="F409" i="1" s="1"/>
  <c r="G409" i="1" s="1"/>
  <c r="I409" i="1" s="1"/>
  <c r="E410" i="1"/>
  <c r="F410" i="1" s="1"/>
  <c r="G410" i="1" s="1"/>
  <c r="I410" i="1" s="1"/>
  <c r="E411" i="1"/>
  <c r="F411" i="1" s="1"/>
  <c r="G411" i="1" s="1"/>
  <c r="I411" i="1" s="1"/>
  <c r="E412" i="1"/>
  <c r="F412" i="1" s="1"/>
  <c r="G412" i="1" s="1"/>
  <c r="I412" i="1" s="1"/>
  <c r="E413" i="1"/>
  <c r="F413" i="1" s="1"/>
  <c r="G413" i="1" s="1"/>
  <c r="E415" i="1"/>
  <c r="F415" i="1"/>
  <c r="G415" i="1" s="1"/>
  <c r="I415" i="1" s="1"/>
  <c r="E416" i="1"/>
  <c r="F416" i="1"/>
  <c r="G416" i="1" s="1"/>
  <c r="E417" i="1"/>
  <c r="F417" i="1" s="1"/>
  <c r="G417" i="1" s="1"/>
  <c r="I417" i="1" s="1"/>
  <c r="E418" i="1"/>
  <c r="F418" i="1" s="1"/>
  <c r="G418" i="1" s="1"/>
  <c r="I418" i="1" s="1"/>
  <c r="E419" i="1"/>
  <c r="F419" i="1" s="1"/>
  <c r="G419" i="1" s="1"/>
  <c r="I419" i="1" s="1"/>
  <c r="E422" i="1"/>
  <c r="E424" i="1"/>
  <c r="E425" i="1"/>
  <c r="F425" i="1" s="1"/>
  <c r="G425" i="1" s="1"/>
  <c r="E426" i="1"/>
  <c r="F426" i="1"/>
  <c r="G426" i="1" s="1"/>
  <c r="I426" i="1" s="1"/>
  <c r="E427" i="1"/>
  <c r="F427" i="1"/>
  <c r="G427" i="1" s="1"/>
  <c r="I427" i="1" s="1"/>
  <c r="E428" i="1"/>
  <c r="F428" i="1"/>
  <c r="G428" i="1" s="1"/>
  <c r="I428" i="1" s="1"/>
  <c r="E429" i="1"/>
  <c r="F429" i="1" s="1"/>
  <c r="G429" i="1" s="1"/>
  <c r="I429" i="1" s="1"/>
  <c r="E430" i="1"/>
  <c r="F430" i="1" s="1"/>
  <c r="G430" i="1" s="1"/>
  <c r="I430" i="1" s="1"/>
  <c r="E431" i="1"/>
  <c r="F431" i="1" s="1"/>
  <c r="G431" i="1" s="1"/>
  <c r="I431" i="1" s="1"/>
  <c r="E432" i="1"/>
  <c r="E433" i="1"/>
  <c r="F433" i="1" s="1"/>
  <c r="G433" i="1" s="1"/>
  <c r="E434" i="1"/>
  <c r="F434" i="1" s="1"/>
  <c r="G434" i="1" s="1"/>
  <c r="K434" i="1" s="1"/>
  <c r="E435" i="1"/>
  <c r="F435" i="1" s="1"/>
  <c r="G435" i="1"/>
  <c r="K435" i="1" s="1"/>
  <c r="E436" i="1"/>
  <c r="F436" i="1" s="1"/>
  <c r="G436" i="1" s="1"/>
  <c r="K436" i="1" s="1"/>
  <c r="E437" i="1"/>
  <c r="F437" i="1" s="1"/>
  <c r="G437" i="1" s="1"/>
  <c r="E438" i="1"/>
  <c r="F438" i="1" s="1"/>
  <c r="G438" i="1" s="1"/>
  <c r="K438" i="1" s="1"/>
  <c r="E439" i="1"/>
  <c r="F439" i="1" s="1"/>
  <c r="G439" i="1" s="1"/>
  <c r="E441" i="1"/>
  <c r="F441" i="1"/>
  <c r="G441" i="1" s="1"/>
  <c r="K441" i="1" s="1"/>
  <c r="E442" i="1"/>
  <c r="F442" i="1" s="1"/>
  <c r="G442" i="1" s="1"/>
  <c r="E443" i="1"/>
  <c r="F443" i="1"/>
  <c r="G443" i="1" s="1"/>
  <c r="I443" i="1" s="1"/>
  <c r="E445" i="1"/>
  <c r="F445" i="1"/>
  <c r="G445" i="1" s="1"/>
  <c r="E446" i="1"/>
  <c r="F446" i="1" s="1"/>
  <c r="G446" i="1" s="1"/>
  <c r="E447" i="1"/>
  <c r="E448" i="1"/>
  <c r="F448" i="1" s="1"/>
  <c r="G448" i="1" s="1"/>
  <c r="E449" i="1"/>
  <c r="F449" i="1" s="1"/>
  <c r="G449" i="1" s="1"/>
  <c r="D9" i="1"/>
  <c r="C9" i="1"/>
  <c r="E21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E26" i="1"/>
  <c r="F26" i="1" s="1"/>
  <c r="G26" i="1" s="1"/>
  <c r="I26" i="1" s="1"/>
  <c r="E27" i="1"/>
  <c r="F27" i="1" s="1"/>
  <c r="E28" i="1"/>
  <c r="F28" i="1" s="1"/>
  <c r="G28" i="1" s="1"/>
  <c r="I28" i="1" s="1"/>
  <c r="E29" i="1"/>
  <c r="F29" i="1" s="1"/>
  <c r="G29" i="1" s="1"/>
  <c r="J29" i="1" s="1"/>
  <c r="E30" i="1"/>
  <c r="F30" i="1" s="1"/>
  <c r="G30" i="1" s="1"/>
  <c r="E31" i="1"/>
  <c r="F31" i="1" s="1"/>
  <c r="E32" i="1"/>
  <c r="F32" i="1"/>
  <c r="G32" i="1" s="1"/>
  <c r="I32" i="1" s="1"/>
  <c r="E33" i="1"/>
  <c r="F33" i="1" s="1"/>
  <c r="E34" i="1"/>
  <c r="F34" i="1" s="1"/>
  <c r="E35" i="1"/>
  <c r="F35" i="1" s="1"/>
  <c r="E36" i="1"/>
  <c r="F36" i="1" s="1"/>
  <c r="G36" i="1" s="1"/>
  <c r="I36" i="1" s="1"/>
  <c r="E37" i="1"/>
  <c r="F37" i="1" s="1"/>
  <c r="E38" i="1"/>
  <c r="F38" i="1" s="1"/>
  <c r="E39" i="1"/>
  <c r="E40" i="1"/>
  <c r="F40" i="1" s="1"/>
  <c r="G40" i="1" s="1"/>
  <c r="I40" i="1" s="1"/>
  <c r="E41" i="1"/>
  <c r="F41" i="1" s="1"/>
  <c r="E42" i="1"/>
  <c r="F42" i="1" s="1"/>
  <c r="E43" i="1"/>
  <c r="F43" i="1" s="1"/>
  <c r="E44" i="1"/>
  <c r="F44" i="1" s="1"/>
  <c r="G44" i="1" s="1"/>
  <c r="E45" i="1"/>
  <c r="F45" i="1" s="1"/>
  <c r="G45" i="1" s="1"/>
  <c r="I45" i="1" s="1"/>
  <c r="E46" i="1"/>
  <c r="F46" i="1" s="1"/>
  <c r="E47" i="1"/>
  <c r="F47" i="1" s="1"/>
  <c r="E48" i="1"/>
  <c r="F48" i="1"/>
  <c r="E49" i="1"/>
  <c r="F49" i="1" s="1"/>
  <c r="E50" i="1"/>
  <c r="F50" i="1" s="1"/>
  <c r="E51" i="1"/>
  <c r="F51" i="1" s="1"/>
  <c r="E52" i="1"/>
  <c r="F52" i="1" s="1"/>
  <c r="G52" i="1" s="1"/>
  <c r="I52" i="1" s="1"/>
  <c r="E53" i="1"/>
  <c r="F53" i="1" s="1"/>
  <c r="E54" i="1"/>
  <c r="F54" i="1" s="1"/>
  <c r="E55" i="1"/>
  <c r="F55" i="1" s="1"/>
  <c r="E56" i="1"/>
  <c r="F56" i="1"/>
  <c r="G56" i="1" s="1"/>
  <c r="I56" i="1" s="1"/>
  <c r="E57" i="1"/>
  <c r="E58" i="1"/>
  <c r="F58" i="1" s="1"/>
  <c r="G58" i="1" s="1"/>
  <c r="I58" i="1" s="1"/>
  <c r="E59" i="1"/>
  <c r="F59" i="1" s="1"/>
  <c r="G59" i="1" s="1"/>
  <c r="I59" i="1" s="1"/>
  <c r="E60" i="1"/>
  <c r="F60" i="1" s="1"/>
  <c r="E61" i="1"/>
  <c r="F61" i="1" s="1"/>
  <c r="G61" i="1" s="1"/>
  <c r="I61" i="1" s="1"/>
  <c r="E62" i="1"/>
  <c r="F62" i="1" s="1"/>
  <c r="E63" i="1"/>
  <c r="F63" i="1" s="1"/>
  <c r="E64" i="1"/>
  <c r="E65" i="1"/>
  <c r="F65" i="1" s="1"/>
  <c r="G65" i="1" s="1"/>
  <c r="I65" i="1" s="1"/>
  <c r="E66" i="1"/>
  <c r="F66" i="1" s="1"/>
  <c r="E67" i="1"/>
  <c r="F67" i="1" s="1"/>
  <c r="E68" i="1"/>
  <c r="F68" i="1" s="1"/>
  <c r="E69" i="1"/>
  <c r="F69" i="1" s="1"/>
  <c r="G69" i="1" s="1"/>
  <c r="I69" i="1" s="1"/>
  <c r="E70" i="1"/>
  <c r="E71" i="1"/>
  <c r="F71" i="1" s="1"/>
  <c r="E72" i="1"/>
  <c r="F72" i="1" s="1"/>
  <c r="G72" i="1" s="1"/>
  <c r="E73" i="1"/>
  <c r="F73" i="1"/>
  <c r="E74" i="1"/>
  <c r="F74" i="1"/>
  <c r="G74" i="1" s="1"/>
  <c r="I74" i="1" s="1"/>
  <c r="E75" i="1"/>
  <c r="F75" i="1"/>
  <c r="G75" i="1" s="1"/>
  <c r="I75" i="1" s="1"/>
  <c r="E76" i="1"/>
  <c r="F76" i="1"/>
  <c r="G76" i="1" s="1"/>
  <c r="E77" i="1"/>
  <c r="F77" i="1" s="1"/>
  <c r="E78" i="1"/>
  <c r="F78" i="1" s="1"/>
  <c r="G78" i="1" s="1"/>
  <c r="E79" i="1"/>
  <c r="F79" i="1"/>
  <c r="E80" i="1"/>
  <c r="F80" i="1"/>
  <c r="G80" i="1" s="1"/>
  <c r="I80" i="1" s="1"/>
  <c r="E81" i="1"/>
  <c r="F81" i="1"/>
  <c r="E82" i="1"/>
  <c r="F82" i="1"/>
  <c r="G82" i="1" s="1"/>
  <c r="I82" i="1" s="1"/>
  <c r="E83" i="1"/>
  <c r="F83" i="1"/>
  <c r="G83" i="1" s="1"/>
  <c r="I83" i="1" s="1"/>
  <c r="E84" i="1"/>
  <c r="F84" i="1"/>
  <c r="E85" i="1"/>
  <c r="F85" i="1"/>
  <c r="E86" i="1"/>
  <c r="F86" i="1"/>
  <c r="E87" i="1"/>
  <c r="F87" i="1"/>
  <c r="G87" i="1" s="1"/>
  <c r="I87" i="1" s="1"/>
  <c r="E88" i="1"/>
  <c r="F88" i="1"/>
  <c r="E89" i="1"/>
  <c r="F89" i="1"/>
  <c r="E90" i="1"/>
  <c r="F90" i="1" s="1"/>
  <c r="G90" i="1" s="1"/>
  <c r="I90" i="1" s="1"/>
  <c r="E91" i="1"/>
  <c r="F91" i="1" s="1"/>
  <c r="E92" i="1"/>
  <c r="F92" i="1" s="1"/>
  <c r="G92" i="1" s="1"/>
  <c r="E93" i="1"/>
  <c r="F93" i="1" s="1"/>
  <c r="G93" i="1" s="1"/>
  <c r="I93" i="1" s="1"/>
  <c r="E94" i="1"/>
  <c r="F94" i="1"/>
  <c r="E95" i="1"/>
  <c r="F95" i="1"/>
  <c r="E96" i="1"/>
  <c r="F96" i="1"/>
  <c r="G96" i="1" s="1"/>
  <c r="I96" i="1" s="1"/>
  <c r="E97" i="1"/>
  <c r="F97" i="1" s="1"/>
  <c r="G97" i="1" s="1"/>
  <c r="I97" i="1" s="1"/>
  <c r="E98" i="1"/>
  <c r="F98" i="1" s="1"/>
  <c r="G98" i="1" s="1"/>
  <c r="I98" i="1" s="1"/>
  <c r="E99" i="1"/>
  <c r="F99" i="1" s="1"/>
  <c r="E100" i="1"/>
  <c r="F100" i="1" s="1"/>
  <c r="G100" i="1" s="1"/>
  <c r="I100" i="1" s="1"/>
  <c r="E101" i="1"/>
  <c r="F101" i="1" s="1"/>
  <c r="E102" i="1"/>
  <c r="F102" i="1" s="1"/>
  <c r="G102" i="1" s="1"/>
  <c r="I102" i="1" s="1"/>
  <c r="E103" i="1"/>
  <c r="F103" i="1" s="1"/>
  <c r="E104" i="1"/>
  <c r="F104" i="1" s="1"/>
  <c r="E105" i="1"/>
  <c r="F105" i="1" s="1"/>
  <c r="E106" i="1"/>
  <c r="F106" i="1"/>
  <c r="G106" i="1" s="1"/>
  <c r="I106" i="1" s="1"/>
  <c r="E107" i="1"/>
  <c r="F107" i="1" s="1"/>
  <c r="G107" i="1" s="1"/>
  <c r="I107" i="1" s="1"/>
  <c r="E108" i="1"/>
  <c r="F108" i="1"/>
  <c r="E109" i="1"/>
  <c r="F109" i="1"/>
  <c r="E110" i="1"/>
  <c r="F110" i="1" s="1"/>
  <c r="G110" i="1" s="1"/>
  <c r="I110" i="1" s="1"/>
  <c r="E111" i="1"/>
  <c r="E112" i="1"/>
  <c r="F112" i="1" s="1"/>
  <c r="G112" i="1" s="1"/>
  <c r="E113" i="1"/>
  <c r="F113" i="1" s="1"/>
  <c r="E114" i="1"/>
  <c r="F114" i="1" s="1"/>
  <c r="G114" i="1" s="1"/>
  <c r="I114" i="1" s="1"/>
  <c r="E115" i="1"/>
  <c r="F115" i="1" s="1"/>
  <c r="E116" i="1"/>
  <c r="F116" i="1" s="1"/>
  <c r="G116" i="1" s="1"/>
  <c r="I116" i="1" s="1"/>
  <c r="E117" i="1"/>
  <c r="F117" i="1" s="1"/>
  <c r="E120" i="1"/>
  <c r="F120" i="1" s="1"/>
  <c r="G120" i="1" s="1"/>
  <c r="I120" i="1" s="1"/>
  <c r="E121" i="1"/>
  <c r="F121" i="1" s="1"/>
  <c r="G121" i="1" s="1"/>
  <c r="I121" i="1" s="1"/>
  <c r="E122" i="1"/>
  <c r="F122" i="1" s="1"/>
  <c r="E123" i="1"/>
  <c r="F123" i="1" s="1"/>
  <c r="E124" i="1"/>
  <c r="F124" i="1" s="1"/>
  <c r="G124" i="1" s="1"/>
  <c r="I124" i="1" s="1"/>
  <c r="E125" i="1"/>
  <c r="F125" i="1" s="1"/>
  <c r="E126" i="1"/>
  <c r="F126" i="1" s="1"/>
  <c r="E127" i="1"/>
  <c r="F127" i="1" s="1"/>
  <c r="E128" i="1"/>
  <c r="F128" i="1"/>
  <c r="E129" i="1"/>
  <c r="F129" i="1" s="1"/>
  <c r="E130" i="1"/>
  <c r="E131" i="1"/>
  <c r="F131" i="1" s="1"/>
  <c r="E132" i="1"/>
  <c r="F132" i="1" s="1"/>
  <c r="G132" i="1" s="1"/>
  <c r="I132" i="1" s="1"/>
  <c r="E133" i="1"/>
  <c r="F133" i="1" s="1"/>
  <c r="E134" i="1"/>
  <c r="F134" i="1" s="1"/>
  <c r="E135" i="1"/>
  <c r="F135" i="1" s="1"/>
  <c r="E136" i="1"/>
  <c r="E137" i="1"/>
  <c r="F137" i="1" s="1"/>
  <c r="E138" i="1"/>
  <c r="F138" i="1" s="1"/>
  <c r="E139" i="1"/>
  <c r="F139" i="1"/>
  <c r="E142" i="1"/>
  <c r="F142" i="1" s="1"/>
  <c r="G142" i="1" s="1"/>
  <c r="I142" i="1" s="1"/>
  <c r="E143" i="1"/>
  <c r="F143" i="1" s="1"/>
  <c r="E144" i="1"/>
  <c r="F144" i="1"/>
  <c r="G144" i="1" s="1"/>
  <c r="I144" i="1" s="1"/>
  <c r="E145" i="1"/>
  <c r="F145" i="1" s="1"/>
  <c r="E146" i="1"/>
  <c r="F146" i="1" s="1"/>
  <c r="E147" i="1"/>
  <c r="F147" i="1" s="1"/>
  <c r="E148" i="1"/>
  <c r="F148" i="1" s="1"/>
  <c r="G148" i="1" s="1"/>
  <c r="E149" i="1"/>
  <c r="F149" i="1" s="1"/>
  <c r="E150" i="1"/>
  <c r="F150" i="1" s="1"/>
  <c r="G150" i="1" s="1"/>
  <c r="I150" i="1" s="1"/>
  <c r="E151" i="1"/>
  <c r="E152" i="1"/>
  <c r="F152" i="1" s="1"/>
  <c r="E153" i="1"/>
  <c r="F153" i="1" s="1"/>
  <c r="E154" i="1"/>
  <c r="F154" i="1" s="1"/>
  <c r="E155" i="1"/>
  <c r="F155" i="1"/>
  <c r="E156" i="1"/>
  <c r="F156" i="1" s="1"/>
  <c r="E157" i="1"/>
  <c r="F157" i="1" s="1"/>
  <c r="G157" i="1" s="1"/>
  <c r="E158" i="1"/>
  <c r="F158" i="1" s="1"/>
  <c r="G158" i="1" s="1"/>
  <c r="I158" i="1" s="1"/>
  <c r="E159" i="1"/>
  <c r="F159" i="1" s="1"/>
  <c r="E160" i="1"/>
  <c r="F160" i="1" s="1"/>
  <c r="E161" i="1"/>
  <c r="F161" i="1" s="1"/>
  <c r="E162" i="1"/>
  <c r="F162" i="1" s="1"/>
  <c r="G162" i="1" s="1"/>
  <c r="I162" i="1" s="1"/>
  <c r="E163" i="1"/>
  <c r="E164" i="1"/>
  <c r="F164" i="1" s="1"/>
  <c r="E165" i="1"/>
  <c r="F165" i="1" s="1"/>
  <c r="E166" i="1"/>
  <c r="F166" i="1"/>
  <c r="G166" i="1" s="1"/>
  <c r="I166" i="1" s="1"/>
  <c r="E167" i="1"/>
  <c r="F167" i="1" s="1"/>
  <c r="E168" i="1"/>
  <c r="F168" i="1" s="1"/>
  <c r="E169" i="1"/>
  <c r="F169" i="1"/>
  <c r="G169" i="1" s="1"/>
  <c r="I169" i="1" s="1"/>
  <c r="E170" i="1"/>
  <c r="F170" i="1" s="1"/>
  <c r="E171" i="1"/>
  <c r="F171" i="1" s="1"/>
  <c r="E172" i="1"/>
  <c r="F172" i="1" s="1"/>
  <c r="E173" i="1"/>
  <c r="F173" i="1" s="1"/>
  <c r="E174" i="1"/>
  <c r="F174" i="1" s="1"/>
  <c r="G174" i="1" s="1"/>
  <c r="I174" i="1" s="1"/>
  <c r="E175" i="1"/>
  <c r="F175" i="1" s="1"/>
  <c r="E176" i="1"/>
  <c r="E177" i="1"/>
  <c r="F177" i="1" s="1"/>
  <c r="E178" i="1"/>
  <c r="F178" i="1" s="1"/>
  <c r="E179" i="1"/>
  <c r="F179" i="1" s="1"/>
  <c r="E180" i="1"/>
  <c r="F180" i="1" s="1"/>
  <c r="G180" i="1" s="1"/>
  <c r="I180" i="1" s="1"/>
  <c r="E181" i="1"/>
  <c r="F181" i="1" s="1"/>
  <c r="E182" i="1"/>
  <c r="F182" i="1" s="1"/>
  <c r="G182" i="1" s="1"/>
  <c r="I182" i="1" s="1"/>
  <c r="E183" i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E191" i="1"/>
  <c r="F191" i="1" s="1"/>
  <c r="E192" i="1"/>
  <c r="F192" i="1" s="1"/>
  <c r="E193" i="1"/>
  <c r="F193" i="1" s="1"/>
  <c r="E194" i="1"/>
  <c r="F194" i="1"/>
  <c r="E195" i="1"/>
  <c r="F195" i="1" s="1"/>
  <c r="E196" i="1"/>
  <c r="F196" i="1" s="1"/>
  <c r="E197" i="1"/>
  <c r="F197" i="1" s="1"/>
  <c r="E198" i="1"/>
  <c r="F198" i="1" s="1"/>
  <c r="G198" i="1" s="1"/>
  <c r="I198" i="1" s="1"/>
  <c r="E199" i="1"/>
  <c r="F199" i="1" s="1"/>
  <c r="E200" i="1"/>
  <c r="F200" i="1" s="1"/>
  <c r="E203" i="1"/>
  <c r="F203" i="1"/>
  <c r="E204" i="1"/>
  <c r="F204" i="1" s="1"/>
  <c r="E205" i="1"/>
  <c r="E206" i="1"/>
  <c r="F206" i="1" s="1"/>
  <c r="E207" i="1"/>
  <c r="F207" i="1" s="1"/>
  <c r="G207" i="1" s="1"/>
  <c r="I207" i="1" s="1"/>
  <c r="E208" i="1"/>
  <c r="F208" i="1" s="1"/>
  <c r="G208" i="1" s="1"/>
  <c r="I208" i="1" s="1"/>
  <c r="E209" i="1"/>
  <c r="F209" i="1" s="1"/>
  <c r="E210" i="1"/>
  <c r="F210" i="1"/>
  <c r="E211" i="1"/>
  <c r="F211" i="1" s="1"/>
  <c r="E213" i="1"/>
  <c r="F213" i="1" s="1"/>
  <c r="E214" i="1"/>
  <c r="F214" i="1" s="1"/>
  <c r="E215" i="1"/>
  <c r="F215" i="1" s="1"/>
  <c r="G215" i="1" s="1"/>
  <c r="I215" i="1" s="1"/>
  <c r="E216" i="1"/>
  <c r="F216" i="1" s="1"/>
  <c r="E217" i="1"/>
  <c r="F217" i="1" s="1"/>
  <c r="G217" i="1" s="1"/>
  <c r="I217" i="1" s="1"/>
  <c r="E218" i="1"/>
  <c r="F218" i="1" s="1"/>
  <c r="G218" i="1" s="1"/>
  <c r="I218" i="1" s="1"/>
  <c r="E219" i="1"/>
  <c r="E220" i="1"/>
  <c r="F220" i="1" s="1"/>
  <c r="E221" i="1"/>
  <c r="F221" i="1" s="1"/>
  <c r="E222" i="1"/>
  <c r="F222" i="1" s="1"/>
  <c r="G222" i="1" s="1"/>
  <c r="I222" i="1" s="1"/>
  <c r="E223" i="1"/>
  <c r="F223" i="1" s="1"/>
  <c r="E224" i="1"/>
  <c r="F224" i="1" s="1"/>
  <c r="E225" i="1"/>
  <c r="F225" i="1" s="1"/>
  <c r="E226" i="1"/>
  <c r="F226" i="1"/>
  <c r="E227" i="1"/>
  <c r="F227" i="1" s="1"/>
  <c r="E228" i="1"/>
  <c r="F228" i="1" s="1"/>
  <c r="E229" i="1"/>
  <c r="F229" i="1" s="1"/>
  <c r="E230" i="1"/>
  <c r="F230" i="1" s="1"/>
  <c r="G230" i="1" s="1"/>
  <c r="I230" i="1" s="1"/>
  <c r="E231" i="1"/>
  <c r="F231" i="1" s="1"/>
  <c r="E232" i="1"/>
  <c r="F232" i="1" s="1"/>
  <c r="E233" i="1"/>
  <c r="F233" i="1" s="1"/>
  <c r="E234" i="1"/>
  <c r="E235" i="1"/>
  <c r="F235" i="1" s="1"/>
  <c r="E236" i="1"/>
  <c r="F236" i="1" s="1"/>
  <c r="E237" i="1"/>
  <c r="F237" i="1" s="1"/>
  <c r="E238" i="1"/>
  <c r="F238" i="1" s="1"/>
  <c r="G238" i="1" s="1"/>
  <c r="I238" i="1" s="1"/>
  <c r="E239" i="1"/>
  <c r="F239" i="1" s="1"/>
  <c r="E240" i="1"/>
  <c r="F240" i="1" s="1"/>
  <c r="E241" i="1"/>
  <c r="E242" i="1"/>
  <c r="F242" i="1" s="1"/>
  <c r="E243" i="1"/>
  <c r="F243" i="1" s="1"/>
  <c r="E244" i="1"/>
  <c r="F244" i="1" s="1"/>
  <c r="E245" i="1"/>
  <c r="F245" i="1" s="1"/>
  <c r="E246" i="1"/>
  <c r="F246" i="1" s="1"/>
  <c r="G246" i="1" s="1"/>
  <c r="I246" i="1" s="1"/>
  <c r="E247" i="1"/>
  <c r="F247" i="1" s="1"/>
  <c r="E248" i="1"/>
  <c r="E249" i="1"/>
  <c r="F249" i="1" s="1"/>
  <c r="E250" i="1"/>
  <c r="E251" i="1"/>
  <c r="F251" i="1" s="1"/>
  <c r="G251" i="1" s="1"/>
  <c r="I251" i="1" s="1"/>
  <c r="E252" i="1"/>
  <c r="F252" i="1" s="1"/>
  <c r="G252" i="1" s="1"/>
  <c r="E253" i="1"/>
  <c r="F253" i="1" s="1"/>
  <c r="G253" i="1" s="1"/>
  <c r="I253" i="1" s="1"/>
  <c r="E254" i="1"/>
  <c r="E255" i="1"/>
  <c r="F255" i="1" s="1"/>
  <c r="G255" i="1" s="1"/>
  <c r="I255" i="1" s="1"/>
  <c r="E256" i="1"/>
  <c r="F256" i="1" s="1"/>
  <c r="G256" i="1" s="1"/>
  <c r="I256" i="1" s="1"/>
  <c r="E257" i="1"/>
  <c r="F257" i="1"/>
  <c r="E258" i="1"/>
  <c r="F258" i="1"/>
  <c r="G258" i="1" s="1"/>
  <c r="I258" i="1" s="1"/>
  <c r="E259" i="1"/>
  <c r="F259" i="1" s="1"/>
  <c r="G259" i="1" s="1"/>
  <c r="I259" i="1" s="1"/>
  <c r="E260" i="1"/>
  <c r="F260" i="1"/>
  <c r="E261" i="1"/>
  <c r="F261" i="1" s="1"/>
  <c r="G261" i="1" s="1"/>
  <c r="I261" i="1" s="1"/>
  <c r="E262" i="1"/>
  <c r="F262" i="1" s="1"/>
  <c r="G262" i="1" s="1"/>
  <c r="I262" i="1" s="1"/>
  <c r="E263" i="1"/>
  <c r="E264" i="1"/>
  <c r="F264" i="1" s="1"/>
  <c r="G264" i="1" s="1"/>
  <c r="E265" i="1"/>
  <c r="F265" i="1" s="1"/>
  <c r="G265" i="1" s="1"/>
  <c r="I265" i="1" s="1"/>
  <c r="E266" i="1"/>
  <c r="F266" i="1" s="1"/>
  <c r="G266" i="1" s="1"/>
  <c r="I266" i="1" s="1"/>
  <c r="E273" i="1"/>
  <c r="E277" i="1"/>
  <c r="F277" i="1"/>
  <c r="G277" i="1" s="1"/>
  <c r="E278" i="1"/>
  <c r="F278" i="1" s="1"/>
  <c r="G278" i="1" s="1"/>
  <c r="I278" i="1" s="1"/>
  <c r="E279" i="1"/>
  <c r="F279" i="1" s="1"/>
  <c r="G279" i="1" s="1"/>
  <c r="I279" i="1" s="1"/>
  <c r="E280" i="1"/>
  <c r="F280" i="1" s="1"/>
  <c r="G280" i="1" s="1"/>
  <c r="I280" i="1" s="1"/>
  <c r="E281" i="1"/>
  <c r="F281" i="1"/>
  <c r="E282" i="1"/>
  <c r="F282" i="1" s="1"/>
  <c r="G282" i="1" s="1"/>
  <c r="I282" i="1" s="1"/>
  <c r="E283" i="1"/>
  <c r="F283" i="1" s="1"/>
  <c r="E284" i="1"/>
  <c r="E285" i="1"/>
  <c r="F285" i="1" s="1"/>
  <c r="G285" i="1" s="1"/>
  <c r="I285" i="1" s="1"/>
  <c r="E286" i="1"/>
  <c r="F286" i="1" s="1"/>
  <c r="G286" i="1" s="1"/>
  <c r="I286" i="1" s="1"/>
  <c r="E287" i="1"/>
  <c r="F287" i="1" s="1"/>
  <c r="G287" i="1" s="1"/>
  <c r="E288" i="1"/>
  <c r="F288" i="1" s="1"/>
  <c r="G288" i="1" s="1"/>
  <c r="E289" i="1"/>
  <c r="E290" i="1"/>
  <c r="F290" i="1" s="1"/>
  <c r="G290" i="1" s="1"/>
  <c r="I290" i="1" s="1"/>
  <c r="E291" i="1"/>
  <c r="F291" i="1" s="1"/>
  <c r="G291" i="1" s="1"/>
  <c r="I291" i="1" s="1"/>
  <c r="E292" i="1"/>
  <c r="F292" i="1"/>
  <c r="G292" i="1" s="1"/>
  <c r="I292" i="1" s="1"/>
  <c r="E293" i="1"/>
  <c r="F293" i="1" s="1"/>
  <c r="G293" i="1" s="1"/>
  <c r="I293" i="1" s="1"/>
  <c r="E294" i="1"/>
  <c r="E295" i="1"/>
  <c r="F295" i="1" s="1"/>
  <c r="G295" i="1" s="1"/>
  <c r="I295" i="1" s="1"/>
  <c r="E296" i="1"/>
  <c r="F296" i="1" s="1"/>
  <c r="G296" i="1" s="1"/>
  <c r="I296" i="1" s="1"/>
  <c r="E297" i="1"/>
  <c r="F297" i="1" s="1"/>
  <c r="E298" i="1"/>
  <c r="F298" i="1" s="1"/>
  <c r="G298" i="1" s="1"/>
  <c r="I298" i="1" s="1"/>
  <c r="E299" i="1"/>
  <c r="F299" i="1" s="1"/>
  <c r="E300" i="1"/>
  <c r="F300" i="1"/>
  <c r="E301" i="1"/>
  <c r="F301" i="1" s="1"/>
  <c r="G301" i="1" s="1"/>
  <c r="E302" i="1"/>
  <c r="F302" i="1" s="1"/>
  <c r="G302" i="1" s="1"/>
  <c r="I302" i="1" s="1"/>
  <c r="E303" i="1"/>
  <c r="E304" i="1"/>
  <c r="F304" i="1"/>
  <c r="E305" i="1"/>
  <c r="F305" i="1" s="1"/>
  <c r="G305" i="1" s="1"/>
  <c r="I305" i="1" s="1"/>
  <c r="E306" i="1"/>
  <c r="F306" i="1" s="1"/>
  <c r="G306" i="1" s="1"/>
  <c r="E307" i="1"/>
  <c r="F307" i="1" s="1"/>
  <c r="E308" i="1"/>
  <c r="F308" i="1"/>
  <c r="E309" i="1"/>
  <c r="F309" i="1" s="1"/>
  <c r="G309" i="1" s="1"/>
  <c r="I309" i="1" s="1"/>
  <c r="E314" i="1"/>
  <c r="F314" i="1" s="1"/>
  <c r="G314" i="1" s="1"/>
  <c r="I314" i="1" s="1"/>
  <c r="E315" i="1"/>
  <c r="F315" i="1" s="1"/>
  <c r="E316" i="1"/>
  <c r="F316" i="1"/>
  <c r="E317" i="1"/>
  <c r="F317" i="1" s="1"/>
  <c r="G317" i="1" s="1"/>
  <c r="E318" i="1"/>
  <c r="F318" i="1" s="1"/>
  <c r="E319" i="1"/>
  <c r="E320" i="1"/>
  <c r="F320" i="1"/>
  <c r="E321" i="1"/>
  <c r="F321" i="1" s="1"/>
  <c r="G321" i="1" s="1"/>
  <c r="I321" i="1" s="1"/>
  <c r="E322" i="1"/>
  <c r="F322" i="1" s="1"/>
  <c r="G322" i="1" s="1"/>
  <c r="E323" i="1"/>
  <c r="F323" i="1" s="1"/>
  <c r="E324" i="1"/>
  <c r="F324" i="1"/>
  <c r="E325" i="1"/>
  <c r="F325" i="1" s="1"/>
  <c r="G325" i="1" s="1"/>
  <c r="I325" i="1" s="1"/>
  <c r="E326" i="1"/>
  <c r="F326" i="1" s="1"/>
  <c r="G326" i="1" s="1"/>
  <c r="I326" i="1" s="1"/>
  <c r="E327" i="1"/>
  <c r="E328" i="1"/>
  <c r="F328" i="1"/>
  <c r="E329" i="1"/>
  <c r="F329" i="1" s="1"/>
  <c r="G329" i="1" s="1"/>
  <c r="I329" i="1" s="1"/>
  <c r="E330" i="1"/>
  <c r="F330" i="1" s="1"/>
  <c r="E331" i="1"/>
  <c r="F331" i="1" s="1"/>
  <c r="G331" i="1" s="1"/>
  <c r="I331" i="1" s="1"/>
  <c r="E332" i="1"/>
  <c r="F332" i="1"/>
  <c r="E333" i="1"/>
  <c r="F333" i="1" s="1"/>
  <c r="E334" i="1"/>
  <c r="F334" i="1" s="1"/>
  <c r="G334" i="1" s="1"/>
  <c r="I334" i="1" s="1"/>
  <c r="E335" i="1"/>
  <c r="E336" i="1"/>
  <c r="F336" i="1" s="1"/>
  <c r="G336" i="1" s="1"/>
  <c r="I336" i="1" s="1"/>
  <c r="E337" i="1"/>
  <c r="F337" i="1" s="1"/>
  <c r="G337" i="1" s="1"/>
  <c r="I337" i="1" s="1"/>
  <c r="E338" i="1"/>
  <c r="F338" i="1" s="1"/>
  <c r="G338" i="1" s="1"/>
  <c r="I338" i="1" s="1"/>
  <c r="E339" i="1"/>
  <c r="F339" i="1" s="1"/>
  <c r="G339" i="1" s="1"/>
  <c r="I339" i="1" s="1"/>
  <c r="E340" i="1"/>
  <c r="F340" i="1" s="1"/>
  <c r="G340" i="1" s="1"/>
  <c r="I340" i="1" s="1"/>
  <c r="E341" i="1"/>
  <c r="F341" i="1" s="1"/>
  <c r="G341" i="1" s="1"/>
  <c r="I341" i="1" s="1"/>
  <c r="E342" i="1"/>
  <c r="F342" i="1" s="1"/>
  <c r="G342" i="1" s="1"/>
  <c r="I342" i="1" s="1"/>
  <c r="E343" i="1"/>
  <c r="F343" i="1" s="1"/>
  <c r="G343" i="1" s="1"/>
  <c r="I343" i="1" s="1"/>
  <c r="E344" i="1"/>
  <c r="F344" i="1" s="1"/>
  <c r="G344" i="1" s="1"/>
  <c r="I344" i="1" s="1"/>
  <c r="E345" i="1"/>
  <c r="F345" i="1" s="1"/>
  <c r="G345" i="1" s="1"/>
  <c r="I345" i="1" s="1"/>
  <c r="E346" i="1"/>
  <c r="F346" i="1" s="1"/>
  <c r="G346" i="1" s="1"/>
  <c r="I346" i="1" s="1"/>
  <c r="E347" i="1"/>
  <c r="F347" i="1" s="1"/>
  <c r="G347" i="1" s="1"/>
  <c r="I347" i="1" s="1"/>
  <c r="E348" i="1"/>
  <c r="F348" i="1" s="1"/>
  <c r="G348" i="1" s="1"/>
  <c r="I348" i="1" s="1"/>
  <c r="E349" i="1"/>
  <c r="F349" i="1" s="1"/>
  <c r="G349" i="1" s="1"/>
  <c r="I349" i="1" s="1"/>
  <c r="E350" i="1"/>
  <c r="F350" i="1" s="1"/>
  <c r="G350" i="1" s="1"/>
  <c r="I350" i="1" s="1"/>
  <c r="E351" i="1"/>
  <c r="F351" i="1" s="1"/>
  <c r="G351" i="1" s="1"/>
  <c r="I351" i="1" s="1"/>
  <c r="E352" i="1"/>
  <c r="F352" i="1" s="1"/>
  <c r="G352" i="1" s="1"/>
  <c r="I352" i="1" s="1"/>
  <c r="E353" i="1"/>
  <c r="F353" i="1" s="1"/>
  <c r="G353" i="1" s="1"/>
  <c r="I353" i="1" s="1"/>
  <c r="E354" i="1"/>
  <c r="F354" i="1" s="1"/>
  <c r="G354" i="1" s="1"/>
  <c r="I354" i="1" s="1"/>
  <c r="E355" i="1"/>
  <c r="F355" i="1" s="1"/>
  <c r="G355" i="1" s="1"/>
  <c r="I355" i="1" s="1"/>
  <c r="E356" i="1"/>
  <c r="F356" i="1" s="1"/>
  <c r="G356" i="1" s="1"/>
  <c r="I356" i="1" s="1"/>
  <c r="E357" i="1"/>
  <c r="F357" i="1" s="1"/>
  <c r="G357" i="1" s="1"/>
  <c r="I357" i="1" s="1"/>
  <c r="E358" i="1"/>
  <c r="F358" i="1" s="1"/>
  <c r="G358" i="1" s="1"/>
  <c r="I358" i="1" s="1"/>
  <c r="E359" i="1"/>
  <c r="E360" i="1"/>
  <c r="F360" i="1" s="1"/>
  <c r="G360" i="1" s="1"/>
  <c r="I360" i="1" s="1"/>
  <c r="E361" i="1"/>
  <c r="F361" i="1" s="1"/>
  <c r="G361" i="1" s="1"/>
  <c r="I361" i="1" s="1"/>
  <c r="Q458" i="1"/>
  <c r="G27" i="1"/>
  <c r="I27" i="1" s="1"/>
  <c r="G115" i="1"/>
  <c r="I115" i="1" s="1"/>
  <c r="G117" i="1"/>
  <c r="G73" i="1"/>
  <c r="G77" i="1"/>
  <c r="G281" i="1"/>
  <c r="Q443" i="1"/>
  <c r="Q432" i="1"/>
  <c r="Q431" i="1"/>
  <c r="Q430" i="1"/>
  <c r="Q429" i="1"/>
  <c r="Q428" i="1"/>
  <c r="Q427" i="1"/>
  <c r="Q426" i="1"/>
  <c r="Q425" i="1"/>
  <c r="I425" i="1"/>
  <c r="Q424" i="1"/>
  <c r="Q422" i="1"/>
  <c r="Q419" i="1"/>
  <c r="Q418" i="1"/>
  <c r="Q417" i="1"/>
  <c r="Q415" i="1"/>
  <c r="Q413" i="1"/>
  <c r="I413" i="1"/>
  <c r="Q412" i="1"/>
  <c r="Q411" i="1"/>
  <c r="Q410" i="1"/>
  <c r="Q409" i="1"/>
  <c r="Q403" i="1"/>
  <c r="I403" i="1"/>
  <c r="Q401" i="1"/>
  <c r="Q400" i="1"/>
  <c r="Q398" i="1"/>
  <c r="I398" i="1"/>
  <c r="Q397" i="1"/>
  <c r="Q396" i="1"/>
  <c r="Q392" i="1"/>
  <c r="Q391" i="1"/>
  <c r="Q388" i="1"/>
  <c r="Q386" i="1"/>
  <c r="Q385" i="1"/>
  <c r="Q384" i="1"/>
  <c r="Q383" i="1"/>
  <c r="Q382" i="1"/>
  <c r="Q381" i="1"/>
  <c r="Q380" i="1"/>
  <c r="Q379" i="1"/>
  <c r="I379" i="1"/>
  <c r="Q378" i="1"/>
  <c r="Q377" i="1"/>
  <c r="Q376" i="1"/>
  <c r="Q375" i="1"/>
  <c r="I375" i="1"/>
  <c r="Q374" i="1"/>
  <c r="Q373" i="1"/>
  <c r="Q371" i="1"/>
  <c r="I371" i="1"/>
  <c r="Q370" i="1"/>
  <c r="Q366" i="1"/>
  <c r="Q363" i="1"/>
  <c r="Q361" i="1"/>
  <c r="Q360" i="1"/>
  <c r="Q359" i="1"/>
  <c r="Q212" i="1"/>
  <c r="Q202" i="1"/>
  <c r="Q141" i="1"/>
  <c r="Q140" i="1"/>
  <c r="Q120" i="1"/>
  <c r="Q119" i="1"/>
  <c r="Q117" i="1"/>
  <c r="I117" i="1"/>
  <c r="Q116" i="1"/>
  <c r="Q115" i="1"/>
  <c r="Q97" i="1"/>
  <c r="Q96" i="1"/>
  <c r="Q59" i="1"/>
  <c r="Q58" i="1"/>
  <c r="Q57" i="1"/>
  <c r="Q56" i="1"/>
  <c r="Q29" i="1"/>
  <c r="Q28" i="1"/>
  <c r="Q27" i="1"/>
  <c r="Q26" i="1"/>
  <c r="Q25" i="1"/>
  <c r="Q24" i="1"/>
  <c r="Q23" i="1"/>
  <c r="Q22" i="1"/>
  <c r="Q21" i="1"/>
  <c r="G425" i="3"/>
  <c r="C425" i="3"/>
  <c r="G350" i="3"/>
  <c r="C350" i="3"/>
  <c r="G349" i="3"/>
  <c r="C349" i="3"/>
  <c r="G348" i="3"/>
  <c r="C348" i="3"/>
  <c r="G347" i="3"/>
  <c r="C347" i="3"/>
  <c r="G346" i="3"/>
  <c r="C346" i="3"/>
  <c r="G345" i="3"/>
  <c r="C345" i="3"/>
  <c r="E345" i="3"/>
  <c r="G344" i="3"/>
  <c r="C344" i="3"/>
  <c r="G343" i="3"/>
  <c r="C343" i="3"/>
  <c r="E343" i="3"/>
  <c r="G342" i="3"/>
  <c r="C342" i="3"/>
  <c r="E342" i="3"/>
  <c r="G341" i="3"/>
  <c r="C341" i="3"/>
  <c r="E341" i="3"/>
  <c r="G340" i="3"/>
  <c r="C340" i="3"/>
  <c r="G339" i="3"/>
  <c r="C339" i="3"/>
  <c r="E339" i="3"/>
  <c r="G338" i="3"/>
  <c r="C338" i="3"/>
  <c r="E338" i="3"/>
  <c r="G337" i="3"/>
  <c r="C337" i="3"/>
  <c r="G424" i="3"/>
  <c r="C424" i="3"/>
  <c r="E424" i="3"/>
  <c r="G336" i="3"/>
  <c r="C336" i="3"/>
  <c r="E336" i="3"/>
  <c r="G335" i="3"/>
  <c r="C335" i="3"/>
  <c r="E335" i="3"/>
  <c r="G334" i="3"/>
  <c r="C334" i="3"/>
  <c r="E334" i="3"/>
  <c r="G333" i="3"/>
  <c r="C333" i="3"/>
  <c r="E333" i="3"/>
  <c r="G332" i="3"/>
  <c r="C332" i="3"/>
  <c r="E332" i="3"/>
  <c r="G331" i="3"/>
  <c r="C331" i="3"/>
  <c r="E331" i="3"/>
  <c r="G330" i="3"/>
  <c r="C330" i="3"/>
  <c r="E330" i="3"/>
  <c r="G329" i="3"/>
  <c r="C329" i="3"/>
  <c r="E329" i="3"/>
  <c r="G328" i="3"/>
  <c r="C328" i="3"/>
  <c r="E328" i="3"/>
  <c r="G327" i="3"/>
  <c r="C327" i="3"/>
  <c r="E327" i="3"/>
  <c r="G423" i="3"/>
  <c r="C423" i="3"/>
  <c r="G422" i="3"/>
  <c r="C422" i="3"/>
  <c r="E422" i="3"/>
  <c r="G421" i="3"/>
  <c r="C421" i="3"/>
  <c r="E421" i="3"/>
  <c r="G420" i="3"/>
  <c r="C420" i="3"/>
  <c r="E420" i="3"/>
  <c r="G419" i="3"/>
  <c r="C419" i="3"/>
  <c r="E419" i="3"/>
  <c r="G418" i="3"/>
  <c r="C418" i="3"/>
  <c r="E418" i="3"/>
  <c r="G417" i="3"/>
  <c r="C417" i="3"/>
  <c r="E417" i="3"/>
  <c r="G416" i="3"/>
  <c r="C416" i="3"/>
  <c r="E416" i="3"/>
  <c r="G415" i="3"/>
  <c r="C415" i="3"/>
  <c r="G326" i="3"/>
  <c r="C326" i="3"/>
  <c r="E326" i="3"/>
  <c r="G414" i="3"/>
  <c r="C414" i="3"/>
  <c r="G325" i="3"/>
  <c r="C325" i="3"/>
  <c r="E325" i="3"/>
  <c r="G324" i="3"/>
  <c r="C324" i="3"/>
  <c r="E324" i="3"/>
  <c r="G413" i="3"/>
  <c r="C413" i="3"/>
  <c r="E413" i="3"/>
  <c r="G412" i="3"/>
  <c r="C412" i="3"/>
  <c r="E412" i="3"/>
  <c r="G411" i="3"/>
  <c r="C411" i="3"/>
  <c r="E411" i="3"/>
  <c r="G323" i="3"/>
  <c r="C323" i="3"/>
  <c r="E323" i="3"/>
  <c r="G410" i="3"/>
  <c r="C410" i="3"/>
  <c r="E410" i="3"/>
  <c r="G322" i="3"/>
  <c r="C322" i="3"/>
  <c r="E322" i="3"/>
  <c r="G409" i="3"/>
  <c r="C409" i="3"/>
  <c r="E409" i="3"/>
  <c r="G408" i="3"/>
  <c r="C408" i="3"/>
  <c r="E408" i="3"/>
  <c r="G407" i="3"/>
  <c r="C407" i="3"/>
  <c r="E407" i="3"/>
  <c r="G406" i="3"/>
  <c r="C406" i="3"/>
  <c r="E406" i="3"/>
  <c r="G405" i="3"/>
  <c r="C405" i="3"/>
  <c r="E405" i="3"/>
  <c r="G404" i="3"/>
  <c r="C404" i="3"/>
  <c r="E404" i="3"/>
  <c r="G321" i="3"/>
  <c r="C321" i="3"/>
  <c r="G403" i="3"/>
  <c r="C403" i="3"/>
  <c r="E403" i="3"/>
  <c r="G402" i="3"/>
  <c r="C402" i="3"/>
  <c r="E402" i="3"/>
  <c r="G320" i="3"/>
  <c r="C320" i="3"/>
  <c r="E320" i="3"/>
  <c r="G401" i="3"/>
  <c r="C401" i="3"/>
  <c r="E401" i="3"/>
  <c r="G400" i="3"/>
  <c r="C400" i="3"/>
  <c r="E400" i="3"/>
  <c r="G399" i="3"/>
  <c r="C399" i="3"/>
  <c r="E399" i="3"/>
  <c r="G398" i="3"/>
  <c r="C398" i="3"/>
  <c r="E398" i="3"/>
  <c r="G397" i="3"/>
  <c r="C397" i="3"/>
  <c r="G396" i="3"/>
  <c r="C396" i="3"/>
  <c r="E396" i="3"/>
  <c r="G395" i="3"/>
  <c r="C395" i="3"/>
  <c r="E395" i="3"/>
  <c r="G394" i="3"/>
  <c r="C394" i="3"/>
  <c r="E394" i="3"/>
  <c r="G393" i="3"/>
  <c r="C393" i="3"/>
  <c r="E393" i="3"/>
  <c r="G392" i="3"/>
  <c r="C392" i="3"/>
  <c r="E392" i="3"/>
  <c r="G391" i="3"/>
  <c r="C391" i="3"/>
  <c r="E391" i="3"/>
  <c r="G390" i="3"/>
  <c r="C390" i="3"/>
  <c r="E390" i="3"/>
  <c r="G389" i="3"/>
  <c r="C389" i="3"/>
  <c r="E389" i="3"/>
  <c r="G388" i="3"/>
  <c r="C388" i="3"/>
  <c r="E388" i="3"/>
  <c r="G387" i="3"/>
  <c r="C387" i="3"/>
  <c r="E387" i="3"/>
  <c r="G386" i="3"/>
  <c r="C386" i="3"/>
  <c r="G385" i="3"/>
  <c r="C385" i="3"/>
  <c r="E385" i="3"/>
  <c r="G384" i="3"/>
  <c r="C384" i="3"/>
  <c r="E384" i="3"/>
  <c r="G383" i="3"/>
  <c r="C383" i="3"/>
  <c r="E383" i="3"/>
  <c r="G382" i="3"/>
  <c r="C382" i="3"/>
  <c r="E382" i="3"/>
  <c r="G319" i="3"/>
  <c r="C319" i="3"/>
  <c r="G381" i="3"/>
  <c r="C381" i="3"/>
  <c r="E381" i="3"/>
  <c r="G380" i="3"/>
  <c r="C380" i="3"/>
  <c r="E380" i="3"/>
  <c r="G379" i="3"/>
  <c r="C379" i="3"/>
  <c r="E379" i="3"/>
  <c r="G318" i="3"/>
  <c r="C318" i="3"/>
  <c r="E318" i="3"/>
  <c r="G317" i="3"/>
  <c r="C317" i="3"/>
  <c r="E317" i="3"/>
  <c r="G378" i="3"/>
  <c r="C378" i="3"/>
  <c r="G316" i="3"/>
  <c r="C316" i="3"/>
  <c r="E316" i="3"/>
  <c r="G377" i="3"/>
  <c r="C377" i="3"/>
  <c r="E377" i="3"/>
  <c r="G376" i="3"/>
  <c r="C376" i="3"/>
  <c r="E376" i="3"/>
  <c r="G375" i="3"/>
  <c r="C375" i="3"/>
  <c r="G315" i="3"/>
  <c r="C315" i="3"/>
  <c r="E315" i="3"/>
  <c r="G314" i="3"/>
  <c r="C314" i="3"/>
  <c r="E314" i="3"/>
  <c r="G313" i="3"/>
  <c r="C313" i="3"/>
  <c r="E313" i="3"/>
  <c r="G312" i="3"/>
  <c r="C312" i="3"/>
  <c r="G311" i="3"/>
  <c r="C311" i="3"/>
  <c r="E311" i="3"/>
  <c r="G310" i="3"/>
  <c r="C310" i="3"/>
  <c r="E310" i="3"/>
  <c r="G309" i="3"/>
  <c r="C309" i="3"/>
  <c r="E309" i="3"/>
  <c r="G308" i="3"/>
  <c r="C308" i="3"/>
  <c r="G307" i="3"/>
  <c r="C307" i="3"/>
  <c r="E307" i="3"/>
  <c r="G306" i="3"/>
  <c r="C306" i="3"/>
  <c r="E306" i="3"/>
  <c r="G305" i="3"/>
  <c r="C305" i="3"/>
  <c r="E305" i="3"/>
  <c r="G304" i="3"/>
  <c r="C304" i="3"/>
  <c r="G303" i="3"/>
  <c r="C303" i="3"/>
  <c r="E303" i="3"/>
  <c r="G302" i="3"/>
  <c r="C302" i="3"/>
  <c r="E302" i="3"/>
  <c r="G301" i="3"/>
  <c r="C301" i="3"/>
  <c r="E301" i="3"/>
  <c r="G300" i="3"/>
  <c r="C300" i="3"/>
  <c r="G299" i="3"/>
  <c r="C299" i="3"/>
  <c r="E299" i="3"/>
  <c r="G298" i="3"/>
  <c r="C298" i="3"/>
  <c r="E298" i="3"/>
  <c r="G297" i="3"/>
  <c r="C297" i="3"/>
  <c r="E297" i="3"/>
  <c r="G296" i="3"/>
  <c r="C296" i="3"/>
  <c r="G295" i="3"/>
  <c r="C295" i="3"/>
  <c r="E295" i="3"/>
  <c r="G294" i="3"/>
  <c r="C294" i="3"/>
  <c r="E294" i="3"/>
  <c r="G293" i="3"/>
  <c r="C293" i="3"/>
  <c r="E293" i="3"/>
  <c r="G292" i="3"/>
  <c r="C292" i="3"/>
  <c r="G291" i="3"/>
  <c r="C291" i="3"/>
  <c r="E291" i="3"/>
  <c r="G290" i="3"/>
  <c r="C290" i="3"/>
  <c r="E290" i="3"/>
  <c r="G289" i="3"/>
  <c r="C289" i="3"/>
  <c r="E289" i="3"/>
  <c r="G288" i="3"/>
  <c r="C288" i="3"/>
  <c r="E288" i="3"/>
  <c r="G287" i="3"/>
  <c r="C287" i="3"/>
  <c r="E287" i="3"/>
  <c r="G286" i="3"/>
  <c r="C286" i="3"/>
  <c r="E286" i="3"/>
  <c r="G285" i="3"/>
  <c r="C285" i="3"/>
  <c r="E285" i="3"/>
  <c r="G284" i="3"/>
  <c r="C284" i="3"/>
  <c r="G283" i="3"/>
  <c r="C283" i="3"/>
  <c r="E283" i="3"/>
  <c r="G282" i="3"/>
  <c r="C282" i="3"/>
  <c r="E282" i="3"/>
  <c r="G281" i="3"/>
  <c r="C281" i="3"/>
  <c r="E281" i="3"/>
  <c r="G280" i="3"/>
  <c r="C280" i="3"/>
  <c r="E280" i="3"/>
  <c r="G279" i="3"/>
  <c r="C279" i="3"/>
  <c r="E279" i="3"/>
  <c r="G278" i="3"/>
  <c r="C278" i="3"/>
  <c r="E278" i="3"/>
  <c r="G277" i="3"/>
  <c r="C277" i="3"/>
  <c r="E277" i="3"/>
  <c r="G276" i="3"/>
  <c r="C276" i="3"/>
  <c r="G275" i="3"/>
  <c r="C275" i="3"/>
  <c r="E275" i="3"/>
  <c r="G274" i="3"/>
  <c r="C274" i="3"/>
  <c r="E274" i="3"/>
  <c r="G273" i="3"/>
  <c r="C273" i="3"/>
  <c r="E273" i="3"/>
  <c r="G272" i="3"/>
  <c r="C272" i="3"/>
  <c r="E272" i="3"/>
  <c r="G271" i="3"/>
  <c r="C271" i="3"/>
  <c r="E271" i="3"/>
  <c r="G270" i="3"/>
  <c r="C270" i="3"/>
  <c r="G269" i="3"/>
  <c r="C269" i="3"/>
  <c r="G268" i="3"/>
  <c r="C268" i="3"/>
  <c r="E268" i="3"/>
  <c r="G267" i="3"/>
  <c r="C267" i="3"/>
  <c r="E267" i="3"/>
  <c r="G266" i="3"/>
  <c r="C266" i="3"/>
  <c r="E266" i="3"/>
  <c r="G265" i="3"/>
  <c r="C265" i="3"/>
  <c r="E265" i="3"/>
  <c r="G264" i="3"/>
  <c r="C264" i="3"/>
  <c r="E264" i="3"/>
  <c r="G263" i="3"/>
  <c r="C263" i="3"/>
  <c r="E263" i="3"/>
  <c r="G262" i="3"/>
  <c r="C262" i="3"/>
  <c r="G261" i="3"/>
  <c r="C261" i="3"/>
  <c r="E261" i="3"/>
  <c r="G260" i="3"/>
  <c r="C260" i="3"/>
  <c r="E260" i="3"/>
  <c r="G259" i="3"/>
  <c r="C259" i="3"/>
  <c r="E259" i="3"/>
  <c r="G258" i="3"/>
  <c r="C258" i="3"/>
  <c r="E258" i="3"/>
  <c r="G257" i="3"/>
  <c r="C257" i="3"/>
  <c r="E257" i="3"/>
  <c r="G256" i="3"/>
  <c r="C256" i="3"/>
  <c r="E256" i="3"/>
  <c r="G255" i="3"/>
  <c r="C255" i="3"/>
  <c r="E255" i="3"/>
  <c r="G254" i="3"/>
  <c r="C254" i="3"/>
  <c r="E254" i="3"/>
  <c r="G253" i="3"/>
  <c r="C253" i="3"/>
  <c r="G252" i="3"/>
  <c r="C252" i="3"/>
  <c r="E252" i="3"/>
  <c r="G251" i="3"/>
  <c r="C251" i="3"/>
  <c r="E251" i="3"/>
  <c r="G250" i="3"/>
  <c r="C250" i="3"/>
  <c r="E250" i="3"/>
  <c r="G249" i="3"/>
  <c r="C249" i="3"/>
  <c r="E249" i="3"/>
  <c r="G248" i="3"/>
  <c r="C248" i="3"/>
  <c r="G247" i="3"/>
  <c r="C247" i="3"/>
  <c r="E247" i="3"/>
  <c r="G246" i="3"/>
  <c r="C246" i="3"/>
  <c r="E246" i="3"/>
  <c r="G245" i="3"/>
  <c r="C245" i="3"/>
  <c r="E245" i="3"/>
  <c r="G244" i="3"/>
  <c r="C244" i="3"/>
  <c r="E244" i="3"/>
  <c r="G243" i="3"/>
  <c r="C243" i="3"/>
  <c r="G242" i="3"/>
  <c r="C242" i="3"/>
  <c r="G241" i="3"/>
  <c r="C241" i="3"/>
  <c r="E241" i="3"/>
  <c r="G240" i="3"/>
  <c r="C240" i="3"/>
  <c r="E240" i="3"/>
  <c r="G239" i="3"/>
  <c r="C239" i="3"/>
  <c r="E239" i="3"/>
  <c r="G238" i="3"/>
  <c r="C238" i="3"/>
  <c r="E238" i="3"/>
  <c r="G237" i="3"/>
  <c r="C237" i="3"/>
  <c r="E237" i="3"/>
  <c r="G236" i="3"/>
  <c r="C236" i="3"/>
  <c r="E236" i="3"/>
  <c r="G235" i="3"/>
  <c r="C235" i="3"/>
  <c r="G234" i="3"/>
  <c r="C234" i="3"/>
  <c r="G233" i="3"/>
  <c r="C233" i="3"/>
  <c r="G232" i="3"/>
  <c r="C232" i="3"/>
  <c r="G231" i="3"/>
  <c r="C231" i="3"/>
  <c r="E231" i="3"/>
  <c r="G230" i="3"/>
  <c r="C230" i="3"/>
  <c r="E230" i="3"/>
  <c r="G229" i="3"/>
  <c r="C229" i="3"/>
  <c r="E229" i="3"/>
  <c r="G228" i="3"/>
  <c r="C228" i="3"/>
  <c r="G227" i="3"/>
  <c r="C227" i="3"/>
  <c r="E227" i="3"/>
  <c r="G226" i="3"/>
  <c r="C226" i="3"/>
  <c r="E226" i="3"/>
  <c r="G225" i="3"/>
  <c r="C225" i="3"/>
  <c r="E225" i="3"/>
  <c r="G224" i="3"/>
  <c r="C224" i="3"/>
  <c r="E224" i="3"/>
  <c r="G223" i="3"/>
  <c r="C223" i="3"/>
  <c r="E223" i="3"/>
  <c r="G222" i="3"/>
  <c r="C222" i="3"/>
  <c r="E222" i="3"/>
  <c r="G221" i="3"/>
  <c r="C221" i="3"/>
  <c r="E221" i="3"/>
  <c r="G220" i="3"/>
  <c r="C220" i="3"/>
  <c r="E220" i="3"/>
  <c r="G219" i="3"/>
  <c r="C219" i="3"/>
  <c r="G218" i="3"/>
  <c r="C218" i="3"/>
  <c r="E218" i="3"/>
  <c r="G217" i="3"/>
  <c r="C217" i="3"/>
  <c r="E217" i="3"/>
  <c r="G216" i="3"/>
  <c r="C216" i="3"/>
  <c r="E216" i="3"/>
  <c r="G215" i="3"/>
  <c r="C215" i="3"/>
  <c r="G214" i="3"/>
  <c r="C214" i="3"/>
  <c r="E214" i="3"/>
  <c r="G213" i="3"/>
  <c r="C213" i="3"/>
  <c r="G212" i="3"/>
  <c r="C212" i="3"/>
  <c r="E212" i="3"/>
  <c r="G211" i="3"/>
  <c r="C211" i="3"/>
  <c r="E211" i="3"/>
  <c r="G210" i="3"/>
  <c r="C210" i="3"/>
  <c r="E210" i="3"/>
  <c r="G209" i="3"/>
  <c r="C209" i="3"/>
  <c r="E209" i="3"/>
  <c r="G208" i="3"/>
  <c r="C208" i="3"/>
  <c r="E208" i="3"/>
  <c r="G207" i="3"/>
  <c r="C207" i="3"/>
  <c r="E207" i="3"/>
  <c r="G206" i="3"/>
  <c r="C206" i="3"/>
  <c r="G205" i="3"/>
  <c r="C205" i="3"/>
  <c r="E205" i="3"/>
  <c r="G204" i="3"/>
  <c r="C204" i="3"/>
  <c r="E204" i="3"/>
  <c r="G203" i="3"/>
  <c r="C203" i="3"/>
  <c r="E203" i="3"/>
  <c r="G202" i="3"/>
  <c r="C202" i="3"/>
  <c r="E202" i="3"/>
  <c r="G201" i="3"/>
  <c r="C201" i="3"/>
  <c r="E201" i="3"/>
  <c r="G200" i="3"/>
  <c r="C200" i="3"/>
  <c r="E200" i="3"/>
  <c r="G199" i="3"/>
  <c r="C199" i="3"/>
  <c r="G198" i="3"/>
  <c r="C198" i="3"/>
  <c r="E198" i="3"/>
  <c r="G197" i="3"/>
  <c r="C197" i="3"/>
  <c r="E197" i="3"/>
  <c r="G196" i="3"/>
  <c r="C196" i="3"/>
  <c r="E196" i="3"/>
  <c r="G195" i="3"/>
  <c r="C195" i="3"/>
  <c r="E195" i="3"/>
  <c r="G194" i="3"/>
  <c r="C194" i="3"/>
  <c r="E194" i="3"/>
  <c r="G193" i="3"/>
  <c r="C193" i="3"/>
  <c r="E193" i="3"/>
  <c r="G192" i="3"/>
  <c r="C192" i="3"/>
  <c r="E192" i="3"/>
  <c r="G191" i="3"/>
  <c r="C191" i="3"/>
  <c r="E191" i="3"/>
  <c r="G190" i="3"/>
  <c r="C190" i="3"/>
  <c r="E190" i="3"/>
  <c r="G189" i="3"/>
  <c r="C189" i="3"/>
  <c r="E189" i="3"/>
  <c r="G188" i="3"/>
  <c r="C188" i="3"/>
  <c r="E188" i="3"/>
  <c r="G187" i="3"/>
  <c r="C187" i="3"/>
  <c r="E187" i="3"/>
  <c r="G186" i="3"/>
  <c r="C186" i="3"/>
  <c r="E186" i="3"/>
  <c r="G185" i="3"/>
  <c r="C185" i="3"/>
  <c r="G184" i="3"/>
  <c r="C184" i="3"/>
  <c r="E184" i="3"/>
  <c r="G183" i="3"/>
  <c r="C183" i="3"/>
  <c r="E183" i="3"/>
  <c r="G182" i="3"/>
  <c r="C182" i="3"/>
  <c r="E182" i="3"/>
  <c r="G181" i="3"/>
  <c r="C181" i="3"/>
  <c r="E181" i="3"/>
  <c r="G180" i="3"/>
  <c r="C180" i="3"/>
  <c r="E180" i="3"/>
  <c r="G179" i="3"/>
  <c r="C179" i="3"/>
  <c r="E179" i="3"/>
  <c r="G178" i="3"/>
  <c r="C178" i="3"/>
  <c r="E178" i="3"/>
  <c r="G374" i="3"/>
  <c r="C374" i="3"/>
  <c r="G177" i="3"/>
  <c r="C177" i="3"/>
  <c r="E177" i="3"/>
  <c r="G176" i="3"/>
  <c r="C176" i="3"/>
  <c r="E176" i="3"/>
  <c r="G175" i="3"/>
  <c r="C175" i="3"/>
  <c r="E175" i="3"/>
  <c r="G174" i="3"/>
  <c r="C174" i="3"/>
  <c r="E174" i="3"/>
  <c r="G173" i="3"/>
  <c r="C173" i="3"/>
  <c r="E173" i="3"/>
  <c r="G172" i="3"/>
  <c r="C172" i="3"/>
  <c r="E172" i="3"/>
  <c r="G171" i="3"/>
  <c r="C171" i="3"/>
  <c r="G170" i="3"/>
  <c r="C170" i="3"/>
  <c r="E170" i="3"/>
  <c r="G169" i="3"/>
  <c r="C169" i="3"/>
  <c r="E169" i="3"/>
  <c r="G373" i="3"/>
  <c r="C373" i="3"/>
  <c r="G168" i="3"/>
  <c r="C168" i="3"/>
  <c r="G167" i="3"/>
  <c r="C167" i="3"/>
  <c r="E167" i="3"/>
  <c r="G166" i="3"/>
  <c r="C166" i="3"/>
  <c r="E166" i="3"/>
  <c r="G165" i="3"/>
  <c r="C165" i="3"/>
  <c r="E165" i="3"/>
  <c r="G164" i="3"/>
  <c r="C164" i="3"/>
  <c r="E164" i="3"/>
  <c r="G163" i="3"/>
  <c r="C163" i="3"/>
  <c r="G162" i="3"/>
  <c r="C162" i="3"/>
  <c r="E162" i="3"/>
  <c r="G161" i="3"/>
  <c r="C161" i="3"/>
  <c r="E161" i="3"/>
  <c r="G160" i="3"/>
  <c r="C160" i="3"/>
  <c r="E160" i="3"/>
  <c r="G159" i="3"/>
  <c r="C159" i="3"/>
  <c r="E159" i="3"/>
  <c r="G158" i="3"/>
  <c r="C158" i="3"/>
  <c r="E158" i="3"/>
  <c r="G157" i="3"/>
  <c r="C157" i="3"/>
  <c r="G156" i="3"/>
  <c r="C156" i="3"/>
  <c r="E156" i="3"/>
  <c r="G155" i="3"/>
  <c r="C155" i="3"/>
  <c r="E155" i="3"/>
  <c r="G154" i="3"/>
  <c r="C154" i="3"/>
  <c r="E154" i="3"/>
  <c r="G153" i="3"/>
  <c r="C153" i="3"/>
  <c r="E153" i="3"/>
  <c r="G152" i="3"/>
  <c r="C152" i="3"/>
  <c r="E152" i="3"/>
  <c r="G151" i="3"/>
  <c r="C151" i="3"/>
  <c r="E151" i="3"/>
  <c r="G150" i="3"/>
  <c r="C150" i="3"/>
  <c r="G149" i="3"/>
  <c r="C149" i="3"/>
  <c r="E149" i="3"/>
  <c r="G148" i="3"/>
  <c r="C148" i="3"/>
  <c r="E148" i="3"/>
  <c r="G147" i="3"/>
  <c r="C147" i="3"/>
  <c r="E147" i="3"/>
  <c r="G146" i="3"/>
  <c r="C146" i="3"/>
  <c r="E146" i="3"/>
  <c r="G145" i="3"/>
  <c r="C145" i="3"/>
  <c r="E145" i="3"/>
  <c r="G144" i="3"/>
  <c r="C144" i="3"/>
  <c r="E144" i="3"/>
  <c r="G143" i="3"/>
  <c r="C143" i="3"/>
  <c r="G142" i="3"/>
  <c r="C142" i="3"/>
  <c r="E142" i="3"/>
  <c r="G141" i="3"/>
  <c r="C141" i="3"/>
  <c r="E141" i="3"/>
  <c r="G140" i="3"/>
  <c r="C140" i="3"/>
  <c r="E140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35" i="3"/>
  <c r="C135" i="3"/>
  <c r="E135" i="3"/>
  <c r="G134" i="3"/>
  <c r="C134" i="3"/>
  <c r="E134" i="3"/>
  <c r="G133" i="3"/>
  <c r="C133" i="3"/>
  <c r="E133" i="3"/>
  <c r="G132" i="3"/>
  <c r="C132" i="3"/>
  <c r="E132" i="3"/>
  <c r="G131" i="3"/>
  <c r="C131" i="3"/>
  <c r="E131" i="3"/>
  <c r="G130" i="3"/>
  <c r="C130" i="3"/>
  <c r="G129" i="3"/>
  <c r="C129" i="3"/>
  <c r="E129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E120" i="3"/>
  <c r="G119" i="3"/>
  <c r="C119" i="3"/>
  <c r="E119" i="3"/>
  <c r="G118" i="3"/>
  <c r="C118" i="3"/>
  <c r="G117" i="3"/>
  <c r="C117" i="3"/>
  <c r="E117" i="3"/>
  <c r="G116" i="3"/>
  <c r="C116" i="3"/>
  <c r="E116" i="3"/>
  <c r="G115" i="3"/>
  <c r="C115" i="3"/>
  <c r="E115" i="3"/>
  <c r="G114" i="3"/>
  <c r="C114" i="3"/>
  <c r="E114" i="3"/>
  <c r="G113" i="3"/>
  <c r="C113" i="3"/>
  <c r="E113" i="3"/>
  <c r="G112" i="3"/>
  <c r="C112" i="3"/>
  <c r="E112" i="3"/>
  <c r="G111" i="3"/>
  <c r="C111" i="3"/>
  <c r="E111" i="3"/>
  <c r="G110" i="3"/>
  <c r="C110" i="3"/>
  <c r="E110" i="3"/>
  <c r="G109" i="3"/>
  <c r="C109" i="3"/>
  <c r="E109" i="3"/>
  <c r="G372" i="3"/>
  <c r="C372" i="3"/>
  <c r="E372" i="3"/>
  <c r="G371" i="3"/>
  <c r="C371" i="3"/>
  <c r="E371" i="3"/>
  <c r="G108" i="3"/>
  <c r="C108" i="3"/>
  <c r="E108" i="3"/>
  <c r="G107" i="3"/>
  <c r="C107" i="3"/>
  <c r="E107" i="3"/>
  <c r="G106" i="3"/>
  <c r="C106" i="3"/>
  <c r="E106" i="3"/>
  <c r="G105" i="3"/>
  <c r="C105" i="3"/>
  <c r="G104" i="3"/>
  <c r="C104" i="3"/>
  <c r="E104" i="3"/>
  <c r="G103" i="3"/>
  <c r="C103" i="3"/>
  <c r="E103" i="3"/>
  <c r="G102" i="3"/>
  <c r="C102" i="3"/>
  <c r="E102" i="3"/>
  <c r="G101" i="3"/>
  <c r="C101" i="3"/>
  <c r="E101" i="3"/>
  <c r="G100" i="3"/>
  <c r="C100" i="3"/>
  <c r="E100" i="3"/>
  <c r="G99" i="3"/>
  <c r="C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E94" i="3"/>
  <c r="G93" i="3"/>
  <c r="C93" i="3"/>
  <c r="E93" i="3"/>
  <c r="G92" i="3"/>
  <c r="C92" i="3"/>
  <c r="E92" i="3"/>
  <c r="G91" i="3"/>
  <c r="C91" i="3"/>
  <c r="E91" i="3"/>
  <c r="G90" i="3"/>
  <c r="C90" i="3"/>
  <c r="E90" i="3"/>
  <c r="G370" i="3"/>
  <c r="C370" i="3"/>
  <c r="E370" i="3"/>
  <c r="G369" i="3"/>
  <c r="C369" i="3"/>
  <c r="G89" i="3"/>
  <c r="C89" i="3"/>
  <c r="E89" i="3"/>
  <c r="G368" i="3"/>
  <c r="C368" i="3"/>
  <c r="E368" i="3"/>
  <c r="G367" i="3"/>
  <c r="C367" i="3"/>
  <c r="E367" i="3"/>
  <c r="G366" i="3"/>
  <c r="C366" i="3"/>
  <c r="E366" i="3"/>
  <c r="G88" i="3"/>
  <c r="C88" i="3"/>
  <c r="E88" i="3"/>
  <c r="G87" i="3"/>
  <c r="C87" i="3"/>
  <c r="E87" i="3"/>
  <c r="G86" i="3"/>
  <c r="C86" i="3"/>
  <c r="E86" i="3"/>
  <c r="G85" i="3"/>
  <c r="C85" i="3"/>
  <c r="G84" i="3"/>
  <c r="C84" i="3"/>
  <c r="E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E79" i="3"/>
  <c r="G78" i="3"/>
  <c r="C78" i="3"/>
  <c r="E78" i="3"/>
  <c r="G77" i="3"/>
  <c r="C77" i="3"/>
  <c r="E77" i="3"/>
  <c r="G76" i="3"/>
  <c r="C76" i="3"/>
  <c r="E76" i="3"/>
  <c r="G75" i="3"/>
  <c r="C75" i="3"/>
  <c r="E75" i="3"/>
  <c r="G74" i="3"/>
  <c r="C74" i="3"/>
  <c r="E74" i="3"/>
  <c r="G73" i="3"/>
  <c r="C73" i="3"/>
  <c r="E73" i="3"/>
  <c r="G72" i="3"/>
  <c r="C72" i="3"/>
  <c r="E72" i="3"/>
  <c r="G365" i="3"/>
  <c r="C365" i="3"/>
  <c r="E365" i="3"/>
  <c r="G364" i="3"/>
  <c r="C364" i="3"/>
  <c r="E364" i="3"/>
  <c r="G71" i="3"/>
  <c r="C71" i="3"/>
  <c r="E71" i="3"/>
  <c r="G70" i="3"/>
  <c r="C70" i="3"/>
  <c r="E70" i="3"/>
  <c r="G69" i="3"/>
  <c r="C69" i="3"/>
  <c r="E69" i="3"/>
  <c r="G68" i="3"/>
  <c r="C68" i="3"/>
  <c r="E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E62" i="3"/>
  <c r="G61" i="3"/>
  <c r="C61" i="3"/>
  <c r="E61" i="3"/>
  <c r="G60" i="3"/>
  <c r="C60" i="3"/>
  <c r="E60" i="3"/>
  <c r="G59" i="3"/>
  <c r="C59" i="3"/>
  <c r="E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E54" i="3"/>
  <c r="G53" i="3"/>
  <c r="C53" i="3"/>
  <c r="E53" i="3"/>
  <c r="G52" i="3"/>
  <c r="C52" i="3"/>
  <c r="E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E44" i="3"/>
  <c r="G43" i="3"/>
  <c r="C43" i="3"/>
  <c r="E43" i="3"/>
  <c r="G42" i="3"/>
  <c r="C42" i="3"/>
  <c r="E42" i="3"/>
  <c r="G41" i="3"/>
  <c r="C41" i="3"/>
  <c r="E41" i="3"/>
  <c r="G40" i="3"/>
  <c r="C40" i="3"/>
  <c r="G39" i="3"/>
  <c r="C39" i="3"/>
  <c r="E39" i="3"/>
  <c r="G38" i="3"/>
  <c r="C38" i="3"/>
  <c r="E38" i="3"/>
  <c r="G37" i="3"/>
  <c r="C37" i="3"/>
  <c r="E37" i="3"/>
  <c r="G36" i="3"/>
  <c r="C36" i="3"/>
  <c r="E36" i="3"/>
  <c r="G363" i="3"/>
  <c r="C363" i="3"/>
  <c r="E363" i="3"/>
  <c r="G362" i="3"/>
  <c r="C362" i="3"/>
  <c r="E362" i="3"/>
  <c r="G361" i="3"/>
  <c r="C361" i="3"/>
  <c r="G360" i="3"/>
  <c r="C360" i="3"/>
  <c r="E360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359" i="3"/>
  <c r="C359" i="3"/>
  <c r="E359" i="3"/>
  <c r="G358" i="3"/>
  <c r="C358" i="3"/>
  <c r="E358" i="3"/>
  <c r="G357" i="3"/>
  <c r="C357" i="3"/>
  <c r="E357" i="3"/>
  <c r="G356" i="3"/>
  <c r="C356" i="3"/>
  <c r="E356" i="3"/>
  <c r="G355" i="3"/>
  <c r="C355" i="3"/>
  <c r="G354" i="3"/>
  <c r="C354" i="3"/>
  <c r="E354" i="3"/>
  <c r="G353" i="3"/>
  <c r="C353" i="3"/>
  <c r="E353" i="3"/>
  <c r="G352" i="3"/>
  <c r="C352" i="3"/>
  <c r="E352" i="3"/>
  <c r="G351" i="3"/>
  <c r="C351" i="3"/>
  <c r="A167" i="3"/>
  <c r="H167" i="3"/>
  <c r="B167" i="3"/>
  <c r="D167" i="3"/>
  <c r="A168" i="3"/>
  <c r="H168" i="3"/>
  <c r="B168" i="3"/>
  <c r="D168" i="3"/>
  <c r="A373" i="3"/>
  <c r="H373" i="3"/>
  <c r="B373" i="3"/>
  <c r="D373" i="3"/>
  <c r="A169" i="3"/>
  <c r="H169" i="3"/>
  <c r="B169" i="3"/>
  <c r="D169" i="3"/>
  <c r="A170" i="3"/>
  <c r="H170" i="3"/>
  <c r="B170" i="3"/>
  <c r="D170" i="3"/>
  <c r="A171" i="3"/>
  <c r="H171" i="3"/>
  <c r="B171" i="3"/>
  <c r="D171" i="3"/>
  <c r="A172" i="3"/>
  <c r="H172" i="3"/>
  <c r="B172" i="3"/>
  <c r="D172" i="3"/>
  <c r="A173" i="3"/>
  <c r="H173" i="3"/>
  <c r="B173" i="3"/>
  <c r="D173" i="3"/>
  <c r="A174" i="3"/>
  <c r="H174" i="3"/>
  <c r="B174" i="3"/>
  <c r="D174" i="3"/>
  <c r="A175" i="3"/>
  <c r="H175" i="3"/>
  <c r="B175" i="3"/>
  <c r="D175" i="3"/>
  <c r="A176" i="3"/>
  <c r="H176" i="3"/>
  <c r="B176" i="3"/>
  <c r="D176" i="3"/>
  <c r="A177" i="3"/>
  <c r="H177" i="3"/>
  <c r="B177" i="3"/>
  <c r="D177" i="3"/>
  <c r="A374" i="3"/>
  <c r="H374" i="3"/>
  <c r="B374" i="3"/>
  <c r="D374" i="3"/>
  <c r="A178" i="3"/>
  <c r="H178" i="3"/>
  <c r="B178" i="3"/>
  <c r="D178" i="3"/>
  <c r="A179" i="3"/>
  <c r="H179" i="3"/>
  <c r="B179" i="3"/>
  <c r="D179" i="3"/>
  <c r="A180" i="3"/>
  <c r="H180" i="3"/>
  <c r="B180" i="3"/>
  <c r="D180" i="3"/>
  <c r="A181" i="3"/>
  <c r="H181" i="3"/>
  <c r="B181" i="3"/>
  <c r="D181" i="3"/>
  <c r="A182" i="3"/>
  <c r="H182" i="3"/>
  <c r="B182" i="3"/>
  <c r="D182" i="3"/>
  <c r="A183" i="3"/>
  <c r="H183" i="3"/>
  <c r="B183" i="3"/>
  <c r="D183" i="3"/>
  <c r="A184" i="3"/>
  <c r="H184" i="3"/>
  <c r="B184" i="3"/>
  <c r="D184" i="3"/>
  <c r="A185" i="3"/>
  <c r="H185" i="3"/>
  <c r="B185" i="3"/>
  <c r="D185" i="3"/>
  <c r="A186" i="3"/>
  <c r="H186" i="3"/>
  <c r="B186" i="3"/>
  <c r="D186" i="3"/>
  <c r="A187" i="3"/>
  <c r="H187" i="3"/>
  <c r="B187" i="3"/>
  <c r="D187" i="3"/>
  <c r="A188" i="3"/>
  <c r="H188" i="3"/>
  <c r="B188" i="3"/>
  <c r="D188" i="3"/>
  <c r="A189" i="3"/>
  <c r="H189" i="3"/>
  <c r="B189" i="3"/>
  <c r="D189" i="3"/>
  <c r="A190" i="3"/>
  <c r="H190" i="3"/>
  <c r="B190" i="3"/>
  <c r="D190" i="3"/>
  <c r="A191" i="3"/>
  <c r="H191" i="3"/>
  <c r="B191" i="3"/>
  <c r="D191" i="3"/>
  <c r="A192" i="3"/>
  <c r="H192" i="3"/>
  <c r="B192" i="3"/>
  <c r="D192" i="3"/>
  <c r="A193" i="3"/>
  <c r="H193" i="3"/>
  <c r="B193" i="3"/>
  <c r="D193" i="3"/>
  <c r="A194" i="3"/>
  <c r="H194" i="3"/>
  <c r="B194" i="3"/>
  <c r="D194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A206" i="3"/>
  <c r="H206" i="3"/>
  <c r="B206" i="3"/>
  <c r="D206" i="3"/>
  <c r="A207" i="3"/>
  <c r="H207" i="3"/>
  <c r="B207" i="3"/>
  <c r="D207" i="3"/>
  <c r="A208" i="3"/>
  <c r="H208" i="3"/>
  <c r="B208" i="3"/>
  <c r="D208" i="3"/>
  <c r="A209" i="3"/>
  <c r="H209" i="3"/>
  <c r="B209" i="3"/>
  <c r="D209" i="3"/>
  <c r="A210" i="3"/>
  <c r="H210" i="3"/>
  <c r="B210" i="3"/>
  <c r="D210" i="3"/>
  <c r="A211" i="3"/>
  <c r="H211" i="3"/>
  <c r="B211" i="3"/>
  <c r="D211" i="3"/>
  <c r="A212" i="3"/>
  <c r="H212" i="3"/>
  <c r="B212" i="3"/>
  <c r="D21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216" i="3"/>
  <c r="H216" i="3"/>
  <c r="B216" i="3"/>
  <c r="D216" i="3"/>
  <c r="A217" i="3"/>
  <c r="H217" i="3"/>
  <c r="B217" i="3"/>
  <c r="D217" i="3"/>
  <c r="A218" i="3"/>
  <c r="H218" i="3"/>
  <c r="B218" i="3"/>
  <c r="D218" i="3"/>
  <c r="A219" i="3"/>
  <c r="H219" i="3"/>
  <c r="B219" i="3"/>
  <c r="D219" i="3"/>
  <c r="A220" i="3"/>
  <c r="H220" i="3"/>
  <c r="B220" i="3"/>
  <c r="D220" i="3"/>
  <c r="A221" i="3"/>
  <c r="H221" i="3"/>
  <c r="B221" i="3"/>
  <c r="D221" i="3"/>
  <c r="A222" i="3"/>
  <c r="H222" i="3"/>
  <c r="B222" i="3"/>
  <c r="D222" i="3"/>
  <c r="A223" i="3"/>
  <c r="H223" i="3"/>
  <c r="B223" i="3"/>
  <c r="D223" i="3"/>
  <c r="A224" i="3"/>
  <c r="H224" i="3"/>
  <c r="B224" i="3"/>
  <c r="D224" i="3"/>
  <c r="A225" i="3"/>
  <c r="H225" i="3"/>
  <c r="B225" i="3"/>
  <c r="D225" i="3"/>
  <c r="A226" i="3"/>
  <c r="H226" i="3"/>
  <c r="B226" i="3"/>
  <c r="D226" i="3"/>
  <c r="A227" i="3"/>
  <c r="H227" i="3"/>
  <c r="B227" i="3"/>
  <c r="D227" i="3"/>
  <c r="A228" i="3"/>
  <c r="H228" i="3"/>
  <c r="B228" i="3"/>
  <c r="D228" i="3"/>
  <c r="A229" i="3"/>
  <c r="H229" i="3"/>
  <c r="B229" i="3"/>
  <c r="D229" i="3"/>
  <c r="A230" i="3"/>
  <c r="H230" i="3"/>
  <c r="B230" i="3"/>
  <c r="D230" i="3"/>
  <c r="A231" i="3"/>
  <c r="H231" i="3"/>
  <c r="B231" i="3"/>
  <c r="D231" i="3"/>
  <c r="A232" i="3"/>
  <c r="H232" i="3"/>
  <c r="B232" i="3"/>
  <c r="D232" i="3"/>
  <c r="A233" i="3"/>
  <c r="H233" i="3"/>
  <c r="B233" i="3"/>
  <c r="D233" i="3"/>
  <c r="A234" i="3"/>
  <c r="H234" i="3"/>
  <c r="B234" i="3"/>
  <c r="D234" i="3"/>
  <c r="A235" i="3"/>
  <c r="H235" i="3"/>
  <c r="B235" i="3"/>
  <c r="D235" i="3"/>
  <c r="A236" i="3"/>
  <c r="H236" i="3"/>
  <c r="B236" i="3"/>
  <c r="D236" i="3"/>
  <c r="A237" i="3"/>
  <c r="H237" i="3"/>
  <c r="B237" i="3"/>
  <c r="D237" i="3"/>
  <c r="A238" i="3"/>
  <c r="H238" i="3"/>
  <c r="B238" i="3"/>
  <c r="D238" i="3"/>
  <c r="A239" i="3"/>
  <c r="H239" i="3"/>
  <c r="B239" i="3"/>
  <c r="D239" i="3"/>
  <c r="A240" i="3"/>
  <c r="H240" i="3"/>
  <c r="B240" i="3"/>
  <c r="D240" i="3"/>
  <c r="A241" i="3"/>
  <c r="H241" i="3"/>
  <c r="B241" i="3"/>
  <c r="D241" i="3"/>
  <c r="A242" i="3"/>
  <c r="H242" i="3"/>
  <c r="B242" i="3"/>
  <c r="D242" i="3"/>
  <c r="A243" i="3"/>
  <c r="H243" i="3"/>
  <c r="B243" i="3"/>
  <c r="D243" i="3"/>
  <c r="A244" i="3"/>
  <c r="H244" i="3"/>
  <c r="B244" i="3"/>
  <c r="D244" i="3"/>
  <c r="A245" i="3"/>
  <c r="H245" i="3"/>
  <c r="B245" i="3"/>
  <c r="D245" i="3"/>
  <c r="A246" i="3"/>
  <c r="H246" i="3"/>
  <c r="B246" i="3"/>
  <c r="D246" i="3"/>
  <c r="A247" i="3"/>
  <c r="H247" i="3"/>
  <c r="B247" i="3"/>
  <c r="D247" i="3"/>
  <c r="A248" i="3"/>
  <c r="H248" i="3"/>
  <c r="B248" i="3"/>
  <c r="D248" i="3"/>
  <c r="A249" i="3"/>
  <c r="H249" i="3"/>
  <c r="B249" i="3"/>
  <c r="D249" i="3"/>
  <c r="A250" i="3"/>
  <c r="H250" i="3"/>
  <c r="B250" i="3"/>
  <c r="D250" i="3"/>
  <c r="A251" i="3"/>
  <c r="H251" i="3"/>
  <c r="B251" i="3"/>
  <c r="D251" i="3"/>
  <c r="A252" i="3"/>
  <c r="H252" i="3"/>
  <c r="B252" i="3"/>
  <c r="D252" i="3"/>
  <c r="A253" i="3"/>
  <c r="H253" i="3"/>
  <c r="B253" i="3"/>
  <c r="D253" i="3"/>
  <c r="A254" i="3"/>
  <c r="H254" i="3"/>
  <c r="B254" i="3"/>
  <c r="D254" i="3"/>
  <c r="A255" i="3"/>
  <c r="H255" i="3"/>
  <c r="B255" i="3"/>
  <c r="D255" i="3"/>
  <c r="A256" i="3"/>
  <c r="H256" i="3"/>
  <c r="B256" i="3"/>
  <c r="D256" i="3"/>
  <c r="A257" i="3"/>
  <c r="H257" i="3"/>
  <c r="B257" i="3"/>
  <c r="D257" i="3"/>
  <c r="A258" i="3"/>
  <c r="H258" i="3"/>
  <c r="B258" i="3"/>
  <c r="D258" i="3"/>
  <c r="A259" i="3"/>
  <c r="H259" i="3"/>
  <c r="B259" i="3"/>
  <c r="D259" i="3"/>
  <c r="A260" i="3"/>
  <c r="H260" i="3"/>
  <c r="B260" i="3"/>
  <c r="D260" i="3"/>
  <c r="A261" i="3"/>
  <c r="H261" i="3"/>
  <c r="B261" i="3"/>
  <c r="D261" i="3"/>
  <c r="A262" i="3"/>
  <c r="H262" i="3"/>
  <c r="B262" i="3"/>
  <c r="D262" i="3"/>
  <c r="A263" i="3"/>
  <c r="H263" i="3"/>
  <c r="B263" i="3"/>
  <c r="D263" i="3"/>
  <c r="A264" i="3"/>
  <c r="H264" i="3"/>
  <c r="B264" i="3"/>
  <c r="D264" i="3"/>
  <c r="A265" i="3"/>
  <c r="H265" i="3"/>
  <c r="B265" i="3"/>
  <c r="D265" i="3"/>
  <c r="A266" i="3"/>
  <c r="H266" i="3"/>
  <c r="B266" i="3"/>
  <c r="D266" i="3"/>
  <c r="A267" i="3"/>
  <c r="H267" i="3"/>
  <c r="B267" i="3"/>
  <c r="D267" i="3"/>
  <c r="A268" i="3"/>
  <c r="H268" i="3"/>
  <c r="B268" i="3"/>
  <c r="D268" i="3"/>
  <c r="A269" i="3"/>
  <c r="H269" i="3"/>
  <c r="B269" i="3"/>
  <c r="D269" i="3"/>
  <c r="A270" i="3"/>
  <c r="H270" i="3"/>
  <c r="B270" i="3"/>
  <c r="D270" i="3"/>
  <c r="A271" i="3"/>
  <c r="H271" i="3"/>
  <c r="B271" i="3"/>
  <c r="D271" i="3"/>
  <c r="A272" i="3"/>
  <c r="H272" i="3"/>
  <c r="B272" i="3"/>
  <c r="D272" i="3"/>
  <c r="A273" i="3"/>
  <c r="H273" i="3"/>
  <c r="B273" i="3"/>
  <c r="D273" i="3"/>
  <c r="A274" i="3"/>
  <c r="H274" i="3"/>
  <c r="B274" i="3"/>
  <c r="D274" i="3"/>
  <c r="A275" i="3"/>
  <c r="H275" i="3"/>
  <c r="B275" i="3"/>
  <c r="D275" i="3"/>
  <c r="A276" i="3"/>
  <c r="H276" i="3"/>
  <c r="B276" i="3"/>
  <c r="D276" i="3"/>
  <c r="A277" i="3"/>
  <c r="H277" i="3"/>
  <c r="B277" i="3"/>
  <c r="D277" i="3"/>
  <c r="A278" i="3"/>
  <c r="H278" i="3"/>
  <c r="B278" i="3"/>
  <c r="D278" i="3"/>
  <c r="A279" i="3"/>
  <c r="H279" i="3"/>
  <c r="B279" i="3"/>
  <c r="D279" i="3"/>
  <c r="A280" i="3"/>
  <c r="H280" i="3"/>
  <c r="B280" i="3"/>
  <c r="D280" i="3"/>
  <c r="A281" i="3"/>
  <c r="H281" i="3"/>
  <c r="B281" i="3"/>
  <c r="D281" i="3"/>
  <c r="A282" i="3"/>
  <c r="H282" i="3"/>
  <c r="B282" i="3"/>
  <c r="D282" i="3"/>
  <c r="A283" i="3"/>
  <c r="H283" i="3"/>
  <c r="B283" i="3"/>
  <c r="D283" i="3"/>
  <c r="A284" i="3"/>
  <c r="H284" i="3"/>
  <c r="B284" i="3"/>
  <c r="D284" i="3"/>
  <c r="A285" i="3"/>
  <c r="H285" i="3"/>
  <c r="B285" i="3"/>
  <c r="D285" i="3"/>
  <c r="A286" i="3"/>
  <c r="H286" i="3"/>
  <c r="B286" i="3"/>
  <c r="D286" i="3"/>
  <c r="A287" i="3"/>
  <c r="H287" i="3"/>
  <c r="B287" i="3"/>
  <c r="D287" i="3"/>
  <c r="A288" i="3"/>
  <c r="H288" i="3"/>
  <c r="B288" i="3"/>
  <c r="D288" i="3"/>
  <c r="A289" i="3"/>
  <c r="H289" i="3"/>
  <c r="B289" i="3"/>
  <c r="D289" i="3"/>
  <c r="A290" i="3"/>
  <c r="H290" i="3"/>
  <c r="B290" i="3"/>
  <c r="D290" i="3"/>
  <c r="A291" i="3"/>
  <c r="H291" i="3"/>
  <c r="B291" i="3"/>
  <c r="D291" i="3"/>
  <c r="A292" i="3"/>
  <c r="H292" i="3"/>
  <c r="B292" i="3"/>
  <c r="D292" i="3"/>
  <c r="A293" i="3"/>
  <c r="H293" i="3"/>
  <c r="B293" i="3"/>
  <c r="D293" i="3"/>
  <c r="A294" i="3"/>
  <c r="H294" i="3"/>
  <c r="B294" i="3"/>
  <c r="D294" i="3"/>
  <c r="A295" i="3"/>
  <c r="H295" i="3"/>
  <c r="B295" i="3"/>
  <c r="D295" i="3"/>
  <c r="A296" i="3"/>
  <c r="H296" i="3"/>
  <c r="B296" i="3"/>
  <c r="D296" i="3"/>
  <c r="A297" i="3"/>
  <c r="H297" i="3"/>
  <c r="B297" i="3"/>
  <c r="D297" i="3"/>
  <c r="A298" i="3"/>
  <c r="H298" i="3"/>
  <c r="B298" i="3"/>
  <c r="D298" i="3"/>
  <c r="A299" i="3"/>
  <c r="H299" i="3"/>
  <c r="B299" i="3"/>
  <c r="D299" i="3"/>
  <c r="A300" i="3"/>
  <c r="H300" i="3"/>
  <c r="B300" i="3"/>
  <c r="D300" i="3"/>
  <c r="A301" i="3"/>
  <c r="H301" i="3"/>
  <c r="B301" i="3"/>
  <c r="D301" i="3"/>
  <c r="A302" i="3"/>
  <c r="H302" i="3"/>
  <c r="B302" i="3"/>
  <c r="D302" i="3"/>
  <c r="A303" i="3"/>
  <c r="H303" i="3"/>
  <c r="B303" i="3"/>
  <c r="D303" i="3"/>
  <c r="A304" i="3"/>
  <c r="H304" i="3"/>
  <c r="B304" i="3"/>
  <c r="D304" i="3"/>
  <c r="A305" i="3"/>
  <c r="H305" i="3"/>
  <c r="B305" i="3"/>
  <c r="D305" i="3"/>
  <c r="A306" i="3"/>
  <c r="H306" i="3"/>
  <c r="B306" i="3"/>
  <c r="D306" i="3"/>
  <c r="A307" i="3"/>
  <c r="H307" i="3"/>
  <c r="B307" i="3"/>
  <c r="D307" i="3"/>
  <c r="A308" i="3"/>
  <c r="H308" i="3"/>
  <c r="B308" i="3"/>
  <c r="D308" i="3"/>
  <c r="A309" i="3"/>
  <c r="H309" i="3"/>
  <c r="B309" i="3"/>
  <c r="D309" i="3"/>
  <c r="A310" i="3"/>
  <c r="H310" i="3"/>
  <c r="B310" i="3"/>
  <c r="D310" i="3"/>
  <c r="A311" i="3"/>
  <c r="H311" i="3"/>
  <c r="B311" i="3"/>
  <c r="D311" i="3"/>
  <c r="A312" i="3"/>
  <c r="H312" i="3"/>
  <c r="B312" i="3"/>
  <c r="D312" i="3"/>
  <c r="A313" i="3"/>
  <c r="H313" i="3"/>
  <c r="B313" i="3"/>
  <c r="D313" i="3"/>
  <c r="A314" i="3"/>
  <c r="H314" i="3"/>
  <c r="B314" i="3"/>
  <c r="D314" i="3"/>
  <c r="A315" i="3"/>
  <c r="H315" i="3"/>
  <c r="B315" i="3"/>
  <c r="D315" i="3"/>
  <c r="A375" i="3"/>
  <c r="H375" i="3"/>
  <c r="B375" i="3"/>
  <c r="D375" i="3"/>
  <c r="A376" i="3"/>
  <c r="H376" i="3"/>
  <c r="B376" i="3"/>
  <c r="D376" i="3"/>
  <c r="A377" i="3"/>
  <c r="H377" i="3"/>
  <c r="B377" i="3"/>
  <c r="D377" i="3"/>
  <c r="A316" i="3"/>
  <c r="H316" i="3"/>
  <c r="B316" i="3"/>
  <c r="D316" i="3"/>
  <c r="A378" i="3"/>
  <c r="H378" i="3"/>
  <c r="B378" i="3"/>
  <c r="D378" i="3"/>
  <c r="A317" i="3"/>
  <c r="H317" i="3"/>
  <c r="B317" i="3"/>
  <c r="D317" i="3"/>
  <c r="A318" i="3"/>
  <c r="H318" i="3"/>
  <c r="B318" i="3"/>
  <c r="D318" i="3"/>
  <c r="A379" i="3"/>
  <c r="H379" i="3"/>
  <c r="B379" i="3"/>
  <c r="D379" i="3"/>
  <c r="A380" i="3"/>
  <c r="H380" i="3"/>
  <c r="B380" i="3"/>
  <c r="D380" i="3"/>
  <c r="A381" i="3"/>
  <c r="H381" i="3"/>
  <c r="B381" i="3"/>
  <c r="D381" i="3"/>
  <c r="A319" i="3"/>
  <c r="H319" i="3"/>
  <c r="B319" i="3"/>
  <c r="D319" i="3"/>
  <c r="A382" i="3"/>
  <c r="H382" i="3"/>
  <c r="B382" i="3"/>
  <c r="D382" i="3"/>
  <c r="A383" i="3"/>
  <c r="H383" i="3"/>
  <c r="B383" i="3"/>
  <c r="D383" i="3"/>
  <c r="A384" i="3"/>
  <c r="H384" i="3"/>
  <c r="B384" i="3"/>
  <c r="D384" i="3"/>
  <c r="A385" i="3"/>
  <c r="H385" i="3"/>
  <c r="B385" i="3"/>
  <c r="D385" i="3"/>
  <c r="A386" i="3"/>
  <c r="H386" i="3"/>
  <c r="B386" i="3"/>
  <c r="D386" i="3"/>
  <c r="A387" i="3"/>
  <c r="H387" i="3"/>
  <c r="B387" i="3"/>
  <c r="D387" i="3"/>
  <c r="A388" i="3"/>
  <c r="H388" i="3"/>
  <c r="B388" i="3"/>
  <c r="D388" i="3"/>
  <c r="A389" i="3"/>
  <c r="H389" i="3"/>
  <c r="B389" i="3"/>
  <c r="D389" i="3"/>
  <c r="A390" i="3"/>
  <c r="H390" i="3"/>
  <c r="B390" i="3"/>
  <c r="D390" i="3"/>
  <c r="A391" i="3"/>
  <c r="H391" i="3"/>
  <c r="B391" i="3"/>
  <c r="D391" i="3"/>
  <c r="A392" i="3"/>
  <c r="H392" i="3"/>
  <c r="B392" i="3"/>
  <c r="D392" i="3"/>
  <c r="A393" i="3"/>
  <c r="H393" i="3"/>
  <c r="B393" i="3"/>
  <c r="D393" i="3"/>
  <c r="A394" i="3"/>
  <c r="H394" i="3"/>
  <c r="B394" i="3"/>
  <c r="D394" i="3"/>
  <c r="A395" i="3"/>
  <c r="H395" i="3"/>
  <c r="B395" i="3"/>
  <c r="D395" i="3"/>
  <c r="A396" i="3"/>
  <c r="H396" i="3"/>
  <c r="B396" i="3"/>
  <c r="D396" i="3"/>
  <c r="A397" i="3"/>
  <c r="H397" i="3"/>
  <c r="B397" i="3"/>
  <c r="D397" i="3"/>
  <c r="A398" i="3"/>
  <c r="H398" i="3"/>
  <c r="B398" i="3"/>
  <c r="D398" i="3"/>
  <c r="A399" i="3"/>
  <c r="H399" i="3"/>
  <c r="B399" i="3"/>
  <c r="D399" i="3"/>
  <c r="A400" i="3"/>
  <c r="H400" i="3"/>
  <c r="B400" i="3"/>
  <c r="D400" i="3"/>
  <c r="A401" i="3"/>
  <c r="H401" i="3"/>
  <c r="B401" i="3"/>
  <c r="D401" i="3"/>
  <c r="A320" i="3"/>
  <c r="H320" i="3"/>
  <c r="B320" i="3"/>
  <c r="D320" i="3"/>
  <c r="A402" i="3"/>
  <c r="H402" i="3"/>
  <c r="B402" i="3"/>
  <c r="D402" i="3"/>
  <c r="A403" i="3"/>
  <c r="H403" i="3"/>
  <c r="B403" i="3"/>
  <c r="D403" i="3"/>
  <c r="A321" i="3"/>
  <c r="H321" i="3"/>
  <c r="B321" i="3"/>
  <c r="D321" i="3"/>
  <c r="A404" i="3"/>
  <c r="H404" i="3"/>
  <c r="B404" i="3"/>
  <c r="D404" i="3"/>
  <c r="A405" i="3"/>
  <c r="H405" i="3"/>
  <c r="B405" i="3"/>
  <c r="D405" i="3"/>
  <c r="A406" i="3"/>
  <c r="H406" i="3"/>
  <c r="B406" i="3"/>
  <c r="D406" i="3"/>
  <c r="A407" i="3"/>
  <c r="H407" i="3"/>
  <c r="B407" i="3"/>
  <c r="D407" i="3"/>
  <c r="A408" i="3"/>
  <c r="H408" i="3"/>
  <c r="B408" i="3"/>
  <c r="D408" i="3"/>
  <c r="A409" i="3"/>
  <c r="H409" i="3"/>
  <c r="B409" i="3"/>
  <c r="D409" i="3"/>
  <c r="A322" i="3"/>
  <c r="H322" i="3"/>
  <c r="B322" i="3"/>
  <c r="D322" i="3"/>
  <c r="A410" i="3"/>
  <c r="H410" i="3"/>
  <c r="B410" i="3"/>
  <c r="D410" i="3"/>
  <c r="A323" i="3"/>
  <c r="H323" i="3"/>
  <c r="B323" i="3"/>
  <c r="D323" i="3"/>
  <c r="A411" i="3"/>
  <c r="H411" i="3"/>
  <c r="B411" i="3"/>
  <c r="D411" i="3"/>
  <c r="A412" i="3"/>
  <c r="H412" i="3"/>
  <c r="B412" i="3"/>
  <c r="D412" i="3"/>
  <c r="A413" i="3"/>
  <c r="H413" i="3"/>
  <c r="B413" i="3"/>
  <c r="D413" i="3"/>
  <c r="A324" i="3"/>
  <c r="H324" i="3"/>
  <c r="B324" i="3"/>
  <c r="D324" i="3"/>
  <c r="A325" i="3"/>
  <c r="H325" i="3"/>
  <c r="B325" i="3"/>
  <c r="D325" i="3"/>
  <c r="A414" i="3"/>
  <c r="H414" i="3"/>
  <c r="B414" i="3"/>
  <c r="D414" i="3"/>
  <c r="A326" i="3"/>
  <c r="H326" i="3"/>
  <c r="B326" i="3"/>
  <c r="D326" i="3"/>
  <c r="A415" i="3"/>
  <c r="H415" i="3"/>
  <c r="B415" i="3"/>
  <c r="D415" i="3"/>
  <c r="A416" i="3"/>
  <c r="H416" i="3"/>
  <c r="B416" i="3"/>
  <c r="D416" i="3"/>
  <c r="A417" i="3"/>
  <c r="H417" i="3"/>
  <c r="B417" i="3"/>
  <c r="D417" i="3"/>
  <c r="A418" i="3"/>
  <c r="H418" i="3"/>
  <c r="B418" i="3"/>
  <c r="D418" i="3"/>
  <c r="A419" i="3"/>
  <c r="H419" i="3"/>
  <c r="B419" i="3"/>
  <c r="D419" i="3"/>
  <c r="A420" i="3"/>
  <c r="H420" i="3"/>
  <c r="B420" i="3"/>
  <c r="D420" i="3"/>
  <c r="A421" i="3"/>
  <c r="H421" i="3"/>
  <c r="B421" i="3"/>
  <c r="D421" i="3"/>
  <c r="A422" i="3"/>
  <c r="H422" i="3"/>
  <c r="B422" i="3"/>
  <c r="D422" i="3"/>
  <c r="A423" i="3"/>
  <c r="H423" i="3"/>
  <c r="B423" i="3"/>
  <c r="D423" i="3"/>
  <c r="A327" i="3"/>
  <c r="H327" i="3"/>
  <c r="B327" i="3"/>
  <c r="D327" i="3"/>
  <c r="A328" i="3"/>
  <c r="H328" i="3"/>
  <c r="B328" i="3"/>
  <c r="D328" i="3"/>
  <c r="A329" i="3"/>
  <c r="H329" i="3"/>
  <c r="B329" i="3"/>
  <c r="D329" i="3"/>
  <c r="A330" i="3"/>
  <c r="H330" i="3"/>
  <c r="B330" i="3"/>
  <c r="D330" i="3"/>
  <c r="A331" i="3"/>
  <c r="H331" i="3"/>
  <c r="B331" i="3"/>
  <c r="D331" i="3"/>
  <c r="A332" i="3"/>
  <c r="H332" i="3"/>
  <c r="B332" i="3"/>
  <c r="D332" i="3"/>
  <c r="A333" i="3"/>
  <c r="H333" i="3"/>
  <c r="B333" i="3"/>
  <c r="D333" i="3"/>
  <c r="A334" i="3"/>
  <c r="H334" i="3"/>
  <c r="B334" i="3"/>
  <c r="D334" i="3"/>
  <c r="A335" i="3"/>
  <c r="H335" i="3"/>
  <c r="B335" i="3"/>
  <c r="D335" i="3"/>
  <c r="A336" i="3"/>
  <c r="H336" i="3"/>
  <c r="B336" i="3"/>
  <c r="D336" i="3"/>
  <c r="A424" i="3"/>
  <c r="H424" i="3"/>
  <c r="B424" i="3"/>
  <c r="D424" i="3"/>
  <c r="A337" i="3"/>
  <c r="H337" i="3"/>
  <c r="B337" i="3"/>
  <c r="D337" i="3"/>
  <c r="A338" i="3"/>
  <c r="H338" i="3"/>
  <c r="B338" i="3"/>
  <c r="D338" i="3"/>
  <c r="A339" i="3"/>
  <c r="H339" i="3"/>
  <c r="B339" i="3"/>
  <c r="D339" i="3"/>
  <c r="A340" i="3"/>
  <c r="H340" i="3"/>
  <c r="B340" i="3"/>
  <c r="D340" i="3"/>
  <c r="A341" i="3"/>
  <c r="H341" i="3"/>
  <c r="B341" i="3"/>
  <c r="D341" i="3"/>
  <c r="A342" i="3"/>
  <c r="H342" i="3"/>
  <c r="B342" i="3"/>
  <c r="D342" i="3"/>
  <c r="A343" i="3"/>
  <c r="H343" i="3"/>
  <c r="B343" i="3"/>
  <c r="D343" i="3"/>
  <c r="A344" i="3"/>
  <c r="H344" i="3"/>
  <c r="B344" i="3"/>
  <c r="D344" i="3"/>
  <c r="A345" i="3"/>
  <c r="H345" i="3"/>
  <c r="B345" i="3"/>
  <c r="D345" i="3"/>
  <c r="A346" i="3"/>
  <c r="H346" i="3"/>
  <c r="B346" i="3"/>
  <c r="D346" i="3"/>
  <c r="A347" i="3"/>
  <c r="H347" i="3"/>
  <c r="B347" i="3"/>
  <c r="D347" i="3"/>
  <c r="A348" i="3"/>
  <c r="H348" i="3"/>
  <c r="B348" i="3"/>
  <c r="D348" i="3"/>
  <c r="A349" i="3"/>
  <c r="H349" i="3"/>
  <c r="B349" i="3"/>
  <c r="D349" i="3"/>
  <c r="A350" i="3"/>
  <c r="H350" i="3"/>
  <c r="B350" i="3"/>
  <c r="D350" i="3"/>
  <c r="A425" i="3"/>
  <c r="H425" i="3"/>
  <c r="B425" i="3"/>
  <c r="D425" i="3"/>
  <c r="H166" i="3"/>
  <c r="B166" i="3"/>
  <c r="D166" i="3"/>
  <c r="A166" i="3"/>
  <c r="H165" i="3"/>
  <c r="B165" i="3"/>
  <c r="D165" i="3"/>
  <c r="A165" i="3"/>
  <c r="H164" i="3"/>
  <c r="B164" i="3"/>
  <c r="D164" i="3"/>
  <c r="A164" i="3"/>
  <c r="H163" i="3"/>
  <c r="B163" i="3"/>
  <c r="D163" i="3"/>
  <c r="A163" i="3"/>
  <c r="H162" i="3"/>
  <c r="B162" i="3"/>
  <c r="D162" i="3"/>
  <c r="A162" i="3"/>
  <c r="H161" i="3"/>
  <c r="B161" i="3"/>
  <c r="D161" i="3"/>
  <c r="A161" i="3"/>
  <c r="H160" i="3"/>
  <c r="B160" i="3"/>
  <c r="D160" i="3"/>
  <c r="A160" i="3"/>
  <c r="H159" i="3"/>
  <c r="B159" i="3"/>
  <c r="D159" i="3"/>
  <c r="A159" i="3"/>
  <c r="H158" i="3"/>
  <c r="B158" i="3"/>
  <c r="D158" i="3"/>
  <c r="A158" i="3"/>
  <c r="H157" i="3"/>
  <c r="B157" i="3"/>
  <c r="D157" i="3"/>
  <c r="A157" i="3"/>
  <c r="H156" i="3"/>
  <c r="B156" i="3"/>
  <c r="D156" i="3"/>
  <c r="A156" i="3"/>
  <c r="H155" i="3"/>
  <c r="B155" i="3"/>
  <c r="D155" i="3"/>
  <c r="A155" i="3"/>
  <c r="H154" i="3"/>
  <c r="B154" i="3"/>
  <c r="D154" i="3"/>
  <c r="A154" i="3"/>
  <c r="H153" i="3"/>
  <c r="B153" i="3"/>
  <c r="D153" i="3"/>
  <c r="A153" i="3"/>
  <c r="H152" i="3"/>
  <c r="B152" i="3"/>
  <c r="D152" i="3"/>
  <c r="A152" i="3"/>
  <c r="H151" i="3"/>
  <c r="B151" i="3"/>
  <c r="D151" i="3"/>
  <c r="A151" i="3"/>
  <c r="H150" i="3"/>
  <c r="B150" i="3"/>
  <c r="D150" i="3"/>
  <c r="A150" i="3"/>
  <c r="H149" i="3"/>
  <c r="B149" i="3"/>
  <c r="D149" i="3"/>
  <c r="A149" i="3"/>
  <c r="H148" i="3"/>
  <c r="B148" i="3"/>
  <c r="D148" i="3"/>
  <c r="A148" i="3"/>
  <c r="H147" i="3"/>
  <c r="B147" i="3"/>
  <c r="D147" i="3"/>
  <c r="A147" i="3"/>
  <c r="H146" i="3"/>
  <c r="B146" i="3"/>
  <c r="D146" i="3"/>
  <c r="A146" i="3"/>
  <c r="H145" i="3"/>
  <c r="B145" i="3"/>
  <c r="D145" i="3"/>
  <c r="A145" i="3"/>
  <c r="H144" i="3"/>
  <c r="B144" i="3"/>
  <c r="D144" i="3"/>
  <c r="A144" i="3"/>
  <c r="H143" i="3"/>
  <c r="B143" i="3"/>
  <c r="D143" i="3"/>
  <c r="A143" i="3"/>
  <c r="H142" i="3"/>
  <c r="B142" i="3"/>
  <c r="D142" i="3"/>
  <c r="A142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138" i="3"/>
  <c r="B138" i="3"/>
  <c r="D138" i="3"/>
  <c r="A138" i="3"/>
  <c r="H137" i="3"/>
  <c r="B137" i="3"/>
  <c r="D137" i="3"/>
  <c r="A137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132" i="3"/>
  <c r="B132" i="3"/>
  <c r="D132" i="3"/>
  <c r="A132" i="3"/>
  <c r="H131" i="3"/>
  <c r="B131" i="3"/>
  <c r="D131" i="3"/>
  <c r="A131" i="3"/>
  <c r="H130" i="3"/>
  <c r="B130" i="3"/>
  <c r="D130" i="3"/>
  <c r="A130" i="3"/>
  <c r="H129" i="3"/>
  <c r="B129" i="3"/>
  <c r="D129" i="3"/>
  <c r="A129" i="3"/>
  <c r="H128" i="3"/>
  <c r="B128" i="3"/>
  <c r="D128" i="3"/>
  <c r="A128" i="3"/>
  <c r="H127" i="3"/>
  <c r="B127" i="3"/>
  <c r="D127" i="3"/>
  <c r="A127" i="3"/>
  <c r="H126" i="3"/>
  <c r="B126" i="3"/>
  <c r="D126" i="3"/>
  <c r="A126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372" i="3"/>
  <c r="B372" i="3"/>
  <c r="D372" i="3"/>
  <c r="A372" i="3"/>
  <c r="H371" i="3"/>
  <c r="B371" i="3"/>
  <c r="D371" i="3"/>
  <c r="A371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H95" i="3"/>
  <c r="B95" i="3"/>
  <c r="D95" i="3"/>
  <c r="A95" i="3"/>
  <c r="H94" i="3"/>
  <c r="B94" i="3"/>
  <c r="D94" i="3"/>
  <c r="A9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370" i="3"/>
  <c r="B370" i="3"/>
  <c r="D370" i="3"/>
  <c r="A370" i="3"/>
  <c r="H369" i="3"/>
  <c r="B369" i="3"/>
  <c r="D369" i="3"/>
  <c r="A369" i="3"/>
  <c r="H89" i="3"/>
  <c r="B89" i="3"/>
  <c r="D89" i="3"/>
  <c r="A89" i="3"/>
  <c r="H368" i="3"/>
  <c r="B368" i="3"/>
  <c r="D368" i="3"/>
  <c r="A368" i="3"/>
  <c r="H367" i="3"/>
  <c r="B367" i="3"/>
  <c r="D367" i="3"/>
  <c r="A367" i="3"/>
  <c r="H366" i="3"/>
  <c r="B366" i="3"/>
  <c r="D366" i="3"/>
  <c r="A366" i="3"/>
  <c r="H88" i="3"/>
  <c r="B88" i="3"/>
  <c r="D88" i="3"/>
  <c r="A88" i="3"/>
  <c r="H87" i="3"/>
  <c r="B87" i="3"/>
  <c r="D87" i="3"/>
  <c r="A87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82" i="3"/>
  <c r="B82" i="3"/>
  <c r="D82" i="3"/>
  <c r="A82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365" i="3"/>
  <c r="B365" i="3"/>
  <c r="D365" i="3"/>
  <c r="A365" i="3"/>
  <c r="H364" i="3"/>
  <c r="B364" i="3"/>
  <c r="D364" i="3"/>
  <c r="A364" i="3"/>
  <c r="H71" i="3"/>
  <c r="B71" i="3"/>
  <c r="D71" i="3"/>
  <c r="A71" i="3"/>
  <c r="H70" i="3"/>
  <c r="B70" i="3"/>
  <c r="D70" i="3"/>
  <c r="A70" i="3"/>
  <c r="H69" i="3"/>
  <c r="B69" i="3"/>
  <c r="F69" i="3"/>
  <c r="D69" i="3"/>
  <c r="A69" i="3"/>
  <c r="H68" i="3"/>
  <c r="B68" i="3"/>
  <c r="F68" i="3"/>
  <c r="D68" i="3"/>
  <c r="A68" i="3"/>
  <c r="H67" i="3"/>
  <c r="B67" i="3"/>
  <c r="F67" i="3"/>
  <c r="D67" i="3"/>
  <c r="A67" i="3"/>
  <c r="H66" i="3"/>
  <c r="B66" i="3"/>
  <c r="F66" i="3"/>
  <c r="D66" i="3"/>
  <c r="A66" i="3"/>
  <c r="H65" i="3"/>
  <c r="B65" i="3"/>
  <c r="F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63" i="3"/>
  <c r="B363" i="3"/>
  <c r="D363" i="3"/>
  <c r="A363" i="3"/>
  <c r="H362" i="3"/>
  <c r="B362" i="3"/>
  <c r="D362" i="3"/>
  <c r="A362" i="3"/>
  <c r="H361" i="3"/>
  <c r="B361" i="3"/>
  <c r="D361" i="3"/>
  <c r="A361" i="3"/>
  <c r="H360" i="3"/>
  <c r="B360" i="3"/>
  <c r="D360" i="3"/>
  <c r="A360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359" i="3"/>
  <c r="B359" i="3"/>
  <c r="D359" i="3"/>
  <c r="A359" i="3"/>
  <c r="H358" i="3"/>
  <c r="B358" i="3"/>
  <c r="D358" i="3"/>
  <c r="A358" i="3"/>
  <c r="H357" i="3"/>
  <c r="B357" i="3"/>
  <c r="D357" i="3"/>
  <c r="A357" i="3"/>
  <c r="H356" i="3"/>
  <c r="B356" i="3"/>
  <c r="D356" i="3"/>
  <c r="A356" i="3"/>
  <c r="H355" i="3"/>
  <c r="B355" i="3"/>
  <c r="D355" i="3"/>
  <c r="A355" i="3"/>
  <c r="H354" i="3"/>
  <c r="B354" i="3"/>
  <c r="D354" i="3"/>
  <c r="A354" i="3"/>
  <c r="H353" i="3"/>
  <c r="B353" i="3"/>
  <c r="D353" i="3"/>
  <c r="A353" i="3"/>
  <c r="H352" i="3"/>
  <c r="B352" i="3"/>
  <c r="D352" i="3"/>
  <c r="A352" i="3"/>
  <c r="H351" i="3"/>
  <c r="B351" i="3"/>
  <c r="D351" i="3"/>
  <c r="A351" i="3"/>
  <c r="Q457" i="1"/>
  <c r="Q456" i="1"/>
  <c r="Q455" i="1"/>
  <c r="Q454" i="1"/>
  <c r="Q453" i="1"/>
  <c r="Q446" i="1"/>
  <c r="K446" i="1"/>
  <c r="Q439" i="1"/>
  <c r="K439" i="1"/>
  <c r="Q438" i="1"/>
  <c r="Q437" i="1"/>
  <c r="K437" i="1"/>
  <c r="Q436" i="1"/>
  <c r="Q435" i="1"/>
  <c r="Q434" i="1"/>
  <c r="Q451" i="1"/>
  <c r="Q449" i="1"/>
  <c r="Q448" i="1"/>
  <c r="K448" i="1"/>
  <c r="Q447" i="1"/>
  <c r="Q445" i="1"/>
  <c r="K445" i="1"/>
  <c r="Q442" i="1"/>
  <c r="K442" i="1"/>
  <c r="Q441" i="1"/>
  <c r="Q433" i="1"/>
  <c r="K433" i="1"/>
  <c r="G297" i="1"/>
  <c r="I297" i="1" s="1"/>
  <c r="G299" i="1"/>
  <c r="I299" i="1" s="1"/>
  <c r="G300" i="1"/>
  <c r="G304" i="1"/>
  <c r="G307" i="1"/>
  <c r="I307" i="1" s="1"/>
  <c r="G308" i="1"/>
  <c r="G315" i="1"/>
  <c r="I315" i="1" s="1"/>
  <c r="G316" i="1"/>
  <c r="I316" i="1" s="1"/>
  <c r="G318" i="1"/>
  <c r="I318" i="1" s="1"/>
  <c r="G320" i="1"/>
  <c r="G323" i="1"/>
  <c r="I323" i="1" s="1"/>
  <c r="G324" i="1"/>
  <c r="G328" i="1"/>
  <c r="I328" i="1" s="1"/>
  <c r="G330" i="1"/>
  <c r="I330" i="1" s="1"/>
  <c r="G332" i="1"/>
  <c r="G333" i="1"/>
  <c r="G283" i="1"/>
  <c r="I283" i="1" s="1"/>
  <c r="Q272" i="1"/>
  <c r="Q276" i="1"/>
  <c r="Q311" i="1"/>
  <c r="Q367" i="1"/>
  <c r="Q452" i="1"/>
  <c r="K416" i="1"/>
  <c r="Q416" i="1"/>
  <c r="D356" i="2"/>
  <c r="F356" i="2"/>
  <c r="H356" i="2"/>
  <c r="E356" i="2"/>
  <c r="I356" i="2"/>
  <c r="J356" i="2"/>
  <c r="E357" i="2"/>
  <c r="E21" i="2"/>
  <c r="E22" i="2"/>
  <c r="E23" i="2"/>
  <c r="E24" i="2"/>
  <c r="E25" i="2"/>
  <c r="I25" i="2" s="1"/>
  <c r="J25" i="2" s="1"/>
  <c r="E26" i="2"/>
  <c r="D26" i="2"/>
  <c r="F26" i="2" s="1"/>
  <c r="E27" i="2"/>
  <c r="E28" i="2"/>
  <c r="E29" i="2"/>
  <c r="E30" i="2"/>
  <c r="E31" i="2"/>
  <c r="E32" i="2"/>
  <c r="I32" i="2" s="1"/>
  <c r="J32" i="2" s="1"/>
  <c r="E33" i="2"/>
  <c r="E34" i="2"/>
  <c r="E35" i="2"/>
  <c r="E36" i="2"/>
  <c r="E37" i="2"/>
  <c r="I37" i="2" s="1"/>
  <c r="J37" i="2" s="1"/>
  <c r="E38" i="2"/>
  <c r="E39" i="2"/>
  <c r="E40" i="2"/>
  <c r="E41" i="2"/>
  <c r="E42" i="2"/>
  <c r="D42" i="2"/>
  <c r="E43" i="2"/>
  <c r="E44" i="2"/>
  <c r="E45" i="2"/>
  <c r="E46" i="2"/>
  <c r="E47" i="2"/>
  <c r="E48" i="2"/>
  <c r="E49" i="2"/>
  <c r="E50" i="2"/>
  <c r="E51" i="2"/>
  <c r="E52" i="2"/>
  <c r="I52" i="2" s="1"/>
  <c r="J52" i="2" s="1"/>
  <c r="D357" i="2"/>
  <c r="D21" i="2"/>
  <c r="D22" i="2"/>
  <c r="F22" i="2" s="1"/>
  <c r="G22" i="2" s="1"/>
  <c r="D23" i="2"/>
  <c r="F23" i="2" s="1"/>
  <c r="D24" i="2"/>
  <c r="F24" i="2" s="1"/>
  <c r="D25" i="2"/>
  <c r="F25" i="2" s="1"/>
  <c r="G25" i="2" s="1"/>
  <c r="D27" i="2"/>
  <c r="F27" i="2" s="1"/>
  <c r="G27" i="2" s="1"/>
  <c r="D28" i="2"/>
  <c r="D29" i="2"/>
  <c r="D30" i="2"/>
  <c r="F30" i="2" s="1"/>
  <c r="D31" i="2"/>
  <c r="F31" i="2" s="1"/>
  <c r="D32" i="2"/>
  <c r="D33" i="2"/>
  <c r="I33" i="2" s="1"/>
  <c r="J33" i="2" s="1"/>
  <c r="D34" i="2"/>
  <c r="D35" i="2"/>
  <c r="F35" i="2" s="1"/>
  <c r="D36" i="2"/>
  <c r="D37" i="2"/>
  <c r="D38" i="2"/>
  <c r="F38" i="2" s="1"/>
  <c r="D39" i="2"/>
  <c r="D40" i="2"/>
  <c r="D41" i="2"/>
  <c r="D43" i="2"/>
  <c r="F43" i="2" s="1"/>
  <c r="D44" i="2"/>
  <c r="D45" i="2"/>
  <c r="D46" i="2"/>
  <c r="F46" i="2" s="1"/>
  <c r="H46" i="2" s="1"/>
  <c r="D47" i="2"/>
  <c r="I47" i="2" s="1"/>
  <c r="J47" i="2" s="1"/>
  <c r="D48" i="2"/>
  <c r="I48" i="2" s="1"/>
  <c r="J48" i="2" s="1"/>
  <c r="D49" i="2"/>
  <c r="D50" i="2"/>
  <c r="D51" i="2"/>
  <c r="F51" i="2" s="1"/>
  <c r="D52" i="2"/>
  <c r="Q444" i="1"/>
  <c r="Q450" i="1"/>
  <c r="D11" i="1"/>
  <c r="T3" i="1" s="1"/>
  <c r="D12" i="1"/>
  <c r="D13" i="1"/>
  <c r="D342" i="2"/>
  <c r="E342" i="2"/>
  <c r="F342" i="2"/>
  <c r="I342" i="2"/>
  <c r="J342" i="2"/>
  <c r="E343" i="2"/>
  <c r="E344" i="2"/>
  <c r="E345" i="2"/>
  <c r="E346" i="2"/>
  <c r="I346" i="2"/>
  <c r="E347" i="2"/>
  <c r="I347" i="2"/>
  <c r="E348" i="2"/>
  <c r="E349" i="2"/>
  <c r="E350" i="2"/>
  <c r="E351" i="2"/>
  <c r="I351" i="2"/>
  <c r="E352" i="2"/>
  <c r="E353" i="2"/>
  <c r="E354" i="2"/>
  <c r="E355" i="2"/>
  <c r="I355" i="2"/>
  <c r="J355" i="2"/>
  <c r="E16" i="2"/>
  <c r="E15" i="2"/>
  <c r="A13" i="2"/>
  <c r="C13" i="2"/>
  <c r="E53" i="2"/>
  <c r="E54" i="2"/>
  <c r="E55" i="2"/>
  <c r="E56" i="2"/>
  <c r="E57" i="2"/>
  <c r="I57" i="2"/>
  <c r="J57" i="2"/>
  <c r="E58" i="2"/>
  <c r="E59" i="2"/>
  <c r="E60" i="2"/>
  <c r="E61" i="2"/>
  <c r="E62" i="2"/>
  <c r="E63" i="2"/>
  <c r="E64" i="2"/>
  <c r="E65" i="2"/>
  <c r="I65" i="2"/>
  <c r="J65" i="2"/>
  <c r="E66" i="2"/>
  <c r="E67" i="2"/>
  <c r="E68" i="2"/>
  <c r="E69" i="2"/>
  <c r="E70" i="2"/>
  <c r="E71" i="2"/>
  <c r="E72" i="2"/>
  <c r="E73" i="2"/>
  <c r="I73" i="2"/>
  <c r="J73" i="2"/>
  <c r="E74" i="2"/>
  <c r="E75" i="2"/>
  <c r="E76" i="2"/>
  <c r="E77" i="2"/>
  <c r="E78" i="2"/>
  <c r="E79" i="2"/>
  <c r="E80" i="2"/>
  <c r="E81" i="2"/>
  <c r="I81" i="2"/>
  <c r="J81" i="2"/>
  <c r="E82" i="2"/>
  <c r="E83" i="2"/>
  <c r="I83" i="2"/>
  <c r="E84" i="2"/>
  <c r="E85" i="2"/>
  <c r="E86" i="2"/>
  <c r="E87" i="2"/>
  <c r="E88" i="2"/>
  <c r="E89" i="2"/>
  <c r="I89" i="2"/>
  <c r="J89" i="2"/>
  <c r="E90" i="2"/>
  <c r="E91" i="2"/>
  <c r="E92" i="2"/>
  <c r="E93" i="2"/>
  <c r="E94" i="2"/>
  <c r="E95" i="2"/>
  <c r="E96" i="2"/>
  <c r="E97" i="2"/>
  <c r="I97" i="2"/>
  <c r="J97" i="2"/>
  <c r="E98" i="2"/>
  <c r="E99" i="2"/>
  <c r="E100" i="2"/>
  <c r="E101" i="2"/>
  <c r="E102" i="2"/>
  <c r="E103" i="2"/>
  <c r="E104" i="2"/>
  <c r="E105" i="2"/>
  <c r="I105" i="2"/>
  <c r="J105" i="2"/>
  <c r="E106" i="2"/>
  <c r="E107" i="2"/>
  <c r="E108" i="2"/>
  <c r="E109" i="2"/>
  <c r="E110" i="2"/>
  <c r="E111" i="2"/>
  <c r="E112" i="2"/>
  <c r="E113" i="2"/>
  <c r="I113" i="2"/>
  <c r="J113" i="2"/>
  <c r="E114" i="2"/>
  <c r="E115" i="2"/>
  <c r="E116" i="2"/>
  <c r="E117" i="2"/>
  <c r="E118" i="2"/>
  <c r="E119" i="2"/>
  <c r="E120" i="2"/>
  <c r="E121" i="2"/>
  <c r="I121" i="2"/>
  <c r="J121" i="2"/>
  <c r="E122" i="2"/>
  <c r="E123" i="2"/>
  <c r="E124" i="2"/>
  <c r="E125" i="2"/>
  <c r="E126" i="2"/>
  <c r="E127" i="2"/>
  <c r="E128" i="2"/>
  <c r="E129" i="2"/>
  <c r="I129" i="2"/>
  <c r="J129" i="2"/>
  <c r="E130" i="2"/>
  <c r="E131" i="2"/>
  <c r="E132" i="2"/>
  <c r="E133" i="2"/>
  <c r="E134" i="2"/>
  <c r="E135" i="2"/>
  <c r="E136" i="2"/>
  <c r="E137" i="2"/>
  <c r="I137" i="2"/>
  <c r="E138" i="2"/>
  <c r="E139" i="2"/>
  <c r="E140" i="2"/>
  <c r="E141" i="2"/>
  <c r="E142" i="2"/>
  <c r="E143" i="2"/>
  <c r="E144" i="2"/>
  <c r="E145" i="2"/>
  <c r="I145" i="2"/>
  <c r="J145" i="2"/>
  <c r="E146" i="2"/>
  <c r="E147" i="2"/>
  <c r="E148" i="2"/>
  <c r="E149" i="2"/>
  <c r="E150" i="2"/>
  <c r="E151" i="2"/>
  <c r="E152" i="2"/>
  <c r="E153" i="2"/>
  <c r="I153" i="2"/>
  <c r="J153" i="2"/>
  <c r="E154" i="2"/>
  <c r="E155" i="2"/>
  <c r="E156" i="2"/>
  <c r="E157" i="2"/>
  <c r="E158" i="2"/>
  <c r="E159" i="2"/>
  <c r="E160" i="2"/>
  <c r="E161" i="2"/>
  <c r="I161" i="2"/>
  <c r="J161" i="2"/>
  <c r="E162" i="2"/>
  <c r="E163" i="2"/>
  <c r="E164" i="2"/>
  <c r="E165" i="2"/>
  <c r="E166" i="2"/>
  <c r="E167" i="2"/>
  <c r="E168" i="2"/>
  <c r="E169" i="2"/>
  <c r="I169" i="2"/>
  <c r="J169" i="2"/>
  <c r="E170" i="2"/>
  <c r="E171" i="2"/>
  <c r="E172" i="2"/>
  <c r="E173" i="2"/>
  <c r="E174" i="2"/>
  <c r="E175" i="2"/>
  <c r="E176" i="2"/>
  <c r="E177" i="2"/>
  <c r="I177" i="2"/>
  <c r="J177" i="2"/>
  <c r="E178" i="2"/>
  <c r="E179" i="2"/>
  <c r="E180" i="2"/>
  <c r="E181" i="2"/>
  <c r="E182" i="2"/>
  <c r="E183" i="2"/>
  <c r="E184" i="2"/>
  <c r="E185" i="2"/>
  <c r="I185" i="2"/>
  <c r="J185" i="2"/>
  <c r="E186" i="2"/>
  <c r="E187" i="2"/>
  <c r="E188" i="2"/>
  <c r="E189" i="2"/>
  <c r="E190" i="2"/>
  <c r="E191" i="2"/>
  <c r="E192" i="2"/>
  <c r="E193" i="2"/>
  <c r="I193" i="2"/>
  <c r="J193" i="2"/>
  <c r="E194" i="2"/>
  <c r="E195" i="2"/>
  <c r="E196" i="2"/>
  <c r="E197" i="2"/>
  <c r="E198" i="2"/>
  <c r="E199" i="2"/>
  <c r="E200" i="2"/>
  <c r="E201" i="2"/>
  <c r="I201" i="2"/>
  <c r="J201" i="2"/>
  <c r="E202" i="2"/>
  <c r="E203" i="2"/>
  <c r="E204" i="2"/>
  <c r="E205" i="2"/>
  <c r="E206" i="2"/>
  <c r="E207" i="2"/>
  <c r="E208" i="2"/>
  <c r="E209" i="2"/>
  <c r="I209" i="2"/>
  <c r="J209" i="2"/>
  <c r="E210" i="2"/>
  <c r="E211" i="2"/>
  <c r="E212" i="2"/>
  <c r="E213" i="2"/>
  <c r="E214" i="2"/>
  <c r="E215" i="2"/>
  <c r="E216" i="2"/>
  <c r="E217" i="2"/>
  <c r="I217" i="2"/>
  <c r="J217" i="2"/>
  <c r="E218" i="2"/>
  <c r="E219" i="2"/>
  <c r="E220" i="2"/>
  <c r="E221" i="2"/>
  <c r="E222" i="2"/>
  <c r="E223" i="2"/>
  <c r="E224" i="2"/>
  <c r="E225" i="2"/>
  <c r="I225" i="2"/>
  <c r="J225" i="2"/>
  <c r="E226" i="2"/>
  <c r="E227" i="2"/>
  <c r="E228" i="2"/>
  <c r="E229" i="2"/>
  <c r="E230" i="2"/>
  <c r="E231" i="2"/>
  <c r="E232" i="2"/>
  <c r="E233" i="2"/>
  <c r="I233" i="2"/>
  <c r="J233" i="2"/>
  <c r="E234" i="2"/>
  <c r="E235" i="2"/>
  <c r="E236" i="2"/>
  <c r="E237" i="2"/>
  <c r="E238" i="2"/>
  <c r="E239" i="2"/>
  <c r="E240" i="2"/>
  <c r="E241" i="2"/>
  <c r="I241" i="2"/>
  <c r="J241" i="2"/>
  <c r="E242" i="2"/>
  <c r="E243" i="2"/>
  <c r="E244" i="2"/>
  <c r="E245" i="2"/>
  <c r="E246" i="2"/>
  <c r="E247" i="2"/>
  <c r="E248" i="2"/>
  <c r="E249" i="2"/>
  <c r="I249" i="2"/>
  <c r="J249" i="2"/>
  <c r="E250" i="2"/>
  <c r="E251" i="2"/>
  <c r="E252" i="2"/>
  <c r="E253" i="2"/>
  <c r="E254" i="2"/>
  <c r="E255" i="2"/>
  <c r="E256" i="2"/>
  <c r="E257" i="2"/>
  <c r="I257" i="2"/>
  <c r="J257" i="2"/>
  <c r="E258" i="2"/>
  <c r="E259" i="2"/>
  <c r="E260" i="2"/>
  <c r="E261" i="2"/>
  <c r="E262" i="2"/>
  <c r="E263" i="2"/>
  <c r="E264" i="2"/>
  <c r="E265" i="2"/>
  <c r="I265" i="2"/>
  <c r="J265" i="2"/>
  <c r="E266" i="2"/>
  <c r="E267" i="2"/>
  <c r="E268" i="2"/>
  <c r="E269" i="2"/>
  <c r="E270" i="2"/>
  <c r="E271" i="2"/>
  <c r="E272" i="2"/>
  <c r="E273" i="2"/>
  <c r="I273" i="2"/>
  <c r="J273" i="2"/>
  <c r="E274" i="2"/>
  <c r="E275" i="2"/>
  <c r="E276" i="2"/>
  <c r="E277" i="2"/>
  <c r="E278" i="2"/>
  <c r="E279" i="2"/>
  <c r="E280" i="2"/>
  <c r="E281" i="2"/>
  <c r="I281" i="2"/>
  <c r="J281" i="2"/>
  <c r="E282" i="2"/>
  <c r="E283" i="2"/>
  <c r="E284" i="2"/>
  <c r="E285" i="2"/>
  <c r="E286" i="2"/>
  <c r="E287" i="2"/>
  <c r="E288" i="2"/>
  <c r="E289" i="2"/>
  <c r="I289" i="2"/>
  <c r="J289" i="2"/>
  <c r="E290" i="2"/>
  <c r="E291" i="2"/>
  <c r="E292" i="2"/>
  <c r="E293" i="2"/>
  <c r="E294" i="2"/>
  <c r="E295" i="2"/>
  <c r="E296" i="2"/>
  <c r="E297" i="2"/>
  <c r="I297" i="2"/>
  <c r="J297" i="2"/>
  <c r="E298" i="2"/>
  <c r="E299" i="2"/>
  <c r="E300" i="2"/>
  <c r="E301" i="2"/>
  <c r="E302" i="2"/>
  <c r="E303" i="2"/>
  <c r="E304" i="2"/>
  <c r="E305" i="2"/>
  <c r="I305" i="2"/>
  <c r="J305" i="2"/>
  <c r="E306" i="2"/>
  <c r="E307" i="2"/>
  <c r="E308" i="2"/>
  <c r="E309" i="2"/>
  <c r="E310" i="2"/>
  <c r="E311" i="2"/>
  <c r="E312" i="2"/>
  <c r="E313" i="2"/>
  <c r="I313" i="2"/>
  <c r="J313" i="2"/>
  <c r="E314" i="2"/>
  <c r="E315" i="2"/>
  <c r="E316" i="2"/>
  <c r="E317" i="2"/>
  <c r="E318" i="2"/>
  <c r="E319" i="2"/>
  <c r="E320" i="2"/>
  <c r="E321" i="2"/>
  <c r="I321" i="2"/>
  <c r="J321" i="2"/>
  <c r="E322" i="2"/>
  <c r="E323" i="2"/>
  <c r="E324" i="2"/>
  <c r="E325" i="2"/>
  <c r="E326" i="2"/>
  <c r="E327" i="2"/>
  <c r="E328" i="2"/>
  <c r="E329" i="2"/>
  <c r="I329" i="2"/>
  <c r="J329" i="2"/>
  <c r="E330" i="2"/>
  <c r="E331" i="2"/>
  <c r="E332" i="2"/>
  <c r="E333" i="2"/>
  <c r="E334" i="2"/>
  <c r="E335" i="2"/>
  <c r="E336" i="2"/>
  <c r="E337" i="2"/>
  <c r="I337" i="2"/>
  <c r="J337" i="2"/>
  <c r="E338" i="2"/>
  <c r="E339" i="2"/>
  <c r="E340" i="2"/>
  <c r="E341" i="2"/>
  <c r="D343" i="2"/>
  <c r="I343" i="2"/>
  <c r="F343" i="2"/>
  <c r="D344" i="2"/>
  <c r="D345" i="2"/>
  <c r="D346" i="2"/>
  <c r="F346" i="2"/>
  <c r="H346" i="2"/>
  <c r="D347" i="2"/>
  <c r="F347" i="2"/>
  <c r="H347" i="2"/>
  <c r="D348" i="2"/>
  <c r="D349" i="2"/>
  <c r="F349" i="2"/>
  <c r="H349" i="2"/>
  <c r="D350" i="2"/>
  <c r="D351" i="2"/>
  <c r="F351" i="2"/>
  <c r="H351" i="2"/>
  <c r="D352" i="2"/>
  <c r="D353" i="2"/>
  <c r="I353" i="2"/>
  <c r="J353" i="2"/>
  <c r="D354" i="2"/>
  <c r="D355" i="2"/>
  <c r="F355" i="2"/>
  <c r="F16" i="2"/>
  <c r="F15" i="2"/>
  <c r="F13" i="2"/>
  <c r="F12" i="2"/>
  <c r="D53" i="2"/>
  <c r="F53" i="2"/>
  <c r="H53" i="2"/>
  <c r="D54" i="2"/>
  <c r="D55" i="2"/>
  <c r="D56" i="2"/>
  <c r="D57" i="2"/>
  <c r="F57" i="2"/>
  <c r="H57" i="2"/>
  <c r="D58" i="2"/>
  <c r="F58" i="2"/>
  <c r="D59" i="2"/>
  <c r="D60" i="2"/>
  <c r="D61" i="2"/>
  <c r="F61" i="2"/>
  <c r="D62" i="2"/>
  <c r="F62" i="2"/>
  <c r="H62" i="2"/>
  <c r="D63" i="2"/>
  <c r="D64" i="2"/>
  <c r="D65" i="2"/>
  <c r="F65" i="2"/>
  <c r="D66" i="2"/>
  <c r="F66" i="2"/>
  <c r="H66" i="2"/>
  <c r="D67" i="2"/>
  <c r="D68" i="2"/>
  <c r="D69" i="2"/>
  <c r="D70" i="2"/>
  <c r="F70" i="2"/>
  <c r="H70" i="2"/>
  <c r="D71" i="2"/>
  <c r="D72" i="2"/>
  <c r="D73" i="2"/>
  <c r="F73" i="2"/>
  <c r="H73" i="2"/>
  <c r="D74" i="2"/>
  <c r="F74" i="2"/>
  <c r="H74" i="2"/>
  <c r="D75" i="2"/>
  <c r="D76" i="2"/>
  <c r="D77" i="2"/>
  <c r="F77" i="2"/>
  <c r="G77" i="2"/>
  <c r="D78" i="2"/>
  <c r="F78" i="2"/>
  <c r="D79" i="2"/>
  <c r="D80" i="2"/>
  <c r="D81" i="2"/>
  <c r="F81" i="2"/>
  <c r="D82" i="2"/>
  <c r="F82" i="2"/>
  <c r="D83" i="2"/>
  <c r="D84" i="2"/>
  <c r="D85" i="2"/>
  <c r="D86" i="2"/>
  <c r="F86" i="2"/>
  <c r="H86" i="2"/>
  <c r="D87" i="2"/>
  <c r="D88" i="2"/>
  <c r="D89" i="2"/>
  <c r="F89" i="2"/>
  <c r="H89" i="2"/>
  <c r="D90" i="2"/>
  <c r="F90" i="2"/>
  <c r="D91" i="2"/>
  <c r="D92" i="2"/>
  <c r="D93" i="2"/>
  <c r="F93" i="2"/>
  <c r="G93" i="2"/>
  <c r="H93" i="2"/>
  <c r="D94" i="2"/>
  <c r="F94" i="2"/>
  <c r="D95" i="2"/>
  <c r="D96" i="2"/>
  <c r="D97" i="2"/>
  <c r="F97" i="2"/>
  <c r="D98" i="2"/>
  <c r="F98" i="2"/>
  <c r="H98" i="2"/>
  <c r="D99" i="2"/>
  <c r="D100" i="2"/>
  <c r="D101" i="2"/>
  <c r="F101" i="2"/>
  <c r="H101" i="2"/>
  <c r="D102" i="2"/>
  <c r="F102" i="2"/>
  <c r="H102" i="2"/>
  <c r="D103" i="2"/>
  <c r="D104" i="2"/>
  <c r="D105" i="2"/>
  <c r="D106" i="2"/>
  <c r="F106" i="2"/>
  <c r="H106" i="2"/>
  <c r="D107" i="2"/>
  <c r="D108" i="2"/>
  <c r="D109" i="2"/>
  <c r="F109" i="2"/>
  <c r="H109" i="2"/>
  <c r="D110" i="2"/>
  <c r="F110" i="2"/>
  <c r="H110" i="2"/>
  <c r="D111" i="2"/>
  <c r="D112" i="2"/>
  <c r="D113" i="2"/>
  <c r="F113" i="2"/>
  <c r="D114" i="2"/>
  <c r="F114" i="2"/>
  <c r="D115" i="2"/>
  <c r="D116" i="2"/>
  <c r="D117" i="2"/>
  <c r="F117" i="2"/>
  <c r="H117" i="2"/>
  <c r="D118" i="2"/>
  <c r="F118" i="2"/>
  <c r="H118" i="2"/>
  <c r="D119" i="2"/>
  <c r="D120" i="2"/>
  <c r="D121" i="2"/>
  <c r="F121" i="2"/>
  <c r="H121" i="2"/>
  <c r="D122" i="2"/>
  <c r="F122" i="2"/>
  <c r="G122" i="2"/>
  <c r="D123" i="2"/>
  <c r="D124" i="2"/>
  <c r="D125" i="2"/>
  <c r="D126" i="2"/>
  <c r="F126" i="2"/>
  <c r="D127" i="2"/>
  <c r="D128" i="2"/>
  <c r="D129" i="2"/>
  <c r="F129" i="2"/>
  <c r="D130" i="2"/>
  <c r="F130" i="2"/>
  <c r="H130" i="2"/>
  <c r="D131" i="2"/>
  <c r="I131" i="2"/>
  <c r="J131" i="2"/>
  <c r="D132" i="2"/>
  <c r="D133" i="2"/>
  <c r="F133" i="2"/>
  <c r="H133" i="2"/>
  <c r="D134" i="2"/>
  <c r="F134" i="2"/>
  <c r="D135" i="2"/>
  <c r="D136" i="2"/>
  <c r="D137" i="2"/>
  <c r="F137" i="2"/>
  <c r="H137" i="2"/>
  <c r="D138" i="2"/>
  <c r="F138" i="2"/>
  <c r="D139" i="2"/>
  <c r="D140" i="2"/>
  <c r="D141" i="2"/>
  <c r="F141" i="2"/>
  <c r="D142" i="2"/>
  <c r="F142" i="2"/>
  <c r="H142" i="2"/>
  <c r="D143" i="2"/>
  <c r="D144" i="2"/>
  <c r="D145" i="2"/>
  <c r="F145" i="2"/>
  <c r="G145" i="2"/>
  <c r="D146" i="2"/>
  <c r="F146" i="2"/>
  <c r="D147" i="2"/>
  <c r="D148" i="2"/>
  <c r="D149" i="2"/>
  <c r="F149" i="2"/>
  <c r="D150" i="2"/>
  <c r="D151" i="2"/>
  <c r="D152" i="2"/>
  <c r="D153" i="2"/>
  <c r="F153" i="2"/>
  <c r="H153" i="2"/>
  <c r="D154" i="2"/>
  <c r="D155" i="2"/>
  <c r="D156" i="2"/>
  <c r="D157" i="2"/>
  <c r="D158" i="2"/>
  <c r="F158" i="2"/>
  <c r="D159" i="2"/>
  <c r="D160" i="2"/>
  <c r="D161" i="2"/>
  <c r="F161" i="2"/>
  <c r="D162" i="2"/>
  <c r="F162" i="2"/>
  <c r="D163" i="2"/>
  <c r="I163" i="2"/>
  <c r="J163" i="2"/>
  <c r="D164" i="2"/>
  <c r="D165" i="2"/>
  <c r="F165" i="2"/>
  <c r="H165" i="2"/>
  <c r="D166" i="2"/>
  <c r="D167" i="2"/>
  <c r="D168" i="2"/>
  <c r="D169" i="2"/>
  <c r="F169" i="2"/>
  <c r="H169" i="2"/>
  <c r="D170" i="2"/>
  <c r="D171" i="2"/>
  <c r="I171" i="2"/>
  <c r="D172" i="2"/>
  <c r="D173" i="2"/>
  <c r="F173" i="2"/>
  <c r="H173" i="2"/>
  <c r="D174" i="2"/>
  <c r="F174" i="2"/>
  <c r="H174" i="2"/>
  <c r="D175" i="2"/>
  <c r="D176" i="2"/>
  <c r="D177" i="2"/>
  <c r="F177" i="2"/>
  <c r="D178" i="2"/>
  <c r="F178" i="2"/>
  <c r="D179" i="2"/>
  <c r="D180" i="2"/>
  <c r="D181" i="2"/>
  <c r="F181" i="2"/>
  <c r="G181" i="2"/>
  <c r="H181" i="2"/>
  <c r="D182" i="2"/>
  <c r="D183" i="2"/>
  <c r="D184" i="2"/>
  <c r="D185" i="2"/>
  <c r="F185" i="2"/>
  <c r="H185" i="2"/>
  <c r="D186" i="2"/>
  <c r="D187" i="2"/>
  <c r="D188" i="2"/>
  <c r="D189" i="2"/>
  <c r="F189" i="2"/>
  <c r="D190" i="2"/>
  <c r="F190" i="2"/>
  <c r="H190" i="2"/>
  <c r="D191" i="2"/>
  <c r="D192" i="2"/>
  <c r="D193" i="2"/>
  <c r="F193" i="2"/>
  <c r="D194" i="2"/>
  <c r="D195" i="2"/>
  <c r="D196" i="2"/>
  <c r="D197" i="2"/>
  <c r="F197" i="2"/>
  <c r="H197" i="2"/>
  <c r="D198" i="2"/>
  <c r="F198" i="2"/>
  <c r="D199" i="2"/>
  <c r="D200" i="2"/>
  <c r="D201" i="2"/>
  <c r="F201" i="2"/>
  <c r="H201" i="2"/>
  <c r="D202" i="2"/>
  <c r="F202" i="2"/>
  <c r="D203" i="2"/>
  <c r="D204" i="2"/>
  <c r="D205" i="2"/>
  <c r="F205" i="2"/>
  <c r="D206" i="2"/>
  <c r="F206" i="2"/>
  <c r="D207" i="2"/>
  <c r="D208" i="2"/>
  <c r="D209" i="2"/>
  <c r="F209" i="2"/>
  <c r="D210" i="2"/>
  <c r="F210" i="2"/>
  <c r="G210" i="2"/>
  <c r="D211" i="2"/>
  <c r="D212" i="2"/>
  <c r="D213" i="2"/>
  <c r="F213" i="2"/>
  <c r="H213" i="2"/>
  <c r="D214" i="2"/>
  <c r="F214" i="2"/>
  <c r="H214" i="2"/>
  <c r="D215" i="2"/>
  <c r="D216" i="2"/>
  <c r="D217" i="2"/>
  <c r="F217" i="2"/>
  <c r="H217" i="2"/>
  <c r="D218" i="2"/>
  <c r="F218" i="2"/>
  <c r="D219" i="2"/>
  <c r="D220" i="2"/>
  <c r="D221" i="2"/>
  <c r="F221" i="2"/>
  <c r="H221" i="2"/>
  <c r="D222" i="2"/>
  <c r="F222" i="2"/>
  <c r="D223" i="2"/>
  <c r="F223" i="2"/>
  <c r="H223" i="2"/>
  <c r="D224" i="2"/>
  <c r="D225" i="2"/>
  <c r="F225" i="2"/>
  <c r="H225" i="2"/>
  <c r="D226" i="2"/>
  <c r="F226" i="2"/>
  <c r="H226" i="2"/>
  <c r="D227" i="2"/>
  <c r="D228" i="2"/>
  <c r="D229" i="2"/>
  <c r="F229" i="2"/>
  <c r="H229" i="2"/>
  <c r="D230" i="2"/>
  <c r="D231" i="2"/>
  <c r="D232" i="2"/>
  <c r="D233" i="2"/>
  <c r="F233" i="2"/>
  <c r="H233" i="2"/>
  <c r="D234" i="2"/>
  <c r="F234" i="2"/>
  <c r="H234" i="2"/>
  <c r="D235" i="2"/>
  <c r="F235" i="2"/>
  <c r="H235" i="2"/>
  <c r="D236" i="2"/>
  <c r="D237" i="2"/>
  <c r="F237" i="2"/>
  <c r="D238" i="2"/>
  <c r="F238" i="2"/>
  <c r="D239" i="2"/>
  <c r="D240" i="2"/>
  <c r="D241" i="2"/>
  <c r="F241" i="2"/>
  <c r="H241" i="2"/>
  <c r="D242" i="2"/>
  <c r="F242" i="2"/>
  <c r="H242" i="2"/>
  <c r="D243" i="2"/>
  <c r="D244" i="2"/>
  <c r="D245" i="2"/>
  <c r="D246" i="2"/>
  <c r="D247" i="2"/>
  <c r="D248" i="2"/>
  <c r="D249" i="2"/>
  <c r="F249" i="2"/>
  <c r="D250" i="2"/>
  <c r="F250" i="2"/>
  <c r="D251" i="2"/>
  <c r="D252" i="2"/>
  <c r="D253" i="2"/>
  <c r="F253" i="2"/>
  <c r="H253" i="2"/>
  <c r="D254" i="2"/>
  <c r="D255" i="2"/>
  <c r="F255" i="2"/>
  <c r="D256" i="2"/>
  <c r="D257" i="2"/>
  <c r="D258" i="2"/>
  <c r="F258" i="2"/>
  <c r="D259" i="2"/>
  <c r="F259" i="2"/>
  <c r="H259" i="2"/>
  <c r="D260" i="2"/>
  <c r="D261" i="2"/>
  <c r="F261" i="2"/>
  <c r="H261" i="2"/>
  <c r="D262" i="2"/>
  <c r="D263" i="2"/>
  <c r="D264" i="2"/>
  <c r="D265" i="2"/>
  <c r="F265" i="2"/>
  <c r="H265" i="2"/>
  <c r="D266" i="2"/>
  <c r="F266" i="2"/>
  <c r="H266" i="2"/>
  <c r="D267" i="2"/>
  <c r="F267" i="2"/>
  <c r="D268" i="2"/>
  <c r="D269" i="2"/>
  <c r="I269" i="2"/>
  <c r="J269" i="2"/>
  <c r="F269" i="2"/>
  <c r="D270" i="2"/>
  <c r="F270" i="2"/>
  <c r="D271" i="2"/>
  <c r="F271" i="2"/>
  <c r="G271" i="2"/>
  <c r="D272" i="2"/>
  <c r="D273" i="2"/>
  <c r="F273" i="2"/>
  <c r="H273" i="2"/>
  <c r="D274" i="2"/>
  <c r="I274" i="2"/>
  <c r="J274" i="2"/>
  <c r="D275" i="2"/>
  <c r="D276" i="2"/>
  <c r="D277" i="2"/>
  <c r="F277" i="2"/>
  <c r="H277" i="2"/>
  <c r="D278" i="2"/>
  <c r="F278" i="2"/>
  <c r="H278" i="2"/>
  <c r="D279" i="2"/>
  <c r="D280" i="2"/>
  <c r="D281" i="2"/>
  <c r="F281" i="2"/>
  <c r="D282" i="2"/>
  <c r="D283" i="2"/>
  <c r="F283" i="2"/>
  <c r="H283" i="2"/>
  <c r="D284" i="2"/>
  <c r="F284" i="2"/>
  <c r="H284" i="2"/>
  <c r="D285" i="2"/>
  <c r="F285" i="2"/>
  <c r="H285" i="2"/>
  <c r="D286" i="2"/>
  <c r="F286" i="2"/>
  <c r="H286" i="2"/>
  <c r="D287" i="2"/>
  <c r="F287" i="2"/>
  <c r="D288" i="2"/>
  <c r="D289" i="2"/>
  <c r="D290" i="2"/>
  <c r="F290" i="2"/>
  <c r="H290" i="2"/>
  <c r="D291" i="2"/>
  <c r="F291" i="2"/>
  <c r="H291" i="2"/>
  <c r="D292" i="2"/>
  <c r="D293" i="2"/>
  <c r="D294" i="2"/>
  <c r="F294" i="2"/>
  <c r="H294" i="2"/>
  <c r="D295" i="2"/>
  <c r="D296" i="2"/>
  <c r="D297" i="2"/>
  <c r="F297" i="2"/>
  <c r="H297" i="2"/>
  <c r="D298" i="2"/>
  <c r="F298" i="2"/>
  <c r="H298" i="2"/>
  <c r="D299" i="2"/>
  <c r="F299" i="2"/>
  <c r="D300" i="2"/>
  <c r="D301" i="2"/>
  <c r="F301" i="2"/>
  <c r="D302" i="2"/>
  <c r="D303" i="2"/>
  <c r="F303" i="2"/>
  <c r="G303" i="2"/>
  <c r="D304" i="2"/>
  <c r="D305" i="2"/>
  <c r="F305" i="2"/>
  <c r="H305" i="2"/>
  <c r="D306" i="2"/>
  <c r="D307" i="2"/>
  <c r="I307" i="2"/>
  <c r="J307" i="2"/>
  <c r="D308" i="2"/>
  <c r="D309" i="2"/>
  <c r="F309" i="2"/>
  <c r="H309" i="2"/>
  <c r="D310" i="2"/>
  <c r="F310" i="2"/>
  <c r="H310" i="2"/>
  <c r="D311" i="2"/>
  <c r="D312" i="2"/>
  <c r="D313" i="2"/>
  <c r="F313" i="2"/>
  <c r="D314" i="2"/>
  <c r="D315" i="2"/>
  <c r="F315" i="2"/>
  <c r="D316" i="2"/>
  <c r="D317" i="2"/>
  <c r="D318" i="2"/>
  <c r="F318" i="2"/>
  <c r="D319" i="2"/>
  <c r="F319" i="2"/>
  <c r="D320" i="2"/>
  <c r="D321" i="2"/>
  <c r="F321" i="2"/>
  <c r="H321" i="2"/>
  <c r="D322" i="2"/>
  <c r="F322" i="2"/>
  <c r="H322" i="2"/>
  <c r="D323" i="2"/>
  <c r="F323" i="2"/>
  <c r="H323" i="2"/>
  <c r="D324" i="2"/>
  <c r="D325" i="2"/>
  <c r="F325" i="2"/>
  <c r="D326" i="2"/>
  <c r="F326" i="2"/>
  <c r="D327" i="2"/>
  <c r="D328" i="2"/>
  <c r="D329" i="2"/>
  <c r="F329" i="2"/>
  <c r="H329" i="2"/>
  <c r="D330" i="2"/>
  <c r="F330" i="2"/>
  <c r="D331" i="2"/>
  <c r="F331" i="2"/>
  <c r="D332" i="2"/>
  <c r="D333" i="2"/>
  <c r="D334" i="2"/>
  <c r="F334" i="2"/>
  <c r="D335" i="2"/>
  <c r="F335" i="2"/>
  <c r="D336" i="2"/>
  <c r="D337" i="2"/>
  <c r="F337" i="2"/>
  <c r="H337" i="2"/>
  <c r="D338" i="2"/>
  <c r="F338" i="2"/>
  <c r="D339" i="2"/>
  <c r="D340" i="2"/>
  <c r="D341" i="2"/>
  <c r="H343" i="2"/>
  <c r="H355" i="2"/>
  <c r="H16" i="2"/>
  <c r="H15" i="2"/>
  <c r="H12" i="2"/>
  <c r="H13" i="2"/>
  <c r="H58" i="2"/>
  <c r="H82" i="2"/>
  <c r="H90" i="2"/>
  <c r="H94" i="2"/>
  <c r="H114" i="2"/>
  <c r="H122" i="2"/>
  <c r="H126" i="2"/>
  <c r="H138" i="2"/>
  <c r="H146" i="2"/>
  <c r="H158" i="2"/>
  <c r="H162" i="2"/>
  <c r="H178" i="2"/>
  <c r="H202" i="2"/>
  <c r="H206" i="2"/>
  <c r="H210" i="2"/>
  <c r="H218" i="2"/>
  <c r="H222" i="2"/>
  <c r="H255" i="2"/>
  <c r="H270" i="2"/>
  <c r="H287" i="2"/>
  <c r="H303" i="2"/>
  <c r="H318" i="2"/>
  <c r="H319" i="2"/>
  <c r="H334" i="2"/>
  <c r="H338" i="2"/>
  <c r="G347" i="2"/>
  <c r="G351" i="2"/>
  <c r="G16" i="2"/>
  <c r="G15" i="2"/>
  <c r="G53" i="2"/>
  <c r="G58" i="2"/>
  <c r="G66" i="2"/>
  <c r="G74" i="2"/>
  <c r="G86" i="2"/>
  <c r="G90" i="2"/>
  <c r="G102" i="2"/>
  <c r="G106" i="2"/>
  <c r="G109" i="2"/>
  <c r="G118" i="2"/>
  <c r="G138" i="2"/>
  <c r="G146" i="2"/>
  <c r="G162" i="2"/>
  <c r="G165" i="2"/>
  <c r="G173" i="2"/>
  <c r="G178" i="2"/>
  <c r="G202" i="2"/>
  <c r="G218" i="2"/>
  <c r="G221" i="2"/>
  <c r="G223" i="2"/>
  <c r="G226" i="2"/>
  <c r="G229" i="2"/>
  <c r="G235" i="2"/>
  <c r="G241" i="2"/>
  <c r="G242" i="2"/>
  <c r="G253" i="2"/>
  <c r="G255" i="2"/>
  <c r="G259" i="2"/>
  <c r="G261" i="2"/>
  <c r="G266" i="2"/>
  <c r="G273" i="2"/>
  <c r="G277" i="2"/>
  <c r="G283" i="2"/>
  <c r="G285" i="2"/>
  <c r="G287" i="2"/>
  <c r="G291" i="2"/>
  <c r="G298" i="2"/>
  <c r="G305" i="2"/>
  <c r="G309" i="2"/>
  <c r="G319" i="2"/>
  <c r="G322" i="2"/>
  <c r="G337" i="2"/>
  <c r="G338" i="2"/>
  <c r="I344" i="2"/>
  <c r="J344" i="2"/>
  <c r="J346" i="2"/>
  <c r="I348" i="2"/>
  <c r="J348" i="2"/>
  <c r="I16" i="2"/>
  <c r="I15" i="2"/>
  <c r="I12" i="2"/>
  <c r="I13" i="2"/>
  <c r="I53" i="2"/>
  <c r="J53" i="2"/>
  <c r="I58" i="2"/>
  <c r="I59" i="2"/>
  <c r="J59" i="2"/>
  <c r="I61" i="2"/>
  <c r="J61" i="2"/>
  <c r="I62" i="2"/>
  <c r="I63" i="2"/>
  <c r="J63" i="2"/>
  <c r="I66" i="2"/>
  <c r="J66" i="2"/>
  <c r="I67" i="2"/>
  <c r="J67" i="2"/>
  <c r="I70" i="2"/>
  <c r="J70" i="2"/>
  <c r="I74" i="2"/>
  <c r="J74" i="2"/>
  <c r="I75" i="2"/>
  <c r="J75" i="2"/>
  <c r="I78" i="2"/>
  <c r="I79" i="2"/>
  <c r="J79" i="2"/>
  <c r="I82" i="2"/>
  <c r="J83" i="2"/>
  <c r="I86" i="2"/>
  <c r="I90" i="2"/>
  <c r="J90" i="2"/>
  <c r="I93" i="2"/>
  <c r="J93" i="2"/>
  <c r="I94" i="2"/>
  <c r="I95" i="2"/>
  <c r="J95" i="2"/>
  <c r="I98" i="2"/>
  <c r="J98" i="2"/>
  <c r="I99" i="2"/>
  <c r="J99" i="2"/>
  <c r="I101" i="2"/>
  <c r="J101" i="2"/>
  <c r="I102" i="2"/>
  <c r="J102" i="2"/>
  <c r="I106" i="2"/>
  <c r="I107" i="2"/>
  <c r="J107" i="2"/>
  <c r="I109" i="2"/>
  <c r="J109" i="2"/>
  <c r="I110" i="2"/>
  <c r="I111" i="2"/>
  <c r="J111" i="2"/>
  <c r="I114" i="2"/>
  <c r="I115" i="2"/>
  <c r="J115" i="2"/>
  <c r="I118" i="2"/>
  <c r="I122" i="2"/>
  <c r="I123" i="2"/>
  <c r="J123" i="2"/>
  <c r="I126" i="2"/>
  <c r="J126" i="2"/>
  <c r="I127" i="2"/>
  <c r="J127" i="2"/>
  <c r="I130" i="2"/>
  <c r="J130" i="2"/>
  <c r="I133" i="2"/>
  <c r="J133" i="2"/>
  <c r="I134" i="2"/>
  <c r="J137" i="2"/>
  <c r="I138" i="2"/>
  <c r="J138" i="2"/>
  <c r="I141" i="2"/>
  <c r="J141" i="2"/>
  <c r="I143" i="2"/>
  <c r="J143" i="2"/>
  <c r="I146" i="2"/>
  <c r="I147" i="2"/>
  <c r="J147" i="2"/>
  <c r="I149" i="2"/>
  <c r="J149" i="2"/>
  <c r="I150" i="2"/>
  <c r="J150" i="2"/>
  <c r="I155" i="2"/>
  <c r="J155" i="2"/>
  <c r="I157" i="2"/>
  <c r="J157" i="2"/>
  <c r="I158" i="2"/>
  <c r="J158" i="2"/>
  <c r="I159" i="2"/>
  <c r="J159" i="2"/>
  <c r="I162" i="2"/>
  <c r="I165" i="2"/>
  <c r="J165" i="2"/>
  <c r="J171" i="2"/>
  <c r="I173" i="2"/>
  <c r="J173" i="2"/>
  <c r="I175" i="2"/>
  <c r="J175" i="2"/>
  <c r="I178" i="2"/>
  <c r="I179" i="2"/>
  <c r="J179" i="2"/>
  <c r="I181" i="2"/>
  <c r="J181" i="2"/>
  <c r="I182" i="2"/>
  <c r="I187" i="2"/>
  <c r="J187" i="2"/>
  <c r="I189" i="2"/>
  <c r="J189" i="2"/>
  <c r="I190" i="2"/>
  <c r="J190" i="2"/>
  <c r="I191" i="2"/>
  <c r="J191" i="2"/>
  <c r="I194" i="2"/>
  <c r="J194" i="2"/>
  <c r="I195" i="2"/>
  <c r="J195" i="2"/>
  <c r="I197" i="2"/>
  <c r="J197" i="2"/>
  <c r="I198" i="2"/>
  <c r="I202" i="2"/>
  <c r="J202" i="2"/>
  <c r="I203" i="2"/>
  <c r="J203" i="2"/>
  <c r="I205" i="2"/>
  <c r="J205" i="2"/>
  <c r="I206" i="2"/>
  <c r="I207" i="2"/>
  <c r="J207" i="2"/>
  <c r="I210" i="2"/>
  <c r="I211" i="2"/>
  <c r="J211" i="2"/>
  <c r="I213" i="2"/>
  <c r="J213" i="2"/>
  <c r="I214" i="2"/>
  <c r="J214" i="2"/>
  <c r="I218" i="2"/>
  <c r="I219" i="2"/>
  <c r="J219" i="2"/>
  <c r="I221" i="2"/>
  <c r="J221" i="2"/>
  <c r="I222" i="2"/>
  <c r="J222" i="2"/>
  <c r="I223" i="2"/>
  <c r="J223" i="2"/>
  <c r="I226" i="2"/>
  <c r="I229" i="2"/>
  <c r="J229" i="2"/>
  <c r="I235" i="2"/>
  <c r="J235" i="2"/>
  <c r="I237" i="2"/>
  <c r="J237" i="2"/>
  <c r="I238" i="2"/>
  <c r="I242" i="2"/>
  <c r="I250" i="2"/>
  <c r="I253" i="2"/>
  <c r="J253" i="2"/>
  <c r="I255" i="2"/>
  <c r="J255" i="2"/>
  <c r="I258" i="2"/>
  <c r="J258" i="2"/>
  <c r="I259" i="2"/>
  <c r="J259" i="2"/>
  <c r="I261" i="2"/>
  <c r="J261" i="2"/>
  <c r="I266" i="2"/>
  <c r="J266" i="2"/>
  <c r="I267" i="2"/>
  <c r="J267" i="2"/>
  <c r="I270" i="2"/>
  <c r="J270" i="2"/>
  <c r="I271" i="2"/>
  <c r="J271" i="2"/>
  <c r="I275" i="2"/>
  <c r="J275" i="2"/>
  <c r="I277" i="2"/>
  <c r="J277" i="2"/>
  <c r="I278" i="2"/>
  <c r="I282" i="2"/>
  <c r="J282" i="2"/>
  <c r="I283" i="2"/>
  <c r="J283" i="2"/>
  <c r="I285" i="2"/>
  <c r="J285" i="2"/>
  <c r="I286" i="2"/>
  <c r="I287" i="2"/>
  <c r="J287" i="2"/>
  <c r="I290" i="2"/>
  <c r="I291" i="2"/>
  <c r="J291" i="2"/>
  <c r="I294" i="2"/>
  <c r="J294" i="2"/>
  <c r="I298" i="2"/>
  <c r="I299" i="2"/>
  <c r="J299" i="2"/>
  <c r="I301" i="2"/>
  <c r="J301" i="2"/>
  <c r="I303" i="2"/>
  <c r="J303" i="2"/>
  <c r="I309" i="2"/>
  <c r="I310" i="2"/>
  <c r="J310" i="2"/>
  <c r="I315" i="2"/>
  <c r="J315" i="2"/>
  <c r="I318" i="2"/>
  <c r="I319" i="2"/>
  <c r="J319" i="2"/>
  <c r="I322" i="2"/>
  <c r="I323" i="2"/>
  <c r="J323" i="2"/>
  <c r="I325" i="2"/>
  <c r="I326" i="2"/>
  <c r="J326" i="2"/>
  <c r="I330" i="2"/>
  <c r="I331" i="2"/>
  <c r="J331" i="2"/>
  <c r="I334" i="2"/>
  <c r="I335" i="2"/>
  <c r="J335" i="2"/>
  <c r="I338" i="2"/>
  <c r="J338" i="2"/>
  <c r="I339" i="2"/>
  <c r="J339" i="2"/>
  <c r="D16" i="2"/>
  <c r="D15" i="2"/>
  <c r="J343" i="2"/>
  <c r="J347" i="2"/>
  <c r="J351" i="2"/>
  <c r="J16" i="2"/>
  <c r="J15" i="2"/>
  <c r="J12" i="2"/>
  <c r="J58" i="2"/>
  <c r="J62" i="2"/>
  <c r="J78" i="2"/>
  <c r="J82" i="2"/>
  <c r="J86" i="2"/>
  <c r="J94" i="2"/>
  <c r="J106" i="2"/>
  <c r="J110" i="2"/>
  <c r="J114" i="2"/>
  <c r="J118" i="2"/>
  <c r="J122" i="2"/>
  <c r="J134" i="2"/>
  <c r="J146" i="2"/>
  <c r="J162" i="2"/>
  <c r="J178" i="2"/>
  <c r="J182" i="2"/>
  <c r="J198" i="2"/>
  <c r="J206" i="2"/>
  <c r="J210" i="2"/>
  <c r="J218" i="2"/>
  <c r="J226" i="2"/>
  <c r="J238" i="2"/>
  <c r="J242" i="2"/>
  <c r="J250" i="2"/>
  <c r="J278" i="2"/>
  <c r="J286" i="2"/>
  <c r="J290" i="2"/>
  <c r="J298" i="2"/>
  <c r="J309" i="2"/>
  <c r="J318" i="2"/>
  <c r="J322" i="2"/>
  <c r="J325" i="2"/>
  <c r="J330" i="2"/>
  <c r="J334" i="2"/>
  <c r="D17" i="2"/>
  <c r="O16" i="2"/>
  <c r="O15" i="2"/>
  <c r="O12" i="2"/>
  <c r="N16" i="2"/>
  <c r="N15" i="2"/>
  <c r="N12" i="2"/>
  <c r="N13" i="2"/>
  <c r="M16" i="2"/>
  <c r="M15" i="2"/>
  <c r="M13" i="2"/>
  <c r="M12" i="2"/>
  <c r="L16" i="2"/>
  <c r="L15" i="2"/>
  <c r="L13" i="2"/>
  <c r="L12" i="2"/>
  <c r="K16" i="2"/>
  <c r="K15" i="2"/>
  <c r="K13" i="2"/>
  <c r="G6" i="2"/>
  <c r="G7" i="2"/>
  <c r="G5" i="2"/>
  <c r="G4" i="2"/>
  <c r="K440" i="1"/>
  <c r="Q440" i="1"/>
  <c r="G31" i="1"/>
  <c r="G33" i="1"/>
  <c r="I33" i="1" s="1"/>
  <c r="G34" i="1"/>
  <c r="I34" i="1" s="1"/>
  <c r="G35" i="1"/>
  <c r="I35" i="1" s="1"/>
  <c r="G37" i="1"/>
  <c r="I37" i="1" s="1"/>
  <c r="G38" i="1"/>
  <c r="I38" i="1"/>
  <c r="G41" i="1"/>
  <c r="I41" i="1" s="1"/>
  <c r="G42" i="1"/>
  <c r="I42" i="1" s="1"/>
  <c r="G43" i="1"/>
  <c r="I43" i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3" i="1"/>
  <c r="I53" i="1" s="1"/>
  <c r="G54" i="1"/>
  <c r="I54" i="1" s="1"/>
  <c r="G55" i="1"/>
  <c r="G60" i="1"/>
  <c r="I60" i="1" s="1"/>
  <c r="G62" i="1"/>
  <c r="I62" i="1" s="1"/>
  <c r="G63" i="1"/>
  <c r="I63" i="1" s="1"/>
  <c r="G66" i="1"/>
  <c r="I66" i="1" s="1"/>
  <c r="G67" i="1"/>
  <c r="I67" i="1" s="1"/>
  <c r="G68" i="1"/>
  <c r="G71" i="1"/>
  <c r="I71" i="1" s="1"/>
  <c r="G79" i="1"/>
  <c r="I79" i="1" s="1"/>
  <c r="G81" i="1"/>
  <c r="I81" i="1" s="1"/>
  <c r="G84" i="1"/>
  <c r="I84" i="1" s="1"/>
  <c r="G85" i="1"/>
  <c r="I85" i="1" s="1"/>
  <c r="G86" i="1"/>
  <c r="I86" i="1" s="1"/>
  <c r="G88" i="1"/>
  <c r="I88" i="1" s="1"/>
  <c r="G89" i="1"/>
  <c r="I89" i="1" s="1"/>
  <c r="G91" i="1"/>
  <c r="I91" i="1" s="1"/>
  <c r="I92" i="1"/>
  <c r="G94" i="1"/>
  <c r="I94" i="1" s="1"/>
  <c r="G95" i="1"/>
  <c r="I95" i="1" s="1"/>
  <c r="G99" i="1"/>
  <c r="I99" i="1" s="1"/>
  <c r="G101" i="1"/>
  <c r="I101" i="1" s="1"/>
  <c r="G103" i="1"/>
  <c r="I103" i="1"/>
  <c r="G104" i="1"/>
  <c r="G105" i="1"/>
  <c r="I105" i="1" s="1"/>
  <c r="G108" i="1"/>
  <c r="I108" i="1" s="1"/>
  <c r="G109" i="1"/>
  <c r="I109" i="1" s="1"/>
  <c r="G113" i="1"/>
  <c r="I113" i="1" s="1"/>
  <c r="G122" i="1"/>
  <c r="I122" i="1" s="1"/>
  <c r="G123" i="1"/>
  <c r="I123" i="1" s="1"/>
  <c r="G125" i="1"/>
  <c r="I125" i="1" s="1"/>
  <c r="G126" i="1"/>
  <c r="G127" i="1"/>
  <c r="I127" i="1" s="1"/>
  <c r="G128" i="1"/>
  <c r="I128" i="1" s="1"/>
  <c r="G129" i="1"/>
  <c r="I129" i="1"/>
  <c r="G131" i="1"/>
  <c r="I131" i="1" s="1"/>
  <c r="G133" i="1"/>
  <c r="I133" i="1" s="1"/>
  <c r="G134" i="1"/>
  <c r="I134" i="1" s="1"/>
  <c r="G135" i="1"/>
  <c r="I135" i="1" s="1"/>
  <c r="G137" i="1"/>
  <c r="I137" i="1" s="1"/>
  <c r="G138" i="1"/>
  <c r="I138" i="1" s="1"/>
  <c r="G139" i="1"/>
  <c r="I139" i="1" s="1"/>
  <c r="G143" i="1"/>
  <c r="I143" i="1"/>
  <c r="G145" i="1"/>
  <c r="I145" i="1" s="1"/>
  <c r="G146" i="1"/>
  <c r="I146" i="1" s="1"/>
  <c r="G147" i="1"/>
  <c r="I147" i="1" s="1"/>
  <c r="G149" i="1"/>
  <c r="I149" i="1" s="1"/>
  <c r="G152" i="1"/>
  <c r="I152" i="1" s="1"/>
  <c r="G153" i="1"/>
  <c r="I153" i="1"/>
  <c r="G154" i="1"/>
  <c r="G155" i="1"/>
  <c r="I155" i="1" s="1"/>
  <c r="G156" i="1"/>
  <c r="I156" i="1" s="1"/>
  <c r="I157" i="1"/>
  <c r="G159" i="1"/>
  <c r="I159" i="1" s="1"/>
  <c r="G160" i="1"/>
  <c r="I160" i="1" s="1"/>
  <c r="G161" i="1"/>
  <c r="I161" i="1" s="1"/>
  <c r="G164" i="1"/>
  <c r="I164" i="1" s="1"/>
  <c r="G165" i="1"/>
  <c r="I165" i="1"/>
  <c r="G167" i="1"/>
  <c r="I167" i="1" s="1"/>
  <c r="G168" i="1"/>
  <c r="G170" i="1"/>
  <c r="I170" i="1" s="1"/>
  <c r="G171" i="1"/>
  <c r="I171" i="1" s="1"/>
  <c r="G172" i="1"/>
  <c r="I172" i="1" s="1"/>
  <c r="G173" i="1"/>
  <c r="I173" i="1" s="1"/>
  <c r="G175" i="1"/>
  <c r="I175" i="1" s="1"/>
  <c r="G177" i="1"/>
  <c r="I177" i="1" s="1"/>
  <c r="G178" i="1"/>
  <c r="I178" i="1" s="1"/>
  <c r="G179" i="1"/>
  <c r="I179" i="1" s="1"/>
  <c r="G181" i="1"/>
  <c r="I181" i="1" s="1"/>
  <c r="G184" i="1"/>
  <c r="I184" i="1" s="1"/>
  <c r="G185" i="1"/>
  <c r="I185" i="1" s="1"/>
  <c r="G186" i="1"/>
  <c r="G187" i="1"/>
  <c r="I187" i="1" s="1"/>
  <c r="G188" i="1"/>
  <c r="I188" i="1" s="1"/>
  <c r="G189" i="1"/>
  <c r="I189" i="1" s="1"/>
  <c r="G191" i="1"/>
  <c r="I191" i="1" s="1"/>
  <c r="G192" i="1"/>
  <c r="I192" i="1" s="1"/>
  <c r="G193" i="1"/>
  <c r="I193" i="1" s="1"/>
  <c r="G194" i="1"/>
  <c r="I194" i="1"/>
  <c r="G195" i="1"/>
  <c r="I195" i="1" s="1"/>
  <c r="G196" i="1"/>
  <c r="I196" i="1" s="1"/>
  <c r="G197" i="1"/>
  <c r="I197" i="1" s="1"/>
  <c r="G199" i="1"/>
  <c r="I199" i="1" s="1"/>
  <c r="G200" i="1"/>
  <c r="I200" i="1" s="1"/>
  <c r="G203" i="1"/>
  <c r="I203" i="1" s="1"/>
  <c r="G204" i="1"/>
  <c r="I204" i="1" s="1"/>
  <c r="G206" i="1"/>
  <c r="I206" i="1" s="1"/>
  <c r="G209" i="1"/>
  <c r="I209" i="1" s="1"/>
  <c r="G210" i="1"/>
  <c r="I210" i="1" s="1"/>
  <c r="G211" i="1"/>
  <c r="I211" i="1" s="1"/>
  <c r="G213" i="1"/>
  <c r="I213" i="1" s="1"/>
  <c r="G214" i="1"/>
  <c r="I214" i="1" s="1"/>
  <c r="G216" i="1"/>
  <c r="I216" i="1"/>
  <c r="G220" i="1"/>
  <c r="I220" i="1" s="1"/>
  <c r="G221" i="1"/>
  <c r="I221" i="1" s="1"/>
  <c r="G223" i="1"/>
  <c r="I223" i="1" s="1"/>
  <c r="G224" i="1"/>
  <c r="I224" i="1" s="1"/>
  <c r="G226" i="1"/>
  <c r="I226" i="1" s="1"/>
  <c r="G227" i="1"/>
  <c r="I227" i="1" s="1"/>
  <c r="G228" i="1"/>
  <c r="I228" i="1" s="1"/>
  <c r="G229" i="1"/>
  <c r="I229" i="1" s="1"/>
  <c r="G231" i="1"/>
  <c r="I231" i="1" s="1"/>
  <c r="G232" i="1"/>
  <c r="I232" i="1" s="1"/>
  <c r="G233" i="1"/>
  <c r="I233" i="1" s="1"/>
  <c r="G235" i="1"/>
  <c r="I235" i="1" s="1"/>
  <c r="G236" i="1"/>
  <c r="I236" i="1" s="1"/>
  <c r="G237" i="1"/>
  <c r="I237" i="1"/>
  <c r="G239" i="1"/>
  <c r="I239" i="1" s="1"/>
  <c r="G240" i="1"/>
  <c r="G242" i="1"/>
  <c r="I242" i="1" s="1"/>
  <c r="G243" i="1"/>
  <c r="I243" i="1" s="1"/>
  <c r="G244" i="1"/>
  <c r="I244" i="1" s="1"/>
  <c r="G245" i="1"/>
  <c r="I245" i="1" s="1"/>
  <c r="G247" i="1"/>
  <c r="I247" i="1" s="1"/>
  <c r="G249" i="1"/>
  <c r="I249" i="1" s="1"/>
  <c r="I252" i="1"/>
  <c r="G257" i="1"/>
  <c r="I257" i="1"/>
  <c r="G260" i="1"/>
  <c r="I260" i="1" s="1"/>
  <c r="Q268" i="1"/>
  <c r="K420" i="1"/>
  <c r="Q420" i="1"/>
  <c r="K421" i="1"/>
  <c r="Q421" i="1"/>
  <c r="C17" i="1"/>
  <c r="Q402" i="1"/>
  <c r="Q423" i="1"/>
  <c r="Q118" i="1"/>
  <c r="I118" i="1"/>
  <c r="Q368" i="1"/>
  <c r="Q369" i="1"/>
  <c r="Q387" i="1"/>
  <c r="K389" i="1"/>
  <c r="Q389" i="1"/>
  <c r="Q390" i="1"/>
  <c r="K393" i="1"/>
  <c r="Q393" i="1"/>
  <c r="Q394" i="1"/>
  <c r="Q395" i="1"/>
  <c r="I404" i="1"/>
  <c r="Q404" i="1"/>
  <c r="I405" i="1"/>
  <c r="Q405" i="1"/>
  <c r="I406" i="1"/>
  <c r="Q406" i="1"/>
  <c r="Q407" i="1"/>
  <c r="Q408" i="1"/>
  <c r="Q414" i="1"/>
  <c r="K399" i="1"/>
  <c r="Q399" i="1"/>
  <c r="Q201" i="1"/>
  <c r="Q269" i="1"/>
  <c r="Q271" i="1"/>
  <c r="Q275" i="1"/>
  <c r="Q312" i="1"/>
  <c r="H30" i="1"/>
  <c r="Q30" i="1"/>
  <c r="I31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Q52" i="1"/>
  <c r="Q53" i="1"/>
  <c r="Q54" i="1"/>
  <c r="I55" i="1"/>
  <c r="Q55" i="1"/>
  <c r="Q60" i="1"/>
  <c r="Q61" i="1"/>
  <c r="Q62" i="1"/>
  <c r="Q63" i="1"/>
  <c r="Q64" i="1"/>
  <c r="Q65" i="1"/>
  <c r="Q66" i="1"/>
  <c r="Q67" i="1"/>
  <c r="I68" i="1"/>
  <c r="Q68" i="1"/>
  <c r="Q69" i="1"/>
  <c r="Q70" i="1"/>
  <c r="Q71" i="1"/>
  <c r="I72" i="1"/>
  <c r="Q72" i="1"/>
  <c r="I73" i="1"/>
  <c r="Q73" i="1"/>
  <c r="Q74" i="1"/>
  <c r="Q75" i="1"/>
  <c r="I76" i="1"/>
  <c r="Q76" i="1"/>
  <c r="I77" i="1"/>
  <c r="Q77" i="1"/>
  <c r="I78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8" i="1"/>
  <c r="Q99" i="1"/>
  <c r="Q100" i="1"/>
  <c r="Q101" i="1"/>
  <c r="Q102" i="1"/>
  <c r="Q103" i="1"/>
  <c r="I104" i="1"/>
  <c r="Q104" i="1"/>
  <c r="Q105" i="1"/>
  <c r="Q106" i="1"/>
  <c r="Q107" i="1"/>
  <c r="Q108" i="1"/>
  <c r="Q109" i="1"/>
  <c r="Q110" i="1"/>
  <c r="Q111" i="1"/>
  <c r="I112" i="1"/>
  <c r="Q112" i="1"/>
  <c r="Q113" i="1"/>
  <c r="Q114" i="1"/>
  <c r="Q121" i="1"/>
  <c r="Q122" i="1"/>
  <c r="Q123" i="1"/>
  <c r="Q124" i="1"/>
  <c r="Q125" i="1"/>
  <c r="I126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2" i="1"/>
  <c r="Q143" i="1"/>
  <c r="Q144" i="1"/>
  <c r="Q145" i="1"/>
  <c r="Q146" i="1"/>
  <c r="Q147" i="1"/>
  <c r="I148" i="1"/>
  <c r="Q148" i="1"/>
  <c r="Q149" i="1"/>
  <c r="Q150" i="1"/>
  <c r="Q151" i="1"/>
  <c r="Q152" i="1"/>
  <c r="Q153" i="1"/>
  <c r="I154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I168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I186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3" i="1"/>
  <c r="Q204" i="1"/>
  <c r="Q205" i="1"/>
  <c r="Q206" i="1"/>
  <c r="Q207" i="1"/>
  <c r="Q208" i="1"/>
  <c r="Q209" i="1"/>
  <c r="Q210" i="1"/>
  <c r="Q211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I240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I264" i="1"/>
  <c r="Q264" i="1"/>
  <c r="Q265" i="1"/>
  <c r="Q266" i="1"/>
  <c r="Q267" i="1"/>
  <c r="Q270" i="1"/>
  <c r="Q273" i="1"/>
  <c r="Q274" i="1"/>
  <c r="I277" i="1"/>
  <c r="Q277" i="1"/>
  <c r="Q278" i="1"/>
  <c r="Q279" i="1"/>
  <c r="Q280" i="1"/>
  <c r="I281" i="1"/>
  <c r="Q281" i="1"/>
  <c r="Q282" i="1"/>
  <c r="Q283" i="1"/>
  <c r="Q284" i="1"/>
  <c r="Q285" i="1"/>
  <c r="Q286" i="1"/>
  <c r="I287" i="1"/>
  <c r="Q287" i="1"/>
  <c r="I288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I300" i="1"/>
  <c r="Q300" i="1"/>
  <c r="I301" i="1"/>
  <c r="Q301" i="1"/>
  <c r="Q302" i="1"/>
  <c r="Q303" i="1"/>
  <c r="I304" i="1"/>
  <c r="Q304" i="1"/>
  <c r="Q305" i="1"/>
  <c r="I306" i="1"/>
  <c r="Q306" i="1"/>
  <c r="Q307" i="1"/>
  <c r="I308" i="1"/>
  <c r="Q308" i="1"/>
  <c r="Q309" i="1"/>
  <c r="Q310" i="1"/>
  <c r="Q313" i="1"/>
  <c r="Q314" i="1"/>
  <c r="Q315" i="1"/>
  <c r="Q316" i="1"/>
  <c r="I317" i="1"/>
  <c r="Q317" i="1"/>
  <c r="Q318" i="1"/>
  <c r="Q319" i="1"/>
  <c r="I320" i="1"/>
  <c r="Q320" i="1"/>
  <c r="Q321" i="1"/>
  <c r="I322" i="1"/>
  <c r="Q322" i="1"/>
  <c r="Q323" i="1"/>
  <c r="I324" i="1"/>
  <c r="Q324" i="1"/>
  <c r="Q325" i="1"/>
  <c r="Q326" i="1"/>
  <c r="Q327" i="1"/>
  <c r="Q328" i="1"/>
  <c r="Q329" i="1"/>
  <c r="Q330" i="1"/>
  <c r="Q331" i="1"/>
  <c r="I332" i="1"/>
  <c r="Q332" i="1"/>
  <c r="I333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62" i="1"/>
  <c r="I364" i="1"/>
  <c r="Q364" i="1"/>
  <c r="I365" i="1"/>
  <c r="Q365" i="1"/>
  <c r="Q372" i="1"/>
  <c r="O13" i="2"/>
  <c r="F340" i="2"/>
  <c r="G340" i="2"/>
  <c r="H340" i="2"/>
  <c r="I340" i="2"/>
  <c r="J340" i="2"/>
  <c r="F327" i="2"/>
  <c r="H327" i="2"/>
  <c r="I327" i="2"/>
  <c r="J327" i="2"/>
  <c r="F324" i="2"/>
  <c r="I324" i="2"/>
  <c r="J324" i="2"/>
  <c r="F311" i="2"/>
  <c r="I311" i="2"/>
  <c r="J311" i="2"/>
  <c r="F308" i="2"/>
  <c r="I308" i="2"/>
  <c r="J308" i="2"/>
  <c r="F295" i="2"/>
  <c r="H295" i="2"/>
  <c r="I295" i="2"/>
  <c r="J295" i="2"/>
  <c r="F292" i="2"/>
  <c r="H292" i="2"/>
  <c r="I292" i="2"/>
  <c r="J292" i="2"/>
  <c r="F279" i="2"/>
  <c r="G279" i="2"/>
  <c r="I279" i="2"/>
  <c r="J279" i="2"/>
  <c r="F276" i="2"/>
  <c r="H276" i="2"/>
  <c r="I276" i="2"/>
  <c r="J276" i="2"/>
  <c r="H269" i="2"/>
  <c r="G269" i="2"/>
  <c r="F263" i="2"/>
  <c r="H263" i="2"/>
  <c r="I263" i="2"/>
  <c r="J263" i="2"/>
  <c r="F260" i="2"/>
  <c r="H260" i="2"/>
  <c r="I260" i="2"/>
  <c r="J260" i="2"/>
  <c r="F247" i="2"/>
  <c r="I247" i="2"/>
  <c r="J247" i="2"/>
  <c r="F244" i="2"/>
  <c r="H244" i="2"/>
  <c r="I244" i="2"/>
  <c r="J244" i="2"/>
  <c r="G244" i="2"/>
  <c r="H237" i="2"/>
  <c r="G237" i="2"/>
  <c r="F231" i="2"/>
  <c r="H231" i="2"/>
  <c r="G231" i="2"/>
  <c r="I231" i="2"/>
  <c r="J231" i="2"/>
  <c r="F228" i="2"/>
  <c r="I228" i="2"/>
  <c r="J228" i="2"/>
  <c r="G215" i="2"/>
  <c r="F215" i="2"/>
  <c r="H215" i="2"/>
  <c r="I215" i="2"/>
  <c r="J215" i="2"/>
  <c r="F212" i="2"/>
  <c r="H212" i="2"/>
  <c r="I212" i="2"/>
  <c r="J212" i="2"/>
  <c r="H205" i="2"/>
  <c r="G205" i="2"/>
  <c r="G199" i="2"/>
  <c r="F199" i="2"/>
  <c r="H199" i="2"/>
  <c r="I199" i="2"/>
  <c r="J199" i="2"/>
  <c r="F196" i="2"/>
  <c r="H196" i="2"/>
  <c r="I196" i="2"/>
  <c r="J196" i="2"/>
  <c r="H189" i="2"/>
  <c r="G189" i="2"/>
  <c r="F183" i="2"/>
  <c r="H183" i="2"/>
  <c r="I183" i="2"/>
  <c r="J183" i="2"/>
  <c r="F180" i="2"/>
  <c r="H180" i="2"/>
  <c r="I180" i="2"/>
  <c r="J180" i="2"/>
  <c r="F167" i="2"/>
  <c r="H167" i="2"/>
  <c r="I167" i="2"/>
  <c r="J167" i="2"/>
  <c r="F164" i="2"/>
  <c r="H164" i="2"/>
  <c r="I164" i="2"/>
  <c r="J164" i="2"/>
  <c r="F151" i="2"/>
  <c r="G151" i="2"/>
  <c r="H151" i="2"/>
  <c r="I151" i="2"/>
  <c r="J151" i="2"/>
  <c r="F148" i="2"/>
  <c r="I148" i="2"/>
  <c r="J148" i="2"/>
  <c r="H141" i="2"/>
  <c r="G141" i="2"/>
  <c r="F135" i="2"/>
  <c r="H135" i="2"/>
  <c r="I135" i="2"/>
  <c r="J135" i="2"/>
  <c r="F132" i="2"/>
  <c r="I132" i="2"/>
  <c r="J132" i="2"/>
  <c r="F119" i="2"/>
  <c r="I119" i="2"/>
  <c r="J119" i="2"/>
  <c r="F116" i="2"/>
  <c r="H116" i="2"/>
  <c r="I116" i="2"/>
  <c r="J116" i="2"/>
  <c r="F103" i="2"/>
  <c r="I103" i="2"/>
  <c r="J103" i="2"/>
  <c r="F100" i="2"/>
  <c r="H100" i="2"/>
  <c r="I100" i="2"/>
  <c r="J100" i="2"/>
  <c r="F87" i="2"/>
  <c r="I87" i="2"/>
  <c r="J87" i="2"/>
  <c r="F84" i="2"/>
  <c r="H84" i="2"/>
  <c r="I84" i="2"/>
  <c r="J84" i="2"/>
  <c r="H77" i="2"/>
  <c r="F71" i="2"/>
  <c r="H71" i="2"/>
  <c r="I71" i="2"/>
  <c r="J71" i="2"/>
  <c r="F68" i="2"/>
  <c r="H68" i="2"/>
  <c r="I68" i="2"/>
  <c r="J68" i="2"/>
  <c r="H61" i="2"/>
  <c r="G61" i="2"/>
  <c r="F55" i="2"/>
  <c r="H55" i="2"/>
  <c r="I55" i="2"/>
  <c r="J55" i="2"/>
  <c r="F344" i="2"/>
  <c r="E13" i="2"/>
  <c r="E12" i="2"/>
  <c r="I349" i="2"/>
  <c r="J349" i="2"/>
  <c r="H342" i="2"/>
  <c r="G342" i="2"/>
  <c r="J13" i="2"/>
  <c r="G329" i="2"/>
  <c r="F50" i="2"/>
  <c r="H50" i="2" s="1"/>
  <c r="F37" i="2"/>
  <c r="G37" i="2" s="1"/>
  <c r="F21" i="2"/>
  <c r="G323" i="2"/>
  <c r="G265" i="2"/>
  <c r="F339" i="2"/>
  <c r="H339" i="2"/>
  <c r="G339" i="2"/>
  <c r="F336" i="2"/>
  <c r="H336" i="2"/>
  <c r="I336" i="2"/>
  <c r="J336" i="2"/>
  <c r="F320" i="2"/>
  <c r="H320" i="2"/>
  <c r="I320" i="2"/>
  <c r="J320" i="2"/>
  <c r="H313" i="2"/>
  <c r="G313" i="2"/>
  <c r="F307" i="2"/>
  <c r="H307" i="2"/>
  <c r="F288" i="2"/>
  <c r="I288" i="2"/>
  <c r="J288" i="2"/>
  <c r="H281" i="2"/>
  <c r="G281" i="2"/>
  <c r="F275" i="2"/>
  <c r="G275" i="2"/>
  <c r="H275" i="2"/>
  <c r="F272" i="2"/>
  <c r="I272" i="2"/>
  <c r="J272" i="2"/>
  <c r="F256" i="2"/>
  <c r="H256" i="2"/>
  <c r="I256" i="2"/>
  <c r="J256" i="2"/>
  <c r="H249" i="2"/>
  <c r="G249" i="2"/>
  <c r="F243" i="2"/>
  <c r="H243" i="2"/>
  <c r="F240" i="2"/>
  <c r="H240" i="2"/>
  <c r="I240" i="2"/>
  <c r="J240" i="2"/>
  <c r="G240" i="2"/>
  <c r="F224" i="2"/>
  <c r="H224" i="2"/>
  <c r="I224" i="2"/>
  <c r="J224" i="2"/>
  <c r="G224" i="2"/>
  <c r="G211" i="2"/>
  <c r="F211" i="2"/>
  <c r="H211" i="2"/>
  <c r="F208" i="2"/>
  <c r="H208" i="2"/>
  <c r="I208" i="2"/>
  <c r="J208" i="2"/>
  <c r="G208" i="2"/>
  <c r="F195" i="2"/>
  <c r="H195" i="2"/>
  <c r="F192" i="2"/>
  <c r="I192" i="2"/>
  <c r="J192" i="2"/>
  <c r="F179" i="2"/>
  <c r="H179" i="2"/>
  <c r="F176" i="2"/>
  <c r="H176" i="2"/>
  <c r="I176" i="2"/>
  <c r="J176" i="2"/>
  <c r="F163" i="2"/>
  <c r="H163" i="2"/>
  <c r="F160" i="2"/>
  <c r="G160" i="2"/>
  <c r="I160" i="2"/>
  <c r="J160" i="2"/>
  <c r="F147" i="2"/>
  <c r="G131" i="2"/>
  <c r="F131" i="2"/>
  <c r="H131" i="2"/>
  <c r="F128" i="2"/>
  <c r="I128" i="2"/>
  <c r="J128" i="2"/>
  <c r="F115" i="2"/>
  <c r="G115" i="2"/>
  <c r="H115" i="2"/>
  <c r="F112" i="2"/>
  <c r="I112" i="2"/>
  <c r="J112" i="2"/>
  <c r="F99" i="2"/>
  <c r="G99" i="2"/>
  <c r="F96" i="2"/>
  <c r="G96" i="2"/>
  <c r="H96" i="2"/>
  <c r="I96" i="2"/>
  <c r="J96" i="2"/>
  <c r="F83" i="2"/>
  <c r="G83" i="2"/>
  <c r="H83" i="2"/>
  <c r="F80" i="2"/>
  <c r="G80" i="2"/>
  <c r="H80" i="2"/>
  <c r="I80" i="2"/>
  <c r="J80" i="2"/>
  <c r="G67" i="2"/>
  <c r="F67" i="2"/>
  <c r="H67" i="2"/>
  <c r="F64" i="2"/>
  <c r="H64" i="2"/>
  <c r="I64" i="2"/>
  <c r="J64" i="2"/>
  <c r="F353" i="2"/>
  <c r="G12" i="2"/>
  <c r="G13" i="2"/>
  <c r="F328" i="2"/>
  <c r="H328" i="2"/>
  <c r="I328" i="2"/>
  <c r="J328" i="2"/>
  <c r="G328" i="2"/>
  <c r="F296" i="2"/>
  <c r="I296" i="2"/>
  <c r="J296" i="2"/>
  <c r="F280" i="2"/>
  <c r="H280" i="2"/>
  <c r="I280" i="2"/>
  <c r="J280" i="2"/>
  <c r="G280" i="2"/>
  <c r="F264" i="2"/>
  <c r="H264" i="2"/>
  <c r="I264" i="2"/>
  <c r="J264" i="2"/>
  <c r="G264" i="2"/>
  <c r="F248" i="2"/>
  <c r="H248" i="2"/>
  <c r="I248" i="2"/>
  <c r="J248" i="2"/>
  <c r="F232" i="2"/>
  <c r="G232" i="2"/>
  <c r="H232" i="2"/>
  <c r="I232" i="2"/>
  <c r="J232" i="2"/>
  <c r="F219" i="2"/>
  <c r="H219" i="2"/>
  <c r="F216" i="2"/>
  <c r="I216" i="2"/>
  <c r="J216" i="2"/>
  <c r="H209" i="2"/>
  <c r="G209" i="2"/>
  <c r="F203" i="2"/>
  <c r="G203" i="2"/>
  <c r="H203" i="2"/>
  <c r="H193" i="2"/>
  <c r="G193" i="2"/>
  <c r="F187" i="2"/>
  <c r="H187" i="2"/>
  <c r="F184" i="2"/>
  <c r="I184" i="2"/>
  <c r="J184" i="2"/>
  <c r="H177" i="2"/>
  <c r="G177" i="2"/>
  <c r="G171" i="2"/>
  <c r="F171" i="2"/>
  <c r="H171" i="2"/>
  <c r="F168" i="2"/>
  <c r="I168" i="2"/>
  <c r="J168" i="2"/>
  <c r="H161" i="2"/>
  <c r="G161" i="2"/>
  <c r="F155" i="2"/>
  <c r="H155" i="2"/>
  <c r="F152" i="2"/>
  <c r="H152" i="2"/>
  <c r="I152" i="2"/>
  <c r="J152" i="2"/>
  <c r="H145" i="2"/>
  <c r="F136" i="2"/>
  <c r="H136" i="2"/>
  <c r="I136" i="2"/>
  <c r="J136" i="2"/>
  <c r="H129" i="2"/>
  <c r="G129" i="2"/>
  <c r="F123" i="2"/>
  <c r="F120" i="2"/>
  <c r="I120" i="2"/>
  <c r="J120" i="2"/>
  <c r="H113" i="2"/>
  <c r="G113" i="2"/>
  <c r="F107" i="2"/>
  <c r="F104" i="2"/>
  <c r="I104" i="2"/>
  <c r="J104" i="2"/>
  <c r="H97" i="2"/>
  <c r="G97" i="2"/>
  <c r="F91" i="2"/>
  <c r="H91" i="2"/>
  <c r="F88" i="2"/>
  <c r="H88" i="2"/>
  <c r="I88" i="2"/>
  <c r="J88" i="2"/>
  <c r="H81" i="2"/>
  <c r="G81" i="2"/>
  <c r="F75" i="2"/>
  <c r="F72" i="2"/>
  <c r="I72" i="2"/>
  <c r="J72" i="2"/>
  <c r="H65" i="2"/>
  <c r="G65" i="2"/>
  <c r="F59" i="2"/>
  <c r="H59" i="2"/>
  <c r="F56" i="2"/>
  <c r="I56" i="2"/>
  <c r="J56" i="2"/>
  <c r="F348" i="2"/>
  <c r="H348" i="2"/>
  <c r="F332" i="2"/>
  <c r="I332" i="2"/>
  <c r="J332" i="2"/>
  <c r="F316" i="2"/>
  <c r="H316" i="2"/>
  <c r="I316" i="2"/>
  <c r="J316" i="2"/>
  <c r="G316" i="2"/>
  <c r="F300" i="2"/>
  <c r="H300" i="2"/>
  <c r="I300" i="2"/>
  <c r="J300" i="2"/>
  <c r="G300" i="2"/>
  <c r="I284" i="2"/>
  <c r="J284" i="2"/>
  <c r="F268" i="2"/>
  <c r="I268" i="2"/>
  <c r="J268" i="2"/>
  <c r="F252" i="2"/>
  <c r="H252" i="2"/>
  <c r="I252" i="2"/>
  <c r="J252" i="2"/>
  <c r="G252" i="2"/>
  <c r="F236" i="2"/>
  <c r="H236" i="2"/>
  <c r="I236" i="2"/>
  <c r="J236" i="2"/>
  <c r="G236" i="2"/>
  <c r="F220" i="2"/>
  <c r="I220" i="2"/>
  <c r="J220" i="2"/>
  <c r="F207" i="2"/>
  <c r="H207" i="2"/>
  <c r="F204" i="2"/>
  <c r="H204" i="2"/>
  <c r="I204" i="2"/>
  <c r="J204" i="2"/>
  <c r="G204" i="2"/>
  <c r="F191" i="2"/>
  <c r="G191" i="2"/>
  <c r="H191" i="2"/>
  <c r="F188" i="2"/>
  <c r="H188" i="2"/>
  <c r="I188" i="2"/>
  <c r="J188" i="2"/>
  <c r="G188" i="2"/>
  <c r="F175" i="2"/>
  <c r="H175" i="2"/>
  <c r="F172" i="2"/>
  <c r="I172" i="2"/>
  <c r="J172" i="2"/>
  <c r="F159" i="2"/>
  <c r="H159" i="2"/>
  <c r="F156" i="2"/>
  <c r="H156" i="2"/>
  <c r="I156" i="2"/>
  <c r="J156" i="2"/>
  <c r="F143" i="2"/>
  <c r="G143" i="2"/>
  <c r="H143" i="2"/>
  <c r="F140" i="2"/>
  <c r="H140" i="2"/>
  <c r="I140" i="2"/>
  <c r="J140" i="2"/>
  <c r="G140" i="2"/>
  <c r="F127" i="2"/>
  <c r="G127" i="2"/>
  <c r="H127" i="2"/>
  <c r="F124" i="2"/>
  <c r="H124" i="2"/>
  <c r="I124" i="2"/>
  <c r="J124" i="2"/>
  <c r="G124" i="2"/>
  <c r="F111" i="2"/>
  <c r="H111" i="2"/>
  <c r="F108" i="2"/>
  <c r="H108" i="2"/>
  <c r="I108" i="2"/>
  <c r="J108" i="2"/>
  <c r="F95" i="2"/>
  <c r="H95" i="2"/>
  <c r="F92" i="2"/>
  <c r="H92" i="2"/>
  <c r="I92" i="2"/>
  <c r="J92" i="2"/>
  <c r="F79" i="2"/>
  <c r="H79" i="2"/>
  <c r="F76" i="2"/>
  <c r="H76" i="2"/>
  <c r="I76" i="2"/>
  <c r="J76" i="2"/>
  <c r="G76" i="2"/>
  <c r="F63" i="2"/>
  <c r="F60" i="2"/>
  <c r="H60" i="2"/>
  <c r="I60" i="2"/>
  <c r="J60" i="2"/>
  <c r="G60" i="2"/>
  <c r="F42" i="2"/>
  <c r="H42" i="2" s="1"/>
  <c r="F29" i="2"/>
  <c r="G321" i="2"/>
  <c r="G225" i="2"/>
  <c r="G217" i="2"/>
  <c r="G201" i="2"/>
  <c r="G185" i="2"/>
  <c r="G169" i="2"/>
  <c r="G153" i="2"/>
  <c r="G137" i="2"/>
  <c r="G121" i="2"/>
  <c r="G89" i="2"/>
  <c r="G73" i="2"/>
  <c r="G57" i="2"/>
  <c r="F52" i="2"/>
  <c r="H52" i="2" s="1"/>
  <c r="F28" i="2"/>
  <c r="F357" i="2"/>
  <c r="G346" i="2"/>
  <c r="F40" i="2"/>
  <c r="H40" i="2" s="1"/>
  <c r="F32" i="2"/>
  <c r="G334" i="2"/>
  <c r="G318" i="2"/>
  <c r="G310" i="2"/>
  <c r="G294" i="2"/>
  <c r="G286" i="2"/>
  <c r="G278" i="2"/>
  <c r="G270" i="2"/>
  <c r="G222" i="2"/>
  <c r="G206" i="2"/>
  <c r="G190" i="2"/>
  <c r="G174" i="2"/>
  <c r="G158" i="2"/>
  <c r="G142" i="2"/>
  <c r="G126" i="2"/>
  <c r="G110" i="2"/>
  <c r="G94" i="2"/>
  <c r="G62" i="2"/>
  <c r="G343" i="2"/>
  <c r="I36" i="2"/>
  <c r="J36" i="2" s="1"/>
  <c r="I357" i="2"/>
  <c r="J357" i="2"/>
  <c r="E374" i="3"/>
  <c r="E444" i="1"/>
  <c r="E337" i="3" s="1"/>
  <c r="E313" i="1"/>
  <c r="E270" i="3" s="1"/>
  <c r="F313" i="1"/>
  <c r="G313" i="1" s="1"/>
  <c r="J313" i="1" s="1"/>
  <c r="E312" i="1"/>
  <c r="F312" i="1" s="1"/>
  <c r="G312" i="1" s="1"/>
  <c r="J312" i="1" s="1"/>
  <c r="E311" i="1"/>
  <c r="F311" i="1" s="1"/>
  <c r="G311" i="1" s="1"/>
  <c r="J311" i="1" s="1"/>
  <c r="E310" i="1"/>
  <c r="F310" i="1" s="1"/>
  <c r="G310" i="1" s="1"/>
  <c r="J310" i="1" s="1"/>
  <c r="E276" i="1"/>
  <c r="F276" i="1"/>
  <c r="G276" i="1" s="1"/>
  <c r="J276" i="1" s="1"/>
  <c r="E272" i="1"/>
  <c r="F272" i="1" s="1"/>
  <c r="G272" i="1" s="1"/>
  <c r="J272" i="1" s="1"/>
  <c r="E275" i="1"/>
  <c r="F275" i="1" s="1"/>
  <c r="G275" i="1" s="1"/>
  <c r="J275" i="1" s="1"/>
  <c r="E274" i="1"/>
  <c r="F274" i="1" s="1"/>
  <c r="G274" i="1" s="1"/>
  <c r="J274" i="1" s="1"/>
  <c r="E271" i="1"/>
  <c r="F271" i="1"/>
  <c r="G271" i="1" s="1"/>
  <c r="J271" i="1" s="1"/>
  <c r="E270" i="1"/>
  <c r="F270" i="1" s="1"/>
  <c r="G270" i="1" s="1"/>
  <c r="J270" i="1" s="1"/>
  <c r="E269" i="1"/>
  <c r="F269" i="1" s="1"/>
  <c r="G269" i="1" s="1"/>
  <c r="J269" i="1" s="1"/>
  <c r="E268" i="1"/>
  <c r="E232" i="3" s="1"/>
  <c r="F268" i="1"/>
  <c r="G268" i="1" s="1"/>
  <c r="J268" i="1" s="1"/>
  <c r="E267" i="1"/>
  <c r="F267" i="1"/>
  <c r="G267" i="1" s="1"/>
  <c r="J267" i="1" s="1"/>
  <c r="E212" i="1"/>
  <c r="F212" i="1" s="1"/>
  <c r="G212" i="1" s="1"/>
  <c r="J212" i="1" s="1"/>
  <c r="E202" i="1"/>
  <c r="E373" i="3"/>
  <c r="F202" i="1"/>
  <c r="G202" i="1" s="1"/>
  <c r="J202" i="1" s="1"/>
  <c r="E201" i="1"/>
  <c r="F201" i="1" s="1"/>
  <c r="G201" i="1" s="1"/>
  <c r="J201" i="1" s="1"/>
  <c r="E402" i="1"/>
  <c r="F402" i="1" s="1"/>
  <c r="G402" i="1" s="1"/>
  <c r="I402" i="1" s="1"/>
  <c r="H56" i="2"/>
  <c r="G56" i="2"/>
  <c r="H120" i="2"/>
  <c r="G120" i="2"/>
  <c r="H247" i="2"/>
  <c r="G247" i="2"/>
  <c r="H279" i="2"/>
  <c r="G88" i="2"/>
  <c r="G79" i="2"/>
  <c r="G207" i="2"/>
  <c r="E269" i="3"/>
  <c r="G50" i="2"/>
  <c r="G100" i="2"/>
  <c r="G164" i="2"/>
  <c r="G167" i="2"/>
  <c r="G260" i="2"/>
  <c r="G263" i="2"/>
  <c r="G276" i="2"/>
  <c r="E233" i="3"/>
  <c r="G108" i="2"/>
  <c r="G111" i="2"/>
  <c r="G175" i="2"/>
  <c r="G163" i="2"/>
  <c r="G243" i="2"/>
  <c r="G256" i="2"/>
  <c r="G307" i="2"/>
  <c r="G320" i="2"/>
  <c r="G55" i="2"/>
  <c r="G68" i="2"/>
  <c r="G71" i="2"/>
  <c r="G84" i="2"/>
  <c r="G116" i="2"/>
  <c r="G135" i="2"/>
  <c r="G180" i="2"/>
  <c r="G183" i="2"/>
  <c r="G212" i="2"/>
  <c r="G327" i="2"/>
  <c r="G176" i="2"/>
  <c r="H21" i="2"/>
  <c r="H72" i="2"/>
  <c r="G72" i="2"/>
  <c r="H104" i="2"/>
  <c r="G104" i="2"/>
  <c r="G136" i="2"/>
  <c r="G64" i="2"/>
  <c r="H112" i="2"/>
  <c r="G112" i="2"/>
  <c r="H128" i="2"/>
  <c r="G128" i="2"/>
  <c r="H311" i="2"/>
  <c r="G311" i="2"/>
  <c r="G152" i="2"/>
  <c r="G92" i="2"/>
  <c r="G95" i="2"/>
  <c r="G156" i="2"/>
  <c r="G159" i="2"/>
  <c r="G284" i="2"/>
  <c r="G348" i="2"/>
  <c r="G59" i="2"/>
  <c r="G91" i="2"/>
  <c r="G155" i="2"/>
  <c r="G187" i="2"/>
  <c r="G219" i="2"/>
  <c r="G248" i="2"/>
  <c r="E168" i="3"/>
  <c r="G336" i="2"/>
  <c r="E235" i="3"/>
  <c r="G292" i="2"/>
  <c r="G295" i="2"/>
  <c r="G344" i="2"/>
  <c r="H344" i="2"/>
  <c r="G228" i="2"/>
  <c r="H228" i="2"/>
  <c r="D12" i="2"/>
  <c r="D13" i="2"/>
  <c r="H326" i="2"/>
  <c r="G326" i="2"/>
  <c r="F314" i="2"/>
  <c r="H314" i="2"/>
  <c r="I314" i="2"/>
  <c r="J314" i="2"/>
  <c r="G103" i="2"/>
  <c r="H103" i="2"/>
  <c r="G148" i="2"/>
  <c r="H148" i="2"/>
  <c r="H123" i="2"/>
  <c r="G123" i="2"/>
  <c r="G168" i="2"/>
  <c r="H168" i="2"/>
  <c r="G184" i="2"/>
  <c r="H184" i="2"/>
  <c r="H296" i="2"/>
  <c r="G296" i="2"/>
  <c r="H331" i="2"/>
  <c r="G331" i="2"/>
  <c r="I85" i="2"/>
  <c r="J85" i="2"/>
  <c r="F85" i="2"/>
  <c r="H85" i="2"/>
  <c r="H78" i="2"/>
  <c r="G78" i="2"/>
  <c r="F350" i="2"/>
  <c r="I350" i="2"/>
  <c r="J350" i="2"/>
  <c r="F345" i="2"/>
  <c r="H345" i="2"/>
  <c r="H63" i="2"/>
  <c r="G63" i="2"/>
  <c r="H268" i="2"/>
  <c r="G268" i="2"/>
  <c r="H32" i="2"/>
  <c r="G32" i="2"/>
  <c r="G119" i="2"/>
  <c r="H119" i="2"/>
  <c r="H325" i="2"/>
  <c r="G325" i="2"/>
  <c r="I312" i="2"/>
  <c r="J312" i="2"/>
  <c r="F312" i="2"/>
  <c r="H312" i="2"/>
  <c r="G134" i="2"/>
  <c r="H134" i="2"/>
  <c r="G195" i="2"/>
  <c r="H357" i="2"/>
  <c r="G357" i="2"/>
  <c r="H107" i="2"/>
  <c r="G107" i="2"/>
  <c r="G353" i="2"/>
  <c r="H353" i="2"/>
  <c r="H192" i="2"/>
  <c r="G192" i="2"/>
  <c r="G288" i="2"/>
  <c r="H288" i="2"/>
  <c r="H132" i="2"/>
  <c r="G132" i="2"/>
  <c r="K12" i="2"/>
  <c r="I341" i="2"/>
  <c r="J341" i="2"/>
  <c r="F341" i="2"/>
  <c r="H341" i="2"/>
  <c r="H335" i="2"/>
  <c r="G335" i="2"/>
  <c r="H330" i="2"/>
  <c r="G330" i="2"/>
  <c r="H301" i="2"/>
  <c r="G301" i="2"/>
  <c r="I139" i="2"/>
  <c r="J139" i="2"/>
  <c r="F139" i="2"/>
  <c r="G21" i="2"/>
  <c r="H87" i="2"/>
  <c r="G87" i="2"/>
  <c r="H324" i="2"/>
  <c r="G324" i="2"/>
  <c r="F227" i="2"/>
  <c r="H227" i="2"/>
  <c r="I227" i="2"/>
  <c r="J227" i="2"/>
  <c r="F200" i="2"/>
  <c r="H200" i="2"/>
  <c r="I200" i="2"/>
  <c r="J200" i="2"/>
  <c r="F186" i="2"/>
  <c r="H186" i="2"/>
  <c r="G186" i="2"/>
  <c r="F150" i="2"/>
  <c r="H150" i="2"/>
  <c r="F105" i="2"/>
  <c r="H105" i="2"/>
  <c r="G105" i="2"/>
  <c r="F39" i="2"/>
  <c r="H39" i="2" s="1"/>
  <c r="G172" i="2"/>
  <c r="H172" i="2"/>
  <c r="H220" i="2"/>
  <c r="G220" i="2"/>
  <c r="G332" i="2"/>
  <c r="H332" i="2"/>
  <c r="H216" i="2"/>
  <c r="G216" i="2"/>
  <c r="H272" i="2"/>
  <c r="G272" i="2"/>
  <c r="F289" i="2"/>
  <c r="H289" i="2"/>
  <c r="H267" i="2"/>
  <c r="G267" i="2"/>
  <c r="F262" i="2"/>
  <c r="H262" i="2"/>
  <c r="I262" i="2"/>
  <c r="J262" i="2"/>
  <c r="H258" i="2"/>
  <c r="G258" i="2"/>
  <c r="F246" i="2"/>
  <c r="H246" i="2"/>
  <c r="I246" i="2"/>
  <c r="J246" i="2"/>
  <c r="G246" i="2"/>
  <c r="H149" i="2"/>
  <c r="G149" i="2"/>
  <c r="F144" i="2"/>
  <c r="I144" i="2"/>
  <c r="J144" i="2"/>
  <c r="H147" i="2"/>
  <c r="G147" i="2"/>
  <c r="I186" i="2"/>
  <c r="J186" i="2"/>
  <c r="I293" i="2"/>
  <c r="J293" i="2"/>
  <c r="F293" i="2"/>
  <c r="H293" i="2"/>
  <c r="G293" i="2"/>
  <c r="F245" i="2"/>
  <c r="H245" i="2"/>
  <c r="I245" i="2"/>
  <c r="J245" i="2"/>
  <c r="H238" i="2"/>
  <c r="G238" i="2"/>
  <c r="H198" i="2"/>
  <c r="G198" i="2"/>
  <c r="H75" i="2"/>
  <c r="G75" i="2"/>
  <c r="H308" i="2"/>
  <c r="G308" i="2"/>
  <c r="F304" i="2"/>
  <c r="H304" i="2"/>
  <c r="I304" i="2"/>
  <c r="J304" i="2"/>
  <c r="F282" i="2"/>
  <c r="H282" i="2"/>
  <c r="G282" i="2"/>
  <c r="F257" i="2"/>
  <c r="H257" i="2"/>
  <c r="F251" i="2"/>
  <c r="H251" i="2"/>
  <c r="G251" i="2"/>
  <c r="I251" i="2"/>
  <c r="J251" i="2"/>
  <c r="G196" i="2"/>
  <c r="G349" i="2"/>
  <c r="F239" i="2"/>
  <c r="H239" i="2"/>
  <c r="G239" i="2"/>
  <c r="I239" i="2"/>
  <c r="J239" i="2"/>
  <c r="F302" i="2"/>
  <c r="I302" i="2"/>
  <c r="J302" i="2"/>
  <c r="H250" i="2"/>
  <c r="G250" i="2"/>
  <c r="F166" i="2"/>
  <c r="H166" i="2"/>
  <c r="G166" i="2"/>
  <c r="I166" i="2"/>
  <c r="J166" i="2"/>
  <c r="F154" i="2"/>
  <c r="H154" i="2"/>
  <c r="G154" i="2"/>
  <c r="I154" i="2"/>
  <c r="J154" i="2"/>
  <c r="G179" i="2"/>
  <c r="H99" i="2"/>
  <c r="H160" i="2"/>
  <c r="F317" i="2"/>
  <c r="H317" i="2"/>
  <c r="I317" i="2"/>
  <c r="J317" i="2"/>
  <c r="G297" i="2"/>
  <c r="F230" i="2"/>
  <c r="I230" i="2"/>
  <c r="J230" i="2"/>
  <c r="F125" i="2"/>
  <c r="I125" i="2"/>
  <c r="J125" i="2"/>
  <c r="G114" i="2"/>
  <c r="F306" i="2"/>
  <c r="H306" i="2"/>
  <c r="G306" i="2"/>
  <c r="I306" i="2"/>
  <c r="J306" i="2"/>
  <c r="F274" i="2"/>
  <c r="H274" i="2"/>
  <c r="F182" i="2"/>
  <c r="H182" i="2"/>
  <c r="F170" i="2"/>
  <c r="H170" i="2"/>
  <c r="I170" i="2"/>
  <c r="J170" i="2"/>
  <c r="F333" i="2"/>
  <c r="I333" i="2"/>
  <c r="J333" i="2"/>
  <c r="H315" i="2"/>
  <c r="G315" i="2"/>
  <c r="F254" i="2"/>
  <c r="I254" i="2"/>
  <c r="J254" i="2"/>
  <c r="F194" i="2"/>
  <c r="H194" i="2"/>
  <c r="G194" i="2"/>
  <c r="F69" i="2"/>
  <c r="H69" i="2"/>
  <c r="G69" i="2"/>
  <c r="F352" i="2"/>
  <c r="H352" i="2"/>
  <c r="I352" i="2"/>
  <c r="J352" i="2"/>
  <c r="H299" i="2"/>
  <c r="G299" i="2"/>
  <c r="G234" i="2"/>
  <c r="I234" i="2"/>
  <c r="J234" i="2"/>
  <c r="G130" i="2"/>
  <c r="G197" i="2"/>
  <c r="G117" i="2"/>
  <c r="G290" i="2"/>
  <c r="G355" i="2"/>
  <c r="I243" i="2"/>
  <c r="J243" i="2"/>
  <c r="I91" i="2"/>
  <c r="J91" i="2"/>
  <c r="I23" i="2"/>
  <c r="J23" i="2" s="1"/>
  <c r="G356" i="2"/>
  <c r="I174" i="2"/>
  <c r="J174" i="2"/>
  <c r="I117" i="2"/>
  <c r="J117" i="2"/>
  <c r="G82" i="2"/>
  <c r="H271" i="2"/>
  <c r="G213" i="2"/>
  <c r="F157" i="2"/>
  <c r="H157" i="2"/>
  <c r="G101" i="2"/>
  <c r="G70" i="2"/>
  <c r="F354" i="2"/>
  <c r="I354" i="2"/>
  <c r="J354" i="2"/>
  <c r="I142" i="2"/>
  <c r="J142" i="2"/>
  <c r="G233" i="2"/>
  <c r="G98" i="2"/>
  <c r="G133" i="2"/>
  <c r="I77" i="2"/>
  <c r="J77" i="2"/>
  <c r="I69" i="2"/>
  <c r="J69" i="2"/>
  <c r="I51" i="2"/>
  <c r="J51" i="2" s="1"/>
  <c r="G214" i="2"/>
  <c r="F54" i="2"/>
  <c r="H54" i="2"/>
  <c r="I54" i="2"/>
  <c r="J54" i="2"/>
  <c r="I345" i="2"/>
  <c r="J345" i="2"/>
  <c r="F250" i="1"/>
  <c r="G250" i="1"/>
  <c r="I250" i="1" s="1"/>
  <c r="E215" i="3"/>
  <c r="E242" i="3"/>
  <c r="F422" i="1"/>
  <c r="G422" i="1" s="1"/>
  <c r="I422" i="1" s="1"/>
  <c r="E414" i="3"/>
  <c r="E457" i="1"/>
  <c r="F457" i="1" s="1"/>
  <c r="G457" i="1" s="1"/>
  <c r="K457" i="1" s="1"/>
  <c r="E459" i="1"/>
  <c r="F459" i="1" s="1"/>
  <c r="G459" i="1" s="1"/>
  <c r="K459" i="1" s="1"/>
  <c r="E451" i="1"/>
  <c r="E344" i="3" s="1"/>
  <c r="F451" i="1"/>
  <c r="G451" i="1" s="1"/>
  <c r="K451" i="1" s="1"/>
  <c r="E466" i="1"/>
  <c r="F466" i="1" s="1"/>
  <c r="G466" i="1" s="1"/>
  <c r="K466" i="1" s="1"/>
  <c r="E464" i="1"/>
  <c r="F464" i="1" s="1"/>
  <c r="G464" i="1" s="1"/>
  <c r="K464" i="1" s="1"/>
  <c r="E456" i="1"/>
  <c r="F456" i="1" s="1"/>
  <c r="G456" i="1" s="1"/>
  <c r="K456" i="1" s="1"/>
  <c r="G450" i="1"/>
  <c r="K450" i="1"/>
  <c r="E461" i="1"/>
  <c r="F461" i="1" s="1"/>
  <c r="G461" i="1" s="1"/>
  <c r="K461" i="1" s="1"/>
  <c r="E453" i="1"/>
  <c r="E346" i="3" s="1"/>
  <c r="E468" i="1"/>
  <c r="F468" i="1" s="1"/>
  <c r="G468" i="1" s="1"/>
  <c r="K468" i="1" s="1"/>
  <c r="E458" i="1"/>
  <c r="F458" i="1" s="1"/>
  <c r="G458" i="1" s="1"/>
  <c r="I458" i="1" s="1"/>
  <c r="G452" i="1"/>
  <c r="K452" i="1"/>
  <c r="E463" i="1"/>
  <c r="F463" i="1" s="1"/>
  <c r="G463" i="1" s="1"/>
  <c r="K463" i="1" s="1"/>
  <c r="E455" i="1"/>
  <c r="F455" i="1" s="1"/>
  <c r="G455" i="1" s="1"/>
  <c r="K455" i="1" s="1"/>
  <c r="H254" i="2"/>
  <c r="G254" i="2"/>
  <c r="G200" i="2"/>
  <c r="G312" i="2"/>
  <c r="H350" i="2"/>
  <c r="G350" i="2"/>
  <c r="K449" i="1"/>
  <c r="G157" i="2"/>
  <c r="G352" i="2"/>
  <c r="G182" i="2"/>
  <c r="H125" i="2"/>
  <c r="G125" i="2"/>
  <c r="G245" i="2"/>
  <c r="G227" i="2"/>
  <c r="G274" i="2"/>
  <c r="G304" i="2"/>
  <c r="G289" i="2"/>
  <c r="G150" i="2"/>
  <c r="H230" i="2"/>
  <c r="G230" i="2"/>
  <c r="H333" i="2"/>
  <c r="G333" i="2"/>
  <c r="G302" i="2"/>
  <c r="H302" i="2"/>
  <c r="H139" i="2"/>
  <c r="G139" i="2"/>
  <c r="G85" i="2"/>
  <c r="F453" i="1"/>
  <c r="G453" i="1" s="1"/>
  <c r="K453" i="1" s="1"/>
  <c r="H354" i="2"/>
  <c r="G354" i="2"/>
  <c r="G170" i="2"/>
  <c r="G317" i="2"/>
  <c r="G54" i="2"/>
  <c r="H144" i="2"/>
  <c r="G144" i="2"/>
  <c r="G262" i="2"/>
  <c r="G257" i="2"/>
  <c r="G341" i="2"/>
  <c r="G345" i="2"/>
  <c r="G314" i="2"/>
  <c r="H28" i="2"/>
  <c r="G28" i="2"/>
  <c r="F36" i="2"/>
  <c r="H36" i="2" s="1"/>
  <c r="H29" i="2"/>
  <c r="G29" i="2"/>
  <c r="G46" i="2"/>
  <c r="E18" i="2"/>
  <c r="D18" i="2"/>
  <c r="F5" i="1" l="1"/>
  <c r="G36" i="2"/>
  <c r="I44" i="2"/>
  <c r="J44" i="2" s="1"/>
  <c r="T15" i="1"/>
  <c r="G44" i="2"/>
  <c r="I42" i="2"/>
  <c r="J42" i="2" s="1"/>
  <c r="F44" i="2"/>
  <c r="H44" i="2" s="1"/>
  <c r="H22" i="2"/>
  <c r="T2" i="1"/>
  <c r="F47" i="2"/>
  <c r="H47" i="2" s="1"/>
  <c r="H24" i="2"/>
  <c r="G24" i="2"/>
  <c r="T4" i="1"/>
  <c r="G40" i="2"/>
  <c r="T11" i="1"/>
  <c r="I40" i="2"/>
  <c r="J40" i="2" s="1"/>
  <c r="T13" i="1"/>
  <c r="T9" i="1"/>
  <c r="T14" i="1"/>
  <c r="I39" i="2"/>
  <c r="J39" i="2" s="1"/>
  <c r="I31" i="2"/>
  <c r="J31" i="2" s="1"/>
  <c r="I24" i="2"/>
  <c r="J24" i="2" s="1"/>
  <c r="T8" i="1"/>
  <c r="T6" i="1"/>
  <c r="T5" i="1"/>
  <c r="H25" i="2"/>
  <c r="T12" i="1"/>
  <c r="T16" i="1"/>
  <c r="I21" i="2"/>
  <c r="J21" i="2" s="1"/>
  <c r="H38" i="2"/>
  <c r="G38" i="2"/>
  <c r="G30" i="2"/>
  <c r="H30" i="2"/>
  <c r="G35" i="2"/>
  <c r="H35" i="2"/>
  <c r="I46" i="2"/>
  <c r="J46" i="2" s="1"/>
  <c r="I43" i="2"/>
  <c r="J43" i="2" s="1"/>
  <c r="I38" i="2"/>
  <c r="J38" i="2" s="1"/>
  <c r="I30" i="2"/>
  <c r="J30" i="2" s="1"/>
  <c r="H37" i="2"/>
  <c r="F33" i="2"/>
  <c r="I29" i="2"/>
  <c r="J29" i="2" s="1"/>
  <c r="I22" i="2"/>
  <c r="J22" i="2" s="1"/>
  <c r="G52" i="2"/>
  <c r="F48" i="2"/>
  <c r="H48" i="2" s="1"/>
  <c r="I50" i="2"/>
  <c r="J50" i="2" s="1"/>
  <c r="I28" i="2"/>
  <c r="J28" i="2" s="1"/>
  <c r="I35" i="2"/>
  <c r="J35" i="2" s="1"/>
  <c r="I27" i="2"/>
  <c r="J27" i="2" s="1"/>
  <c r="G39" i="2"/>
  <c r="H27" i="2"/>
  <c r="I26" i="2"/>
  <c r="J26" i="2" s="1"/>
  <c r="E248" i="3"/>
  <c r="F289" i="1"/>
  <c r="G289" i="1" s="1"/>
  <c r="I289" i="1" s="1"/>
  <c r="E276" i="3"/>
  <c r="F319" i="1"/>
  <c r="G319" i="1" s="1"/>
  <c r="I319" i="1" s="1"/>
  <c r="F205" i="1"/>
  <c r="G205" i="1" s="1"/>
  <c r="I205" i="1" s="1"/>
  <c r="E171" i="3"/>
  <c r="F136" i="1"/>
  <c r="G136" i="1" s="1"/>
  <c r="I136" i="1" s="1"/>
  <c r="E105" i="3"/>
  <c r="E85" i="3"/>
  <c r="F111" i="1"/>
  <c r="G111" i="1" s="1"/>
  <c r="I111" i="1" s="1"/>
  <c r="E423" i="3"/>
  <c r="F432" i="1"/>
  <c r="G432" i="1" s="1"/>
  <c r="I432" i="1" s="1"/>
  <c r="E253" i="3"/>
  <c r="F294" i="1"/>
  <c r="G294" i="1" s="1"/>
  <c r="I294" i="1" s="1"/>
  <c r="E118" i="3"/>
  <c r="F151" i="1"/>
  <c r="G151" i="1" s="1"/>
  <c r="I151" i="1" s="1"/>
  <c r="E378" i="3"/>
  <c r="F363" i="1"/>
  <c r="G363" i="1" s="1"/>
  <c r="I363" i="1" s="1"/>
  <c r="E369" i="3"/>
  <c r="F119" i="1"/>
  <c r="G119" i="1" s="1"/>
  <c r="J119" i="1" s="1"/>
  <c r="E262" i="3"/>
  <c r="F303" i="1"/>
  <c r="G303" i="1" s="1"/>
  <c r="I303" i="1" s="1"/>
  <c r="F263" i="1"/>
  <c r="G263" i="1" s="1"/>
  <c r="I263" i="1" s="1"/>
  <c r="E228" i="3"/>
  <c r="E199" i="3"/>
  <c r="F234" i="1"/>
  <c r="G234" i="1" s="1"/>
  <c r="I234" i="1" s="1"/>
  <c r="F219" i="1"/>
  <c r="G219" i="1" s="1"/>
  <c r="I219" i="1" s="1"/>
  <c r="E185" i="3"/>
  <c r="E351" i="3"/>
  <c r="F21" i="1"/>
  <c r="G21" i="1" s="1"/>
  <c r="I21" i="1" s="1"/>
  <c r="E348" i="3"/>
  <c r="F241" i="1"/>
  <c r="G241" i="1" s="1"/>
  <c r="I241" i="1" s="1"/>
  <c r="E206" i="3"/>
  <c r="F57" i="1"/>
  <c r="G57" i="1" s="1"/>
  <c r="I57" i="1" s="1"/>
  <c r="E361" i="3"/>
  <c r="E415" i="3"/>
  <c r="F424" i="1"/>
  <c r="G424" i="1" s="1"/>
  <c r="I424" i="1" s="1"/>
  <c r="F359" i="1"/>
  <c r="G359" i="1" s="1"/>
  <c r="I359" i="1" s="1"/>
  <c r="E375" i="3"/>
  <c r="F335" i="1"/>
  <c r="G335" i="1" s="1"/>
  <c r="I335" i="1" s="1"/>
  <c r="E292" i="3"/>
  <c r="F284" i="1"/>
  <c r="G284" i="1" s="1"/>
  <c r="I284" i="1" s="1"/>
  <c r="E243" i="3"/>
  <c r="F248" i="1"/>
  <c r="G248" i="1" s="1"/>
  <c r="I248" i="1" s="1"/>
  <c r="E213" i="3"/>
  <c r="F163" i="1"/>
  <c r="G163" i="1" s="1"/>
  <c r="I163" i="1" s="1"/>
  <c r="E130" i="3"/>
  <c r="F64" i="1"/>
  <c r="G64" i="1" s="1"/>
  <c r="I64" i="1" s="1"/>
  <c r="E40" i="3"/>
  <c r="F190" i="1"/>
  <c r="G190" i="1" s="1"/>
  <c r="I190" i="1" s="1"/>
  <c r="E157" i="3"/>
  <c r="F39" i="1"/>
  <c r="G39" i="1" s="1"/>
  <c r="I39" i="1" s="1"/>
  <c r="E19" i="3"/>
  <c r="E340" i="3"/>
  <c r="F447" i="1"/>
  <c r="G447" i="1" s="1"/>
  <c r="K447" i="1" s="1"/>
  <c r="E163" i="3"/>
  <c r="E143" i="3"/>
  <c r="F176" i="1"/>
  <c r="G176" i="1" s="1"/>
  <c r="I176" i="1" s="1"/>
  <c r="F377" i="1"/>
  <c r="G377" i="1" s="1"/>
  <c r="I377" i="1" s="1"/>
  <c r="E386" i="3"/>
  <c r="T17" i="1"/>
  <c r="T18" i="1"/>
  <c r="P31" i="1"/>
  <c r="T10" i="1"/>
  <c r="E284" i="3"/>
  <c r="F327" i="1"/>
  <c r="G327" i="1" s="1"/>
  <c r="I327" i="1" s="1"/>
  <c r="E234" i="3"/>
  <c r="F273" i="1"/>
  <c r="G273" i="1" s="1"/>
  <c r="I273" i="1" s="1"/>
  <c r="F254" i="1"/>
  <c r="G254" i="1" s="1"/>
  <c r="I254" i="1" s="1"/>
  <c r="E219" i="3"/>
  <c r="F183" i="1"/>
  <c r="G183" i="1" s="1"/>
  <c r="I183" i="1" s="1"/>
  <c r="E150" i="3"/>
  <c r="F130" i="1"/>
  <c r="G130" i="1" s="1"/>
  <c r="I130" i="1" s="1"/>
  <c r="E99" i="3"/>
  <c r="F70" i="1"/>
  <c r="G70" i="1" s="1"/>
  <c r="I70" i="1" s="1"/>
  <c r="E46" i="3"/>
  <c r="F25" i="1"/>
  <c r="G25" i="1" s="1"/>
  <c r="I25" i="1" s="1"/>
  <c r="E355" i="3"/>
  <c r="F391" i="1"/>
  <c r="G391" i="1" s="1"/>
  <c r="J391" i="1" s="1"/>
  <c r="E397" i="3"/>
  <c r="T7" i="1"/>
  <c r="E372" i="1"/>
  <c r="E462" i="1"/>
  <c r="F462" i="1" s="1"/>
  <c r="G462" i="1" s="1"/>
  <c r="I462" i="1" s="1"/>
  <c r="E467" i="1"/>
  <c r="F467" i="1" s="1"/>
  <c r="G467" i="1" s="1"/>
  <c r="K467" i="1" s="1"/>
  <c r="E470" i="1"/>
  <c r="F470" i="1" s="1"/>
  <c r="G470" i="1" s="1"/>
  <c r="K470" i="1" s="1"/>
  <c r="E369" i="1"/>
  <c r="F369" i="1" s="1"/>
  <c r="G369" i="1" s="1"/>
  <c r="K369" i="1" s="1"/>
  <c r="E465" i="1"/>
  <c r="F465" i="1" s="1"/>
  <c r="G465" i="1" s="1"/>
  <c r="K465" i="1" s="1"/>
  <c r="E460" i="1"/>
  <c r="F460" i="1" s="1"/>
  <c r="G460" i="1" s="1"/>
  <c r="K460" i="1" s="1"/>
  <c r="E474" i="1"/>
  <c r="F474" i="1" s="1"/>
  <c r="G474" i="1" s="1"/>
  <c r="K474" i="1" s="1"/>
  <c r="E368" i="1"/>
  <c r="F368" i="1" s="1"/>
  <c r="G368" i="1" s="1"/>
  <c r="K368" i="1" s="1"/>
  <c r="E473" i="1"/>
  <c r="F473" i="1" s="1"/>
  <c r="G473" i="1" s="1"/>
  <c r="K473" i="1" s="1"/>
  <c r="E367" i="1"/>
  <c r="F367" i="1" s="1"/>
  <c r="G367" i="1" s="1"/>
  <c r="K367" i="1" s="1"/>
  <c r="E454" i="1"/>
  <c r="E425" i="3"/>
  <c r="E300" i="3"/>
  <c r="E308" i="3"/>
  <c r="F444" i="1"/>
  <c r="E349" i="3"/>
  <c r="E350" i="3"/>
  <c r="E321" i="3"/>
  <c r="E296" i="3"/>
  <c r="E304" i="3"/>
  <c r="E312" i="3"/>
  <c r="G51" i="2"/>
  <c r="H51" i="2"/>
  <c r="F45" i="2"/>
  <c r="H45" i="2" s="1"/>
  <c r="F49" i="2"/>
  <c r="H49" i="2" s="1"/>
  <c r="I41" i="2"/>
  <c r="J41" i="2" s="1"/>
  <c r="H26" i="2"/>
  <c r="G26" i="2"/>
  <c r="G43" i="2"/>
  <c r="H43" i="2"/>
  <c r="H31" i="2"/>
  <c r="G31" i="2"/>
  <c r="F41" i="2"/>
  <c r="H41" i="2" s="1"/>
  <c r="F34" i="2"/>
  <c r="G34" i="2" s="1"/>
  <c r="I34" i="2"/>
  <c r="I45" i="2"/>
  <c r="J45" i="2" s="1"/>
  <c r="H23" i="2"/>
  <c r="G23" i="2"/>
  <c r="I49" i="2"/>
  <c r="J49" i="2" s="1"/>
  <c r="G42" i="2"/>
  <c r="I18" i="2"/>
  <c r="F18" i="2"/>
  <c r="G47" i="2" l="1"/>
  <c r="G41" i="2"/>
  <c r="G45" i="2"/>
  <c r="H33" i="2"/>
  <c r="G33" i="2"/>
  <c r="G48" i="2"/>
  <c r="F454" i="1"/>
  <c r="G454" i="1" s="1"/>
  <c r="E347" i="3"/>
  <c r="E319" i="3"/>
  <c r="F372" i="1"/>
  <c r="G372" i="1" s="1"/>
  <c r="K372" i="1" s="1"/>
  <c r="U444" i="1"/>
  <c r="M6" i="2"/>
  <c r="J34" i="2"/>
  <c r="H34" i="2"/>
  <c r="G49" i="2"/>
  <c r="H18" i="2"/>
  <c r="C12" i="1"/>
  <c r="G18" i="2"/>
  <c r="J18" i="2"/>
  <c r="C11" i="1"/>
  <c r="O477" i="1" l="1"/>
  <c r="O476" i="1"/>
  <c r="O475" i="1"/>
  <c r="O403" i="1"/>
  <c r="O344" i="1"/>
  <c r="O450" i="1"/>
  <c r="O449" i="1"/>
  <c r="O320" i="1"/>
  <c r="O303" i="1"/>
  <c r="O364" i="1"/>
  <c r="O294" i="1"/>
  <c r="O357" i="1"/>
  <c r="O58" i="1"/>
  <c r="O376" i="1"/>
  <c r="O301" i="1"/>
  <c r="O426" i="1"/>
  <c r="O302" i="1"/>
  <c r="O355" i="1"/>
  <c r="O419" i="1"/>
  <c r="O405" i="1"/>
  <c r="O338" i="1"/>
  <c r="O370" i="1"/>
  <c r="O356" i="1"/>
  <c r="O22" i="1"/>
  <c r="O118" i="1"/>
  <c r="O275" i="1"/>
  <c r="O460" i="1"/>
  <c r="O305" i="1"/>
  <c r="O327" i="1"/>
  <c r="O459" i="1"/>
  <c r="O400" i="1"/>
  <c r="O389" i="1"/>
  <c r="O422" i="1"/>
  <c r="O382" i="1"/>
  <c r="O212" i="1"/>
  <c r="O398" i="1"/>
  <c r="O309" i="1"/>
  <c r="O267" i="1"/>
  <c r="O429" i="1"/>
  <c r="O470" i="1"/>
  <c r="O325" i="1"/>
  <c r="O330" i="1"/>
  <c r="O391" i="1"/>
  <c r="O360" i="1"/>
  <c r="O297" i="1"/>
  <c r="O439" i="1"/>
  <c r="O323" i="1"/>
  <c r="O314" i="1"/>
  <c r="O298" i="1"/>
  <c r="O436" i="1"/>
  <c r="O269" i="1"/>
  <c r="O295" i="1"/>
  <c r="O349" i="1"/>
  <c r="O451" i="1"/>
  <c r="O25" i="1"/>
  <c r="O335" i="1"/>
  <c r="O461" i="1"/>
  <c r="O441" i="1"/>
  <c r="O279" i="1"/>
  <c r="O420" i="1"/>
  <c r="O393" i="1"/>
  <c r="O307" i="1"/>
  <c r="O401" i="1"/>
  <c r="O396" i="1"/>
  <c r="O343" i="1"/>
  <c r="O415" i="1"/>
  <c r="O394" i="1"/>
  <c r="O202" i="1"/>
  <c r="O375" i="1"/>
  <c r="O285" i="1"/>
  <c r="O322" i="1"/>
  <c r="O425" i="1"/>
  <c r="O271" i="1"/>
  <c r="O367" i="1"/>
  <c r="O466" i="1"/>
  <c r="O28" i="1"/>
  <c r="O408" i="1"/>
  <c r="O274" i="1"/>
  <c r="O458" i="1"/>
  <c r="O311" i="1"/>
  <c r="O30" i="1"/>
  <c r="O324" i="1"/>
  <c r="O329" i="1"/>
  <c r="O308" i="1"/>
  <c r="O341" i="1"/>
  <c r="O119" i="1"/>
  <c r="O288" i="1"/>
  <c r="O474" i="1"/>
  <c r="O378" i="1"/>
  <c r="O442" i="1"/>
  <c r="O406" i="1"/>
  <c r="O373" i="1"/>
  <c r="O300" i="1"/>
  <c r="O417" i="1"/>
  <c r="O140" i="1"/>
  <c r="O463" i="1"/>
  <c r="O369" i="1"/>
  <c r="O437" i="1"/>
  <c r="O141" i="1"/>
  <c r="O402" i="1"/>
  <c r="O312" i="1"/>
  <c r="O287" i="1"/>
  <c r="O440" i="1"/>
  <c r="O337" i="1"/>
  <c r="O340" i="1"/>
  <c r="O306" i="1"/>
  <c r="O473" i="1"/>
  <c r="O365" i="1"/>
  <c r="O23" i="1"/>
  <c r="O363" i="1"/>
  <c r="O368" i="1"/>
  <c r="O380" i="1"/>
  <c r="O281" i="1"/>
  <c r="O347" i="1"/>
  <c r="O404" i="1"/>
  <c r="O471" i="1"/>
  <c r="O468" i="1"/>
  <c r="O115" i="1"/>
  <c r="O467" i="1"/>
  <c r="O472" i="1"/>
  <c r="O434" i="1"/>
  <c r="O409" i="1"/>
  <c r="O445" i="1"/>
  <c r="O387" i="1"/>
  <c r="O336" i="1"/>
  <c r="O313" i="1"/>
  <c r="O447" i="1"/>
  <c r="O334" i="1"/>
  <c r="O372" i="1"/>
  <c r="O116" i="1"/>
  <c r="O366" i="1"/>
  <c r="O352" i="1"/>
  <c r="O390" i="1"/>
  <c r="O469" i="1"/>
  <c r="O455" i="1"/>
  <c r="O361" i="1"/>
  <c r="O411" i="1"/>
  <c r="O333" i="1"/>
  <c r="O348" i="1"/>
  <c r="O342" i="1"/>
  <c r="O410" i="1"/>
  <c r="O326" i="1"/>
  <c r="O448" i="1"/>
  <c r="O331" i="1"/>
  <c r="O397" i="1"/>
  <c r="O96" i="1"/>
  <c r="O316" i="1"/>
  <c r="O428" i="1"/>
  <c r="O29" i="1"/>
  <c r="O454" i="1"/>
  <c r="O280" i="1"/>
  <c r="O351" i="1"/>
  <c r="O296" i="1"/>
  <c r="O354" i="1"/>
  <c r="O291" i="1"/>
  <c r="O299" i="1"/>
  <c r="O385" i="1"/>
  <c r="O407" i="1"/>
  <c r="O319" i="1"/>
  <c r="O268" i="1"/>
  <c r="O416" i="1"/>
  <c r="O377" i="1"/>
  <c r="O465" i="1"/>
  <c r="O399" i="1"/>
  <c r="O388" i="1"/>
  <c r="O386" i="1"/>
  <c r="O24" i="1"/>
  <c r="O21" i="1"/>
  <c r="O443" i="1"/>
  <c r="O359" i="1"/>
  <c r="O201" i="1"/>
  <c r="O282" i="1"/>
  <c r="O290" i="1"/>
  <c r="O350" i="1"/>
  <c r="O27" i="1"/>
  <c r="O374" i="1"/>
  <c r="O444" i="1"/>
  <c r="O446" i="1"/>
  <c r="O270" i="1"/>
  <c r="O430" i="1"/>
  <c r="O427" i="1"/>
  <c r="C15" i="1"/>
  <c r="O321" i="1"/>
  <c r="O286" i="1"/>
  <c r="O424" i="1"/>
  <c r="O353" i="1"/>
  <c r="O293" i="1"/>
  <c r="O413" i="1"/>
  <c r="O272" i="1"/>
  <c r="O431" i="1"/>
  <c r="O346" i="1"/>
  <c r="O315" i="1"/>
  <c r="O345" i="1"/>
  <c r="O392" i="1"/>
  <c r="O395" i="1"/>
  <c r="O435" i="1"/>
  <c r="O362" i="1"/>
  <c r="O332" i="1"/>
  <c r="O283" i="1"/>
  <c r="O412" i="1"/>
  <c r="O464" i="1"/>
  <c r="O379" i="1"/>
  <c r="O304" i="1"/>
  <c r="O318" i="1"/>
  <c r="O317" i="1"/>
  <c r="O453" i="1"/>
  <c r="O117" i="1"/>
  <c r="O339" i="1"/>
  <c r="O276" i="1"/>
  <c r="O414" i="1"/>
  <c r="O432" i="1"/>
  <c r="O381" i="1"/>
  <c r="O57" i="1"/>
  <c r="O26" i="1"/>
  <c r="O384" i="1"/>
  <c r="O97" i="1"/>
  <c r="O423" i="1"/>
  <c r="O462" i="1"/>
  <c r="O421" i="1"/>
  <c r="O289" i="1"/>
  <c r="O452" i="1"/>
  <c r="O328" i="1"/>
  <c r="O457" i="1"/>
  <c r="O358" i="1"/>
  <c r="O383" i="1"/>
  <c r="O59" i="1"/>
  <c r="O438" i="1"/>
  <c r="O456" i="1"/>
  <c r="O310" i="1"/>
  <c r="O120" i="1"/>
  <c r="O292" i="1"/>
  <c r="O371" i="1"/>
  <c r="O433" i="1"/>
  <c r="O284" i="1"/>
  <c r="O418" i="1"/>
  <c r="O56" i="1"/>
  <c r="C16" i="1"/>
  <c r="D18" i="1" s="1"/>
  <c r="K454" i="1"/>
  <c r="M5" i="2"/>
  <c r="M3" i="2"/>
  <c r="M4" i="2"/>
  <c r="M2" i="2"/>
  <c r="M1" i="2"/>
  <c r="C18" i="1" l="1"/>
  <c r="F6" i="1"/>
  <c r="F8" i="1" s="1"/>
  <c r="M70" i="2"/>
  <c r="M154" i="2"/>
  <c r="M341" i="2"/>
  <c r="M90" i="2"/>
  <c r="M213" i="2"/>
  <c r="M256" i="2"/>
  <c r="M45" i="2"/>
  <c r="M319" i="2"/>
  <c r="M157" i="2"/>
  <c r="M240" i="2"/>
  <c r="M39" i="2"/>
  <c r="M345" i="2"/>
  <c r="M330" i="2"/>
  <c r="M275" i="2"/>
  <c r="M118" i="2"/>
  <c r="M349" i="2"/>
  <c r="M265" i="2"/>
  <c r="M226" i="2"/>
  <c r="M231" i="2"/>
  <c r="M212" i="2"/>
  <c r="M48" i="2"/>
  <c r="M327" i="2"/>
  <c r="M119" i="2"/>
  <c r="M230" i="2"/>
  <c r="M130" i="2"/>
  <c r="M158" i="2"/>
  <c r="M56" i="2"/>
  <c r="M289" i="2"/>
  <c r="M204" i="2"/>
  <c r="M24" i="2"/>
  <c r="M210" i="2"/>
  <c r="M203" i="2"/>
  <c r="M36" i="2"/>
  <c r="M187" i="2"/>
  <c r="M190" i="2"/>
  <c r="M85" i="2"/>
  <c r="M241" i="2"/>
  <c r="M42" i="2"/>
  <c r="M169" i="2"/>
  <c r="M29" i="2"/>
  <c r="M295" i="2"/>
  <c r="M316" i="2"/>
  <c r="M195" i="2"/>
  <c r="M318" i="2"/>
  <c r="M137" i="2"/>
  <c r="M224" i="2"/>
  <c r="M114" i="2"/>
  <c r="M221" i="2"/>
  <c r="M108" i="2"/>
  <c r="M103" i="2"/>
  <c r="M88" i="2"/>
  <c r="M164" i="2"/>
  <c r="M272" i="2"/>
  <c r="M220" i="2"/>
  <c r="M254" i="2"/>
  <c r="M297" i="2"/>
  <c r="M197" i="2"/>
  <c r="M172" i="2"/>
  <c r="M140" i="2"/>
  <c r="M64" i="2"/>
  <c r="M120" i="2"/>
  <c r="M101" i="2"/>
  <c r="M251" i="2"/>
  <c r="M75" i="2"/>
  <c r="M235" i="2"/>
  <c r="M59" i="2"/>
  <c r="M356" i="2"/>
  <c r="M202" i="2"/>
  <c r="M260" i="2"/>
  <c r="M340" i="2"/>
  <c r="M41" i="2"/>
  <c r="M206" i="2"/>
  <c r="M153" i="2"/>
  <c r="M308" i="2"/>
  <c r="M262" i="2"/>
  <c r="M184" i="2"/>
  <c r="M314" i="2"/>
  <c r="M311" i="2"/>
  <c r="M179" i="2"/>
  <c r="M93" i="2"/>
  <c r="M166" i="2"/>
  <c r="M288" i="2"/>
  <c r="M269" i="2"/>
  <c r="M183" i="2"/>
  <c r="M124" i="2"/>
  <c r="M271" i="2"/>
  <c r="M127" i="2"/>
  <c r="M281" i="2"/>
  <c r="M138" i="2"/>
  <c r="M294" i="2"/>
  <c r="M126" i="2"/>
  <c r="M304" i="2"/>
  <c r="M250" i="2"/>
  <c r="M123" i="2"/>
  <c r="M249" i="2"/>
  <c r="M162" i="2"/>
  <c r="M355" i="2"/>
  <c r="M98" i="2"/>
  <c r="M199" i="2"/>
  <c r="M84" i="2"/>
  <c r="M129" i="2"/>
  <c r="M321" i="2"/>
  <c r="M26" i="2"/>
  <c r="M264" i="2"/>
  <c r="M25" i="2"/>
  <c r="M335" i="2"/>
  <c r="M243" i="2"/>
  <c r="M277" i="2"/>
  <c r="M292" i="2"/>
  <c r="M165" i="2"/>
  <c r="M132" i="2"/>
  <c r="M234" i="2"/>
  <c r="M217" i="2"/>
  <c r="M156" i="2"/>
  <c r="M145" i="2"/>
  <c r="M82" i="2"/>
  <c r="M283" i="2"/>
  <c r="M298" i="2"/>
  <c r="M296" i="2"/>
  <c r="M180" i="2"/>
  <c r="M46" i="2"/>
  <c r="M253" i="2"/>
  <c r="M242" i="2"/>
  <c r="M122" i="2"/>
  <c r="M306" i="2"/>
  <c r="M104" i="2"/>
  <c r="M77" i="2"/>
  <c r="M38" i="2"/>
  <c r="M61" i="2"/>
  <c r="M339" i="2"/>
  <c r="M146" i="2"/>
  <c r="M227" i="2"/>
  <c r="M353" i="2"/>
  <c r="M43" i="2"/>
  <c r="M331" i="2"/>
  <c r="M155" i="2"/>
  <c r="M232" i="2"/>
  <c r="M53" i="2"/>
  <c r="M313" i="2"/>
  <c r="M322" i="2"/>
  <c r="M293" i="2"/>
  <c r="M278" i="2"/>
  <c r="M144" i="2"/>
  <c r="M182" i="2"/>
  <c r="M218" i="2"/>
  <c r="M247" i="2"/>
  <c r="M51" i="2"/>
  <c r="M69" i="2"/>
  <c r="M107" i="2"/>
  <c r="M191" i="2"/>
  <c r="M54" i="2"/>
  <c r="M105" i="2"/>
  <c r="M66" i="2"/>
  <c r="M96" i="2"/>
  <c r="M62" i="2"/>
  <c r="M121" i="2"/>
  <c r="M309" i="2"/>
  <c r="M21" i="2"/>
  <c r="M159" i="2"/>
  <c r="M259" i="2"/>
  <c r="M94" i="2"/>
  <c r="M143" i="2"/>
  <c r="M131" i="2"/>
  <c r="M80" i="2"/>
  <c r="M238" i="2"/>
  <c r="M225" i="2"/>
  <c r="M350" i="2"/>
  <c r="M170" i="2"/>
  <c r="M201" i="2"/>
  <c r="M106" i="2"/>
  <c r="M185" i="2"/>
  <c r="M28" i="2"/>
  <c r="M63" i="2"/>
  <c r="M323" i="2"/>
  <c r="M34" i="2"/>
  <c r="M329" i="2"/>
  <c r="M27" i="2"/>
  <c r="M317" i="2"/>
  <c r="M74" i="2"/>
  <c r="M279" i="2"/>
  <c r="M312" i="2"/>
  <c r="M151" i="2"/>
  <c r="M302" i="2"/>
  <c r="M282" i="2"/>
  <c r="M219" i="2"/>
  <c r="M100" i="2"/>
  <c r="M117" i="2"/>
  <c r="M109" i="2"/>
  <c r="M310" i="2"/>
  <c r="M233" i="2"/>
  <c r="M97" i="2"/>
  <c r="M31" i="2"/>
  <c r="M337" i="2"/>
  <c r="M49" i="2"/>
  <c r="M133" i="2"/>
  <c r="M186" i="2"/>
  <c r="M87" i="2"/>
  <c r="M257" i="2"/>
  <c r="M261" i="2"/>
  <c r="M208" i="2"/>
  <c r="M236" i="2"/>
  <c r="M148" i="2"/>
  <c r="M342" i="2"/>
  <c r="M76" i="2"/>
  <c r="M346" i="2"/>
  <c r="M245" i="2"/>
  <c r="M81" i="2"/>
  <c r="M205" i="2"/>
  <c r="M71" i="2"/>
  <c r="M328" i="2"/>
  <c r="M315" i="2"/>
  <c r="M95" i="2"/>
  <c r="M222" i="2"/>
  <c r="M33" i="2"/>
  <c r="M83" i="2"/>
  <c r="M47" i="2"/>
  <c r="M92" i="2"/>
  <c r="M215" i="2"/>
  <c r="M252" i="2"/>
  <c r="M290" i="2"/>
  <c r="M188" i="2"/>
  <c r="M113" i="2"/>
  <c r="M194" i="2"/>
  <c r="M246" i="2"/>
  <c r="M52" i="2"/>
  <c r="M78" i="2"/>
  <c r="M303" i="2"/>
  <c r="M141" i="2"/>
  <c r="M267" i="2"/>
  <c r="M237" i="2"/>
  <c r="M270" i="2"/>
  <c r="M209" i="2"/>
  <c r="M163" i="2"/>
  <c r="M268" i="2"/>
  <c r="M200" i="2"/>
  <c r="M79" i="2"/>
  <c r="M136" i="2"/>
  <c r="M307" i="2"/>
  <c r="M332" i="2"/>
  <c r="M274" i="2"/>
  <c r="M7" i="2"/>
  <c r="E4" i="2" s="1"/>
  <c r="M44" i="2"/>
  <c r="M86" i="2"/>
  <c r="M301" i="2"/>
  <c r="M139" i="2"/>
  <c r="M116" i="2"/>
  <c r="M343" i="2"/>
  <c r="M300" i="2"/>
  <c r="M244" i="2"/>
  <c r="M30" i="2"/>
  <c r="M99" i="2"/>
  <c r="M266" i="2"/>
  <c r="M65" i="2"/>
  <c r="M128" i="2"/>
  <c r="M223" i="2"/>
  <c r="M338" i="2"/>
  <c r="M178" i="2"/>
  <c r="M73" i="2"/>
  <c r="M336" i="2"/>
  <c r="M174" i="2"/>
  <c r="M176" i="2"/>
  <c r="M91" i="2"/>
  <c r="M211" i="2"/>
  <c r="M55" i="2"/>
  <c r="M229" i="2"/>
  <c r="M60" i="2"/>
  <c r="M273" i="2"/>
  <c r="M255" i="2"/>
  <c r="M193" i="2"/>
  <c r="M111" i="2"/>
  <c r="M161" i="2"/>
  <c r="M175" i="2"/>
  <c r="M196" i="2"/>
  <c r="M67" i="2"/>
  <c r="M189" i="2"/>
  <c r="M351" i="2"/>
  <c r="M150" i="2"/>
  <c r="M168" i="2"/>
  <c r="M89" i="2"/>
  <c r="M320" i="2"/>
  <c r="M354" i="2"/>
  <c r="M149" i="2"/>
  <c r="M207" i="2"/>
  <c r="M160" i="2"/>
  <c r="M135" i="2"/>
  <c r="M284" i="2"/>
  <c r="M58" i="2"/>
  <c r="M102" i="2"/>
  <c r="M35" i="2"/>
  <c r="M326" i="2"/>
  <c r="M214" i="2"/>
  <c r="M173" i="2"/>
  <c r="M167" i="2"/>
  <c r="M23" i="2"/>
  <c r="M134" i="2"/>
  <c r="M40" i="2"/>
  <c r="M239" i="2"/>
  <c r="M228" i="2"/>
  <c r="M299" i="2"/>
  <c r="M110" i="2"/>
  <c r="M291" i="2"/>
  <c r="M68" i="2"/>
  <c r="M305" i="2"/>
  <c r="M285" i="2"/>
  <c r="M72" i="2"/>
  <c r="M192" i="2"/>
  <c r="M198" i="2"/>
  <c r="M171" i="2"/>
  <c r="M181" i="2"/>
  <c r="M37" i="2"/>
  <c r="M32" i="2"/>
  <c r="M152" i="2"/>
  <c r="M357" i="2"/>
  <c r="M286" i="2"/>
  <c r="M258" i="2"/>
  <c r="M125" i="2"/>
  <c r="M216" i="2"/>
  <c r="M276" i="2"/>
  <c r="M287" i="2"/>
  <c r="M352" i="2"/>
  <c r="M147" i="2"/>
  <c r="M50" i="2"/>
  <c r="M325" i="2"/>
  <c r="M248" i="2"/>
  <c r="M57" i="2"/>
  <c r="M22" i="2"/>
  <c r="M334" i="2"/>
  <c r="M112" i="2"/>
  <c r="M142" i="2"/>
  <c r="M348" i="2"/>
  <c r="M333" i="2"/>
  <c r="M347" i="2"/>
  <c r="M344" i="2"/>
  <c r="M263" i="2"/>
  <c r="M177" i="2"/>
  <c r="M115" i="2"/>
  <c r="M280" i="2"/>
  <c r="M324" i="2"/>
  <c r="N314" i="2"/>
  <c r="N158" i="2"/>
  <c r="N46" i="2"/>
  <c r="N200" i="2"/>
  <c r="N115" i="2"/>
  <c r="N240" i="2"/>
  <c r="N170" i="2"/>
  <c r="N186" i="2"/>
  <c r="N246" i="2"/>
  <c r="N100" i="2"/>
  <c r="N153" i="2"/>
  <c r="N252" i="2"/>
  <c r="N131" i="2"/>
  <c r="N122" i="2"/>
  <c r="N213" i="2"/>
  <c r="N94" i="2"/>
  <c r="N315" i="2"/>
  <c r="N238" i="2"/>
  <c r="N176" i="2"/>
  <c r="N264" i="2"/>
  <c r="N289" i="2"/>
  <c r="N80" i="2"/>
  <c r="N301" i="2"/>
  <c r="N339" i="2"/>
  <c r="N101" i="2"/>
  <c r="N316" i="2"/>
  <c r="N349" i="2"/>
  <c r="N325" i="2"/>
  <c r="N271" i="2"/>
  <c r="N198" i="2"/>
  <c r="N274" i="2"/>
  <c r="N134" i="2"/>
  <c r="N150" i="2"/>
  <c r="N171" i="2"/>
  <c r="N86" i="2"/>
  <c r="N70" i="2"/>
  <c r="N139" i="2"/>
  <c r="N298" i="2"/>
  <c r="N220" i="2"/>
  <c r="N75" i="2"/>
  <c r="N29" i="2"/>
  <c r="N53" i="2"/>
  <c r="N197" i="2"/>
  <c r="N68" i="2"/>
  <c r="N224" i="2"/>
  <c r="N211" i="2"/>
  <c r="N335" i="2"/>
  <c r="N254" i="2"/>
  <c r="N303" i="2"/>
  <c r="N214" i="2"/>
  <c r="N52" i="2"/>
  <c r="N354" i="2"/>
  <c r="N333" i="2"/>
  <c r="N76" i="2"/>
  <c r="N39" i="2"/>
  <c r="N22" i="2"/>
  <c r="N144" i="2"/>
  <c r="N307" i="2"/>
  <c r="N356" i="2"/>
  <c r="N129" i="2"/>
  <c r="N81" i="2"/>
  <c r="N98" i="2"/>
  <c r="N34" i="2"/>
  <c r="N40" i="2"/>
  <c r="N117" i="2"/>
  <c r="N196" i="2"/>
  <c r="N309" i="2"/>
  <c r="N160" i="2"/>
  <c r="N164" i="2"/>
  <c r="N191" i="2"/>
  <c r="N104" i="2"/>
  <c r="N182" i="2"/>
  <c r="N159" i="2"/>
  <c r="N49" i="2"/>
  <c r="N72" i="2"/>
  <c r="N127" i="2"/>
  <c r="N331" i="2"/>
  <c r="N299" i="2"/>
  <c r="N31" i="2"/>
  <c r="N267" i="2"/>
  <c r="N341" i="2"/>
  <c r="N292" i="2"/>
  <c r="N179" i="2"/>
  <c r="N212" i="2"/>
  <c r="N107" i="2"/>
  <c r="N113" i="2"/>
  <c r="N219" i="2"/>
  <c r="N239" i="2"/>
  <c r="N103" i="2"/>
  <c r="N128" i="2"/>
  <c r="N30" i="2"/>
  <c r="N36" i="2"/>
  <c r="N244" i="2"/>
  <c r="N327" i="2"/>
  <c r="N353" i="2"/>
  <c r="N318" i="2"/>
  <c r="N41" i="2"/>
  <c r="N334" i="2"/>
  <c r="N209" i="2"/>
  <c r="N187" i="2"/>
  <c r="N178" i="2"/>
  <c r="N143" i="2"/>
  <c r="N311" i="2"/>
  <c r="N313" i="2"/>
  <c r="N273" i="2"/>
  <c r="N350" i="2"/>
  <c r="N248" i="2"/>
  <c r="N154" i="2"/>
  <c r="N249" i="2"/>
  <c r="N109" i="2"/>
  <c r="N142" i="2"/>
  <c r="N308" i="2"/>
  <c r="N207" i="2"/>
  <c r="N188" i="2"/>
  <c r="N161" i="2"/>
  <c r="N167" i="2"/>
  <c r="N241" i="2"/>
  <c r="N120" i="2"/>
  <c r="N119" i="2"/>
  <c r="N67" i="2"/>
  <c r="N73" i="2"/>
  <c r="N245" i="2"/>
  <c r="N283" i="2"/>
  <c r="N189" i="2"/>
  <c r="N140" i="2"/>
  <c r="N69" i="2"/>
  <c r="N223" i="2"/>
  <c r="N147" i="2"/>
  <c r="N251" i="2"/>
  <c r="N60" i="2"/>
  <c r="N44" i="2"/>
  <c r="N235" i="2"/>
  <c r="N272" i="2"/>
  <c r="N259" i="2"/>
  <c r="N35" i="2"/>
  <c r="N342" i="2"/>
  <c r="N286" i="2"/>
  <c r="N322" i="2"/>
  <c r="N84" i="2"/>
  <c r="N114" i="2"/>
  <c r="N203" i="2"/>
  <c r="N87" i="2"/>
  <c r="N118" i="2"/>
  <c r="N243" i="2"/>
  <c r="N92" i="2"/>
  <c r="N91" i="2"/>
  <c r="N65" i="2"/>
  <c r="N337" i="2"/>
  <c r="N253" i="2"/>
  <c r="N294" i="2"/>
  <c r="N202" i="2"/>
  <c r="N297" i="2"/>
  <c r="N181" i="2"/>
  <c r="N175" i="2"/>
  <c r="N77" i="2"/>
  <c r="N24" i="2"/>
  <c r="N28" i="2"/>
  <c r="N149" i="2"/>
  <c r="N338" i="2"/>
  <c r="N51" i="2"/>
  <c r="N71" i="2"/>
  <c r="N242" i="2"/>
  <c r="N43" i="2"/>
  <c r="N61" i="2"/>
  <c r="N305" i="2"/>
  <c r="N233" i="2"/>
  <c r="N258" i="2"/>
  <c r="N105" i="2"/>
  <c r="N96" i="2"/>
  <c r="N102" i="2"/>
  <c r="N93" i="2"/>
  <c r="N312" i="2"/>
  <c r="N323" i="2"/>
  <c r="N268" i="2"/>
  <c r="N276" i="2"/>
  <c r="N66" i="2"/>
  <c r="N126" i="2"/>
  <c r="N310" i="2"/>
  <c r="N136" i="2"/>
  <c r="N62" i="2"/>
  <c r="N206" i="2"/>
  <c r="N183" i="2"/>
  <c r="N260" i="2"/>
  <c r="N166" i="2"/>
  <c r="N85" i="2"/>
  <c r="N173" i="2"/>
  <c r="N38" i="2"/>
  <c r="N348" i="2"/>
  <c r="N328" i="2"/>
  <c r="N236" i="2"/>
  <c r="N194" i="2"/>
  <c r="N281" i="2"/>
  <c r="N125" i="2"/>
  <c r="N352" i="2"/>
  <c r="N121" i="2"/>
  <c r="N201" i="2"/>
  <c r="N321" i="2"/>
  <c r="N247" i="2"/>
  <c r="N82" i="2"/>
  <c r="N54" i="2"/>
  <c r="N95" i="2"/>
  <c r="N124" i="2"/>
  <c r="N79" i="2"/>
  <c r="N270" i="2"/>
  <c r="N195" i="2"/>
  <c r="N63" i="2"/>
  <c r="N287" i="2"/>
  <c r="N261" i="2"/>
  <c r="N27" i="2"/>
  <c r="N45" i="2"/>
  <c r="N58" i="2"/>
  <c r="N204" i="2"/>
  <c r="N172" i="2"/>
  <c r="N222" i="2"/>
  <c r="N90" i="2"/>
  <c r="N280" i="2"/>
  <c r="N190" i="2"/>
  <c r="N237" i="2"/>
  <c r="N184" i="2"/>
  <c r="N177" i="2"/>
  <c r="N145" i="2"/>
  <c r="N329" i="2"/>
  <c r="N64" i="2"/>
  <c r="N32" i="2"/>
  <c r="N265" i="2"/>
  <c r="N180" i="2"/>
  <c r="N132" i="2"/>
  <c r="N302" i="2"/>
  <c r="N293" i="2"/>
  <c r="N306" i="2"/>
  <c r="N217" i="2"/>
  <c r="N227" i="2"/>
  <c r="N163" i="2"/>
  <c r="N185" i="2"/>
  <c r="N99" i="2"/>
  <c r="N123" i="2"/>
  <c r="N288" i="2"/>
  <c r="N319" i="2"/>
  <c r="N165" i="2"/>
  <c r="N50" i="2"/>
  <c r="N110" i="2"/>
  <c r="N263" i="2"/>
  <c r="N296" i="2"/>
  <c r="N317" i="2"/>
  <c r="N216" i="2"/>
  <c r="N255" i="2"/>
  <c r="N230" i="2"/>
  <c r="N250" i="2"/>
  <c r="N174" i="2"/>
  <c r="N151" i="2"/>
  <c r="N205" i="2"/>
  <c r="N266" i="2"/>
  <c r="N148" i="2"/>
  <c r="N116" i="2"/>
  <c r="N155" i="2"/>
  <c r="N336" i="2"/>
  <c r="N351" i="2"/>
  <c r="N26" i="2"/>
  <c r="N232" i="2"/>
  <c r="N275" i="2"/>
  <c r="N25" i="2"/>
  <c r="N277" i="2"/>
  <c r="N290" i="2"/>
  <c r="N345" i="2"/>
  <c r="N215" i="2"/>
  <c r="N199" i="2"/>
  <c r="N320" i="2"/>
  <c r="N135" i="2"/>
  <c r="N111" i="2"/>
  <c r="N256" i="2"/>
  <c r="N47" i="2"/>
  <c r="N23" i="2"/>
  <c r="N282" i="2"/>
  <c r="N156" i="2"/>
  <c r="N228" i="2"/>
  <c r="N208" i="2"/>
  <c r="N37" i="2"/>
  <c r="N357" i="2"/>
  <c r="N169" i="2"/>
  <c r="N74" i="2"/>
  <c r="N343" i="2"/>
  <c r="N56" i="2"/>
  <c r="N229" i="2"/>
  <c r="N269" i="2"/>
  <c r="N146" i="2"/>
  <c r="N112" i="2"/>
  <c r="N218" i="2"/>
  <c r="N157" i="2"/>
  <c r="N48" i="2"/>
  <c r="N97" i="2"/>
  <c r="N192" i="2"/>
  <c r="N133" i="2"/>
  <c r="N130" i="2"/>
  <c r="N42" i="2"/>
  <c r="N284" i="2"/>
  <c r="N108" i="2"/>
  <c r="N225" i="2"/>
  <c r="N88" i="2"/>
  <c r="N257" i="2"/>
  <c r="N226" i="2"/>
  <c r="N162" i="2"/>
  <c r="N324" i="2"/>
  <c r="N21" i="2"/>
  <c r="N89" i="2"/>
  <c r="N152" i="2"/>
  <c r="N344" i="2"/>
  <c r="N285" i="2"/>
  <c r="N262" i="2"/>
  <c r="N55" i="2"/>
  <c r="N78" i="2"/>
  <c r="N234" i="2"/>
  <c r="N59" i="2"/>
  <c r="N137" i="2"/>
  <c r="N304" i="2"/>
  <c r="N332" i="2"/>
  <c r="N210" i="2"/>
  <c r="N346" i="2"/>
  <c r="N295" i="2"/>
  <c r="N83" i="2"/>
  <c r="N278" i="2"/>
  <c r="N106" i="2"/>
  <c r="N326" i="2"/>
  <c r="N231" i="2"/>
  <c r="N279" i="2"/>
  <c r="N193" i="2"/>
  <c r="N57" i="2"/>
  <c r="N330" i="2"/>
  <c r="N291" i="2"/>
  <c r="N300" i="2"/>
  <c r="N168" i="2"/>
  <c r="N340" i="2"/>
  <c r="N347" i="2"/>
  <c r="N138" i="2"/>
  <c r="N141" i="2"/>
  <c r="N221" i="2"/>
  <c r="N355" i="2"/>
  <c r="N33" i="2"/>
  <c r="O304" i="2"/>
  <c r="O333" i="2"/>
  <c r="O176" i="2"/>
  <c r="O197" i="2"/>
  <c r="O132" i="2"/>
  <c r="O192" i="2"/>
  <c r="O90" i="2"/>
  <c r="O350" i="2"/>
  <c r="O266" i="2"/>
  <c r="O295" i="2"/>
  <c r="O103" i="2"/>
  <c r="O162" i="2"/>
  <c r="O87" i="2"/>
  <c r="O77" i="2"/>
  <c r="O245" i="2"/>
  <c r="O288" i="2"/>
  <c r="O68" i="2"/>
  <c r="O269" i="2"/>
  <c r="O292" i="2"/>
  <c r="O236" i="2"/>
  <c r="O43" i="2"/>
  <c r="O101" i="2"/>
  <c r="O36" i="2"/>
  <c r="O114" i="2"/>
  <c r="O48" i="2"/>
  <c r="O296" i="2"/>
  <c r="O276" i="2"/>
  <c r="O351" i="2"/>
  <c r="O248" i="2"/>
  <c r="O28" i="2"/>
  <c r="O225" i="2"/>
  <c r="O21" i="2"/>
  <c r="O172" i="2"/>
  <c r="O327" i="2"/>
  <c r="O165" i="2"/>
  <c r="O283" i="2"/>
  <c r="O117" i="2"/>
  <c r="O64" i="2"/>
  <c r="O216" i="2"/>
  <c r="O150" i="2"/>
  <c r="O215" i="2"/>
  <c r="O76" i="2"/>
  <c r="O119" i="2"/>
  <c r="O330" i="2"/>
  <c r="O65" i="2"/>
  <c r="O305" i="2"/>
  <c r="O56" i="2"/>
  <c r="O109" i="2"/>
  <c r="O63" i="2"/>
  <c r="O111" i="2"/>
  <c r="O31" i="2"/>
  <c r="O298" i="2"/>
  <c r="O58" i="2"/>
  <c r="O240" i="2"/>
  <c r="O49" i="2"/>
  <c r="O148" i="2"/>
  <c r="O187" i="2"/>
  <c r="O24" i="2"/>
  <c r="O116" i="2"/>
  <c r="O357" i="2"/>
  <c r="O177" i="2"/>
  <c r="O178" i="2"/>
  <c r="O149" i="2"/>
  <c r="O308" i="2"/>
  <c r="O336" i="2"/>
  <c r="O287" i="2"/>
  <c r="O265" i="2"/>
  <c r="O118" i="2"/>
  <c r="O285" i="2"/>
  <c r="O146" i="2"/>
  <c r="O131" i="2"/>
  <c r="O57" i="2"/>
  <c r="O208" i="2"/>
  <c r="O354" i="2"/>
  <c r="O190" i="2"/>
  <c r="O112" i="2"/>
  <c r="O143" i="2"/>
  <c r="O81" i="2"/>
  <c r="O230" i="2"/>
  <c r="O95" i="2"/>
  <c r="O339" i="2"/>
  <c r="O133" i="2"/>
  <c r="O202" i="2"/>
  <c r="O282" i="2"/>
  <c r="O268" i="2"/>
  <c r="O200" i="2"/>
  <c r="O246" i="2"/>
  <c r="O72" i="2"/>
  <c r="O325" i="2"/>
  <c r="O27" i="2"/>
  <c r="O147" i="2"/>
  <c r="O237" i="2"/>
  <c r="O151" i="2"/>
  <c r="O284" i="2"/>
  <c r="O33" i="2"/>
  <c r="O175" i="2"/>
  <c r="O267" i="2"/>
  <c r="O235" i="2"/>
  <c r="O127" i="2"/>
  <c r="O47" i="2"/>
  <c r="O313" i="2"/>
  <c r="O303" i="2"/>
  <c r="O231" i="2"/>
  <c r="O26" i="2"/>
  <c r="O353" i="2"/>
  <c r="O123" i="2"/>
  <c r="O62" i="2"/>
  <c r="O134" i="2"/>
  <c r="O315" i="2"/>
  <c r="O259" i="2"/>
  <c r="O334" i="2"/>
  <c r="O272" i="2"/>
  <c r="O181" i="2"/>
  <c r="O228" i="2"/>
  <c r="O188" i="2"/>
  <c r="O270" i="2"/>
  <c r="O129" i="2"/>
  <c r="O50" i="2"/>
  <c r="O155" i="2"/>
  <c r="O198" i="2"/>
  <c r="O184" i="2"/>
  <c r="O271" i="2"/>
  <c r="O41" i="2"/>
  <c r="O94" i="2"/>
  <c r="O136" i="2"/>
  <c r="O124" i="2"/>
  <c r="O137" i="2"/>
  <c r="O281" i="2"/>
  <c r="O194" i="2"/>
  <c r="O195" i="2"/>
  <c r="O108" i="2"/>
  <c r="O37" i="2"/>
  <c r="O100" i="2"/>
  <c r="O206" i="2"/>
  <c r="O84" i="2"/>
  <c r="O170" i="2"/>
  <c r="O179" i="2"/>
  <c r="O312" i="2"/>
  <c r="O75" i="2"/>
  <c r="O341" i="2"/>
  <c r="O205" i="2"/>
  <c r="O300" i="2"/>
  <c r="O252" i="2"/>
  <c r="O355" i="2"/>
  <c r="O96" i="2"/>
  <c r="O174" i="2"/>
  <c r="O145" i="2"/>
  <c r="O290" i="2"/>
  <c r="O211" i="2"/>
  <c r="O262" i="2"/>
  <c r="O153" i="2"/>
  <c r="O66" i="2"/>
  <c r="O182" i="2"/>
  <c r="O277" i="2"/>
  <c r="O229" i="2"/>
  <c r="O223" i="2"/>
  <c r="O92" i="2"/>
  <c r="O201" i="2"/>
  <c r="O163" i="2"/>
  <c r="O88" i="2"/>
  <c r="O159" i="2"/>
  <c r="O71" i="2"/>
  <c r="O343" i="2"/>
  <c r="O255" i="2"/>
  <c r="O42" i="2"/>
  <c r="O218" i="2"/>
  <c r="O279" i="2"/>
  <c r="O138" i="2"/>
  <c r="O338" i="2"/>
  <c r="O180" i="2"/>
  <c r="O244" i="2"/>
  <c r="O293" i="2"/>
  <c r="O247" i="2"/>
  <c r="O110" i="2"/>
  <c r="O86" i="2"/>
  <c r="O186" i="2"/>
  <c r="O254" i="2"/>
  <c r="O158" i="2"/>
  <c r="O203" i="2"/>
  <c r="O301" i="2"/>
  <c r="O135" i="2"/>
  <c r="O256" i="2"/>
  <c r="O321" i="2"/>
  <c r="O314" i="2"/>
  <c r="O160" i="2"/>
  <c r="O317" i="2"/>
  <c r="O345" i="2"/>
  <c r="O23" i="2"/>
  <c r="O113" i="2"/>
  <c r="O260" i="2"/>
  <c r="O209" i="2"/>
  <c r="O352" i="2"/>
  <c r="O233" i="2"/>
  <c r="O126" i="2"/>
  <c r="O189" i="2"/>
  <c r="O264" i="2"/>
  <c r="O222" i="2"/>
  <c r="O286" i="2"/>
  <c r="O212" i="2"/>
  <c r="O73" i="2"/>
  <c r="O204" i="2"/>
  <c r="O161" i="2"/>
  <c r="O106" i="2"/>
  <c r="O275" i="2"/>
  <c r="O356" i="2"/>
  <c r="O214" i="2"/>
  <c r="O107" i="2"/>
  <c r="O348" i="2"/>
  <c r="O323" i="2"/>
  <c r="O35" i="2"/>
  <c r="O78" i="2"/>
  <c r="O326" i="2"/>
  <c r="O273" i="2"/>
  <c r="O53" i="2"/>
  <c r="O32" i="2"/>
  <c r="O93" i="2"/>
  <c r="O239" i="2"/>
  <c r="O167" i="2"/>
  <c r="O220" i="2"/>
  <c r="O196" i="2"/>
  <c r="O263" i="2"/>
  <c r="O274" i="2"/>
  <c r="O171" i="2"/>
  <c r="O335" i="2"/>
  <c r="O74" i="2"/>
  <c r="O324" i="2"/>
  <c r="O30" i="2"/>
  <c r="O102" i="2"/>
  <c r="O51" i="2"/>
  <c r="O128" i="2"/>
  <c r="O243" i="2"/>
  <c r="O331" i="2"/>
  <c r="O242" i="2"/>
  <c r="O25" i="2"/>
  <c r="O82" i="2"/>
  <c r="O104" i="2"/>
  <c r="O322" i="2"/>
  <c r="O139" i="2"/>
  <c r="O39" i="2"/>
  <c r="O310" i="2"/>
  <c r="O34" i="2"/>
  <c r="O44" i="2"/>
  <c r="O168" i="2"/>
  <c r="O221" i="2"/>
  <c r="O320" i="2"/>
  <c r="O311" i="2"/>
  <c r="O185" i="2"/>
  <c r="O234" i="2"/>
  <c r="O60" i="2"/>
  <c r="O156" i="2"/>
  <c r="O130" i="2"/>
  <c r="O307" i="2"/>
  <c r="O213" i="2"/>
  <c r="O142" i="2"/>
  <c r="O54" i="2"/>
  <c r="O59" i="2"/>
  <c r="O238" i="2"/>
  <c r="O232" i="2"/>
  <c r="O251" i="2"/>
  <c r="O306" i="2"/>
  <c r="O249" i="2"/>
  <c r="O85" i="2"/>
  <c r="O340" i="2"/>
  <c r="O70" i="2"/>
  <c r="O226" i="2"/>
  <c r="O79" i="2"/>
  <c r="O299" i="2"/>
  <c r="O261" i="2"/>
  <c r="O115" i="2"/>
  <c r="O45" i="2"/>
  <c r="O250" i="2"/>
  <c r="O38" i="2"/>
  <c r="O344" i="2"/>
  <c r="O121" i="2"/>
  <c r="O157" i="2"/>
  <c r="O332" i="2"/>
  <c r="O22" i="2"/>
  <c r="O294" i="2"/>
  <c r="O98" i="2"/>
  <c r="O319" i="2"/>
  <c r="O309" i="2"/>
  <c r="O120" i="2"/>
  <c r="O141" i="2"/>
  <c r="O241" i="2"/>
  <c r="O302" i="2"/>
  <c r="O347" i="2"/>
  <c r="O166" i="2"/>
  <c r="O140" i="2"/>
  <c r="O257" i="2"/>
  <c r="O297" i="2"/>
  <c r="O122" i="2"/>
  <c r="O29" i="2"/>
  <c r="O349" i="2"/>
  <c r="O224" i="2"/>
  <c r="O329" i="2"/>
  <c r="O227" i="2"/>
  <c r="O99" i="2"/>
  <c r="O89" i="2"/>
  <c r="O346" i="2"/>
  <c r="O289" i="2"/>
  <c r="O210" i="2"/>
  <c r="O67" i="2"/>
  <c r="O97" i="2"/>
  <c r="O219" i="2"/>
  <c r="O105" i="2"/>
  <c r="O169" i="2"/>
  <c r="O55" i="2"/>
  <c r="O199" i="2"/>
  <c r="O125" i="2"/>
  <c r="O154" i="2"/>
  <c r="O173" i="2"/>
  <c r="O207" i="2"/>
  <c r="O217" i="2"/>
  <c r="O316" i="2"/>
  <c r="O40" i="2"/>
  <c r="O46" i="2"/>
  <c r="O83" i="2"/>
  <c r="O183" i="2"/>
  <c r="O253" i="2"/>
  <c r="O193" i="2"/>
  <c r="O258" i="2"/>
  <c r="O52" i="2"/>
  <c r="O152" i="2"/>
  <c r="O80" i="2"/>
  <c r="O337" i="2"/>
  <c r="O144" i="2"/>
  <c r="O328" i="2"/>
  <c r="O318" i="2"/>
  <c r="O278" i="2"/>
  <c r="O291" i="2"/>
  <c r="O191" i="2"/>
  <c r="O342" i="2"/>
  <c r="O91" i="2"/>
  <c r="O164" i="2"/>
  <c r="O280" i="2"/>
  <c r="O69" i="2"/>
  <c r="O61" i="2"/>
  <c r="O18" i="2"/>
  <c r="N18" i="2"/>
  <c r="M18" i="2"/>
  <c r="F7" i="1" l="1"/>
  <c r="E6" i="2"/>
  <c r="E9" i="2" s="1"/>
  <c r="E5" i="2"/>
  <c r="K114" i="2" l="1"/>
  <c r="L114" i="2" s="1"/>
  <c r="K342" i="2"/>
  <c r="P342" i="2" s="1"/>
  <c r="K54" i="2"/>
  <c r="K30" i="2"/>
  <c r="P30" i="2" s="1"/>
  <c r="K272" i="2"/>
  <c r="L272" i="2" s="1"/>
  <c r="K268" i="2"/>
  <c r="P268" i="2" s="1"/>
  <c r="K309" i="2"/>
  <c r="L309" i="2" s="1"/>
  <c r="K271" i="2"/>
  <c r="P271" i="2" s="1"/>
  <c r="K172" i="2"/>
  <c r="L172" i="2" s="1"/>
  <c r="K133" i="2"/>
  <c r="L133" i="2" s="1"/>
  <c r="K32" i="2"/>
  <c r="K281" i="2"/>
  <c r="K183" i="2"/>
  <c r="P183" i="2" s="1"/>
  <c r="K246" i="2"/>
  <c r="P246" i="2" s="1"/>
  <c r="K215" i="2"/>
  <c r="P215" i="2" s="1"/>
  <c r="K69" i="2"/>
  <c r="P69" i="2" s="1"/>
  <c r="K323" i="2"/>
  <c r="P323" i="2" s="1"/>
  <c r="K228" i="2"/>
  <c r="P228" i="2" s="1"/>
  <c r="K123" i="2"/>
  <c r="P123" i="2" s="1"/>
  <c r="K306" i="2"/>
  <c r="K247" i="2"/>
  <c r="P247" i="2" s="1"/>
  <c r="K289" i="2"/>
  <c r="L289" i="2" s="1"/>
  <c r="K293" i="2"/>
  <c r="L293" i="2" s="1"/>
  <c r="K147" i="2"/>
  <c r="L147" i="2" s="1"/>
  <c r="K71" i="2"/>
  <c r="K33" i="2"/>
  <c r="L33" i="2" s="1"/>
  <c r="K252" i="2"/>
  <c r="P252" i="2" s="1"/>
  <c r="K256" i="2"/>
  <c r="K226" i="2"/>
  <c r="P226" i="2" s="1"/>
  <c r="K91" i="2"/>
  <c r="L91" i="2" s="1"/>
  <c r="K161" i="2"/>
  <c r="L161" i="2" s="1"/>
  <c r="K116" i="2"/>
  <c r="L116" i="2" s="1"/>
  <c r="K192" i="2"/>
  <c r="P192" i="2" s="1"/>
  <c r="K356" i="2"/>
  <c r="L356" i="2" s="1"/>
  <c r="K87" i="2"/>
  <c r="P87" i="2" s="1"/>
  <c r="K329" i="2"/>
  <c r="K115" i="2"/>
  <c r="L115" i="2" s="1"/>
  <c r="K351" i="2"/>
  <c r="K249" i="2"/>
  <c r="P249" i="2" s="1"/>
  <c r="K290" i="2"/>
  <c r="L290" i="2" s="1"/>
  <c r="K186" i="2"/>
  <c r="L186" i="2" s="1"/>
  <c r="K111" i="2"/>
  <c r="P111" i="2" s="1"/>
  <c r="K51" i="2"/>
  <c r="L51" i="2" s="1"/>
  <c r="K100" i="2"/>
  <c r="K299" i="2"/>
  <c r="L299" i="2" s="1"/>
  <c r="K316" i="2"/>
  <c r="P316" i="2" s="1"/>
  <c r="K339" i="2"/>
  <c r="L339" i="2" s="1"/>
  <c r="K335" i="2"/>
  <c r="L335" i="2" s="1"/>
  <c r="K118" i="2"/>
  <c r="K137" i="2"/>
  <c r="L137" i="2" s="1"/>
  <c r="K286" i="2"/>
  <c r="P286" i="2" s="1"/>
  <c r="K94" i="2"/>
  <c r="K155" i="2"/>
  <c r="L155" i="2" s="1"/>
  <c r="K167" i="2"/>
  <c r="P167" i="2" s="1"/>
  <c r="K74" i="2"/>
  <c r="P74" i="2" s="1"/>
  <c r="K258" i="2"/>
  <c r="P258" i="2" s="1"/>
  <c r="K263" i="2"/>
  <c r="K75" i="2"/>
  <c r="L75" i="2" s="1"/>
  <c r="K45" i="2"/>
  <c r="L45" i="2" s="1"/>
  <c r="K291" i="2"/>
  <c r="L291" i="2" s="1"/>
  <c r="K77" i="2"/>
  <c r="P77" i="2" s="1"/>
  <c r="K199" i="2"/>
  <c r="K61" i="2"/>
  <c r="P61" i="2" s="1"/>
  <c r="K110" i="2"/>
  <c r="P110" i="2" s="1"/>
  <c r="K318" i="2"/>
  <c r="L318" i="2" s="1"/>
  <c r="K134" i="2"/>
  <c r="P134" i="2" s="1"/>
  <c r="K322" i="2"/>
  <c r="P322" i="2" s="1"/>
  <c r="K42" i="2"/>
  <c r="L42" i="2" s="1"/>
  <c r="K225" i="2"/>
  <c r="L225" i="2" s="1"/>
  <c r="K60" i="2"/>
  <c r="P60" i="2" s="1"/>
  <c r="K305" i="2"/>
  <c r="L305" i="2" s="1"/>
  <c r="K265" i="2"/>
  <c r="L265" i="2" s="1"/>
  <c r="K72" i="2"/>
  <c r="L72" i="2" s="1"/>
  <c r="K307" i="2"/>
  <c r="P307" i="2" s="1"/>
  <c r="K119" i="2"/>
  <c r="L119" i="2" s="1"/>
  <c r="K101" i="2"/>
  <c r="K276" i="2"/>
  <c r="L276" i="2" s="1"/>
  <c r="K227" i="2"/>
  <c r="L227" i="2" s="1"/>
  <c r="K127" i="2"/>
  <c r="P127" i="2" s="1"/>
  <c r="K331" i="2"/>
  <c r="L331" i="2" s="1"/>
  <c r="K129" i="2"/>
  <c r="P129" i="2" s="1"/>
  <c r="K78" i="2"/>
  <c r="L78" i="2" s="1"/>
  <c r="K85" i="2"/>
  <c r="P85" i="2" s="1"/>
  <c r="K132" i="2"/>
  <c r="L132" i="2" s="1"/>
  <c r="K284" i="2"/>
  <c r="P284" i="2" s="1"/>
  <c r="K41" i="2"/>
  <c r="P41" i="2" s="1"/>
  <c r="K103" i="2"/>
  <c r="P103" i="2" s="1"/>
  <c r="K311" i="2"/>
  <c r="P311" i="2" s="1"/>
  <c r="K108" i="2"/>
  <c r="L108" i="2" s="1"/>
  <c r="K151" i="2"/>
  <c r="P151" i="2" s="1"/>
  <c r="K267" i="2"/>
  <c r="L267" i="2" s="1"/>
  <c r="K66" i="2"/>
  <c r="P66" i="2" s="1"/>
  <c r="K208" i="2"/>
  <c r="L208" i="2" s="1"/>
  <c r="K283" i="2"/>
  <c r="L283" i="2" s="1"/>
  <c r="K70" i="2"/>
  <c r="P70" i="2" s="1"/>
  <c r="K157" i="2"/>
  <c r="L157" i="2" s="1"/>
  <c r="K237" i="2"/>
  <c r="L237" i="2" s="1"/>
  <c r="K204" i="2"/>
  <c r="P204" i="2" s="1"/>
  <c r="K62" i="2"/>
  <c r="L62" i="2" s="1"/>
  <c r="K159" i="2"/>
  <c r="L159" i="2" s="1"/>
  <c r="K174" i="2"/>
  <c r="L174" i="2" s="1"/>
  <c r="K341" i="2"/>
  <c r="L341" i="2" s="1"/>
  <c r="K214" i="2"/>
  <c r="L214" i="2" s="1"/>
  <c r="K298" i="2"/>
  <c r="P298" i="2" s="1"/>
  <c r="K257" i="2"/>
  <c r="L257" i="2" s="1"/>
  <c r="K270" i="2"/>
  <c r="L270" i="2" s="1"/>
  <c r="K310" i="2"/>
  <c r="L310" i="2" s="1"/>
  <c r="K160" i="2"/>
  <c r="P160" i="2" s="1"/>
  <c r="K210" i="2"/>
  <c r="P210" i="2" s="1"/>
  <c r="K142" i="2"/>
  <c r="P142" i="2" s="1"/>
  <c r="K294" i="2"/>
  <c r="L294" i="2" s="1"/>
  <c r="K301" i="2"/>
  <c r="L301" i="2" s="1"/>
  <c r="K169" i="2"/>
  <c r="K209" i="2"/>
  <c r="P209" i="2" s="1"/>
  <c r="K338" i="2"/>
  <c r="P338" i="2" s="1"/>
  <c r="K206" i="2"/>
  <c r="P206" i="2" s="1"/>
  <c r="K188" i="2"/>
  <c r="P188" i="2" s="1"/>
  <c r="K80" i="2"/>
  <c r="P80" i="2" s="1"/>
  <c r="K44" i="2"/>
  <c r="P44" i="2" s="1"/>
  <c r="K313" i="2"/>
  <c r="P313" i="2" s="1"/>
  <c r="K177" i="2"/>
  <c r="L177" i="2" s="1"/>
  <c r="K121" i="2"/>
  <c r="L121" i="2" s="1"/>
  <c r="K57" i="2"/>
  <c r="L57" i="2" s="1"/>
  <c r="K277" i="2"/>
  <c r="K43" i="2"/>
  <c r="P43" i="2" s="1"/>
  <c r="K194" i="2"/>
  <c r="L194" i="2" s="1"/>
  <c r="K212" i="2"/>
  <c r="L212" i="2" s="1"/>
  <c r="K332" i="2"/>
  <c r="P332" i="2" s="1"/>
  <c r="K39" i="2"/>
  <c r="L39" i="2" s="1"/>
  <c r="K308" i="2"/>
  <c r="P308" i="2" s="1"/>
  <c r="K46" i="2"/>
  <c r="L46" i="2" s="1"/>
  <c r="K59" i="2"/>
  <c r="L59" i="2" s="1"/>
  <c r="K128" i="2"/>
  <c r="L128" i="2" s="1"/>
  <c r="K67" i="2"/>
  <c r="P67" i="2" s="1"/>
  <c r="K179" i="2"/>
  <c r="L179" i="2" s="1"/>
  <c r="K317" i="2"/>
  <c r="P317" i="2" s="1"/>
  <c r="K319" i="2"/>
  <c r="P319" i="2" s="1"/>
  <c r="K68" i="2"/>
  <c r="P68" i="2" s="1"/>
  <c r="K326" i="2"/>
  <c r="P326" i="2" s="1"/>
  <c r="K84" i="2"/>
  <c r="L84" i="2" s="1"/>
  <c r="K105" i="2"/>
  <c r="L105" i="2" s="1"/>
  <c r="K220" i="2"/>
  <c r="P220" i="2" s="1"/>
  <c r="K37" i="2"/>
  <c r="P37" i="2" s="1"/>
  <c r="K203" i="2"/>
  <c r="P203" i="2" s="1"/>
  <c r="K260" i="2"/>
  <c r="L260" i="2" s="1"/>
  <c r="K295" i="2"/>
  <c r="P295" i="2" s="1"/>
  <c r="K139" i="2"/>
  <c r="P139" i="2" s="1"/>
  <c r="K236" i="2"/>
  <c r="P236" i="2" s="1"/>
  <c r="K273" i="2"/>
  <c r="L273" i="2" s="1"/>
  <c r="K264" i="2"/>
  <c r="L264" i="2" s="1"/>
  <c r="K24" i="2"/>
  <c r="P24" i="2" s="1"/>
  <c r="K243" i="2"/>
  <c r="P243" i="2" s="1"/>
  <c r="K254" i="2"/>
  <c r="L254" i="2" s="1"/>
  <c r="K156" i="2"/>
  <c r="P156" i="2" s="1"/>
  <c r="K48" i="2"/>
  <c r="L48" i="2" s="1"/>
  <c r="K218" i="2"/>
  <c r="L218" i="2" s="1"/>
  <c r="K113" i="2"/>
  <c r="P113" i="2" s="1"/>
  <c r="K168" i="2"/>
  <c r="P168" i="2" s="1"/>
  <c r="K135" i="2"/>
  <c r="P135" i="2" s="1"/>
  <c r="K86" i="2"/>
  <c r="L86" i="2" s="1"/>
  <c r="K253" i="2"/>
  <c r="L253" i="2" s="1"/>
  <c r="K336" i="2"/>
  <c r="P336" i="2" s="1"/>
  <c r="K63" i="2"/>
  <c r="L63" i="2" s="1"/>
  <c r="K23" i="2"/>
  <c r="L23" i="2" s="1"/>
  <c r="K248" i="2"/>
  <c r="L248" i="2" s="1"/>
  <c r="K325" i="2"/>
  <c r="P325" i="2" s="1"/>
  <c r="K95" i="2"/>
  <c r="P95" i="2" s="1"/>
  <c r="K241" i="2"/>
  <c r="P241" i="2" s="1"/>
  <c r="K230" i="2"/>
  <c r="L230" i="2" s="1"/>
  <c r="K297" i="2"/>
  <c r="L297" i="2" s="1"/>
  <c r="K245" i="2"/>
  <c r="P245" i="2" s="1"/>
  <c r="K213" i="2"/>
  <c r="L213" i="2" s="1"/>
  <c r="K180" i="2"/>
  <c r="P180" i="2" s="1"/>
  <c r="K89" i="2"/>
  <c r="L89" i="2" s="1"/>
  <c r="K166" i="2"/>
  <c r="P166" i="2" s="1"/>
  <c r="K165" i="2"/>
  <c r="L165" i="2" s="1"/>
  <c r="K163" i="2"/>
  <c r="P163" i="2" s="1"/>
  <c r="K92" i="2"/>
  <c r="L92" i="2" s="1"/>
  <c r="K175" i="2"/>
  <c r="L175" i="2" s="1"/>
  <c r="K96" i="2"/>
  <c r="L96" i="2" s="1"/>
  <c r="K152" i="2"/>
  <c r="P152" i="2" s="1"/>
  <c r="K109" i="2"/>
  <c r="L109" i="2" s="1"/>
  <c r="K275" i="2"/>
  <c r="L275" i="2" s="1"/>
  <c r="K302" i="2"/>
  <c r="P302" i="2" s="1"/>
  <c r="K191" i="2"/>
  <c r="L191" i="2" s="1"/>
  <c r="K53" i="2"/>
  <c r="P53" i="2" s="1"/>
  <c r="K104" i="2"/>
  <c r="L104" i="2" s="1"/>
  <c r="K126" i="2"/>
  <c r="P126" i="2" s="1"/>
  <c r="K235" i="2"/>
  <c r="L235" i="2" s="1"/>
  <c r="K143" i="2"/>
  <c r="P143" i="2" s="1"/>
  <c r="K81" i="2"/>
  <c r="L81" i="2" s="1"/>
  <c r="K145" i="2"/>
  <c r="P145" i="2" s="1"/>
  <c r="K124" i="2"/>
  <c r="P124" i="2" s="1"/>
  <c r="K287" i="2"/>
  <c r="L287" i="2" s="1"/>
  <c r="K83" i="2"/>
  <c r="L83" i="2" s="1"/>
  <c r="K76" i="2"/>
  <c r="L76" i="2" s="1"/>
  <c r="K324" i="2"/>
  <c r="L324" i="2" s="1"/>
  <c r="K348" i="2"/>
  <c r="L348" i="2" s="1"/>
  <c r="K221" i="2"/>
  <c r="L221" i="2" s="1"/>
  <c r="K148" i="2"/>
  <c r="L148" i="2" s="1"/>
  <c r="K102" i="2"/>
  <c r="P102" i="2" s="1"/>
  <c r="K296" i="2"/>
  <c r="P296" i="2" s="1"/>
  <c r="K304" i="2"/>
  <c r="P304" i="2" s="1"/>
  <c r="K223" i="2"/>
  <c r="L223" i="2" s="1"/>
  <c r="K56" i="2"/>
  <c r="P56" i="2" s="1"/>
  <c r="K211" i="2"/>
  <c r="L211" i="2" s="1"/>
  <c r="K31" i="2"/>
  <c r="L31" i="2" s="1"/>
  <c r="K350" i="2"/>
  <c r="L350" i="2" s="1"/>
  <c r="K125" i="2"/>
  <c r="P125" i="2" s="1"/>
  <c r="K136" i="2"/>
  <c r="P136" i="2" s="1"/>
  <c r="K99" i="2"/>
  <c r="L99" i="2" s="1"/>
  <c r="K315" i="2"/>
  <c r="P315" i="2" s="1"/>
  <c r="K255" i="2"/>
  <c r="P255" i="2" s="1"/>
  <c r="K274" i="2"/>
  <c r="P274" i="2" s="1"/>
  <c r="K36" i="2"/>
  <c r="P36" i="2" s="1"/>
  <c r="K232" i="2"/>
  <c r="P232" i="2" s="1"/>
  <c r="K90" i="2"/>
  <c r="L90" i="2" s="1"/>
  <c r="K97" i="2"/>
  <c r="L97" i="2" s="1"/>
  <c r="K64" i="2"/>
  <c r="P64" i="2" s="1"/>
  <c r="K120" i="2"/>
  <c r="L120" i="2" s="1"/>
  <c r="K197" i="2"/>
  <c r="L197" i="2" s="1"/>
  <c r="K150" i="2"/>
  <c r="L150" i="2" s="1"/>
  <c r="K88" i="2"/>
  <c r="P88" i="2" s="1"/>
  <c r="K224" i="2"/>
  <c r="P224" i="2" s="1"/>
  <c r="K340" i="2"/>
  <c r="L340" i="2" s="1"/>
  <c r="K200" i="2"/>
  <c r="L200" i="2" s="1"/>
  <c r="K259" i="2"/>
  <c r="P259" i="2" s="1"/>
  <c r="K288" i="2"/>
  <c r="P288" i="2" s="1"/>
  <c r="K21" i="2"/>
  <c r="L21" i="2" s="1"/>
  <c r="K176" i="2"/>
  <c r="L176" i="2" s="1"/>
  <c r="K164" i="2"/>
  <c r="L164" i="2" s="1"/>
  <c r="K234" i="2"/>
  <c r="L234" i="2" s="1"/>
  <c r="K353" i="2"/>
  <c r="L353" i="2" s="1"/>
  <c r="K193" i="2"/>
  <c r="P193" i="2" s="1"/>
  <c r="K231" i="2"/>
  <c r="L231" i="2" s="1"/>
  <c r="K49" i="2"/>
  <c r="P49" i="2" s="1"/>
  <c r="K173" i="2"/>
  <c r="L173" i="2" s="1"/>
  <c r="K52" i="2"/>
  <c r="L52" i="2" s="1"/>
  <c r="K107" i="2"/>
  <c r="L107" i="2" s="1"/>
  <c r="K22" i="2"/>
  <c r="P22" i="2" s="1"/>
  <c r="K181" i="2"/>
  <c r="P181" i="2" s="1"/>
  <c r="K355" i="2"/>
  <c r="P355" i="2" s="1"/>
  <c r="K58" i="2"/>
  <c r="P58" i="2" s="1"/>
  <c r="K328" i="2"/>
  <c r="L328" i="2" s="1"/>
  <c r="K154" i="2"/>
  <c r="P154" i="2" s="1"/>
  <c r="K50" i="2"/>
  <c r="L50" i="2" s="1"/>
  <c r="K303" i="2"/>
  <c r="P303" i="2" s="1"/>
  <c r="K207" i="2"/>
  <c r="P207" i="2" s="1"/>
  <c r="K26" i="2"/>
  <c r="P26" i="2" s="1"/>
  <c r="K280" i="2"/>
  <c r="L280" i="2" s="1"/>
  <c r="K55" i="2"/>
  <c r="P55" i="2" s="1"/>
  <c r="K205" i="2"/>
  <c r="P205" i="2" s="1"/>
  <c r="K144" i="2"/>
  <c r="P144" i="2" s="1"/>
  <c r="K27" i="2"/>
  <c r="L27" i="2" s="1"/>
  <c r="K346" i="2"/>
  <c r="P346" i="2" s="1"/>
  <c r="K112" i="2"/>
  <c r="P112" i="2" s="1"/>
  <c r="K184" i="2"/>
  <c r="L184" i="2" s="1"/>
  <c r="K282" i="2"/>
  <c r="P282" i="2" s="1"/>
  <c r="K153" i="2"/>
  <c r="P153" i="2" s="1"/>
  <c r="K285" i="2"/>
  <c r="P285" i="2" s="1"/>
  <c r="K240" i="2"/>
  <c r="P240" i="2" s="1"/>
  <c r="K354" i="2"/>
  <c r="L354" i="2" s="1"/>
  <c r="K65" i="2"/>
  <c r="P65" i="2" s="1"/>
  <c r="K261" i="2"/>
  <c r="L261" i="2" s="1"/>
  <c r="K292" i="2"/>
  <c r="L292" i="2" s="1"/>
  <c r="K141" i="2"/>
  <c r="P141" i="2" s="1"/>
  <c r="K239" i="2"/>
  <c r="L239" i="2" s="1"/>
  <c r="K162" i="2"/>
  <c r="P162" i="2" s="1"/>
  <c r="K178" i="2"/>
  <c r="P178" i="2" s="1"/>
  <c r="K131" i="2"/>
  <c r="P131" i="2" s="1"/>
  <c r="K196" i="2"/>
  <c r="L196" i="2" s="1"/>
  <c r="K171" i="2"/>
  <c r="L171" i="2" s="1"/>
  <c r="K262" i="2"/>
  <c r="L262" i="2" s="1"/>
  <c r="K195" i="2"/>
  <c r="L195" i="2" s="1"/>
  <c r="K343" i="2"/>
  <c r="P343" i="2" s="1"/>
  <c r="K146" i="2"/>
  <c r="L146" i="2" s="1"/>
  <c r="K266" i="2"/>
  <c r="P266" i="2" s="1"/>
  <c r="K349" i="2"/>
  <c r="L349" i="2" s="1"/>
  <c r="K106" i="2"/>
  <c r="L106" i="2" s="1"/>
  <c r="K40" i="2"/>
  <c r="L40" i="2" s="1"/>
  <c r="K219" i="2"/>
  <c r="L219" i="2" s="1"/>
  <c r="K352" i="2"/>
  <c r="L352" i="2" s="1"/>
  <c r="K320" i="2"/>
  <c r="P320" i="2" s="1"/>
  <c r="K321" i="2"/>
  <c r="L321" i="2" s="1"/>
  <c r="K201" i="2"/>
  <c r="P201" i="2" s="1"/>
  <c r="K140" i="2"/>
  <c r="P140" i="2" s="1"/>
  <c r="K93" i="2"/>
  <c r="P93" i="2" s="1"/>
  <c r="K47" i="2"/>
  <c r="L47" i="2" s="1"/>
  <c r="K198" i="2"/>
  <c r="P198" i="2" s="1"/>
  <c r="K216" i="2"/>
  <c r="L216" i="2" s="1"/>
  <c r="K25" i="2"/>
  <c r="P25" i="2" s="1"/>
  <c r="K327" i="2"/>
  <c r="L327" i="2" s="1"/>
  <c r="K138" i="2"/>
  <c r="P138" i="2" s="1"/>
  <c r="K149" i="2"/>
  <c r="P149" i="2" s="1"/>
  <c r="K250" i="2"/>
  <c r="L250" i="2" s="1"/>
  <c r="K251" i="2"/>
  <c r="L251" i="2" s="1"/>
  <c r="K202" i="2"/>
  <c r="P202" i="2" s="1"/>
  <c r="K190" i="2"/>
  <c r="L190" i="2" s="1"/>
  <c r="K170" i="2"/>
  <c r="P170" i="2" s="1"/>
  <c r="K238" i="2"/>
  <c r="L238" i="2" s="1"/>
  <c r="K244" i="2"/>
  <c r="L244" i="2" s="1"/>
  <c r="K79" i="2"/>
  <c r="L79" i="2" s="1"/>
  <c r="K29" i="2"/>
  <c r="P29" i="2" s="1"/>
  <c r="K347" i="2"/>
  <c r="P347" i="2" s="1"/>
  <c r="K242" i="2"/>
  <c r="P242" i="2" s="1"/>
  <c r="K187" i="2"/>
  <c r="P187" i="2" s="1"/>
  <c r="K185" i="2"/>
  <c r="P185" i="2" s="1"/>
  <c r="K130" i="2"/>
  <c r="L130" i="2" s="1"/>
  <c r="K337" i="2"/>
  <c r="L337" i="2" s="1"/>
  <c r="K333" i="2"/>
  <c r="L333" i="2" s="1"/>
  <c r="K35" i="2"/>
  <c r="P35" i="2" s="1"/>
  <c r="K279" i="2"/>
  <c r="P279" i="2" s="1"/>
  <c r="K278" i="2"/>
  <c r="P278" i="2" s="1"/>
  <c r="K189" i="2"/>
  <c r="L189" i="2" s="1"/>
  <c r="K300" i="2"/>
  <c r="P300" i="2" s="1"/>
  <c r="K330" i="2"/>
  <c r="P330" i="2" s="1"/>
  <c r="K345" i="2"/>
  <c r="L345" i="2" s="1"/>
  <c r="K28" i="2"/>
  <c r="P28" i="2" s="1"/>
  <c r="K314" i="2"/>
  <c r="P314" i="2" s="1"/>
  <c r="K34" i="2"/>
  <c r="L34" i="2" s="1"/>
  <c r="K222" i="2"/>
  <c r="L222" i="2" s="1"/>
  <c r="K98" i="2"/>
  <c r="P98" i="2" s="1"/>
  <c r="K217" i="2"/>
  <c r="L217" i="2" s="1"/>
  <c r="K182" i="2"/>
  <c r="P182" i="2" s="1"/>
  <c r="K357" i="2"/>
  <c r="P357" i="2" s="1"/>
  <c r="K158" i="2"/>
  <c r="P158" i="2" s="1"/>
  <c r="K122" i="2"/>
  <c r="P122" i="2" s="1"/>
  <c r="K233" i="2"/>
  <c r="P233" i="2" s="1"/>
  <c r="K82" i="2"/>
  <c r="L82" i="2" s="1"/>
  <c r="K334" i="2"/>
  <c r="L334" i="2" s="1"/>
  <c r="K312" i="2"/>
  <c r="P312" i="2" s="1"/>
  <c r="K38" i="2"/>
  <c r="P38" i="2" s="1"/>
  <c r="K229" i="2"/>
  <c r="P229" i="2" s="1"/>
  <c r="K117" i="2"/>
  <c r="P117" i="2" s="1"/>
  <c r="K344" i="2"/>
  <c r="P344" i="2" s="1"/>
  <c r="K73" i="2"/>
  <c r="L73" i="2" s="1"/>
  <c r="K269" i="2"/>
  <c r="P269" i="2" s="1"/>
  <c r="L54" i="2"/>
  <c r="P54" i="2"/>
  <c r="P218" i="2"/>
  <c r="L306" i="2"/>
  <c r="P306" i="2"/>
  <c r="P186" i="2"/>
  <c r="L206" i="2"/>
  <c r="L129" i="2"/>
  <c r="P172" i="2"/>
  <c r="P108" i="2"/>
  <c r="L281" i="2"/>
  <c r="P281" i="2"/>
  <c r="P45" i="2"/>
  <c r="P310" i="2"/>
  <c r="P329" i="2"/>
  <c r="L329" i="2"/>
  <c r="L199" i="2"/>
  <c r="P199" i="2"/>
  <c r="L66" i="2"/>
  <c r="L256" i="2"/>
  <c r="P256" i="2"/>
  <c r="P263" i="2"/>
  <c r="L263" i="2"/>
  <c r="L87" i="2"/>
  <c r="P59" i="2"/>
  <c r="P260" i="2"/>
  <c r="L169" i="2"/>
  <c r="P169" i="2"/>
  <c r="L32" i="2"/>
  <c r="P32" i="2"/>
  <c r="L94" i="2"/>
  <c r="P94" i="2"/>
  <c r="P318" i="2"/>
  <c r="P71" i="2"/>
  <c r="L71" i="2"/>
  <c r="P62" i="2"/>
  <c r="L168" i="2"/>
  <c r="P114" i="2"/>
  <c r="P118" i="2"/>
  <c r="L118" i="2"/>
  <c r="L160" i="2"/>
  <c r="L167" i="2"/>
  <c r="P51" i="2"/>
  <c r="L351" i="2"/>
  <c r="P351" i="2"/>
  <c r="L101" i="2"/>
  <c r="P101" i="2"/>
  <c r="L80" i="2"/>
  <c r="L30" i="2"/>
  <c r="P96" i="2"/>
  <c r="L277" i="2"/>
  <c r="P277" i="2"/>
  <c r="P155" i="2"/>
  <c r="L41" i="2"/>
  <c r="L100" i="2"/>
  <c r="P100" i="2"/>
  <c r="L319" i="2" l="1"/>
  <c r="P177" i="2"/>
  <c r="P39" i="2"/>
  <c r="L247" i="2"/>
  <c r="P272" i="2"/>
  <c r="P42" i="2"/>
  <c r="P132" i="2"/>
  <c r="L323" i="2"/>
  <c r="L183" i="2"/>
  <c r="P72" i="2"/>
  <c r="P273" i="2"/>
  <c r="L192" i="2"/>
  <c r="P276" i="2"/>
  <c r="P84" i="2"/>
  <c r="P291" i="2"/>
  <c r="L342" i="2"/>
  <c r="P223" i="2"/>
  <c r="P78" i="2"/>
  <c r="L236" i="2"/>
  <c r="L288" i="2"/>
  <c r="P147" i="2"/>
  <c r="P52" i="2"/>
  <c r="P213" i="2"/>
  <c r="P23" i="2"/>
  <c r="L139" i="2"/>
  <c r="L126" i="2"/>
  <c r="P76" i="2"/>
  <c r="P57" i="2"/>
  <c r="P331" i="2"/>
  <c r="L271" i="2"/>
  <c r="P133" i="2"/>
  <c r="L330" i="2"/>
  <c r="L111" i="2"/>
  <c r="L298" i="2"/>
  <c r="P356" i="2"/>
  <c r="L307" i="2"/>
  <c r="L243" i="2"/>
  <c r="L258" i="2"/>
  <c r="L69" i="2"/>
  <c r="L313" i="2"/>
  <c r="P165" i="2"/>
  <c r="P86" i="2"/>
  <c r="P301" i="2"/>
  <c r="P290" i="2"/>
  <c r="P335" i="2"/>
  <c r="L317" i="2"/>
  <c r="L145" i="2"/>
  <c r="L302" i="2"/>
  <c r="L241" i="2"/>
  <c r="P116" i="2"/>
  <c r="L110" i="2"/>
  <c r="P265" i="2"/>
  <c r="L332" i="2"/>
  <c r="P157" i="2"/>
  <c r="L311" i="2"/>
  <c r="P148" i="2"/>
  <c r="L60" i="2"/>
  <c r="P227" i="2"/>
  <c r="L316" i="2"/>
  <c r="L246" i="2"/>
  <c r="L325" i="2"/>
  <c r="P91" i="2"/>
  <c r="L268" i="2"/>
  <c r="P339" i="2"/>
  <c r="P333" i="2"/>
  <c r="P109" i="2"/>
  <c r="L143" i="2"/>
  <c r="P289" i="2"/>
  <c r="L74" i="2"/>
  <c r="P305" i="2"/>
  <c r="P161" i="2"/>
  <c r="P275" i="2"/>
  <c r="L249" i="2"/>
  <c r="L278" i="2"/>
  <c r="L285" i="2"/>
  <c r="P33" i="2"/>
  <c r="P221" i="2"/>
  <c r="L24" i="2"/>
  <c r="L215" i="2"/>
  <c r="L61" i="2"/>
  <c r="P309" i="2"/>
  <c r="L103" i="2"/>
  <c r="L127" i="2"/>
  <c r="P294" i="2"/>
  <c r="P293" i="2"/>
  <c r="L28" i="2"/>
  <c r="P81" i="2"/>
  <c r="L315" i="2"/>
  <c r="L123" i="2"/>
  <c r="P267" i="2"/>
  <c r="L252" i="2"/>
  <c r="P92" i="2"/>
  <c r="L64" i="2"/>
  <c r="P231" i="2"/>
  <c r="P119" i="2"/>
  <c r="P99" i="2"/>
  <c r="P48" i="2"/>
  <c r="L322" i="2"/>
  <c r="L300" i="2"/>
  <c r="L85" i="2"/>
  <c r="P83" i="2"/>
  <c r="P217" i="2"/>
  <c r="L136" i="2"/>
  <c r="P46" i="2"/>
  <c r="P200" i="2"/>
  <c r="P137" i="2"/>
  <c r="P216" i="2"/>
  <c r="P175" i="2"/>
  <c r="L338" i="2"/>
  <c r="P239" i="2"/>
  <c r="P104" i="2"/>
  <c r="L228" i="2"/>
  <c r="L245" i="2"/>
  <c r="L286" i="2"/>
  <c r="L308" i="2"/>
  <c r="L134" i="2"/>
  <c r="L355" i="2"/>
  <c r="P334" i="2"/>
  <c r="P287" i="2"/>
  <c r="P195" i="2"/>
  <c r="P105" i="2"/>
  <c r="L113" i="2"/>
  <c r="L295" i="2"/>
  <c r="L210" i="2"/>
  <c r="P115" i="2"/>
  <c r="L284" i="2"/>
  <c r="L226" i="2"/>
  <c r="P299" i="2"/>
  <c r="P208" i="2"/>
  <c r="P225" i="2"/>
  <c r="L153" i="2"/>
  <c r="L77" i="2"/>
  <c r="L43" i="2"/>
  <c r="P97" i="2"/>
  <c r="L53" i="2"/>
  <c r="P130" i="2"/>
  <c r="L68" i="2"/>
  <c r="L151" i="2"/>
  <c r="L282" i="2"/>
  <c r="P63" i="2"/>
  <c r="L304" i="2"/>
  <c r="P75" i="2"/>
  <c r="P270" i="2"/>
  <c r="P159" i="2"/>
  <c r="L187" i="2"/>
  <c r="P297" i="2"/>
  <c r="P280" i="2"/>
  <c r="P174" i="2"/>
  <c r="L156" i="2"/>
  <c r="P235" i="2"/>
  <c r="P327" i="2"/>
  <c r="L188" i="2"/>
  <c r="L326" i="2"/>
  <c r="L312" i="2"/>
  <c r="L58" i="2"/>
  <c r="L180" i="2"/>
  <c r="L185" i="2"/>
  <c r="P248" i="2"/>
  <c r="L170" i="2"/>
  <c r="L320" i="2"/>
  <c r="P128" i="2"/>
  <c r="L25" i="2"/>
  <c r="P257" i="2"/>
  <c r="P191" i="2"/>
  <c r="L343" i="2"/>
  <c r="L55" i="2"/>
  <c r="L259" i="2"/>
  <c r="P237" i="2"/>
  <c r="P340" i="2"/>
  <c r="L163" i="2"/>
  <c r="P238" i="2"/>
  <c r="L38" i="2"/>
  <c r="P328" i="2"/>
  <c r="P230" i="2"/>
  <c r="L203" i="2"/>
  <c r="L269" i="2"/>
  <c r="L182" i="2"/>
  <c r="P219" i="2"/>
  <c r="P353" i="2"/>
  <c r="L102" i="2"/>
  <c r="P254" i="2"/>
  <c r="L124" i="2"/>
  <c r="L125" i="2"/>
  <c r="P184" i="2"/>
  <c r="P90" i="2"/>
  <c r="P222" i="2"/>
  <c r="P253" i="2"/>
  <c r="P82" i="2"/>
  <c r="L162" i="2"/>
  <c r="L205" i="2"/>
  <c r="L202" i="2"/>
  <c r="L181" i="2"/>
  <c r="L37" i="2"/>
  <c r="P89" i="2"/>
  <c r="L274" i="2"/>
  <c r="P211" i="2"/>
  <c r="P264" i="2"/>
  <c r="P324" i="2"/>
  <c r="P352" i="2"/>
  <c r="L149" i="2"/>
  <c r="P348" i="2"/>
  <c r="L220" i="2"/>
  <c r="L209" i="2"/>
  <c r="L166" i="2"/>
  <c r="L158" i="2"/>
  <c r="P150" i="2"/>
  <c r="P212" i="2"/>
  <c r="P341" i="2"/>
  <c r="L98" i="2"/>
  <c r="P189" i="2"/>
  <c r="P79" i="2"/>
  <c r="L152" i="2"/>
  <c r="P214" i="2"/>
  <c r="P176" i="2"/>
  <c r="P190" i="2"/>
  <c r="L56" i="2"/>
  <c r="L95" i="2"/>
  <c r="P179" i="2"/>
  <c r="P194" i="2"/>
  <c r="L142" i="2"/>
  <c r="L204" i="2"/>
  <c r="L70" i="2"/>
  <c r="L296" i="2"/>
  <c r="L67" i="2"/>
  <c r="P121" i="2"/>
  <c r="L44" i="2"/>
  <c r="P283" i="2"/>
  <c r="L135" i="2"/>
  <c r="L193" i="2"/>
  <c r="L141" i="2"/>
  <c r="L336" i="2"/>
  <c r="L198" i="2"/>
  <c r="L140" i="2"/>
  <c r="L26" i="2"/>
  <c r="L232" i="2"/>
  <c r="P234" i="2"/>
  <c r="L233" i="2"/>
  <c r="L22" i="2"/>
  <c r="P197" i="2"/>
  <c r="L224" i="2"/>
  <c r="P350" i="2"/>
  <c r="P120" i="2"/>
  <c r="L49" i="2"/>
  <c r="P321" i="2"/>
  <c r="L255" i="2"/>
  <c r="L357" i="2"/>
  <c r="P146" i="2"/>
  <c r="P250" i="2"/>
  <c r="L314" i="2"/>
  <c r="L35" i="2"/>
  <c r="L29" i="2"/>
  <c r="P31" i="2"/>
  <c r="P164" i="2"/>
  <c r="L36" i="2"/>
  <c r="L88" i="2"/>
  <c r="P337" i="2"/>
  <c r="L138" i="2"/>
  <c r="L201" i="2"/>
  <c r="L229" i="2"/>
  <c r="P345" i="2"/>
  <c r="P244" i="2"/>
  <c r="L240" i="2"/>
  <c r="L144" i="2"/>
  <c r="L154" i="2"/>
  <c r="P173" i="2"/>
  <c r="L178" i="2"/>
  <c r="P21" i="2"/>
  <c r="L266" i="2"/>
  <c r="P107" i="2"/>
  <c r="L122" i="2"/>
  <c r="P262" i="2"/>
  <c r="P292" i="2"/>
  <c r="L242" i="2"/>
  <c r="P171" i="2"/>
  <c r="P261" i="2"/>
  <c r="P47" i="2"/>
  <c r="P106" i="2"/>
  <c r="P196" i="2"/>
  <c r="L65" i="2"/>
  <c r="L346" i="2"/>
  <c r="L303" i="2"/>
  <c r="L112" i="2"/>
  <c r="L207" i="2"/>
  <c r="P40" i="2"/>
  <c r="L344" i="2"/>
  <c r="P34" i="2"/>
  <c r="L279" i="2"/>
  <c r="L347" i="2"/>
  <c r="P251" i="2"/>
  <c r="L117" i="2"/>
  <c r="P349" i="2"/>
  <c r="L131" i="2"/>
  <c r="P354" i="2"/>
  <c r="P27" i="2"/>
  <c r="P50" i="2"/>
  <c r="L93" i="2"/>
  <c r="P73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<sst xmlns="http://schemas.openxmlformats.org/spreadsheetml/2006/main" count="4551" uniqueCount="1421">
  <si>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</si>
  <si>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</si>
  <si>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</si>
  <si>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</si>
  <si>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</si>
  <si>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</si>
  <si>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</si>
  <si>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</si>
  <si>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</si>
  <si>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</si>
  <si>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</si>
  <si>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</si>
  <si>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</si>
  <si>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</si>
  <si>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</si>
  <si>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</si>
  <si>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</si>
  <si>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</si>
  <si>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</si>
  <si>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</si>
  <si>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</si>
  <si>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</si>
  <si>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</si>
  <si>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</si>
  <si>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</si>
  <si>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</si>
  <si>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</si>
  <si>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</si>
  <si>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Locher K</t>
  </si>
  <si>
    <t>BBSAG Bull...17</t>
  </si>
  <si>
    <t>B</t>
  </si>
  <si>
    <t>BBSAG Bull...18</t>
  </si>
  <si>
    <t>Peter H</t>
  </si>
  <si>
    <t>BBSAG Bull...22</t>
  </si>
  <si>
    <t>BBSAG Bull...23</t>
  </si>
  <si>
    <t>BBSAG Bull...24</t>
  </si>
  <si>
    <t>BBSAG Bull...27</t>
  </si>
  <si>
    <t>BBSAG Bull...29</t>
  </si>
  <si>
    <t>BBSAG Bull...30</t>
  </si>
  <si>
    <t>BBSAG Bull...33</t>
  </si>
  <si>
    <t>BBSAG Bull.</t>
  </si>
  <si>
    <t>BBSAG Bull.2</t>
  </si>
  <si>
    <t>BBSAG Bull.3</t>
  </si>
  <si>
    <t>BBSAG Bull.7</t>
  </si>
  <si>
    <t>BBSAG Bull.8</t>
  </si>
  <si>
    <t>BBSAG Bull.9</t>
  </si>
  <si>
    <t>BBSAG Bull.13</t>
  </si>
  <si>
    <t>BBSAG Bull.14</t>
  </si>
  <si>
    <t>BBSAG Bull.15</t>
  </si>
  <si>
    <t>BBSAG Bull.19</t>
  </si>
  <si>
    <t>Diethelm R</t>
  </si>
  <si>
    <t>BBSAG Bull.20</t>
  </si>
  <si>
    <t>BBSAG Bull.21</t>
  </si>
  <si>
    <t>BBSAG Bull.22</t>
  </si>
  <si>
    <t>C. Stephan</t>
  </si>
  <si>
    <t>AAVSO 1</t>
  </si>
  <si>
    <t>A</t>
  </si>
  <si>
    <t>BBSAG Bull.23</t>
  </si>
  <si>
    <t>BBSAG Bull.24</t>
  </si>
  <si>
    <t>BBSAG Bull.25</t>
  </si>
  <si>
    <t>BBSAG Bull.26</t>
  </si>
  <si>
    <t>BBSAG Bull.27</t>
  </si>
  <si>
    <t>G. Samolyk</t>
  </si>
  <si>
    <t>G. Wedemayer</t>
  </si>
  <si>
    <t>C. Hesseltine</t>
  </si>
  <si>
    <t>D. Ruokonen</t>
  </si>
  <si>
    <t>BBSAG Bull.28</t>
  </si>
  <si>
    <t>BBSAG Bull.31</t>
  </si>
  <si>
    <t>BBSAG Bull.32</t>
  </si>
  <si>
    <t>BBSAG Bull.36</t>
  </si>
  <si>
    <t>BBSAG Bull.37</t>
  </si>
  <si>
    <t>M. Baldwin</t>
  </si>
  <si>
    <t>BBSAG Bull.41</t>
  </si>
  <si>
    <t>BBSAG Bull.42</t>
  </si>
  <si>
    <t>Demon G</t>
  </si>
  <si>
    <t>:</t>
  </si>
  <si>
    <t>BBSAG Bull.43</t>
  </si>
  <si>
    <t>BBSAG Bull.46</t>
  </si>
  <si>
    <t>BBSAG Bull.47</t>
  </si>
  <si>
    <t>BBSAG Bull.48</t>
  </si>
  <si>
    <t>BBSAG Bull.52</t>
  </si>
  <si>
    <t>BBSAG Bull.53</t>
  </si>
  <si>
    <t>BBSAG Bull.54</t>
  </si>
  <si>
    <t>BBSAG Bull.57</t>
  </si>
  <si>
    <t>BBSAG Bull.59</t>
  </si>
  <si>
    <t>BBSAG Bull.60</t>
  </si>
  <si>
    <t>Biedermann B</t>
  </si>
  <si>
    <t>Kaiser A</t>
  </si>
  <si>
    <t>BBSAG Bull.65</t>
  </si>
  <si>
    <t>BBSAG Bull.66</t>
  </si>
  <si>
    <t>BBSAG 66</t>
  </si>
  <si>
    <t>K</t>
  </si>
  <si>
    <t>BBSAG Bull.70</t>
  </si>
  <si>
    <t>BBSAG Bull.72</t>
  </si>
  <si>
    <t>P. Atwood</t>
  </si>
  <si>
    <t>BBSAG Bull.76</t>
  </si>
  <si>
    <t>BBSAG Bull.79</t>
  </si>
  <si>
    <t>Ludescher T</t>
  </si>
  <si>
    <t>Hertach A</t>
  </si>
  <si>
    <t>BBSAG 79</t>
  </si>
  <si>
    <t>BBSAG Bull.80</t>
  </si>
  <si>
    <t>BBSAG Bull.82</t>
  </si>
  <si>
    <t>BBSAG Bull.83</t>
  </si>
  <si>
    <t>Paschke A</t>
  </si>
  <si>
    <t>BBSAG Bull.84</t>
  </si>
  <si>
    <t>BBSAG Bull.86</t>
  </si>
  <si>
    <t>BBSAG Bull.87</t>
  </si>
  <si>
    <t>IBVS 4138</t>
  </si>
  <si>
    <t>BBSAG Bull.88</t>
  </si>
  <si>
    <t>BBSAG Bull.90</t>
  </si>
  <si>
    <t>BBSAG Bull.91</t>
  </si>
  <si>
    <t>BBSAG Bull.92</t>
  </si>
  <si>
    <t>BBSAG Bull.93</t>
  </si>
  <si>
    <t>BBSAG Bull.94</t>
  </si>
  <si>
    <t>BBSAG Bull.95</t>
  </si>
  <si>
    <t>BBSAG Bull.97</t>
  </si>
  <si>
    <t>BBSAG Bull.98</t>
  </si>
  <si>
    <t>BBSAG Bull.100</t>
  </si>
  <si>
    <t>BBSAG Bull.101</t>
  </si>
  <si>
    <t>AAVSO 4</t>
  </si>
  <si>
    <t>BBSAG Bull.103</t>
  </si>
  <si>
    <t>BBSAG Bull.104</t>
  </si>
  <si>
    <t>BBSAG Bull.106</t>
  </si>
  <si>
    <t>BBSAG Bull.108</t>
  </si>
  <si>
    <t>BBSAG Bull.109</t>
  </si>
  <si>
    <t>BBSAG Bull.111</t>
  </si>
  <si>
    <t>BBSAG Bull.112</t>
  </si>
  <si>
    <t>BBSAG Bull.114</t>
  </si>
  <si>
    <t>BBSAG Bull.115</t>
  </si>
  <si>
    <t>BBSAG Bull.116</t>
  </si>
  <si>
    <t>BBSAG Bull.117</t>
  </si>
  <si>
    <t>Locher Kurt</t>
  </si>
  <si>
    <t>BBSAG Bull.118</t>
  </si>
  <si>
    <t>K.Locher</t>
  </si>
  <si>
    <t>BBSAG 119</t>
  </si>
  <si>
    <t>K. Locher</t>
  </si>
  <si>
    <t>BBSAG 120</t>
  </si>
  <si>
    <t>Misc</t>
  </si>
  <si>
    <t>I</t>
  </si>
  <si>
    <t>IBVS 5287</t>
  </si>
  <si>
    <t>II</t>
  </si>
  <si>
    <t>IBVS 2453</t>
  </si>
  <si>
    <t>IBVS 5583</t>
  </si>
  <si>
    <t>IBVS 5514</t>
  </si>
  <si>
    <t>IBVS 5543</t>
  </si>
  <si>
    <t>EB/KW</t>
  </si>
  <si>
    <t>IBVS 1350</t>
  </si>
  <si>
    <t>IBVS 5636</t>
  </si>
  <si>
    <t xml:space="preserve">W Crv / GSC 5525-0352 </t>
  </si>
  <si>
    <t># of data points:</t>
  </si>
  <si>
    <t>IBVS 5438</t>
  </si>
  <si>
    <t>My time zone &gt;&gt;&gt;&gt;&gt;</t>
  </si>
  <si>
    <t>JD today</t>
  </si>
  <si>
    <t>New Cycle</t>
  </si>
  <si>
    <t>Start of linear fit &gt;&gt;&gt;&gt;&gt;&gt;&gt;&gt;&gt;&gt;&gt;&gt;&gt;&gt;&gt;&gt;&gt;&gt;&gt;&gt;&gt;</t>
  </si>
  <si>
    <t>IBVS 5843</t>
  </si>
  <si>
    <t>IBVS 5894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</si>
  <si>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</si>
  <si>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</si>
  <si>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</si>
  <si>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</si>
  <si>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</si>
  <si>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</si>
  <si>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</si>
  <si>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</si>
  <si>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</si>
  <si>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</si>
  <si>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</si>
  <si>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</si>
  <si>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</si>
  <si>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</si>
  <si>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</si>
  <si>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</si>
  <si>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</si>
  <si>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</si>
  <si>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</si>
  <si>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</si>
  <si>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</si>
  <si>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</si>
  <si>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</si>
  <si>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</si>
  <si>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</si>
  <si>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</si>
  <si>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</si>
  <si>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</si>
  <si>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</si>
  <si>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</si>
  <si>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</si>
  <si>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</si>
  <si>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</si>
  <si>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</si>
  <si>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</si>
  <si>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</si>
  <si>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</si>
  <si>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</si>
  <si>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</si>
  <si>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</si>
  <si>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</si>
  <si>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</si>
  <si>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</si>
  <si>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</si>
  <si>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</si>
  <si>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</si>
  <si>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</si>
  <si>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</si>
  <si>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</si>
  <si>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</si>
  <si>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</si>
  <si>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</si>
  <si>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</si>
  <si>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</si>
  <si>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</si>
  <si>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</si>
  <si>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</si>
  <si>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</si>
  <si>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</si>
  <si>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</si>
  <si>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</si>
  <si>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</si>
  <si>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</si>
  <si>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</si>
  <si>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</si>
  <si>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</si>
  <si>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</si>
  <si>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</si>
  <si>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</si>
  <si>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</si>
  <si>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</si>
  <si>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</si>
  <si>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</si>
  <si>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</si>
  <si>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</si>
  <si>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</si>
  <si>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Q fit</t>
  </si>
  <si>
    <t>IBVS 5938</t>
  </si>
  <si>
    <t>IBVS 5945</t>
  </si>
  <si>
    <t>PE</t>
  </si>
  <si>
    <t>CCD</t>
  </si>
  <si>
    <t>IBVS 5992</t>
  </si>
  <si>
    <t>OEJV 0003</t>
  </si>
  <si>
    <t>JAVSO..36..171</t>
  </si>
  <si>
    <t>JAVSO..38...85</t>
  </si>
  <si>
    <t>JAVSO..39...94</t>
  </si>
  <si>
    <t>JAVSO..36..186</t>
  </si>
  <si>
    <t>JAVSO..37...44</t>
  </si>
  <si>
    <t>JAVSO..38..183</t>
  </si>
  <si>
    <t>IBVS 6029</t>
  </si>
  <si>
    <t>BAD?</t>
  </si>
  <si>
    <t>JAVSO..41..122</t>
  </si>
  <si>
    <t>JAVSO..41..328</t>
  </si>
  <si>
    <t>JAVSO..42..426</t>
  </si>
  <si>
    <t>Minima from the Lichtenknecker Database of the BAV</t>
  </si>
  <si>
    <t>http://www.bav-astro.de/LkDB/index.php?lang=en&amp;sprache_dial=en</t>
  </si>
  <si>
    <t>pg</t>
  </si>
  <si>
    <t>vis</t>
  </si>
  <si>
    <t> -0.003 </t>
  </si>
  <si>
    <t>2427861.361 </t>
  </si>
  <si>
    <t> 27.02.1935 20:39 </t>
  </si>
  <si>
    <t> -0.002 </t>
  </si>
  <si>
    <t>V </t>
  </si>
  <si>
    <t> G.A.Lange </t>
  </si>
  <si>
    <t> CTAD 5.2 </t>
  </si>
  <si>
    <t>2431180.231 </t>
  </si>
  <si>
    <t> 30.03.1944 17:32 </t>
  </si>
  <si>
    <t> 0.001 </t>
  </si>
  <si>
    <t> W.Zessewitsch </t>
  </si>
  <si>
    <t> IODE 4.1.232 </t>
  </si>
  <si>
    <t>2431180.453 </t>
  </si>
  <si>
    <t> 30.03.1944 22:52 </t>
  </si>
  <si>
    <t> 0.029 </t>
  </si>
  <si>
    <t>2431562.106 </t>
  </si>
  <si>
    <t> 16.04.1945 14:32 </t>
  </si>
  <si>
    <t> 0.004 </t>
  </si>
  <si>
    <t> IODE 4.1.233 </t>
  </si>
  <si>
    <t>2431562.305 </t>
  </si>
  <si>
    <t> 16.04.1945 19:19 </t>
  </si>
  <si>
    <t> 0.009 </t>
  </si>
  <si>
    <t>2432309.548 </t>
  </si>
  <si>
    <t> 04.05.1947 01:09 </t>
  </si>
  <si>
    <t> 0.002 </t>
  </si>
  <si>
    <t> A.Soloviev </t>
  </si>
  <si>
    <t> AC 68.9 </t>
  </si>
  <si>
    <t>2432309.742 </t>
  </si>
  <si>
    <t> 04.05.1947 05:48 </t>
  </si>
  <si>
    <t> IODE 4.1.234 </t>
  </si>
  <si>
    <t>2432313.433 </t>
  </si>
  <si>
    <t> 07.05.1947 22:23 </t>
  </si>
  <si>
    <t> 0.007 </t>
  </si>
  <si>
    <t> PZ 12.266 </t>
  </si>
  <si>
    <t>2439647.7627 </t>
  </si>
  <si>
    <t> 06.06.1967 06:18 </t>
  </si>
  <si>
    <t> -0.0033 </t>
  </si>
  <si>
    <t>E </t>
  </si>
  <si>
    <t>?</t>
  </si>
  <si>
    <t> R.D.Dycus </t>
  </si>
  <si>
    <t> PASP 80.212 </t>
  </si>
  <si>
    <t>2440299.553 </t>
  </si>
  <si>
    <t> 19.03.1969 01:16 </t>
  </si>
  <si>
    <t> 0.005 </t>
  </si>
  <si>
    <t> K.Locher </t>
  </si>
  <si>
    <t> ORI 112 </t>
  </si>
  <si>
    <t>2440318.390 </t>
  </si>
  <si>
    <t> 06.04.1969 21:21 </t>
  </si>
  <si>
    <t> 0.020 </t>
  </si>
  <si>
    <t> ORI 113 </t>
  </si>
  <si>
    <t>2440322.456 </t>
  </si>
  <si>
    <t> 10.04.1969 22:56 </t>
  </si>
  <si>
    <t> 0.011 </t>
  </si>
  <si>
    <t>2440331.373 </t>
  </si>
  <si>
    <t> 19.04.1969 20:57 </t>
  </si>
  <si>
    <t> 0.003 </t>
  </si>
  <si>
    <t> H.Peter </t>
  </si>
  <si>
    <t>2440353.495 </t>
  </si>
  <si>
    <t> 11.05.1969 23:52 </t>
  </si>
  <si>
    <t>2440362.426 </t>
  </si>
  <si>
    <t> 20.05.1969 22:13 </t>
  </si>
  <si>
    <t>2440363.385 </t>
  </si>
  <si>
    <t> 21.05.1969 21:14 </t>
  </si>
  <si>
    <t>2440589.640 </t>
  </si>
  <si>
    <t> 03.01.1970 03:21 </t>
  </si>
  <si>
    <t> ORI 117 </t>
  </si>
  <si>
    <t>2440688.398 </t>
  </si>
  <si>
    <t> 11.04.1970 21:33 </t>
  </si>
  <si>
    <t> -0.007 </t>
  </si>
  <si>
    <t> ORI 118 </t>
  </si>
  <si>
    <t>2440714.404 </t>
  </si>
  <si>
    <t> 07.05.1970 21:41 </t>
  </si>
  <si>
    <t> ORI 119 </t>
  </si>
  <si>
    <t>2440715.377 </t>
  </si>
  <si>
    <t> 08.05.1970 21:02 </t>
  </si>
  <si>
    <t>2440720.418 </t>
  </si>
  <si>
    <t> 13.05.1970 22:01 </t>
  </si>
  <si>
    <t>2440741.377 </t>
  </si>
  <si>
    <t> 03.06.1970 21:02 </t>
  </si>
  <si>
    <t> -0.001 </t>
  </si>
  <si>
    <t>2440913.689 </t>
  </si>
  <si>
    <t> 23.11.1970 04:32 </t>
  </si>
  <si>
    <t> ORI 122 </t>
  </si>
  <si>
    <t>2440926.689 </t>
  </si>
  <si>
    <t> 06.12.1970 04:32 </t>
  </si>
  <si>
    <t>2441003.529 </t>
  </si>
  <si>
    <t> 21.02.1971 00:41 </t>
  </si>
  <si>
    <t> ORI 124 </t>
  </si>
  <si>
    <t>2441027.388 </t>
  </si>
  <si>
    <t> 16.03.1971 21:18 </t>
  </si>
  <si>
    <t> -0.005 </t>
  </si>
  <si>
    <t>2441034.573 </t>
  </si>
  <si>
    <t> 24.03.1971 01:45 </t>
  </si>
  <si>
    <t> 0.000 </t>
  </si>
  <si>
    <t>2441042.540 </t>
  </si>
  <si>
    <t> 01.04.1971 00:57 </t>
  </si>
  <si>
    <t>2441054.367 </t>
  </si>
  <si>
    <t> 12.04.1971 20:48 </t>
  </si>
  <si>
    <t> ORI 125 </t>
  </si>
  <si>
    <t>2441055.333 </t>
  </si>
  <si>
    <t> 13.04.1971 19:59 </t>
  </si>
  <si>
    <t>2441056.496 </t>
  </si>
  <si>
    <t> 14.04.1971 23:54 </t>
  </si>
  <si>
    <t>2441057.469 </t>
  </si>
  <si>
    <t> 15.04.1971 23:15 </t>
  </si>
  <si>
    <t>2441060.376 </t>
  </si>
  <si>
    <t> 18.04.1971 21:01 </t>
  </si>
  <si>
    <t> -0.004 </t>
  </si>
  <si>
    <t>2441060.387 </t>
  </si>
  <si>
    <t> 18.04.1971 21:17 </t>
  </si>
  <si>
    <t>2441063.706 </t>
  </si>
  <si>
    <t> 22.04.1971 04:56 </t>
  </si>
  <si>
    <t> 0.027 </t>
  </si>
  <si>
    <t> B.Conner </t>
  </si>
  <si>
    <t> AVSJ 5.34 </t>
  </si>
  <si>
    <t>2441065.631 </t>
  </si>
  <si>
    <t> 24.04.1971 03:08 </t>
  </si>
  <si>
    <t> 0.012 </t>
  </si>
  <si>
    <t>2441096.662 </t>
  </si>
  <si>
    <t> 25.05.1971 03:53 </t>
  </si>
  <si>
    <t>2441097.636 </t>
  </si>
  <si>
    <t> 26.05.1971 03:15 </t>
  </si>
  <si>
    <t>2441279.659 </t>
  </si>
  <si>
    <t> 24.11.1971 03:48 </t>
  </si>
  <si>
    <t> 0.013 </t>
  </si>
  <si>
    <t> ORI 129 </t>
  </si>
  <si>
    <t>2441304.684 </t>
  </si>
  <si>
    <t> 19.12.1971 04:24 </t>
  </si>
  <si>
    <t> BBS 1 </t>
  </si>
  <si>
    <t>2441367.536 </t>
  </si>
  <si>
    <t> 20.02.1972 00:51 </t>
  </si>
  <si>
    <t> -0.010 </t>
  </si>
  <si>
    <t> BBS 2 </t>
  </si>
  <si>
    <t>2441396.456 </t>
  </si>
  <si>
    <t> 19.03.1972 22:56 </t>
  </si>
  <si>
    <t>2441411.401 </t>
  </si>
  <si>
    <t> 03.04.1972 21:37 </t>
  </si>
  <si>
    <t> BBS 3 </t>
  </si>
  <si>
    <t>2441649.679 </t>
  </si>
  <si>
    <t> 28.11.1972 04:17 </t>
  </si>
  <si>
    <t> BBS 7 </t>
  </si>
  <si>
    <t>2441728.460 </t>
  </si>
  <si>
    <t> 14.02.1973 23:02 </t>
  </si>
  <si>
    <t> BBS 8 </t>
  </si>
  <si>
    <t>2441741.457 </t>
  </si>
  <si>
    <t> 27.02.1973 22:58 </t>
  </si>
  <si>
    <t>2441742.605 </t>
  </si>
  <si>
    <t> 01.03.1973 02:31 </t>
  </si>
  <si>
    <t> -0.021 </t>
  </si>
  <si>
    <t>2441752.513 </t>
  </si>
  <si>
    <t> 11.03.1973 00:18 </t>
  </si>
  <si>
    <t> -0.009 </t>
  </si>
  <si>
    <t>2441753.488 </t>
  </si>
  <si>
    <t> 11.03.1973 23:42 </t>
  </si>
  <si>
    <t>2441764.549 </t>
  </si>
  <si>
    <t> 23.03.1973 01:10 </t>
  </si>
  <si>
    <t>2441777.351 </t>
  </si>
  <si>
    <t> 04.04.1973 20:25 </t>
  </si>
  <si>
    <t> BBS 9 </t>
  </si>
  <si>
    <t>2441778.515 </t>
  </si>
  <si>
    <t> 06.04.1973 00:21 </t>
  </si>
  <si>
    <t>2441794.418 </t>
  </si>
  <si>
    <t> 21.04.1973 22:01 </t>
  </si>
  <si>
    <t> -0.017 </t>
  </si>
  <si>
    <t>2441795.402 </t>
  </si>
  <si>
    <t> 22.04.1973 21:38 </t>
  </si>
  <si>
    <t>2441796.367 </t>
  </si>
  <si>
    <t> 23.04.1973 20:48 </t>
  </si>
  <si>
    <t>2441806.460 </t>
  </si>
  <si>
    <t> 03.05.1973 23:02 </t>
  </si>
  <si>
    <t> -0.006 </t>
  </si>
  <si>
    <t>2441823.353 </t>
  </si>
  <si>
    <t> 20.05.1973 20:28 </t>
  </si>
  <si>
    <t> 0.006 </t>
  </si>
  <si>
    <t>2442019.704 </t>
  </si>
  <si>
    <t> 03.12.1973 04:53 </t>
  </si>
  <si>
    <t> -0.012 </t>
  </si>
  <si>
    <t> BBS 13 </t>
  </si>
  <si>
    <t>2442026.698 </t>
  </si>
  <si>
    <t> 10.12.1973 04:45 </t>
  </si>
  <si>
    <t>2442054.657 </t>
  </si>
  <si>
    <t> 07.01.1974 03:46 </t>
  </si>
  <si>
    <t> 0.014 </t>
  </si>
  <si>
    <t>2442059.687 </t>
  </si>
  <si>
    <t> 12.01.1974 04:29 </t>
  </si>
  <si>
    <t>2442071.524 </t>
  </si>
  <si>
    <t> 24.01.1974 00:34 </t>
  </si>
  <si>
    <t>2442075.615 </t>
  </si>
  <si>
    <t> 28.01.1974 02:45 </t>
  </si>
  <si>
    <t> 0.015 </t>
  </si>
  <si>
    <t>2442105.482 </t>
  </si>
  <si>
    <t> 26.02.1974 23:34 </t>
  </si>
  <si>
    <t> BBS 14 </t>
  </si>
  <si>
    <t>2442122.367 </t>
  </si>
  <si>
    <t> 15.03.1974 20:48 </t>
  </si>
  <si>
    <t>2442127.409 </t>
  </si>
  <si>
    <t> 20.03.1974 21:48 </t>
  </si>
  <si>
    <t>2442132.450 </t>
  </si>
  <si>
    <t> 25.03.1974 22:48 </t>
  </si>
  <si>
    <t>2442147.391 </t>
  </si>
  <si>
    <t> 09.04.1974 21:23 </t>
  </si>
  <si>
    <t> BBS 15 </t>
  </si>
  <si>
    <t>2442148.355 </t>
  </si>
  <si>
    <t> 10.04.1974 20:31 </t>
  </si>
  <si>
    <t>2442150.498 </t>
  </si>
  <si>
    <t> 12.04.1974 23:57 </t>
  </si>
  <si>
    <t>2442152.436 </t>
  </si>
  <si>
    <t> 14.04.1974 22:27 </t>
  </si>
  <si>
    <t>2442152.437 </t>
  </si>
  <si>
    <t> 14.04.1974 22:29 </t>
  </si>
  <si>
    <t>2442157.482 </t>
  </si>
  <si>
    <t> 19.04.1974 23:34 </t>
  </si>
  <si>
    <t>2442160.399 </t>
  </si>
  <si>
    <t> 22.04.1974 21:34 </t>
  </si>
  <si>
    <t>2442165.631 </t>
  </si>
  <si>
    <t> 28.04.1974 03:08 </t>
  </si>
  <si>
    <t> B.Small </t>
  </si>
  <si>
    <t> AVSJ 6.28 </t>
  </si>
  <si>
    <t>2442167.572 </t>
  </si>
  <si>
    <t> 30.04.1974 01:43 </t>
  </si>
  <si>
    <t>2442179.405 </t>
  </si>
  <si>
    <t> 11.05.1974 21:43 </t>
  </si>
  <si>
    <t>2442180.379 </t>
  </si>
  <si>
    <t> 12.05.1974 21:05 </t>
  </si>
  <si>
    <t>2442186.396 </t>
  </si>
  <si>
    <t> 18.05.1974 21:30 </t>
  </si>
  <si>
    <t>2442193.378 </t>
  </si>
  <si>
    <t> 25.05.1974 21:04 </t>
  </si>
  <si>
    <t>2442390.706 </t>
  </si>
  <si>
    <t> 09.12.1974 04:56 </t>
  </si>
  <si>
    <t> -0.015 </t>
  </si>
  <si>
    <t> BBS 19 </t>
  </si>
  <si>
    <t>2442402.565 </t>
  </si>
  <si>
    <t> 21.12.1974 01:33 </t>
  </si>
  <si>
    <t>2442404.686 </t>
  </si>
  <si>
    <t> 23.12.1974 04:27 </t>
  </si>
  <si>
    <t>2442404.695 </t>
  </si>
  <si>
    <t> 23.12.1974 04:40 </t>
  </si>
  <si>
    <t> R.Diethelm </t>
  </si>
  <si>
    <t>2442405.659 </t>
  </si>
  <si>
    <t> 24.12.1974 03:48 </t>
  </si>
  <si>
    <t>2442421.755 </t>
  </si>
  <si>
    <t> 09.01.1975 06:07 </t>
  </si>
  <si>
    <t> -0.013 </t>
  </si>
  <si>
    <t> BBS 20 </t>
  </si>
  <si>
    <t>2442424.674 </t>
  </si>
  <si>
    <t> 12.01.1975 04:10 </t>
  </si>
  <si>
    <t>2442449.508 </t>
  </si>
  <si>
    <t> 06.02.1975 00:11 </t>
  </si>
  <si>
    <t> -0.008 </t>
  </si>
  <si>
    <t> BBS 21 </t>
  </si>
  <si>
    <t>2442460.574 </t>
  </si>
  <si>
    <t> 17.02.1975 01:46 </t>
  </si>
  <si>
    <t>2442464.650 </t>
  </si>
  <si>
    <t> 21.02.1975 03:36 </t>
  </si>
  <si>
    <t>2442491.628 </t>
  </si>
  <si>
    <t> 20.03.1975 03:04 </t>
  </si>
  <si>
    <t>2442503.443 </t>
  </si>
  <si>
    <t> 31.03.1975 22:37 </t>
  </si>
  <si>
    <t> -0.016 </t>
  </si>
  <si>
    <t>2442504.429 </t>
  </si>
  <si>
    <t> 01.04.1975 22:17 </t>
  </si>
  <si>
    <t> BBS 22 </t>
  </si>
  <si>
    <t>2442507.726 </t>
  </si>
  <si>
    <t> 05.04.1975 05:25 </t>
  </si>
  <si>
    <t> M.Baldwin </t>
  </si>
  <si>
    <t> AVSJ 7.33 </t>
  </si>
  <si>
    <t>2442509.668 </t>
  </si>
  <si>
    <t> 07.04.1975 04:01 </t>
  </si>
  <si>
    <t> -0.000 </t>
  </si>
  <si>
    <t>2442510.633 </t>
  </si>
  <si>
    <t> 08.04.1975 03:11 </t>
  </si>
  <si>
    <t> C.Stephan </t>
  </si>
  <si>
    <t> AOEB 1 </t>
  </si>
  <si>
    <t>2442510.634 </t>
  </si>
  <si>
    <t> 08.04.1975 03:12 </t>
  </si>
  <si>
    <t> C.P.Stephan </t>
  </si>
  <si>
    <t>IBVS 1350 </t>
  </si>
  <si>
    <t>2442510.637 </t>
  </si>
  <si>
    <t> 08.04.1975 03:17 </t>
  </si>
  <si>
    <t> B.A.Krobusek </t>
  </si>
  <si>
    <t>IBVS 1249 </t>
  </si>
  <si>
    <t>2442515.684 </t>
  </si>
  <si>
    <t> 13.04.1975 04:24 </t>
  </si>
  <si>
    <t> T.Cragg </t>
  </si>
  <si>
    <t>2442521.502 </t>
  </si>
  <si>
    <t> 19.04.1975 00:02 </t>
  </si>
  <si>
    <t>2442530.426 </t>
  </si>
  <si>
    <t> 27.04.1975 22:13 </t>
  </si>
  <si>
    <t>2442530.427 </t>
  </si>
  <si>
    <t> 27.04.1975 22:14 </t>
  </si>
  <si>
    <t>2442532.362 </t>
  </si>
  <si>
    <t> 29.04.1975 20:41 </t>
  </si>
  <si>
    <t>2442535.473 </t>
  </si>
  <si>
    <t> 02.05.1975 23:21 </t>
  </si>
  <si>
    <t>2442542.465 </t>
  </si>
  <si>
    <t> 09.05.1975 23:09 </t>
  </si>
  <si>
    <t>2442570.399 </t>
  </si>
  <si>
    <t> 06.06.1975 21:34 </t>
  </si>
  <si>
    <t> BBS 23 </t>
  </si>
  <si>
    <t>2442570.401 </t>
  </si>
  <si>
    <t> 06.06.1975 21:37 </t>
  </si>
  <si>
    <t>2442742.710 </t>
  </si>
  <si>
    <t> 26.11.1975 05:02 </t>
  </si>
  <si>
    <t> BBS 24 </t>
  </si>
  <si>
    <t>2442777.641 </t>
  </si>
  <si>
    <t> 31.12.1975 03:23 </t>
  </si>
  <si>
    <t> BBS 25 </t>
  </si>
  <si>
    <t>2442787.732 </t>
  </si>
  <si>
    <t> 10.01.1976 05:34 </t>
  </si>
  <si>
    <t> BBS 26 </t>
  </si>
  <si>
    <t>2442791.611 </t>
  </si>
  <si>
    <t> 14.01.1976 02:39 </t>
  </si>
  <si>
    <t>2442838.568 </t>
  </si>
  <si>
    <t> 01.03.1976 01:37 </t>
  </si>
  <si>
    <t>2442840.500 </t>
  </si>
  <si>
    <t> 03.03.1976 00:00 </t>
  </si>
  <si>
    <t> BBS 27 </t>
  </si>
  <si>
    <t>2442843.802 </t>
  </si>
  <si>
    <t> 06.03.1976 07:14 </t>
  </si>
  <si>
    <t> G.Samolyk </t>
  </si>
  <si>
    <t>2442843.804 </t>
  </si>
  <si>
    <t> 06.03.1976 07:17 </t>
  </si>
  <si>
    <t> G.Wedemayer </t>
  </si>
  <si>
    <t>2442843.815 </t>
  </si>
  <si>
    <t> 06.03.1976 07:33 </t>
  </si>
  <si>
    <t> C.Hesseltine </t>
  </si>
  <si>
    <t>2442844.767 </t>
  </si>
  <si>
    <t> 07.03.1976 06:24 </t>
  </si>
  <si>
    <t>2442844.773 </t>
  </si>
  <si>
    <t> 07.03.1976 06:33 </t>
  </si>
  <si>
    <t> D.Ruokonen </t>
  </si>
  <si>
    <t>2442860.683 </t>
  </si>
  <si>
    <t> 23.03.1976 04:23 </t>
  </si>
  <si>
    <t>2442861.662 </t>
  </si>
  <si>
    <t> 24.03.1976 03:53 </t>
  </si>
  <si>
    <t>2442869.413 </t>
  </si>
  <si>
    <t> 31.03.1976 21:54 </t>
  </si>
  <si>
    <t>2442874.465 </t>
  </si>
  <si>
    <t> 05.04.1976 23:09 </t>
  </si>
  <si>
    <t>2442887.460 </t>
  </si>
  <si>
    <t> 18.04.1976 23:02 </t>
  </si>
  <si>
    <t>2442887.464 </t>
  </si>
  <si>
    <t> 18.04.1976 23:08 </t>
  </si>
  <si>
    <t>2442888.428 </t>
  </si>
  <si>
    <t> 19.04.1976 22:16 </t>
  </si>
  <si>
    <t>2442915.405 </t>
  </si>
  <si>
    <t> 16.05.1976 21:43 </t>
  </si>
  <si>
    <t> BBS 28 </t>
  </si>
  <si>
    <t>2442919.671 </t>
  </si>
  <si>
    <t> 21.05.1976 04:06 </t>
  </si>
  <si>
    <t>2442919.673 </t>
  </si>
  <si>
    <t> 21.05.1976 04:09 </t>
  </si>
  <si>
    <t>2442922.390 </t>
  </si>
  <si>
    <t> 23.05.1976 21:21 </t>
  </si>
  <si>
    <t>2443139.717 </t>
  </si>
  <si>
    <t> 27.12.1976 05:12 </t>
  </si>
  <si>
    <t> BBS 31 </t>
  </si>
  <si>
    <t>2443165.902 </t>
  </si>
  <si>
    <t> 22.01.1977 09:38 </t>
  </si>
  <si>
    <t> -0.011 </t>
  </si>
  <si>
    <t>2443165.911 </t>
  </si>
  <si>
    <t> 22.01.1977 09:51 </t>
  </si>
  <si>
    <t>2443165.922 </t>
  </si>
  <si>
    <t> 22.01.1977 10:07 </t>
  </si>
  <si>
    <t>2443188.614 </t>
  </si>
  <si>
    <t> 14.02.1977 02:44 </t>
  </si>
  <si>
    <t> BBS 32 </t>
  </si>
  <si>
    <t>2443243.725 </t>
  </si>
  <si>
    <t> 10.04.1977 05:24 </t>
  </si>
  <si>
    <t>2443514.600 </t>
  </si>
  <si>
    <t> 06.01.1978 02:24 </t>
  </si>
  <si>
    <t> BBS 36 </t>
  </si>
  <si>
    <t>2443577.470 </t>
  </si>
  <si>
    <t> 09.03.1978 23:16 </t>
  </si>
  <si>
    <t> BBS 37 </t>
  </si>
  <si>
    <t>2443587.755 </t>
  </si>
  <si>
    <t> 20.03.1978 06:07 </t>
  </si>
  <si>
    <t>2443603.673 </t>
  </si>
  <si>
    <t> 05.04.1978 04:09 </t>
  </si>
  <si>
    <t>2443612.401 </t>
  </si>
  <si>
    <t> 13.04.1978 21:37 </t>
  </si>
  <si>
    <t>2443626.761 </t>
  </si>
  <si>
    <t> 28.04.1978 06:15 </t>
  </si>
  <si>
    <t>2443629.667 </t>
  </si>
  <si>
    <t> 01.05.1978 04:00 </t>
  </si>
  <si>
    <t>2443630.637 </t>
  </si>
  <si>
    <t> 02.05.1978 03:17 </t>
  </si>
  <si>
    <t>2443631.612 </t>
  </si>
  <si>
    <t> 03.05.1978 02:41 </t>
  </si>
  <si>
    <t>2443888.713 </t>
  </si>
  <si>
    <t> 15.01.1979 05:06 </t>
  </si>
  <si>
    <t> BBS 41 </t>
  </si>
  <si>
    <t>2443904.629 </t>
  </si>
  <si>
    <t> 31.01.1979 03:05 </t>
  </si>
  <si>
    <t>2443925.582 </t>
  </si>
  <si>
    <t> 21.02.1979 01:58 </t>
  </si>
  <si>
    <t> BBS 42 </t>
  </si>
  <si>
    <t>2443932.574 </t>
  </si>
  <si>
    <t> 28.02.1979 01:46 </t>
  </si>
  <si>
    <t> 0.008 </t>
  </si>
  <si>
    <t>2443941.491 </t>
  </si>
  <si>
    <t> 08.03.1979 23:47 </t>
  </si>
  <si>
    <t> GD </t>
  </si>
  <si>
    <t>2443941.493 </t>
  </si>
  <si>
    <t> 08.03.1979 23:49 </t>
  </si>
  <si>
    <t>2443951.583 </t>
  </si>
  <si>
    <t> 19.03.1979 01:59 </t>
  </si>
  <si>
    <t>2443966.331 </t>
  </si>
  <si>
    <t> 02.04.1979 19:56 </t>
  </si>
  <si>
    <t> BBS 43 </t>
  </si>
  <si>
    <t>2443978.363 </t>
  </si>
  <si>
    <t> 14.04.1979 20:42 </t>
  </si>
  <si>
    <t>2443979.730 </t>
  </si>
  <si>
    <t> 16.04.1979 05:31 </t>
  </si>
  <si>
    <t>2443980.687 </t>
  </si>
  <si>
    <t> 17.04.1979 04:29 </t>
  </si>
  <si>
    <t>2443981.658 </t>
  </si>
  <si>
    <t> 18.04.1979 03:47 </t>
  </si>
  <si>
    <t>2443983.405 </t>
  </si>
  <si>
    <t> 19.04.1979 21:43 </t>
  </si>
  <si>
    <t>2443988.451 </t>
  </si>
  <si>
    <t> 24.04.1979 22:49 </t>
  </si>
  <si>
    <t>2443988.454 </t>
  </si>
  <si>
    <t> 24.04.1979 22:53 </t>
  </si>
  <si>
    <t>2444009.405 </t>
  </si>
  <si>
    <t> 15.05.1979 21:43 </t>
  </si>
  <si>
    <t>2444022.420 </t>
  </si>
  <si>
    <t> 28.05.1979 22:04 </t>
  </si>
  <si>
    <t>2444214.700 </t>
  </si>
  <si>
    <t> 07.12.1979 04:48 </t>
  </si>
  <si>
    <t> BBS 46 </t>
  </si>
  <si>
    <t>2444279.894 </t>
  </si>
  <si>
    <t> 10.02.1980 09:27 </t>
  </si>
  <si>
    <t>2444282.616 </t>
  </si>
  <si>
    <t> 13.02.1980 02:47 </t>
  </si>
  <si>
    <t>2444284.562 </t>
  </si>
  <si>
    <t> 15.02.1980 01:29 </t>
  </si>
  <si>
    <t>2444335.391 </t>
  </si>
  <si>
    <t> 05.04.1980 21:23 </t>
  </si>
  <si>
    <t> BBS 47 </t>
  </si>
  <si>
    <t>2444339.477 </t>
  </si>
  <si>
    <t> 09.04.1980 23:26 </t>
  </si>
  <si>
    <t>2444340.440 </t>
  </si>
  <si>
    <t> 10.04.1980 22:33 </t>
  </si>
  <si>
    <t>2444342.379 </t>
  </si>
  <si>
    <t> 12.04.1980 21:05 </t>
  </si>
  <si>
    <t>2444372.455 </t>
  </si>
  <si>
    <t> 12.05.1980 22:55 </t>
  </si>
  <si>
    <t> BBS 48 </t>
  </si>
  <si>
    <t>2444629.558 </t>
  </si>
  <si>
    <t> 25.01.1981 01:23 </t>
  </si>
  <si>
    <t> BBS 52 </t>
  </si>
  <si>
    <t>2444637.707 </t>
  </si>
  <si>
    <t> 02.02.1981 04:58 </t>
  </si>
  <si>
    <t> BBS 53 </t>
  </si>
  <si>
    <t>2444638.484 </t>
  </si>
  <si>
    <t> 02.02.1981 23:36 </t>
  </si>
  <si>
    <t>2444648.578 </t>
  </si>
  <si>
    <t> 13.02.1981 01:52 </t>
  </si>
  <si>
    <t>2444651.679 </t>
  </si>
  <si>
    <t> 16.02.1981 04:17 </t>
  </si>
  <si>
    <t>2444662.547 </t>
  </si>
  <si>
    <t> 27.02.1981 01:07 </t>
  </si>
  <si>
    <t>2444701.747 </t>
  </si>
  <si>
    <t> 07.04.1981 05:55 </t>
  </si>
  <si>
    <t>2444702.707 </t>
  </si>
  <si>
    <t> 08.04.1981 04:58 </t>
  </si>
  <si>
    <t>2444704.453 </t>
  </si>
  <si>
    <t> 09.04.1981 22:52 </t>
  </si>
  <si>
    <t> BBS 54 </t>
  </si>
  <si>
    <t>2444704.8490 </t>
  </si>
  <si>
    <t> 10.04.1981 08:22 </t>
  </si>
  <si>
    <t> 0.0017 </t>
  </si>
  <si>
    <t> A.P.Odell et al. </t>
  </si>
  <si>
    <t>IBVS 2453 </t>
  </si>
  <si>
    <t>2444718.8215 </t>
  </si>
  <si>
    <t> 24.04.1981 07:42 </t>
  </si>
  <si>
    <t> 0.0033 </t>
  </si>
  <si>
    <t>2444730.668 </t>
  </si>
  <si>
    <t> 06.05.1981 04:01 </t>
  </si>
  <si>
    <t>2444731.433 </t>
  </si>
  <si>
    <t> 06.05.1981 22:23 </t>
  </si>
  <si>
    <t>2444930.711 </t>
  </si>
  <si>
    <t> 22.11.1981 05:03 </t>
  </si>
  <si>
    <t> BBS 57 </t>
  </si>
  <si>
    <t>2445005.610 </t>
  </si>
  <si>
    <t> 05.02.1982 02:38 </t>
  </si>
  <si>
    <t> BBS 59 </t>
  </si>
  <si>
    <t>2445022.686 </t>
  </si>
  <si>
    <t> 22.02.1982 04:27 </t>
  </si>
  <si>
    <t>2445024.626 </t>
  </si>
  <si>
    <t> 24.02.1982 03:01 </t>
  </si>
  <si>
    <t>2445044.421 </t>
  </si>
  <si>
    <t> 15.03.1982 22:06 </t>
  </si>
  <si>
    <t>2445061.495 </t>
  </si>
  <si>
    <t> 01.04.1982 23:52 </t>
  </si>
  <si>
    <t> BBS 60 </t>
  </si>
  <si>
    <t>2445071.391 </t>
  </si>
  <si>
    <t> 11.04.1982 21:23 </t>
  </si>
  <si>
    <t>2445077.7957 </t>
  </si>
  <si>
    <t> 18.04.1982 07:05 </t>
  </si>
  <si>
    <t> 0.0027 </t>
  </si>
  <si>
    <t>2445079.351 </t>
  </si>
  <si>
    <t> 19.04.1982 20:25 </t>
  </si>
  <si>
    <t>2445082.450 </t>
  </si>
  <si>
    <t> 22.04.1982 22:48 </t>
  </si>
  <si>
    <t>2445103.408 </t>
  </si>
  <si>
    <t> 13.05.1982 21:47 </t>
  </si>
  <si>
    <t> B.Biedermann </t>
  </si>
  <si>
    <t> M.Kohl </t>
  </si>
  <si>
    <t>2445103.410 </t>
  </si>
  <si>
    <t> 13.05.1982 21:50 </t>
  </si>
  <si>
    <t>2445103.412 </t>
  </si>
  <si>
    <t> 13.05.1982 21:53 </t>
  </si>
  <si>
    <t> A.Kaiser </t>
  </si>
  <si>
    <t>2445104.375 </t>
  </si>
  <si>
    <t> 14.05.1982 21:00 </t>
  </si>
  <si>
    <t>2445116.416 </t>
  </si>
  <si>
    <t> 26.05.1982 21:59 </t>
  </si>
  <si>
    <t>2445388.644 </t>
  </si>
  <si>
    <t> 23.02.1983 03:27 </t>
  </si>
  <si>
    <t> BBS 65 </t>
  </si>
  <si>
    <t>2445401.458 </t>
  </si>
  <si>
    <t> 07.03.1983 22:59 </t>
  </si>
  <si>
    <t>2445416.788 </t>
  </si>
  <si>
    <t> 23.03.1983 06:54 </t>
  </si>
  <si>
    <t>2445431.339 </t>
  </si>
  <si>
    <t> 06.04.1983 20:08 </t>
  </si>
  <si>
    <t> BBS 66 </t>
  </si>
  <si>
    <t>2445436.386 </t>
  </si>
  <si>
    <t> 11.04.1983 21:15 </t>
  </si>
  <si>
    <t>2445460.445 </t>
  </si>
  <si>
    <t> 05.05.1983 22:40 </t>
  </si>
  <si>
    <t> BBS 66/100 </t>
  </si>
  <si>
    <t>2445463.750 </t>
  </si>
  <si>
    <t> 09.05.1983 06:00 </t>
  </si>
  <si>
    <t>2445700.666 </t>
  </si>
  <si>
    <t> 01.01.1984 03:59 </t>
  </si>
  <si>
    <t> BBS 70 </t>
  </si>
  <si>
    <t>2445702.606 </t>
  </si>
  <si>
    <t> 03.01.1984 02:32 </t>
  </si>
  <si>
    <t>2445753.832 </t>
  </si>
  <si>
    <t> 23.02.1984 07:58 </t>
  </si>
  <si>
    <t>2445785.657 </t>
  </si>
  <si>
    <t> 26.03.1984 03:46 </t>
  </si>
  <si>
    <t>2445797.685 </t>
  </si>
  <si>
    <t> 07.04.1984 04:26 </t>
  </si>
  <si>
    <t>2445812.434 </t>
  </si>
  <si>
    <t> 21.04.1984 22:24 </t>
  </si>
  <si>
    <t> BBS 72 </t>
  </si>
  <si>
    <t>2445836.688 </t>
  </si>
  <si>
    <t> 16.05.1984 04:30 </t>
  </si>
  <si>
    <t>2446120.958 </t>
  </si>
  <si>
    <t> 24.02.1985 10:59 </t>
  </si>
  <si>
    <t> P.Atwood </t>
  </si>
  <si>
    <t>2446163.260 </t>
  </si>
  <si>
    <t> 07.04.1985 18:14 </t>
  </si>
  <si>
    <t> BBS 76 </t>
  </si>
  <si>
    <t>2446166.361 </t>
  </si>
  <si>
    <t> 10.04.1985 20:39 </t>
  </si>
  <si>
    <t>2446173.347 </t>
  </si>
  <si>
    <t> 17.04.1985 20:19 </t>
  </si>
  <si>
    <t>2446173.735 </t>
  </si>
  <si>
    <t> 18.04.1985 05:38 </t>
  </si>
  <si>
    <t>2446174.707 </t>
  </si>
  <si>
    <t> 19.04.1985 04:58 </t>
  </si>
  <si>
    <t>2446176.651 </t>
  </si>
  <si>
    <t> 21.04.1985 03:37 </t>
  </si>
  <si>
    <t>2446180.333 </t>
  </si>
  <si>
    <t> 24.04.1985 19:59 </t>
  </si>
  <si>
    <t>2446181.688 </t>
  </si>
  <si>
    <t> 26.04.1985 04:30 </t>
  </si>
  <si>
    <t>2446402.701 </t>
  </si>
  <si>
    <t> 03.12.1985 04:49 </t>
  </si>
  <si>
    <t> BBS 79 </t>
  </si>
  <si>
    <t>2446423.655 </t>
  </si>
  <si>
    <t> 24.12.1985 03:43 </t>
  </si>
  <si>
    <t>2446497.382 </t>
  </si>
  <si>
    <t> 07.03.1986 21:10 </t>
  </si>
  <si>
    <t> T.Ludescher </t>
  </si>
  <si>
    <t>2446497.385 </t>
  </si>
  <si>
    <t> 07.03.1986 21:14 </t>
  </si>
  <si>
    <t> A.Hertach </t>
  </si>
  <si>
    <t>2446497.395 </t>
  </si>
  <si>
    <t> 07.03.1986 21:28 </t>
  </si>
  <si>
    <t>2446511.751 </t>
  </si>
  <si>
    <t> 22.03.1986 06:01 </t>
  </si>
  <si>
    <t>2446523.788 </t>
  </si>
  <si>
    <t> 03.04.1986 06:54 </t>
  </si>
  <si>
    <t>2446535.425 </t>
  </si>
  <si>
    <t> 14.04.1986 22:12 </t>
  </si>
  <si>
    <t> BBS 80 </t>
  </si>
  <si>
    <t>2446560.653 </t>
  </si>
  <si>
    <t> 10.05.1986 03:40 </t>
  </si>
  <si>
    <t>2446766.719 </t>
  </si>
  <si>
    <t> 02.12.1986 05:15 </t>
  </si>
  <si>
    <t> BBS 82 </t>
  </si>
  <si>
    <t>2446798.545 </t>
  </si>
  <si>
    <t> 03.01.1987 01:04 </t>
  </si>
  <si>
    <t>2446861.809 </t>
  </si>
  <si>
    <t> 07.03.1987 07:24 </t>
  </si>
  <si>
    <t>2446862.580 </t>
  </si>
  <si>
    <t> 08.03.1987 01:55 </t>
  </si>
  <si>
    <t> BBS 83 </t>
  </si>
  <si>
    <t>2446875.777 </t>
  </si>
  <si>
    <t> 21.03.1987 06:38 </t>
  </si>
  <si>
    <t>2446881.787 </t>
  </si>
  <si>
    <t> 27.03.1987 06:53 </t>
  </si>
  <si>
    <t>2446908.377 </t>
  </si>
  <si>
    <t> 22.04.1987 21:02 </t>
  </si>
  <si>
    <t> A.Paschke </t>
  </si>
  <si>
    <t> BBS 84 </t>
  </si>
  <si>
    <t>2446910.699 </t>
  </si>
  <si>
    <t> 25.04.1987 04:46 </t>
  </si>
  <si>
    <t>2446911.670 </t>
  </si>
  <si>
    <t> 26.04.1987 04:04 </t>
  </si>
  <si>
    <t>2446912.640 </t>
  </si>
  <si>
    <t> 27.04.1987 03:21 </t>
  </si>
  <si>
    <t>2446939.420 </t>
  </si>
  <si>
    <t> 23.05.1987 22:04 </t>
  </si>
  <si>
    <t>2447158.678 </t>
  </si>
  <si>
    <t> 29.12.1987 04:16 </t>
  </si>
  <si>
    <t> BBS 86 </t>
  </si>
  <si>
    <t>2447214.570 </t>
  </si>
  <si>
    <t> 23.02.1988 01:40 </t>
  </si>
  <si>
    <t> BBS 87 </t>
  </si>
  <si>
    <t>2447219.812 </t>
  </si>
  <si>
    <t> 28.02.1988 07:29 </t>
  </si>
  <si>
    <t>2447234.7467 </t>
  </si>
  <si>
    <t> 14.03.1988 05:55 </t>
  </si>
  <si>
    <t> 0.0005 </t>
  </si>
  <si>
    <t> A.P.Odell </t>
  </si>
  <si>
    <t>IBVS 4138 </t>
  </si>
  <si>
    <t>2447237.8561 </t>
  </si>
  <si>
    <t> 17.03.1988 08:32 </t>
  </si>
  <si>
    <t> 0.0052 </t>
  </si>
  <si>
    <t>2447239.404 </t>
  </si>
  <si>
    <t> 18.03.1988 21:41 </t>
  </si>
  <si>
    <t> BBS 88 </t>
  </si>
  <si>
    <t>2447250.8553 </t>
  </si>
  <si>
    <t> 30.03.1988 08:31 </t>
  </si>
  <si>
    <t> 0.0037 </t>
  </si>
  <si>
    <t>2447262.301 </t>
  </si>
  <si>
    <t> 10.04.1988 19:13 </t>
  </si>
  <si>
    <t>2447268.707 </t>
  </si>
  <si>
    <t> 17.04.1988 04:58 </t>
  </si>
  <si>
    <t>2447531.633 </t>
  </si>
  <si>
    <t> 05.01.1989 03:11 </t>
  </si>
  <si>
    <t> BBS 90 </t>
  </si>
  <si>
    <t>2447564.613 </t>
  </si>
  <si>
    <t> 07.02.1989 02:42 </t>
  </si>
  <si>
    <t> BBS 91 </t>
  </si>
  <si>
    <t>2447587.512 </t>
  </si>
  <si>
    <t> 02.03.1989 00:17 </t>
  </si>
  <si>
    <t>2447629.618 </t>
  </si>
  <si>
    <t> 13.04.1989 02:49 </t>
  </si>
  <si>
    <t>2447644.747 </t>
  </si>
  <si>
    <t> 28.04.1989 05:55 </t>
  </si>
  <si>
    <t>2447655.426 </t>
  </si>
  <si>
    <t> 08.05.1989 22:13 </t>
  </si>
  <si>
    <t> BBS 92 </t>
  </si>
  <si>
    <t>2447874.702 </t>
  </si>
  <si>
    <t> 14.12.1989 04:50 </t>
  </si>
  <si>
    <t> 0.010 </t>
  </si>
  <si>
    <t> BBS 93 </t>
  </si>
  <si>
    <t>2447939.505 </t>
  </si>
  <si>
    <t> 17.02.1990 00:07 </t>
  </si>
  <si>
    <t> BBS 94 </t>
  </si>
  <si>
    <t>2447944.556 </t>
  </si>
  <si>
    <t> 22.02.1990 01:20 </t>
  </si>
  <si>
    <t>2448000.626 </t>
  </si>
  <si>
    <t> 19.04.1990 03:01 </t>
  </si>
  <si>
    <t>2448001.396 </t>
  </si>
  <si>
    <t> 19.04.1990 21:30 </t>
  </si>
  <si>
    <t> BBS 95 </t>
  </si>
  <si>
    <t>2448012.462 </t>
  </si>
  <si>
    <t> 30.04.1990 23:05 </t>
  </si>
  <si>
    <t>2448327.580 </t>
  </si>
  <si>
    <t> 12.03.1991 01:55 </t>
  </si>
  <si>
    <t> BBS 97 </t>
  </si>
  <si>
    <t>2448332.440 </t>
  </si>
  <si>
    <t> 16.03.1991 22:33 </t>
  </si>
  <si>
    <t>2448357.468 </t>
  </si>
  <si>
    <t> 10.04.1991 23:13 </t>
  </si>
  <si>
    <t> BBS 98 </t>
  </si>
  <si>
    <t>2448357.469 </t>
  </si>
  <si>
    <t> 10.04.1991 23:15 </t>
  </si>
  <si>
    <t>2448357.665 </t>
  </si>
  <si>
    <t> 11.04.1991 03:57 </t>
  </si>
  <si>
    <t>2448385.409 </t>
  </si>
  <si>
    <t> 08.05.1991 21:48 </t>
  </si>
  <si>
    <t>2448655.517 </t>
  </si>
  <si>
    <t> 03.02.1992 00:24 </t>
  </si>
  <si>
    <t> BBS 100 </t>
  </si>
  <si>
    <t>2448717.806 </t>
  </si>
  <si>
    <t> 05.04.1992 07:20 </t>
  </si>
  <si>
    <t>2448737.403 </t>
  </si>
  <si>
    <t> 24.04.1992 21:40 </t>
  </si>
  <si>
    <t> BBS 101 </t>
  </si>
  <si>
    <t>2448741.666 </t>
  </si>
  <si>
    <t> 29.04.1992 03:59 </t>
  </si>
  <si>
    <t> AOEB 4 </t>
  </si>
  <si>
    <t>2448746.711 </t>
  </si>
  <si>
    <t> 04.05.1992 05:03 </t>
  </si>
  <si>
    <t>2448748.651 </t>
  </si>
  <si>
    <t> 06.05.1992 03:37 </t>
  </si>
  <si>
    <t>2448763.396 </t>
  </si>
  <si>
    <t> 20.05.1992 21:30 </t>
  </si>
  <si>
    <t>2448763.397 </t>
  </si>
  <si>
    <t> 20.05.1992 21:31 </t>
  </si>
  <si>
    <t>2449019.535 </t>
  </si>
  <si>
    <t> 01.02.1993 00:50 </t>
  </si>
  <si>
    <t> BBS 103 </t>
  </si>
  <si>
    <t>2449079.687 </t>
  </si>
  <si>
    <t> 02.04.1993 04:29 </t>
  </si>
  <si>
    <t>2449089.779 </t>
  </si>
  <si>
    <t> 12.04.1993 06:41 </t>
  </si>
  <si>
    <t>2449105.693 </t>
  </si>
  <si>
    <t> 28.04.1993 04:37 </t>
  </si>
  <si>
    <t>2449107.437 </t>
  </si>
  <si>
    <t> 29.04.1993 22:29 </t>
  </si>
  <si>
    <t> BBS 104 </t>
  </si>
  <si>
    <t>2449108.7855 </t>
  </si>
  <si>
    <t> 01.05.1993 06:51 </t>
  </si>
  <si>
    <t> -0.0031 </t>
  </si>
  <si>
    <t>2449109.7580 </t>
  </si>
  <si>
    <t> 02.05.1993 06:11 </t>
  </si>
  <si>
    <t> -0.0008 </t>
  </si>
  <si>
    <t>2449133.632 </t>
  </si>
  <si>
    <t> 26.05.1993 03:10 </t>
  </si>
  <si>
    <t>2449372.684 </t>
  </si>
  <si>
    <t> 20.01.1994 04:24 </t>
  </si>
  <si>
    <t> BBS 106 </t>
  </si>
  <si>
    <t>2449423.722 </t>
  </si>
  <si>
    <t> 12.03.1994 05:19 </t>
  </si>
  <si>
    <t>2449443.706 </t>
  </si>
  <si>
    <t> 01.04.1994 04:56 </t>
  </si>
  <si>
    <t>2449450.693 </t>
  </si>
  <si>
    <t> 08.04.1994 04:37 </t>
  </si>
  <si>
    <t>2449451.664 </t>
  </si>
  <si>
    <t> 09.04.1994 03:56 </t>
  </si>
  <si>
    <t>2449455.736 </t>
  </si>
  <si>
    <t> 13.04.1994 05:39 </t>
  </si>
  <si>
    <t>2449457.678 </t>
  </si>
  <si>
    <t> 15.04.1994 04:16 </t>
  </si>
  <si>
    <t>2449472.425 </t>
  </si>
  <si>
    <t> 29.04.1994 22:12 </t>
  </si>
  <si>
    <t>2449486.389 </t>
  </si>
  <si>
    <t> 13.05.1994 21:20 </t>
  </si>
  <si>
    <t>2449724.676 </t>
  </si>
  <si>
    <t> 07.01.1995 04:13 </t>
  </si>
  <si>
    <t> BBS 108 </t>
  </si>
  <si>
    <t>2449780.752 </t>
  </si>
  <si>
    <t> 04.03.1995 06:02 </t>
  </si>
  <si>
    <t>2449786.776 </t>
  </si>
  <si>
    <t> 10.03.1995 06:37 </t>
  </si>
  <si>
    <t>2449787.738 </t>
  </si>
  <si>
    <t> 11.03.1995 05:42 </t>
  </si>
  <si>
    <t>2449788.710 </t>
  </si>
  <si>
    <t> 12.03.1995 05:02 </t>
  </si>
  <si>
    <t>2449801.711 </t>
  </si>
  <si>
    <t> 25.03.1995 05:03 </t>
  </si>
  <si>
    <t>2449810.441 </t>
  </si>
  <si>
    <t> 02.04.1995 22:35 </t>
  </si>
  <si>
    <t> BBS 109 </t>
  </si>
  <si>
    <t>2449810.648 </t>
  </si>
  <si>
    <t> 03.04.1995 03:33 </t>
  </si>
  <si>
    <t>2449829.654 </t>
  </si>
  <si>
    <t> 22.04.1995 03:41 </t>
  </si>
  <si>
    <t>2449835.672 </t>
  </si>
  <si>
    <t> 28.04.1995 04:07 </t>
  </si>
  <si>
    <t>2449836.442 </t>
  </si>
  <si>
    <t> 28.04.1995 22:36 </t>
  </si>
  <si>
    <t>2449836.448 </t>
  </si>
  <si>
    <t> 28.04.1995 22:45 </t>
  </si>
  <si>
    <t>2449868.659 </t>
  </si>
  <si>
    <t> 31.05.1995 03:48 </t>
  </si>
  <si>
    <t>2449868.660 </t>
  </si>
  <si>
    <t> 31.05.1995 03:50 </t>
  </si>
  <si>
    <t>2450139.535 </t>
  </si>
  <si>
    <t> 26.02.1996 00:50 </t>
  </si>
  <si>
    <t> BBS 111 </t>
  </si>
  <si>
    <t>2450153.705 </t>
  </si>
  <si>
    <t> 11.03.1996 04:55 </t>
  </si>
  <si>
    <t>2450154.674 </t>
  </si>
  <si>
    <t> 12.03.1996 04:10 </t>
  </si>
  <si>
    <t>2450158.751 </t>
  </si>
  <si>
    <t> 16.03.1996 06:01 </t>
  </si>
  <si>
    <t>2450165.736 </t>
  </si>
  <si>
    <t> 23.03.1996 05:39 </t>
  </si>
  <si>
    <t>2450182.616 </t>
  </si>
  <si>
    <t> 09.04.1996 02:47 </t>
  </si>
  <si>
    <t>2450188.441 </t>
  </si>
  <si>
    <t> 14.04.1996 22:35 </t>
  </si>
  <si>
    <t> BBS 112 </t>
  </si>
  <si>
    <t>2450190.378 </t>
  </si>
  <si>
    <t> 16.04.1996 21:04 </t>
  </si>
  <si>
    <t>2450190.766 </t>
  </si>
  <si>
    <t> 17.04.1996 06:23 </t>
  </si>
  <si>
    <t>2450191.731 </t>
  </si>
  <si>
    <t> 18.04.1996 05:32 </t>
  </si>
  <si>
    <t>2450194.645 </t>
  </si>
  <si>
    <t> 21.04.1996 03:28 </t>
  </si>
  <si>
    <t>2450226.673 </t>
  </si>
  <si>
    <t> 23.05.1996 04:09 </t>
  </si>
  <si>
    <t> 0.018 </t>
  </si>
  <si>
    <t>2450485.706 </t>
  </si>
  <si>
    <t> 06.02.1997 04:56 </t>
  </si>
  <si>
    <t> BBS 114 </t>
  </si>
  <si>
    <t>2450514.813 </t>
  </si>
  <si>
    <t> 07.03.1997 07:30 </t>
  </si>
  <si>
    <t>2450518.695 </t>
  </si>
  <si>
    <t> 11.03.1997 04:40 </t>
  </si>
  <si>
    <t>2450539.649 </t>
  </si>
  <si>
    <t> 01.04.1997 03:34 </t>
  </si>
  <si>
    <t>2450541.789 </t>
  </si>
  <si>
    <t> 03.04.1997 06:56 </t>
  </si>
  <si>
    <t>2450553.624 </t>
  </si>
  <si>
    <t> 15.04.1997 02:58 </t>
  </si>
  <si>
    <t>2450599.412 </t>
  </si>
  <si>
    <t> 30.05.1997 21:53 </t>
  </si>
  <si>
    <t> BBS 115 </t>
  </si>
  <si>
    <t>2450792.675 </t>
  </si>
  <si>
    <t> 10.12.1997 04:12 </t>
  </si>
  <si>
    <t> BBS 116 </t>
  </si>
  <si>
    <t>2450846.625 </t>
  </si>
  <si>
    <t> 02.02.1998 03:00 </t>
  </si>
  <si>
    <t> BBS 117 </t>
  </si>
  <si>
    <t>2450902.698 </t>
  </si>
  <si>
    <t> 30.03.1998 04:45 </t>
  </si>
  <si>
    <t> AOEB 7 </t>
  </si>
  <si>
    <t>2450921.729 </t>
  </si>
  <si>
    <t> 18.04.1998 05:29 </t>
  </si>
  <si>
    <t> 0.021 </t>
  </si>
  <si>
    <t>2450928.706 </t>
  </si>
  <si>
    <t> 25.04.1998 04:56 </t>
  </si>
  <si>
    <t>2450949.466 </t>
  </si>
  <si>
    <t> 15.05.1998 23:11 </t>
  </si>
  <si>
    <t> BBS 118 </t>
  </si>
  <si>
    <t>2450950.630 </t>
  </si>
  <si>
    <t> 17.05.1998 03:07 </t>
  </si>
  <si>
    <t>2451170.672 </t>
  </si>
  <si>
    <t> 23.12.1998 04:07 </t>
  </si>
  <si>
    <t> BBS 119 </t>
  </si>
  <si>
    <t>2451236.643 </t>
  </si>
  <si>
    <t> 27.02.1999 03:25 </t>
  </si>
  <si>
    <t> BBS 120 </t>
  </si>
  <si>
    <t>2451257.803 </t>
  </si>
  <si>
    <t> 20.03.1999 07:16 </t>
  </si>
  <si>
    <t> 0.017 </t>
  </si>
  <si>
    <t>2451308.636 </t>
  </si>
  <si>
    <t> 10.05.1999 03:15 </t>
  </si>
  <si>
    <t>2451529.648 </t>
  </si>
  <si>
    <t> 17.12.1999 03:33 </t>
  </si>
  <si>
    <t> BBS 121 </t>
  </si>
  <si>
    <t>2451576.6059 </t>
  </si>
  <si>
    <t> 02.02.2000 02:32 </t>
  </si>
  <si>
    <t> 0.0113 </t>
  </si>
  <si>
    <t> M.Zejda </t>
  </si>
  <si>
    <t>IBVS 5287 </t>
  </si>
  <si>
    <t>2451602.607 </t>
  </si>
  <si>
    <t> 28.02.2000 02:34 </t>
  </si>
  <si>
    <t> BBS 122 </t>
  </si>
  <si>
    <t>2451629.772 </t>
  </si>
  <si>
    <t> 26.03.2000 06:31 </t>
  </si>
  <si>
    <t>2451640.644 </t>
  </si>
  <si>
    <t> 06.04.2000 03:27 </t>
  </si>
  <si>
    <t> 0.016 </t>
  </si>
  <si>
    <t>2451643.748 </t>
  </si>
  <si>
    <t> 09.04.2000 05:57 </t>
  </si>
  <si>
    <t>2451657.717 </t>
  </si>
  <si>
    <t> 23.04.2000 05:12 </t>
  </si>
  <si>
    <t>2451660.631 </t>
  </si>
  <si>
    <t> 26.04.2000 03:08 </t>
  </si>
  <si>
    <t>2451664.7016 </t>
  </si>
  <si>
    <t> 30.04.2000 04:50 </t>
  </si>
  <si>
    <t> 0.0127 </t>
  </si>
  <si>
    <t>C </t>
  </si>
  <si>
    <t>ns</t>
  </si>
  <si>
    <t> S.Dvorak </t>
  </si>
  <si>
    <t>2451664.7021 </t>
  </si>
  <si>
    <t> 30.04.2000 04:51 </t>
  </si>
  <si>
    <t> 0.0132 </t>
  </si>
  <si>
    <t>2451664.705 </t>
  </si>
  <si>
    <t> 30.04.2000 04:55 </t>
  </si>
  <si>
    <t>2451664.706 </t>
  </si>
  <si>
    <t> 30.04.2000 04:56 </t>
  </si>
  <si>
    <t> D.Williams </t>
  </si>
  <si>
    <t>2451938.689 </t>
  </si>
  <si>
    <t> 29.01.2001 04:32 </t>
  </si>
  <si>
    <t> BBS 124 </t>
  </si>
  <si>
    <t>2451986.8087 </t>
  </si>
  <si>
    <t> 18.03.2001 07:24 </t>
  </si>
  <si>
    <t>2452012.616 </t>
  </si>
  <si>
    <t> 13.04.2001 02:47 </t>
  </si>
  <si>
    <t>2452020.5717 </t>
  </si>
  <si>
    <t> 21.04.2001 01:43 </t>
  </si>
  <si>
    <t>2452028.722 </t>
  </si>
  <si>
    <t> 29.04.2001 05:19 </t>
  </si>
  <si>
    <t>2452044.6323 </t>
  </si>
  <si>
    <t> 15.05.2001 03:10 </t>
  </si>
  <si>
    <t> 0.0123 </t>
  </si>
  <si>
    <t> A.Howell </t>
  </si>
  <si>
    <t>2452288.737 </t>
  </si>
  <si>
    <t> 14.01.2002 05:41 </t>
  </si>
  <si>
    <t> BBS 127 </t>
  </si>
  <si>
    <t>2452342.680 </t>
  </si>
  <si>
    <t> 09.03.2002 04:19 </t>
  </si>
  <si>
    <t>2452356.6490 </t>
  </si>
  <si>
    <t> 23.03.2002 03:34 </t>
  </si>
  <si>
    <t> 0.0120 </t>
  </si>
  <si>
    <t>2452357.0371 </t>
  </si>
  <si>
    <t> 23.03.2002 12:53 </t>
  </si>
  <si>
    <t> Kiyota </t>
  </si>
  <si>
    <t>VSB 40 </t>
  </si>
  <si>
    <t>2452367.5164 </t>
  </si>
  <si>
    <t> 03.04.2002 00:23 </t>
  </si>
  <si>
    <t> 0.0131 </t>
  </si>
  <si>
    <t>IBVS 5583 </t>
  </si>
  <si>
    <t>2452367.522 </t>
  </si>
  <si>
    <t> 03.04.2002 00:31 </t>
  </si>
  <si>
    <t> 0.019 </t>
  </si>
  <si>
    <t> BBS 128 </t>
  </si>
  <si>
    <t>2452377.9924 </t>
  </si>
  <si>
    <t> 13.04.2002 11:49 </t>
  </si>
  <si>
    <t> 0.0109 </t>
  </si>
  <si>
    <t> K.Nagai </t>
  </si>
  <si>
    <t>2452609.694 </t>
  </si>
  <si>
    <t> 01.12.2002 04:39 </t>
  </si>
  <si>
    <t> 0.028 </t>
  </si>
  <si>
    <t> BBS 129 </t>
  </si>
  <si>
    <t>2452627.9188 </t>
  </si>
  <si>
    <t> 19.12.2002 10:03 </t>
  </si>
  <si>
    <t> 0.0133 </t>
  </si>
  <si>
    <t> AOEB 11 </t>
  </si>
  <si>
    <t>2452713.6862 </t>
  </si>
  <si>
    <t> 15.03.2003 04:28 </t>
  </si>
  <si>
    <t> 0.0148 </t>
  </si>
  <si>
    <t>2452734.645 </t>
  </si>
  <si>
    <t> 05.04.2003 03:28 </t>
  </si>
  <si>
    <t>2452762.9716 </t>
  </si>
  <si>
    <t> 03.05.2003 11:19 </t>
  </si>
  <si>
    <t> 0.0140 </t>
  </si>
  <si>
    <t> N.Butterworth </t>
  </si>
  <si>
    <t>2452780.6298 </t>
  </si>
  <si>
    <t> 21.05.2003 03:06 </t>
  </si>
  <si>
    <t> 0.0145 </t>
  </si>
  <si>
    <t> R.Poklar </t>
  </si>
  <si>
    <t>2453011.3427 </t>
  </si>
  <si>
    <t> 06.01.2004 20:13 </t>
  </si>
  <si>
    <t> Nakajima </t>
  </si>
  <si>
    <t>VSB 43 </t>
  </si>
  <si>
    <t>2453052.498 </t>
  </si>
  <si>
    <t> 16.02.2004 23:57 </t>
  </si>
  <si>
    <t> 0.032 </t>
  </si>
  <si>
    <t> BBS 130 </t>
  </si>
  <si>
    <t>2453119.6186 </t>
  </si>
  <si>
    <t> 24.04.2004 02:50 </t>
  </si>
  <si>
    <t> 0.0147 </t>
  </si>
  <si>
    <t>2453381.581 </t>
  </si>
  <si>
    <t> 11.01.2005 01:56 </t>
  </si>
  <si>
    <t> 0.023 </t>
  </si>
  <si>
    <t>OEJV 0003 </t>
  </si>
  <si>
    <t>2453406.8000 </t>
  </si>
  <si>
    <t> 05.02.2005 07:12 </t>
  </si>
  <si>
    <t> 0.0163 </t>
  </si>
  <si>
    <t>2453435.7141 </t>
  </si>
  <si>
    <t> 06.03.2005 05:08 </t>
  </si>
  <si>
    <t> 0.0183 </t>
  </si>
  <si>
    <t>2453449.0983 </t>
  </si>
  <si>
    <t> 19.03.2005 14:21 </t>
  </si>
  <si>
    <t> 0.0137 </t>
  </si>
  <si>
    <t>VSB 44 </t>
  </si>
  <si>
    <t>2453466.7679 </t>
  </si>
  <si>
    <t> 06.04.2005 06:25 </t>
  </si>
  <si>
    <t> 0.0257 </t>
  </si>
  <si>
    <t>-I</t>
  </si>
  <si>
    <t> W.Ogloza et al. </t>
  </si>
  <si>
    <t>IBVS 5843 </t>
  </si>
  <si>
    <t>2453468.7075 </t>
  </si>
  <si>
    <t> 08.04.2005 04:58 </t>
  </si>
  <si>
    <t>35613.5</t>
  </si>
  <si>
    <t> 0.0249 </t>
  </si>
  <si>
    <t>2453494.7003 </t>
  </si>
  <si>
    <t> 04.05.2005 04:48 </t>
  </si>
  <si>
    <t>35680.5</t>
  </si>
  <si>
    <t> 0.0162 </t>
  </si>
  <si>
    <t> J.Bialozynski </t>
  </si>
  <si>
    <t>2453547.6724 </t>
  </si>
  <si>
    <t> 26.06.2005 04:08 </t>
  </si>
  <si>
    <t>35817</t>
  </si>
  <si>
    <t> 0.0153 </t>
  </si>
  <si>
    <t> J.M.Cook et al. </t>
  </si>
  <si>
    <t>IBVS 5636 </t>
  </si>
  <si>
    <t>2453809.2411 </t>
  </si>
  <si>
    <t> 14.03.2006 17:47 </t>
  </si>
  <si>
    <t>36491</t>
  </si>
  <si>
    <t> 0.0175 </t>
  </si>
  <si>
    <t> K.Nagai et al. </t>
  </si>
  <si>
    <t>VSB 45 </t>
  </si>
  <si>
    <t>2453815.0598 </t>
  </si>
  <si>
    <t> 20.03.2006 13:26 </t>
  </si>
  <si>
    <t>36506</t>
  </si>
  <si>
    <t> 0.0150 </t>
  </si>
  <si>
    <t>2453834.6582 </t>
  </si>
  <si>
    <t> 09.04.2006 03:47 </t>
  </si>
  <si>
    <t>36556.5</t>
  </si>
  <si>
    <t>2453856.0033 </t>
  </si>
  <si>
    <t> 30.04.2006 12:04 </t>
  </si>
  <si>
    <t>36611.5</t>
  </si>
  <si>
    <t> 0.0160 </t>
  </si>
  <si>
    <t>2454170.7372 </t>
  </si>
  <si>
    <t> 11.03.2007 05:41 </t>
  </si>
  <si>
    <t>37422.5</t>
  </si>
  <si>
    <t> AOEB 12 </t>
  </si>
  <si>
    <t>2454174.8110 </t>
  </si>
  <si>
    <t> 15.03.2007 07:27 </t>
  </si>
  <si>
    <t>37433</t>
  </si>
  <si>
    <t>2454210.7090 </t>
  </si>
  <si>
    <t> 20.04.2007 05:00 </t>
  </si>
  <si>
    <t>37525.5</t>
  </si>
  <si>
    <t> 0.0158 </t>
  </si>
  <si>
    <t>2454211.6804 </t>
  </si>
  <si>
    <t> 21.04.2007 04:19 </t>
  </si>
  <si>
    <t>37528</t>
  </si>
  <si>
    <t> 0.0170 </t>
  </si>
  <si>
    <t> H.Gerner </t>
  </si>
  <si>
    <t>2454232.6342 </t>
  </si>
  <si>
    <t> 12.05.2007 03:13 </t>
  </si>
  <si>
    <t>37582</t>
  </si>
  <si>
    <t> 0.0144 </t>
  </si>
  <si>
    <t>2454519.8141 </t>
  </si>
  <si>
    <t> 23.02.2008 07:32 </t>
  </si>
  <si>
    <t>38322</t>
  </si>
  <si>
    <t>JAAVSO 36(2);171 </t>
  </si>
  <si>
    <t>2454540.7717 </t>
  </si>
  <si>
    <t> 15.03.2008 06:31 </t>
  </si>
  <si>
    <t>38376</t>
  </si>
  <si>
    <t>o</t>
  </si>
  <si>
    <t>JAAVSO 36(2);186 </t>
  </si>
  <si>
    <t>2454554.743 </t>
  </si>
  <si>
    <t> 29.03.2008 05:49 </t>
  </si>
  <si>
    <t>38412</t>
  </si>
  <si>
    <t>2454567.7469 </t>
  </si>
  <si>
    <t> 11.04.2008 05:55 </t>
  </si>
  <si>
    <t>38445.5</t>
  </si>
  <si>
    <t> 0.0194 </t>
  </si>
  <si>
    <t>2454569.6873 </t>
  </si>
  <si>
    <t> 13.04.2008 04:29 </t>
  </si>
  <si>
    <t>38450.5</t>
  </si>
  <si>
    <t> 0.0193 </t>
  </si>
  <si>
    <t>2454828.926 </t>
  </si>
  <si>
    <t> 28.12.2008 10:13 </t>
  </si>
  <si>
    <t>39118.5</t>
  </si>
  <si>
    <t> JAAVSO 37;44 </t>
  </si>
  <si>
    <t>2454832.9987 </t>
  </si>
  <si>
    <t> 01.01.2009 11:58 </t>
  </si>
  <si>
    <t>39129</t>
  </si>
  <si>
    <t> 0.0179 </t>
  </si>
  <si>
    <t>2454874.9106 </t>
  </si>
  <si>
    <t> 12.02.2009 09:51 </t>
  </si>
  <si>
    <t>39237</t>
  </si>
  <si>
    <t> 0.0171 </t>
  </si>
  <si>
    <t>IBVS 5894 </t>
  </si>
  <si>
    <t>2454891.7955 </t>
  </si>
  <si>
    <t> 01.03.2009 07:05 </t>
  </si>
  <si>
    <t>39280.5</t>
  </si>
  <si>
    <t> 0.0205 </t>
  </si>
  <si>
    <t> JAAVSO 38;85 </t>
  </si>
  <si>
    <t>2454912.7508 </t>
  </si>
  <si>
    <t> 22.03.2009 06:01 </t>
  </si>
  <si>
    <t>39334.5</t>
  </si>
  <si>
    <t>2454918.1846 </t>
  </si>
  <si>
    <t> 27.03.2009 16:25 </t>
  </si>
  <si>
    <t>39348.5</t>
  </si>
  <si>
    <t> 0.0201 </t>
  </si>
  <si>
    <t>Rc</t>
  </si>
  <si>
    <t> K.Nakajima </t>
  </si>
  <si>
    <t>VSB 50 </t>
  </si>
  <si>
    <t>2454934.690 </t>
  </si>
  <si>
    <t> 13.04.2009 04:33 </t>
  </si>
  <si>
    <t>39391</t>
  </si>
  <si>
    <t>IBVS 5938 </t>
  </si>
  <si>
    <t>2454952.7236 </t>
  </si>
  <si>
    <t> 01.05.2009 05:21 </t>
  </si>
  <si>
    <t>39437.5</t>
  </si>
  <si>
    <t> 0.0199 </t>
  </si>
  <si>
    <t>2455191.9734 </t>
  </si>
  <si>
    <t> 26.12.2009 11:21 </t>
  </si>
  <si>
    <t>40054</t>
  </si>
  <si>
    <t> 0.0178 </t>
  </si>
  <si>
    <t> JAAVSO 38;120 </t>
  </si>
  <si>
    <t>2455296.7558 </t>
  </si>
  <si>
    <t> 10.04.2010 06:08 </t>
  </si>
  <si>
    <t>40324</t>
  </si>
  <si>
    <t> 0.0184 </t>
  </si>
  <si>
    <t> JAAVSO 39;94 </t>
  </si>
  <si>
    <t>2455298.6960 </t>
  </si>
  <si>
    <t> 12.04.2010 04:42 </t>
  </si>
  <si>
    <t>40329</t>
  </si>
  <si>
    <t> 0.0182 </t>
  </si>
  <si>
    <t>2455304.7114 </t>
  </si>
  <si>
    <t> 18.04.2010 05:04 </t>
  </si>
  <si>
    <t>40344.5</t>
  </si>
  <si>
    <t>2455320.8182 </t>
  </si>
  <si>
    <t> 04.05.2010 07:38 </t>
  </si>
  <si>
    <t>40386</t>
  </si>
  <si>
    <t> 0.0198 </t>
  </si>
  <si>
    <t>IBVS 5945 </t>
  </si>
  <si>
    <t>2455345.6533 </t>
  </si>
  <si>
    <t> 29.05.2010 03:40 </t>
  </si>
  <si>
    <t>40450</t>
  </si>
  <si>
    <t> 0.0177 </t>
  </si>
  <si>
    <t> N.Simmons </t>
  </si>
  <si>
    <t>2455604.8908 </t>
  </si>
  <si>
    <t> 12.02.2011 09:22 </t>
  </si>
  <si>
    <t>41118</t>
  </si>
  <si>
    <t> 0.0172 </t>
  </si>
  <si>
    <t>IBVS 5992 </t>
  </si>
  <si>
    <t>2455980.9384 </t>
  </si>
  <si>
    <t> 23.02.2012 10:31 </t>
  </si>
  <si>
    <t>42087</t>
  </si>
  <si>
    <t>IBVS 6029 </t>
  </si>
  <si>
    <t>2456045.7491 </t>
  </si>
  <si>
    <t> 28.04.2012 05:58 </t>
  </si>
  <si>
    <t>42254</t>
  </si>
  <si>
    <t> 0.0157 </t>
  </si>
  <si>
    <t>2456073.6931 </t>
  </si>
  <si>
    <t> 26.05.2012 04:38 </t>
  </si>
  <si>
    <t>42326</t>
  </si>
  <si>
    <t> JAAVSO 41;122 </t>
  </si>
  <si>
    <t>2456385.7100 </t>
  </si>
  <si>
    <t> 03.04.2013 05:02 </t>
  </si>
  <si>
    <t>43130</t>
  </si>
  <si>
    <t> JAAVSO 41;328 </t>
  </si>
  <si>
    <t>2456746.8200 </t>
  </si>
  <si>
    <t> 30.03.2014 07:40 </t>
  </si>
  <si>
    <t>44060.5</t>
  </si>
  <si>
    <t> 0.0186 </t>
  </si>
  <si>
    <t> JAAVSO 42;426 </t>
  </si>
  <si>
    <t>2457081.9256 </t>
  </si>
  <si>
    <t> 28.02.2015 10:12 </t>
  </si>
  <si>
    <t>44924</t>
  </si>
  <si>
    <t> 0.0164 </t>
  </si>
  <si>
    <t> JAAVSO 43-1 </t>
  </si>
  <si>
    <t>Add cycle</t>
  </si>
  <si>
    <t>Old Cycle</t>
  </si>
  <si>
    <t>IBVS 1249</t>
  </si>
  <si>
    <t>JAVSO 43, 77</t>
  </si>
  <si>
    <t>JAVSO..44..164</t>
  </si>
  <si>
    <t>JAVSO..45..215</t>
  </si>
  <si>
    <t>JAVSO..46..184</t>
  </si>
  <si>
    <t>JAVSO..47..263</t>
  </si>
  <si>
    <t>JAVSO..48..256</t>
  </si>
  <si>
    <t>JAVSO 49, 256</t>
  </si>
  <si>
    <t>JAVSO 49, 108</t>
  </si>
  <si>
    <t>JBAV, 55</t>
  </si>
  <si>
    <t>JAAVSO, 50, 255</t>
  </si>
  <si>
    <t>JBAV, 79</t>
  </si>
  <si>
    <t>JAAVSO, 51, 250</t>
  </si>
  <si>
    <t xml:space="preserve">Mag </t>
  </si>
  <si>
    <t>Next ToM-P</t>
  </si>
  <si>
    <t>Next ToM-S</t>
  </si>
  <si>
    <t>VSX</t>
  </si>
  <si>
    <t>11.16-12.50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</si>
</sst>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E+00"/>
    <numFmt numFmtId="166" formatCode="0.0%"/>
    <numFmt numFmtId="167" formatCode="0.00000"/>
  </numFmts>
  <fonts count="4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5" fillId="0" borderId="0"/>
    <xf numFmtId="0" fontId="9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  <xf numFmtId="43" fontId="43" fillId="0" borderId="0" applyFont="0" applyFill="0" applyBorder="0" applyAlignment="0" applyProtection="0"/>
  </cellStyleXfs>
  <cellXfs count="136">
    <xf numFmtId="0" fontId="0" fillId="0" borderId="0" xfId="0" applyAlignment="1"/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22" fontId="7" fillId="0" borderId="0" xfId="0" applyNumberFormat="1" applyFont="1">
      <alignment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1" xfId="0" applyFont="1" applyBorder="1">
      <alignment vertical="top"/>
    </xf>
    <xf numFmtId="0" fontId="17" fillId="0" borderId="12" xfId="0" applyFont="1" applyBorder="1">
      <alignment vertical="top"/>
    </xf>
    <xf numFmtId="0" fontId="7" fillId="0" borderId="13" xfId="0" applyFont="1" applyBorder="1">
      <alignment vertical="top"/>
    </xf>
    <xf numFmtId="165" fontId="7" fillId="0" borderId="13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7" fillId="0" borderId="16" xfId="0" applyFont="1" applyBorder="1">
      <alignment vertical="top"/>
    </xf>
    <xf numFmtId="165" fontId="7" fillId="0" borderId="16" xfId="0" applyNumberFormat="1" applyFont="1" applyBorder="1" applyAlignment="1">
      <alignment horizontal="center"/>
    </xf>
    <xf numFmtId="0" fontId="6" fillId="0" borderId="17" xfId="0" applyFont="1" applyBorder="1">
      <alignment vertical="top"/>
    </xf>
    <xf numFmtId="0" fontId="17" fillId="0" borderId="18" xfId="0" applyFont="1" applyBorder="1">
      <alignment vertical="top"/>
    </xf>
    <xf numFmtId="0" fontId="7" fillId="0" borderId="19" xfId="0" applyFont="1" applyBorder="1">
      <alignment vertical="top"/>
    </xf>
    <xf numFmtId="165" fontId="7" fillId="0" borderId="19" xfId="0" applyNumberFormat="1" applyFont="1" applyBorder="1" applyAlignment="1">
      <alignment horizontal="center"/>
    </xf>
    <xf numFmtId="0" fontId="16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5" fontId="7" fillId="0" borderId="0" xfId="0" applyNumberFormat="1" applyFont="1" applyAlignment="1">
      <alignment horizontal="center"/>
    </xf>
    <xf numFmtId="10" fontId="9" fillId="0" borderId="0" xfId="0" applyNumberFormat="1" applyFont="1">
      <alignment vertical="top"/>
    </xf>
    <xf numFmtId="0" fontId="18" fillId="0" borderId="0" xfId="0" applyFont="1">
      <alignment vertical="top"/>
    </xf>
    <xf numFmtId="166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9" fillId="0" borderId="0" xfId="0" applyFont="1">
      <alignment vertical="top"/>
    </xf>
    <xf numFmtId="0" fontId="11" fillId="0" borderId="10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7" fillId="0" borderId="20" xfId="0" applyFont="1" applyBorder="1">
      <alignment vertical="top"/>
    </xf>
    <xf numFmtId="0" fontId="6" fillId="0" borderId="5" xfId="0" applyFont="1" applyBorder="1">
      <alignment vertical="top"/>
    </xf>
    <xf numFmtId="0" fontId="4" fillId="0" borderId="0" xfId="0" applyFont="1" applyAlignment="1"/>
    <xf numFmtId="0" fontId="22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4" fillId="25" borderId="21" xfId="0" applyFont="1" applyFill="1" applyBorder="1" applyAlignment="1">
      <alignment horizontal="left" vertical="top" wrapText="1" indent="1"/>
    </xf>
    <xf numFmtId="0" fontId="4" fillId="25" borderId="21" xfId="0" applyFont="1" applyFill="1" applyBorder="1" applyAlignment="1">
      <alignment horizontal="center" vertical="top" wrapText="1"/>
    </xf>
    <xf numFmtId="0" fontId="4" fillId="25" borderId="21" xfId="0" applyFont="1" applyFill="1" applyBorder="1" applyAlignment="1">
      <alignment horizontal="right" vertical="top" wrapText="1"/>
    </xf>
    <xf numFmtId="0" fontId="23" fillId="25" borderId="21" xfId="38" applyFill="1" applyBorder="1" applyAlignment="1" applyProtection="1">
      <alignment horizontal="right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0" fillId="0" borderId="0" xfId="0" applyFont="1" applyAlignment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42" applyFont="1" applyAlignment="1">
      <alignment horizontal="left" vertical="center"/>
    </xf>
    <xf numFmtId="0" fontId="41" fillId="0" borderId="0" xfId="42" applyFont="1" applyAlignment="1">
      <alignment horizontal="center" vertical="center"/>
    </xf>
    <xf numFmtId="0" fontId="41" fillId="0" borderId="0" xfId="42" applyFont="1" applyAlignment="1">
      <alignment horizontal="left"/>
    </xf>
    <xf numFmtId="0" fontId="4" fillId="0" borderId="0" xfId="42" applyFont="1"/>
    <xf numFmtId="0" fontId="4" fillId="0" borderId="0" xfId="42" applyFont="1" applyAlignment="1">
      <alignment horizontal="center"/>
    </xf>
    <xf numFmtId="0" fontId="4" fillId="0" borderId="0" xfId="42" applyFont="1" applyAlignment="1">
      <alignment horizontal="left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38" fillId="0" borderId="0" xfId="0" applyFont="1" applyAlignment="1"/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48" applyFont="1" applyBorder="1"/>
    <xf numFmtId="167" fontId="42" fillId="0" borderId="0" xfId="0" applyNumberFormat="1" applyFont="1" applyAlignment="1">
      <alignment horizontal="left" vertical="center" wrapText="1"/>
    </xf>
    <xf numFmtId="167" fontId="38" fillId="0" borderId="0" xfId="0" applyNumberFormat="1" applyFont="1" applyAlignment="1">
      <alignment horizontal="left"/>
    </xf>
    <xf numFmtId="167" fontId="38" fillId="0" borderId="0" xfId="42" applyNumberFormat="1" applyFont="1" applyAlignment="1">
      <alignment horizontal="left"/>
    </xf>
    <xf numFmtId="167" fontId="42" fillId="0" borderId="0" xfId="0" applyNumberFormat="1" applyFont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protection locked="0"/>
    </xf>
    <xf numFmtId="0" fontId="42" fillId="0" borderId="0" xfId="0" applyFont="1" applyAlignment="1" applyProtection="1">
      <alignment horizontal="center"/>
      <protection locked="0"/>
    </xf>
    <xf numFmtId="0" fontId="42" fillId="0" borderId="0" xfId="0" applyFont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0" xfId="0" applyFont="1">
      <alignment vertical="top"/>
    </xf>
    <xf numFmtId="0" fontId="5" fillId="0" borderId="10" xfId="0" applyFont="1" applyBorder="1" applyAlignment="1">
      <alignment horizontal="center"/>
    </xf>
    <xf numFmtId="0" fontId="5" fillId="0" borderId="13" xfId="0" applyFont="1" applyBorder="1">
      <alignment vertical="top"/>
    </xf>
    <xf numFmtId="0" fontId="5" fillId="0" borderId="16" xfId="0" applyFont="1" applyBorder="1">
      <alignment vertical="top"/>
    </xf>
    <xf numFmtId="0" fontId="5" fillId="0" borderId="19" xfId="0" applyFont="1" applyBorder="1">
      <alignment vertical="top"/>
    </xf>
    <xf numFmtId="0" fontId="5" fillId="0" borderId="8" xfId="0" applyFont="1" applyBorder="1">
      <alignment vertical="top"/>
    </xf>
    <xf numFmtId="0" fontId="5" fillId="0" borderId="9" xfId="0" applyFont="1" applyBorder="1">
      <alignment vertical="top"/>
    </xf>
    <xf numFmtId="14" fontId="5" fillId="0" borderId="0" xfId="0" applyNumberFormat="1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horizontal="left"/>
    </xf>
    <xf numFmtId="43" fontId="42" fillId="0" borderId="0" xfId="48" applyFont="1" applyBorder="1" applyAlignment="1">
      <alignment horizontal="center"/>
    </xf>
    <xf numFmtId="0" fontId="8" fillId="0" borderId="0" xfId="0" applyFont="1" applyAlignment="1">
      <alignment horizontal="left"/>
    </xf>
    <xf numFmtId="0" fontId="44" fillId="0" borderId="24" xfId="0" applyFont="1" applyBorder="1" applyAlignment="1">
      <alignment horizontal="right" vertical="center"/>
    </xf>
    <xf numFmtId="0" fontId="44" fillId="0" borderId="0" xfId="0" applyFont="1" applyBorder="1" applyAlignment="1">
      <alignment horizontal="right" vertical="center"/>
    </xf>
    <xf numFmtId="0" fontId="44" fillId="0" borderId="26" xfId="0" applyFont="1" applyBorder="1" applyAlignment="1">
      <alignment horizontal="right" vertical="center"/>
    </xf>
    <xf numFmtId="0" fontId="5" fillId="26" borderId="22" xfId="0" applyFont="1" applyFill="1" applyBorder="1" applyAlignment="1">
      <alignment horizontal="right" vertical="center"/>
    </xf>
    <xf numFmtId="0" fontId="5" fillId="26" borderId="23" xfId="0" applyFont="1" applyFill="1" applyBorder="1" applyAlignment="1">
      <alignment horizontal="center" vertical="center"/>
    </xf>
    <xf numFmtId="0" fontId="45" fillId="0" borderId="25" xfId="0" applyFont="1" applyBorder="1" applyAlignment="1">
      <alignment horizontal="right" vertical="center"/>
    </xf>
    <xf numFmtId="0" fontId="46" fillId="0" borderId="25" xfId="0" applyFont="1" applyBorder="1" applyAlignment="1">
      <alignment horizontal="right" vertical="center"/>
    </xf>
    <xf numFmtId="22" fontId="45" fillId="0" borderId="25" xfId="0" applyNumberFormat="1" applyFont="1" applyBorder="1" applyAlignment="1">
      <alignment horizontal="right" vertical="center"/>
    </xf>
    <xf numFmtId="22" fontId="45" fillId="0" borderId="27" xfId="0" applyNumberFormat="1" applyFont="1" applyBorder="1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82729159647436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3085522024133"/>
          <c:y val="0.14678942920199375"/>
          <c:w val="0.80982630019492574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DC-4A13-B060-EF704017BC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58">
                  <c:v>1.2699049999355339E-2</c:v>
                </c:pt>
                <c:pt idx="359">
                  <c:v>1.3199050001276191E-2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7">
                  <c:v>1.1998329995549284E-2</c:v>
                </c:pt>
                <c:pt idx="379">
                  <c:v>1.8715919992246199E-2</c:v>
                </c:pt>
                <c:pt idx="381">
                  <c:v>2.8277999997953884E-2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401">
                  <c:v>1.6245184990111738E-2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22">
                  <c:v>2.0060744995134883E-2</c:v>
                </c:pt>
                <c:pt idx="437">
                  <c:v>1.6393080004490912E-2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DC-4A13-B060-EF704017BC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DC-4A13-B060-EF704017BC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8">
                  <c:v>1.3115919995470904E-2</c:v>
                </c:pt>
                <c:pt idx="380">
                  <c:v>1.0933509998722002E-2</c:v>
                </c:pt>
                <c:pt idx="395">
                  <c:v>2.250712999375537E-2</c:v>
                </c:pt>
                <c:pt idx="399">
                  <c:v>2.566494499478722E-2</c:v>
                </c:pt>
                <c:pt idx="400">
                  <c:v>2.4860794997948688E-2</c:v>
                </c:pt>
                <c:pt idx="402">
                  <c:v>1.5311889997974504E-2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  <c:pt idx="456">
                  <c:v>1.5166805002081674E-2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DC-4A13-B060-EF704017BC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DC-4A13-B060-EF704017BC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DC-4A13-B060-EF704017BC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DC-4A13-B060-EF704017BC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1.1734135236059305E-2</c:v>
                </c:pt>
                <c:pt idx="1">
                  <c:v>1.2429663006259924E-2</c:v>
                </c:pt>
                <c:pt idx="2">
                  <c:v>1.2429703670886338E-2</c:v>
                </c:pt>
                <c:pt idx="3">
                  <c:v>1.2509690991044466E-2</c:v>
                </c:pt>
                <c:pt idx="4">
                  <c:v>1.2509731655670882E-2</c:v>
                </c:pt>
                <c:pt idx="5">
                  <c:v>1.2666331131994699E-2</c:v>
                </c:pt>
                <c:pt idx="6">
                  <c:v>1.2666371796621114E-2</c:v>
                </c:pt>
                <c:pt idx="7">
                  <c:v>1.2667144424522997E-2</c:v>
                </c:pt>
                <c:pt idx="8">
                  <c:v>1.4204185973753759E-2</c:v>
                </c:pt>
                <c:pt idx="9">
                  <c:v>1.4204185973753759E-2</c:v>
                </c:pt>
                <c:pt idx="35">
                  <c:v>1.4500915752703356E-2</c:v>
                </c:pt>
                <c:pt idx="36">
                  <c:v>1.4501322398967505E-2</c:v>
                </c:pt>
                <c:pt idx="37">
                  <c:v>1.4507828739193891E-2</c:v>
                </c:pt>
                <c:pt idx="38">
                  <c:v>1.4508032062325966E-2</c:v>
                </c:pt>
                <c:pt idx="75">
                  <c:v>1.4731850166113629E-2</c:v>
                </c:pt>
                <c:pt idx="76">
                  <c:v>1.4732256812377779E-2</c:v>
                </c:pt>
                <c:pt idx="94">
                  <c:v>1.4803541902483116E-2</c:v>
                </c:pt>
                <c:pt idx="95">
                  <c:v>1.4803948548747264E-2</c:v>
                </c:pt>
                <c:pt idx="96">
                  <c:v>1.4804151871879339E-2</c:v>
                </c:pt>
                <c:pt idx="97">
                  <c:v>1.4804151871879339E-2</c:v>
                </c:pt>
                <c:pt idx="98">
                  <c:v>1.4804151871879339E-2</c:v>
                </c:pt>
                <c:pt idx="99">
                  <c:v>1.4805209152166127E-2</c:v>
                </c:pt>
                <c:pt idx="119">
                  <c:v>1.4877510857931837E-2</c:v>
                </c:pt>
                <c:pt idx="120">
                  <c:v>1.4877714181063911E-2</c:v>
                </c:pt>
                <c:pt idx="180">
                  <c:v>1.526398746737914E-2</c:v>
                </c:pt>
                <c:pt idx="181">
                  <c:v>1.5266915320481012E-2</c:v>
                </c:pt>
                <c:pt idx="191">
                  <c:v>1.5342144879348596E-2</c:v>
                </c:pt>
                <c:pt idx="246">
                  <c:v>1.5794172866576733E-2</c:v>
                </c:pt>
                <c:pt idx="247">
                  <c:v>1.5794172866576733E-2</c:v>
                </c:pt>
                <c:pt idx="248">
                  <c:v>1.5794172866576733E-2</c:v>
                </c:pt>
                <c:pt idx="249">
                  <c:v>1.5794823500599374E-2</c:v>
                </c:pt>
                <c:pt idx="250">
                  <c:v>1.5794823500599374E-2</c:v>
                </c:pt>
                <c:pt idx="251">
                  <c:v>1.5794823500599374E-2</c:v>
                </c:pt>
                <c:pt idx="253">
                  <c:v>1.579754803056917E-2</c:v>
                </c:pt>
                <c:pt idx="254">
                  <c:v>1.579754803056917E-2</c:v>
                </c:pt>
                <c:pt idx="255">
                  <c:v>1.579754803056917E-2</c:v>
                </c:pt>
                <c:pt idx="258">
                  <c:v>1.5856389744991546E-2</c:v>
                </c:pt>
                <c:pt idx="259">
                  <c:v>1.5863302731482083E-2</c:v>
                </c:pt>
                <c:pt idx="260">
                  <c:v>1.5868101157399041E-2</c:v>
                </c:pt>
                <c:pt idx="261">
                  <c:v>1.5876925381331074E-2</c:v>
                </c:pt>
                <c:pt idx="262">
                  <c:v>1.5880097222191438E-2</c:v>
                </c:pt>
                <c:pt idx="263">
                  <c:v>1.5882333776644258E-2</c:v>
                </c:pt>
                <c:pt idx="264">
                  <c:v>1.5928284804493108E-2</c:v>
                </c:pt>
                <c:pt idx="265">
                  <c:v>1.5941866789715688E-2</c:v>
                </c:pt>
                <c:pt idx="266">
                  <c:v>1.5942924070002473E-2</c:v>
                </c:pt>
                <c:pt idx="267">
                  <c:v>1.5954676147036384E-2</c:v>
                </c:pt>
                <c:pt idx="268">
                  <c:v>1.5954838805542042E-2</c:v>
                </c:pt>
                <c:pt idx="269">
                  <c:v>1.5957156689247694E-2</c:v>
                </c:pt>
                <c:pt idx="270">
                  <c:v>1.6023196042545505E-2</c:v>
                </c:pt>
                <c:pt idx="271">
                  <c:v>1.6024212658205878E-2</c:v>
                </c:pt>
                <c:pt idx="272">
                  <c:v>1.6029458395013404E-2</c:v>
                </c:pt>
                <c:pt idx="273">
                  <c:v>1.6029458395013404E-2</c:v>
                </c:pt>
                <c:pt idx="274">
                  <c:v>1.6029499059639817E-2</c:v>
                </c:pt>
                <c:pt idx="275">
                  <c:v>1.6035314101217151E-2</c:v>
                </c:pt>
                <c:pt idx="276">
                  <c:v>1.6091919261186704E-2</c:v>
                </c:pt>
                <c:pt idx="277">
                  <c:v>1.610497260626589E-2</c:v>
                </c:pt>
                <c:pt idx="278">
                  <c:v>1.6109079733533795E-2</c:v>
                </c:pt>
                <c:pt idx="279">
                  <c:v>1.6109974355314922E-2</c:v>
                </c:pt>
                <c:pt idx="280">
                  <c:v>1.6111031635601712E-2</c:v>
                </c:pt>
                <c:pt idx="281">
                  <c:v>1.6111438281865859E-2</c:v>
                </c:pt>
                <c:pt idx="282">
                  <c:v>1.6114528793473394E-2</c:v>
                </c:pt>
                <c:pt idx="283">
                  <c:v>1.6114528793473394E-2</c:v>
                </c:pt>
                <c:pt idx="284">
                  <c:v>1.6168206100341073E-2</c:v>
                </c:pt>
                <c:pt idx="285">
                  <c:v>1.6180812134529696E-2</c:v>
                </c:pt>
                <c:pt idx="286">
                  <c:v>1.6182926695103274E-2</c:v>
                </c:pt>
                <c:pt idx="287">
                  <c:v>1.6186261194469295E-2</c:v>
                </c:pt>
                <c:pt idx="288">
                  <c:v>1.618662717610703E-2</c:v>
                </c:pt>
                <c:pt idx="289">
                  <c:v>1.6186911828491933E-2</c:v>
                </c:pt>
                <c:pt idx="290">
                  <c:v>1.6186911828491933E-2</c:v>
                </c:pt>
                <c:pt idx="291">
                  <c:v>1.6187115151624007E-2</c:v>
                </c:pt>
                <c:pt idx="292">
                  <c:v>1.6187115151624007E-2</c:v>
                </c:pt>
                <c:pt idx="293">
                  <c:v>1.6192116900673043E-2</c:v>
                </c:pt>
                <c:pt idx="294">
                  <c:v>1.624221572041621E-2</c:v>
                </c:pt>
                <c:pt idx="295">
                  <c:v>1.6252910517163332E-2</c:v>
                </c:pt>
                <c:pt idx="296">
                  <c:v>1.6257098973684068E-2</c:v>
                </c:pt>
                <c:pt idx="297">
                  <c:v>1.6258562900235005E-2</c:v>
                </c:pt>
                <c:pt idx="298">
                  <c:v>1.6258766223367079E-2</c:v>
                </c:pt>
                <c:pt idx="299">
                  <c:v>1.6259620180521791E-2</c:v>
                </c:pt>
                <c:pt idx="300">
                  <c:v>1.6260026826785942E-2</c:v>
                </c:pt>
                <c:pt idx="301">
                  <c:v>1.6263117338393474E-2</c:v>
                </c:pt>
                <c:pt idx="302">
                  <c:v>1.6266045191495347E-2</c:v>
                </c:pt>
                <c:pt idx="303">
                  <c:v>1.6315981352732857E-2</c:v>
                </c:pt>
                <c:pt idx="304">
                  <c:v>1.6327733429766768E-2</c:v>
                </c:pt>
                <c:pt idx="305">
                  <c:v>1.6328994033185627E-2</c:v>
                </c:pt>
                <c:pt idx="306">
                  <c:v>1.6329197356317701E-2</c:v>
                </c:pt>
                <c:pt idx="307">
                  <c:v>1.6329400679449779E-2</c:v>
                </c:pt>
                <c:pt idx="308">
                  <c:v>1.6332125209419575E-2</c:v>
                </c:pt>
                <c:pt idx="309">
                  <c:v>1.6333955117608247E-2</c:v>
                </c:pt>
                <c:pt idx="310">
                  <c:v>1.6333995782234663E-2</c:v>
                </c:pt>
                <c:pt idx="311">
                  <c:v>1.6337980915623322E-2</c:v>
                </c:pt>
                <c:pt idx="312">
                  <c:v>1.6339241519042185E-2</c:v>
                </c:pt>
                <c:pt idx="313">
                  <c:v>1.6339404177547846E-2</c:v>
                </c:pt>
                <c:pt idx="314">
                  <c:v>1.6339404177547846E-2</c:v>
                </c:pt>
                <c:pt idx="315">
                  <c:v>1.6346154505532721E-2</c:v>
                </c:pt>
                <c:pt idx="316">
                  <c:v>1.6346154505532721E-2</c:v>
                </c:pt>
                <c:pt idx="317">
                  <c:v>1.6402922324007935E-2</c:v>
                </c:pt>
                <c:pt idx="318">
                  <c:v>1.6405890841736222E-2</c:v>
                </c:pt>
                <c:pt idx="319">
                  <c:v>1.6406094164868296E-2</c:v>
                </c:pt>
                <c:pt idx="320">
                  <c:v>1.6406948122023011E-2</c:v>
                </c:pt>
                <c:pt idx="321">
                  <c:v>1.6408412048573948E-2</c:v>
                </c:pt>
                <c:pt idx="322">
                  <c:v>1.6411949871072043E-2</c:v>
                </c:pt>
                <c:pt idx="323">
                  <c:v>1.6413169809864493E-2</c:v>
                </c:pt>
                <c:pt idx="324">
                  <c:v>1.6413576456128641E-2</c:v>
                </c:pt>
                <c:pt idx="325">
                  <c:v>1.641365778538147E-2</c:v>
                </c:pt>
                <c:pt idx="326">
                  <c:v>1.6413861108513547E-2</c:v>
                </c:pt>
                <c:pt idx="327">
                  <c:v>1.6414471077909769E-2</c:v>
                </c:pt>
                <c:pt idx="328">
                  <c:v>1.6421180741268228E-2</c:v>
                </c:pt>
                <c:pt idx="329">
                  <c:v>1.6475468017532136E-2</c:v>
                </c:pt>
                <c:pt idx="330">
                  <c:v>1.6481567711494369E-2</c:v>
                </c:pt>
                <c:pt idx="331">
                  <c:v>1.6482381004022668E-2</c:v>
                </c:pt>
                <c:pt idx="332">
                  <c:v>1.6486772783675479E-2</c:v>
                </c:pt>
                <c:pt idx="333">
                  <c:v>1.6487220094566043E-2</c:v>
                </c:pt>
                <c:pt idx="334">
                  <c:v>1.6489700636777353E-2</c:v>
                </c:pt>
                <c:pt idx="335">
                  <c:v>1.6499297488611273E-2</c:v>
                </c:pt>
                <c:pt idx="336">
                  <c:v>1.653979945652052E-2</c:v>
                </c:pt>
                <c:pt idx="337">
                  <c:v>1.6551104222663867E-2</c:v>
                </c:pt>
                <c:pt idx="338">
                  <c:v>1.6562856299697774E-2</c:v>
                </c:pt>
                <c:pt idx="339">
                  <c:v>1.6566841433086437E-2</c:v>
                </c:pt>
                <c:pt idx="340">
                  <c:v>1.6568305359637374E-2</c:v>
                </c:pt>
                <c:pt idx="341">
                  <c:v>1.6572656474663768E-2</c:v>
                </c:pt>
                <c:pt idx="342">
                  <c:v>1.6572900462422258E-2</c:v>
                </c:pt>
                <c:pt idx="343">
                  <c:v>1.6619014148776767E-2</c:v>
                </c:pt>
                <c:pt idx="344">
                  <c:v>1.6632840121757836E-2</c:v>
                </c:pt>
                <c:pt idx="345">
                  <c:v>1.6637272566037059E-2</c:v>
                </c:pt>
                <c:pt idx="346">
                  <c:v>1.6647316728761543E-2</c:v>
                </c:pt>
                <c:pt idx="347">
                  <c:v>1.6647520051893617E-2</c:v>
                </c:pt>
                <c:pt idx="348">
                  <c:v>1.6647723375025691E-2</c:v>
                </c:pt>
                <c:pt idx="349">
                  <c:v>1.6647926698157768E-2</c:v>
                </c:pt>
                <c:pt idx="350">
                  <c:v>1.669424370764435E-2</c:v>
                </c:pt>
                <c:pt idx="351">
                  <c:v>1.6704084547236757E-2</c:v>
                </c:pt>
                <c:pt idx="352">
                  <c:v>1.6709533607176356E-2</c:v>
                </c:pt>
                <c:pt idx="353">
                  <c:v>1.6715226654874443E-2</c:v>
                </c:pt>
                <c:pt idx="354">
                  <c:v>1.6717503873953678E-2</c:v>
                </c:pt>
                <c:pt idx="355">
                  <c:v>1.6718154507976316E-2</c:v>
                </c:pt>
                <c:pt idx="356">
                  <c:v>1.672108236107819E-2</c:v>
                </c:pt>
                <c:pt idx="357">
                  <c:v>1.6721692330474412E-2</c:v>
                </c:pt>
                <c:pt idx="358">
                  <c:v>1.6722546287629127E-2</c:v>
                </c:pt>
                <c:pt idx="359">
                  <c:v>1.6722546287629127E-2</c:v>
                </c:pt>
                <c:pt idx="360">
                  <c:v>1.6722546287629127E-2</c:v>
                </c:pt>
                <c:pt idx="361">
                  <c:v>1.6722546287629127E-2</c:v>
                </c:pt>
                <c:pt idx="362">
                  <c:v>1.6779964740126978E-2</c:v>
                </c:pt>
                <c:pt idx="363">
                  <c:v>1.6790049567477875E-2</c:v>
                </c:pt>
                <c:pt idx="364">
                  <c:v>1.6795457962791058E-2</c:v>
                </c:pt>
                <c:pt idx="365">
                  <c:v>1.6797125212474069E-2</c:v>
                </c:pt>
                <c:pt idx="366">
                  <c:v>1.6798833126783496E-2</c:v>
                </c:pt>
                <c:pt idx="367">
                  <c:v>1.6798833126783496E-2</c:v>
                </c:pt>
                <c:pt idx="368">
                  <c:v>1.679903644991557E-2</c:v>
                </c:pt>
                <c:pt idx="369">
                  <c:v>1.6799239773047647E-2</c:v>
                </c:pt>
                <c:pt idx="370">
                  <c:v>1.6802167626149521E-2</c:v>
                </c:pt>
                <c:pt idx="371">
                  <c:v>1.6853323726179478E-2</c:v>
                </c:pt>
                <c:pt idx="372">
                  <c:v>1.6860074054164349E-2</c:v>
                </c:pt>
                <c:pt idx="373">
                  <c:v>1.6861090669824726E-2</c:v>
                </c:pt>
                <c:pt idx="374">
                  <c:v>1.6861131334451138E-2</c:v>
                </c:pt>
                <c:pt idx="375">
                  <c:v>1.6864628492322821E-2</c:v>
                </c:pt>
                <c:pt idx="376">
                  <c:v>1.6867556345424695E-2</c:v>
                </c:pt>
                <c:pt idx="377">
                  <c:v>1.6867637674677523E-2</c:v>
                </c:pt>
                <c:pt idx="378">
                  <c:v>1.686983356450393E-2</c:v>
                </c:pt>
                <c:pt idx="379">
                  <c:v>1.686983356450393E-2</c:v>
                </c:pt>
                <c:pt idx="380">
                  <c:v>1.6872029454330334E-2</c:v>
                </c:pt>
                <c:pt idx="381">
                  <c:v>1.6920583018269736E-2</c:v>
                </c:pt>
                <c:pt idx="382">
                  <c:v>1.6924405493152737E-2</c:v>
                </c:pt>
                <c:pt idx="383">
                  <c:v>1.6939898715816817E-2</c:v>
                </c:pt>
                <c:pt idx="384">
                  <c:v>1.6940386691333797E-2</c:v>
                </c:pt>
                <c:pt idx="385">
                  <c:v>1.6940508685213043E-2</c:v>
                </c:pt>
                <c:pt idx="386">
                  <c:v>1.6940549349839459E-2</c:v>
                </c:pt>
                <c:pt idx="387">
                  <c:v>1.6940752672971533E-2</c:v>
                </c:pt>
                <c:pt idx="388">
                  <c:v>1.6942379258028127E-2</c:v>
                </c:pt>
                <c:pt idx="389">
                  <c:v>1.6946771037680938E-2</c:v>
                </c:pt>
                <c:pt idx="390">
                  <c:v>1.6952708073137517E-2</c:v>
                </c:pt>
                <c:pt idx="391">
                  <c:v>1.6956408554141274E-2</c:v>
                </c:pt>
                <c:pt idx="392">
                  <c:v>1.7004758794948602E-2</c:v>
                </c:pt>
                <c:pt idx="393">
                  <c:v>1.7013379695748562E-2</c:v>
                </c:pt>
                <c:pt idx="394">
                  <c:v>1.7027449656488121E-2</c:v>
                </c:pt>
                <c:pt idx="395">
                  <c:v>1.708234690214825E-2</c:v>
                </c:pt>
                <c:pt idx="396">
                  <c:v>1.7087633303582185E-2</c:v>
                </c:pt>
                <c:pt idx="397">
                  <c:v>1.7093692332918006E-2</c:v>
                </c:pt>
                <c:pt idx="398">
                  <c:v>1.7096498192140638E-2</c:v>
                </c:pt>
                <c:pt idx="399">
                  <c:v>1.7100198673144395E-2</c:v>
                </c:pt>
                <c:pt idx="400">
                  <c:v>1.7100605319408543E-2</c:v>
                </c:pt>
                <c:pt idx="401">
                  <c:v>1.7106054379348142E-2</c:v>
                </c:pt>
                <c:pt idx="402">
                  <c:v>1.7117155822359412E-2</c:v>
                </c:pt>
                <c:pt idx="403">
                  <c:v>1.7171971738766709E-2</c:v>
                </c:pt>
                <c:pt idx="404">
                  <c:v>1.7173191677559155E-2</c:v>
                </c:pt>
                <c:pt idx="405">
                  <c:v>1.7177298804827063E-2</c:v>
                </c:pt>
                <c:pt idx="406">
                  <c:v>1.7181771913732703E-2</c:v>
                </c:pt>
                <c:pt idx="407">
                  <c:v>1.7247729937777685E-2</c:v>
                </c:pt>
                <c:pt idx="408">
                  <c:v>1.72485838949324E-2</c:v>
                </c:pt>
                <c:pt idx="409">
                  <c:v>1.7256106850819158E-2</c:v>
                </c:pt>
                <c:pt idx="410">
                  <c:v>1.7256310173951232E-2</c:v>
                </c:pt>
                <c:pt idx="411">
                  <c:v>1.7260701953604043E-2</c:v>
                </c:pt>
                <c:pt idx="412">
                  <c:v>1.732088560069811E-2</c:v>
                </c:pt>
                <c:pt idx="413">
                  <c:v>1.7325277380350921E-2</c:v>
                </c:pt>
                <c:pt idx="414">
                  <c:v>1.7328205233452795E-2</c:v>
                </c:pt>
                <c:pt idx="415">
                  <c:v>1.7330929763422591E-2</c:v>
                </c:pt>
                <c:pt idx="416">
                  <c:v>1.7331336409686742E-2</c:v>
                </c:pt>
                <c:pt idx="417">
                  <c:v>1.7385664350577062E-2</c:v>
                </c:pt>
                <c:pt idx="418">
                  <c:v>1.7386518307731774E-2</c:v>
                </c:pt>
                <c:pt idx="419">
                  <c:v>1.7395301867037395E-2</c:v>
                </c:pt>
                <c:pt idx="420">
                  <c:v>1.739883968953549E-2</c:v>
                </c:pt>
                <c:pt idx="421">
                  <c:v>1.7403231469188301E-2</c:v>
                </c:pt>
                <c:pt idx="422">
                  <c:v>1.7404370078727919E-2</c:v>
                </c:pt>
                <c:pt idx="423">
                  <c:v>1.7407826571973185E-2</c:v>
                </c:pt>
                <c:pt idx="424">
                  <c:v>1.7411608382229774E-2</c:v>
                </c:pt>
                <c:pt idx="425">
                  <c:v>1.7461747866599358E-2</c:v>
                </c:pt>
                <c:pt idx="426">
                  <c:v>1.748370676486341E-2</c:v>
                </c:pt>
                <c:pt idx="427">
                  <c:v>1.7484113411127558E-2</c:v>
                </c:pt>
                <c:pt idx="428">
                  <c:v>1.7485374014546421E-2</c:v>
                </c:pt>
                <c:pt idx="429">
                  <c:v>1.7488749178538859E-2</c:v>
                </c:pt>
                <c:pt idx="430">
                  <c:v>1.7493954250719965E-2</c:v>
                </c:pt>
                <c:pt idx="431">
                  <c:v>1.7548282191610285E-2</c:v>
                </c:pt>
                <c:pt idx="432">
                  <c:v>1.762709023760238E-2</c:v>
                </c:pt>
                <c:pt idx="433">
                  <c:v>1.7640672222824959E-2</c:v>
                </c:pt>
                <c:pt idx="434">
                  <c:v>1.7646527929028707E-2</c:v>
                </c:pt>
                <c:pt idx="435">
                  <c:v>1.7711916648303884E-2</c:v>
                </c:pt>
                <c:pt idx="436">
                  <c:v>1.7787593518062028E-2</c:v>
                </c:pt>
                <c:pt idx="437">
                  <c:v>1.785782132788058E-2</c:v>
                </c:pt>
                <c:pt idx="438">
                  <c:v>1.785782132788058E-2</c:v>
                </c:pt>
                <c:pt idx="439">
                  <c:v>1.7928659107095353E-2</c:v>
                </c:pt>
                <c:pt idx="440">
                  <c:v>1.8007873799351596E-2</c:v>
                </c:pt>
                <c:pt idx="441">
                  <c:v>1.8020561162793047E-2</c:v>
                </c:pt>
                <c:pt idx="442">
                  <c:v>1.8025156265577932E-2</c:v>
                </c:pt>
                <c:pt idx="443">
                  <c:v>1.8025359588710009E-2</c:v>
                </c:pt>
                <c:pt idx="444">
                  <c:v>1.8090626314105938E-2</c:v>
                </c:pt>
                <c:pt idx="445">
                  <c:v>1.8163985300158433E-2</c:v>
                </c:pt>
                <c:pt idx="446">
                  <c:v>1.8170410311131993E-2</c:v>
                </c:pt>
                <c:pt idx="447">
                  <c:v>1.8176672663599888E-2</c:v>
                </c:pt>
                <c:pt idx="448">
                  <c:v>1.8239214859026021E-2</c:v>
                </c:pt>
                <c:pt idx="449">
                  <c:v>1.8309645991976643E-2</c:v>
                </c:pt>
                <c:pt idx="450">
                  <c:v>1.8330506945327493E-2</c:v>
                </c:pt>
                <c:pt idx="451">
                  <c:v>1.8330710268459567E-2</c:v>
                </c:pt>
                <c:pt idx="452">
                  <c:v>1.8330913591591641E-2</c:v>
                </c:pt>
                <c:pt idx="453">
                  <c:v>1.8408461034164873E-2</c:v>
                </c:pt>
                <c:pt idx="454">
                  <c:v>1.847950213651172E-2</c:v>
                </c:pt>
                <c:pt idx="455">
                  <c:v>1.8479542801138137E-2</c:v>
                </c:pt>
                <c:pt idx="456">
                  <c:v>1.8487513067915459E-2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DC-4A13-B060-EF704017BC77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DC-4A13-B060-EF704017B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50549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28575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-30371</c:v>
                      </c:pt>
                      <c:pt idx="1">
                        <c:v>-21819</c:v>
                      </c:pt>
                      <c:pt idx="2">
                        <c:v>-21818.5</c:v>
                      </c:pt>
                      <c:pt idx="3">
                        <c:v>-20835</c:v>
                      </c:pt>
                      <c:pt idx="4">
                        <c:v>-20834.5</c:v>
                      </c:pt>
                      <c:pt idx="5">
                        <c:v>-18909</c:v>
                      </c:pt>
                      <c:pt idx="6">
                        <c:v>-18908.5</c:v>
                      </c:pt>
                      <c:pt idx="7">
                        <c:v>-18899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1679.5</c:v>
                      </c:pt>
                      <c:pt idx="11">
                        <c:v>1728</c:v>
                      </c:pt>
                      <c:pt idx="12">
                        <c:v>1738.5</c:v>
                      </c:pt>
                      <c:pt idx="13">
                        <c:v>1761.5</c:v>
                      </c:pt>
                      <c:pt idx="14">
                        <c:v>1818.5</c:v>
                      </c:pt>
                      <c:pt idx="15">
                        <c:v>1841.5</c:v>
                      </c:pt>
                      <c:pt idx="16">
                        <c:v>1844</c:v>
                      </c:pt>
                      <c:pt idx="17">
                        <c:v>2427</c:v>
                      </c:pt>
                      <c:pt idx="18">
                        <c:v>2681.5</c:v>
                      </c:pt>
                      <c:pt idx="19">
                        <c:v>2748.5</c:v>
                      </c:pt>
                      <c:pt idx="20">
                        <c:v>2751</c:v>
                      </c:pt>
                      <c:pt idx="21">
                        <c:v>2764</c:v>
                      </c:pt>
                      <c:pt idx="22">
                        <c:v>2818</c:v>
                      </c:pt>
                      <c:pt idx="23">
                        <c:v>3262</c:v>
                      </c:pt>
                      <c:pt idx="24">
                        <c:v>3295.5</c:v>
                      </c:pt>
                      <c:pt idx="25">
                        <c:v>3493.5</c:v>
                      </c:pt>
                      <c:pt idx="26">
                        <c:v>3555</c:v>
                      </c:pt>
                      <c:pt idx="27">
                        <c:v>3573.5</c:v>
                      </c:pt>
                      <c:pt idx="28">
                        <c:v>3594</c:v>
                      </c:pt>
                      <c:pt idx="29">
                        <c:v>3624.5</c:v>
                      </c:pt>
                      <c:pt idx="30">
                        <c:v>3627</c:v>
                      </c:pt>
                      <c:pt idx="31">
                        <c:v>3630</c:v>
                      </c:pt>
                      <c:pt idx="32">
                        <c:v>3632.5</c:v>
                      </c:pt>
                      <c:pt idx="33">
                        <c:v>3640</c:v>
                      </c:pt>
                      <c:pt idx="34">
                        <c:v>3640</c:v>
                      </c:pt>
                      <c:pt idx="35">
                        <c:v>3648.5</c:v>
                      </c:pt>
                      <c:pt idx="36">
                        <c:v>3653.5</c:v>
                      </c:pt>
                      <c:pt idx="37">
                        <c:v>3733.5</c:v>
                      </c:pt>
                      <c:pt idx="38">
                        <c:v>3736</c:v>
                      </c:pt>
                      <c:pt idx="39">
                        <c:v>4205</c:v>
                      </c:pt>
                      <c:pt idx="40">
                        <c:v>4269.5</c:v>
                      </c:pt>
                      <c:pt idx="41">
                        <c:v>4431.5</c:v>
                      </c:pt>
                      <c:pt idx="42">
                        <c:v>4506</c:v>
                      </c:pt>
                      <c:pt idx="43">
                        <c:v>4544.5</c:v>
                      </c:pt>
                      <c:pt idx="44">
                        <c:v>5158.5</c:v>
                      </c:pt>
                      <c:pt idx="45">
                        <c:v>5361.5</c:v>
                      </c:pt>
                      <c:pt idx="46">
                        <c:v>5395</c:v>
                      </c:pt>
                      <c:pt idx="47">
                        <c:v>5398</c:v>
                      </c:pt>
                      <c:pt idx="48">
                        <c:v>5423.5</c:v>
                      </c:pt>
                      <c:pt idx="49">
                        <c:v>5426</c:v>
                      </c:pt>
                      <c:pt idx="50">
                        <c:v>5454.5</c:v>
                      </c:pt>
                      <c:pt idx="51">
                        <c:v>5487.5</c:v>
                      </c:pt>
                      <c:pt idx="52">
                        <c:v>5490.5</c:v>
                      </c:pt>
                      <c:pt idx="53">
                        <c:v>5531.5</c:v>
                      </c:pt>
                      <c:pt idx="54">
                        <c:v>5534</c:v>
                      </c:pt>
                      <c:pt idx="55">
                        <c:v>5536.5</c:v>
                      </c:pt>
                      <c:pt idx="56">
                        <c:v>5562.5</c:v>
                      </c:pt>
                      <c:pt idx="57">
                        <c:v>5606</c:v>
                      </c:pt>
                      <c:pt idx="58">
                        <c:v>6112</c:v>
                      </c:pt>
                      <c:pt idx="59">
                        <c:v>6130</c:v>
                      </c:pt>
                      <c:pt idx="60">
                        <c:v>6202</c:v>
                      </c:pt>
                      <c:pt idx="61">
                        <c:v>6215</c:v>
                      </c:pt>
                      <c:pt idx="62">
                        <c:v>6245.5</c:v>
                      </c:pt>
                      <c:pt idx="63">
                        <c:v>6256</c:v>
                      </c:pt>
                      <c:pt idx="64">
                        <c:v>6333</c:v>
                      </c:pt>
                      <c:pt idx="65">
                        <c:v>6376.5</c:v>
                      </c:pt>
                      <c:pt idx="66">
                        <c:v>6389.5</c:v>
                      </c:pt>
                      <c:pt idx="67">
                        <c:v>6402.5</c:v>
                      </c:pt>
                      <c:pt idx="68">
                        <c:v>6441</c:v>
                      </c:pt>
                      <c:pt idx="69">
                        <c:v>6443.5</c:v>
                      </c:pt>
                      <c:pt idx="70">
                        <c:v>6449</c:v>
                      </c:pt>
                      <c:pt idx="71">
                        <c:v>6454</c:v>
                      </c:pt>
                      <c:pt idx="72">
                        <c:v>6454</c:v>
                      </c:pt>
                      <c:pt idx="73">
                        <c:v>6467</c:v>
                      </c:pt>
                      <c:pt idx="74">
                        <c:v>6474.5</c:v>
                      </c:pt>
                      <c:pt idx="75">
                        <c:v>6488</c:v>
                      </c:pt>
                      <c:pt idx="76">
                        <c:v>6493</c:v>
                      </c:pt>
                      <c:pt idx="77">
                        <c:v>6523.5</c:v>
                      </c:pt>
                      <c:pt idx="78">
                        <c:v>6526</c:v>
                      </c:pt>
                      <c:pt idx="79">
                        <c:v>6541.5</c:v>
                      </c:pt>
                      <c:pt idx="80">
                        <c:v>6559.5</c:v>
                      </c:pt>
                      <c:pt idx="81">
                        <c:v>7068</c:v>
                      </c:pt>
                      <c:pt idx="82">
                        <c:v>7098.5</c:v>
                      </c:pt>
                      <c:pt idx="83">
                        <c:v>7104</c:v>
                      </c:pt>
                      <c:pt idx="84">
                        <c:v>7104</c:v>
                      </c:pt>
                      <c:pt idx="85">
                        <c:v>7106.5</c:v>
                      </c:pt>
                      <c:pt idx="86">
                        <c:v>7148</c:v>
                      </c:pt>
                      <c:pt idx="87">
                        <c:v>7155.5</c:v>
                      </c:pt>
                      <c:pt idx="88">
                        <c:v>7219.5</c:v>
                      </c:pt>
                      <c:pt idx="89">
                        <c:v>7248</c:v>
                      </c:pt>
                      <c:pt idx="90">
                        <c:v>7258.5</c:v>
                      </c:pt>
                      <c:pt idx="91">
                        <c:v>7328</c:v>
                      </c:pt>
                      <c:pt idx="92">
                        <c:v>7358.5</c:v>
                      </c:pt>
                      <c:pt idx="93">
                        <c:v>7361</c:v>
                      </c:pt>
                      <c:pt idx="94">
                        <c:v>7369.5</c:v>
                      </c:pt>
                      <c:pt idx="95">
                        <c:v>7374.5</c:v>
                      </c:pt>
                      <c:pt idx="96">
                        <c:v>7377</c:v>
                      </c:pt>
                      <c:pt idx="97">
                        <c:v>7377</c:v>
                      </c:pt>
                      <c:pt idx="98">
                        <c:v>7377</c:v>
                      </c:pt>
                      <c:pt idx="99">
                        <c:v>7390</c:v>
                      </c:pt>
                      <c:pt idx="100">
                        <c:v>7405</c:v>
                      </c:pt>
                      <c:pt idx="101">
                        <c:v>7428</c:v>
                      </c:pt>
                      <c:pt idx="102">
                        <c:v>7428</c:v>
                      </c:pt>
                      <c:pt idx="103">
                        <c:v>7433</c:v>
                      </c:pt>
                      <c:pt idx="104">
                        <c:v>7441</c:v>
                      </c:pt>
                      <c:pt idx="105">
                        <c:v>7459</c:v>
                      </c:pt>
                      <c:pt idx="106">
                        <c:v>7531</c:v>
                      </c:pt>
                      <c:pt idx="107">
                        <c:v>7531</c:v>
                      </c:pt>
                      <c:pt idx="108">
                        <c:v>7975</c:v>
                      </c:pt>
                      <c:pt idx="109">
                        <c:v>8065</c:v>
                      </c:pt>
                      <c:pt idx="110">
                        <c:v>8091</c:v>
                      </c:pt>
                      <c:pt idx="111">
                        <c:v>8101</c:v>
                      </c:pt>
                      <c:pt idx="112">
                        <c:v>8222</c:v>
                      </c:pt>
                      <c:pt idx="113">
                        <c:v>8227</c:v>
                      </c:pt>
                      <c:pt idx="114">
                        <c:v>8235.5</c:v>
                      </c:pt>
                      <c:pt idx="115">
                        <c:v>8235.5</c:v>
                      </c:pt>
                      <c:pt idx="116">
                        <c:v>8235.5</c:v>
                      </c:pt>
                      <c:pt idx="117">
                        <c:v>8238</c:v>
                      </c:pt>
                      <c:pt idx="118">
                        <c:v>8238</c:v>
                      </c:pt>
                      <c:pt idx="119">
                        <c:v>8279</c:v>
                      </c:pt>
                      <c:pt idx="120">
                        <c:v>8281.5</c:v>
                      </c:pt>
                      <c:pt idx="121">
                        <c:v>8301.5</c:v>
                      </c:pt>
                      <c:pt idx="122">
                        <c:v>8314.5</c:v>
                      </c:pt>
                      <c:pt idx="123">
                        <c:v>8348</c:v>
                      </c:pt>
                      <c:pt idx="124">
                        <c:v>8348</c:v>
                      </c:pt>
                      <c:pt idx="125">
                        <c:v>8350.5</c:v>
                      </c:pt>
                      <c:pt idx="126">
                        <c:v>8420</c:v>
                      </c:pt>
                      <c:pt idx="127">
                        <c:v>8431</c:v>
                      </c:pt>
                      <c:pt idx="128">
                        <c:v>8431</c:v>
                      </c:pt>
                      <c:pt idx="129">
                        <c:v>8438</c:v>
                      </c:pt>
                      <c:pt idx="130">
                        <c:v>8998</c:v>
                      </c:pt>
                      <c:pt idx="131">
                        <c:v>9065.5</c:v>
                      </c:pt>
                      <c:pt idx="132">
                        <c:v>9065.5</c:v>
                      </c:pt>
                      <c:pt idx="133">
                        <c:v>9065.5</c:v>
                      </c:pt>
                      <c:pt idx="134">
                        <c:v>9124</c:v>
                      </c:pt>
                      <c:pt idx="135">
                        <c:v>9266</c:v>
                      </c:pt>
                      <c:pt idx="136">
                        <c:v>9964</c:v>
                      </c:pt>
                      <c:pt idx="137">
                        <c:v>10126</c:v>
                      </c:pt>
                      <c:pt idx="138">
                        <c:v>10152.5</c:v>
                      </c:pt>
                      <c:pt idx="139">
                        <c:v>10193.5</c:v>
                      </c:pt>
                      <c:pt idx="140">
                        <c:v>10216</c:v>
                      </c:pt>
                      <c:pt idx="141">
                        <c:v>10253</c:v>
                      </c:pt>
                      <c:pt idx="142">
                        <c:v>10260.5</c:v>
                      </c:pt>
                      <c:pt idx="143">
                        <c:v>10263</c:v>
                      </c:pt>
                      <c:pt idx="144">
                        <c:v>10265.5</c:v>
                      </c:pt>
                      <c:pt idx="145">
                        <c:v>10928</c:v>
                      </c:pt>
                      <c:pt idx="146">
                        <c:v>10969</c:v>
                      </c:pt>
                      <c:pt idx="147">
                        <c:v>11023</c:v>
                      </c:pt>
                      <c:pt idx="148">
                        <c:v>11041</c:v>
                      </c:pt>
                      <c:pt idx="149">
                        <c:v>11064</c:v>
                      </c:pt>
                      <c:pt idx="150">
                        <c:v>11064</c:v>
                      </c:pt>
                      <c:pt idx="151">
                        <c:v>11090</c:v>
                      </c:pt>
                      <c:pt idx="152">
                        <c:v>11128</c:v>
                      </c:pt>
                      <c:pt idx="153">
                        <c:v>11159</c:v>
                      </c:pt>
                      <c:pt idx="154">
                        <c:v>11162.5</c:v>
                      </c:pt>
                      <c:pt idx="155">
                        <c:v>11165</c:v>
                      </c:pt>
                      <c:pt idx="156">
                        <c:v>11167.5</c:v>
                      </c:pt>
                      <c:pt idx="157">
                        <c:v>11172</c:v>
                      </c:pt>
                      <c:pt idx="158">
                        <c:v>11185</c:v>
                      </c:pt>
                      <c:pt idx="159">
                        <c:v>11185</c:v>
                      </c:pt>
                      <c:pt idx="160">
                        <c:v>11239</c:v>
                      </c:pt>
                      <c:pt idx="161">
                        <c:v>11272.5</c:v>
                      </c:pt>
                      <c:pt idx="162">
                        <c:v>11768</c:v>
                      </c:pt>
                      <c:pt idx="163">
                        <c:v>11936</c:v>
                      </c:pt>
                      <c:pt idx="164">
                        <c:v>11943</c:v>
                      </c:pt>
                      <c:pt idx="165">
                        <c:v>11948</c:v>
                      </c:pt>
                      <c:pt idx="166">
                        <c:v>12079</c:v>
                      </c:pt>
                      <c:pt idx="167">
                        <c:v>12089.5</c:v>
                      </c:pt>
                      <c:pt idx="168">
                        <c:v>12092</c:v>
                      </c:pt>
                      <c:pt idx="169">
                        <c:v>12097</c:v>
                      </c:pt>
                      <c:pt idx="170">
                        <c:v>12174.5</c:v>
                      </c:pt>
                      <c:pt idx="171">
                        <c:v>12837</c:v>
                      </c:pt>
                      <c:pt idx="172">
                        <c:v>12858</c:v>
                      </c:pt>
                      <c:pt idx="173">
                        <c:v>12860</c:v>
                      </c:pt>
                      <c:pt idx="174">
                        <c:v>12886</c:v>
                      </c:pt>
                      <c:pt idx="175">
                        <c:v>12894</c:v>
                      </c:pt>
                      <c:pt idx="176">
                        <c:v>12922</c:v>
                      </c:pt>
                      <c:pt idx="177">
                        <c:v>13023</c:v>
                      </c:pt>
                      <c:pt idx="178">
                        <c:v>13025.5</c:v>
                      </c:pt>
                      <c:pt idx="179">
                        <c:v>13030</c:v>
                      </c:pt>
                      <c:pt idx="180">
                        <c:v>13031</c:v>
                      </c:pt>
                      <c:pt idx="181">
                        <c:v>13067</c:v>
                      </c:pt>
                      <c:pt idx="182">
                        <c:v>13097.5</c:v>
                      </c:pt>
                      <c:pt idx="183">
                        <c:v>13099.5</c:v>
                      </c:pt>
                      <c:pt idx="184">
                        <c:v>13613</c:v>
                      </c:pt>
                      <c:pt idx="185">
                        <c:v>13806</c:v>
                      </c:pt>
                      <c:pt idx="186">
                        <c:v>13850</c:v>
                      </c:pt>
                      <c:pt idx="187">
                        <c:v>13855</c:v>
                      </c:pt>
                      <c:pt idx="188">
                        <c:v>13906</c:v>
                      </c:pt>
                      <c:pt idx="189">
                        <c:v>13950</c:v>
                      </c:pt>
                      <c:pt idx="190">
                        <c:v>13975.5</c:v>
                      </c:pt>
                      <c:pt idx="191">
                        <c:v>13992</c:v>
                      </c:pt>
                      <c:pt idx="192">
                        <c:v>13996</c:v>
                      </c:pt>
                      <c:pt idx="193">
                        <c:v>14004</c:v>
                      </c:pt>
                      <c:pt idx="194">
                        <c:v>14058</c:v>
                      </c:pt>
                      <c:pt idx="195">
                        <c:v>14058</c:v>
                      </c:pt>
                      <c:pt idx="196">
                        <c:v>14058</c:v>
                      </c:pt>
                      <c:pt idx="197">
                        <c:v>14060.5</c:v>
                      </c:pt>
                      <c:pt idx="198">
                        <c:v>14091.5</c:v>
                      </c:pt>
                      <c:pt idx="199">
                        <c:v>14793</c:v>
                      </c:pt>
                      <c:pt idx="200">
                        <c:v>14826</c:v>
                      </c:pt>
                      <c:pt idx="201">
                        <c:v>14865.5</c:v>
                      </c:pt>
                      <c:pt idx="202">
                        <c:v>14903</c:v>
                      </c:pt>
                      <c:pt idx="203">
                        <c:v>14916</c:v>
                      </c:pt>
                      <c:pt idx="204">
                        <c:v>14978</c:v>
                      </c:pt>
                      <c:pt idx="205">
                        <c:v>14978</c:v>
                      </c:pt>
                      <c:pt idx="206">
                        <c:v>14986.5</c:v>
                      </c:pt>
                      <c:pt idx="207">
                        <c:v>15597</c:v>
                      </c:pt>
                      <c:pt idx="208">
                        <c:v>15602</c:v>
                      </c:pt>
                      <c:pt idx="209">
                        <c:v>15734</c:v>
                      </c:pt>
                      <c:pt idx="210">
                        <c:v>15816</c:v>
                      </c:pt>
                      <c:pt idx="211">
                        <c:v>15847</c:v>
                      </c:pt>
                      <c:pt idx="212">
                        <c:v>15885</c:v>
                      </c:pt>
                      <c:pt idx="213">
                        <c:v>15947.5</c:v>
                      </c:pt>
                      <c:pt idx="214">
                        <c:v>16680</c:v>
                      </c:pt>
                      <c:pt idx="215">
                        <c:v>16789</c:v>
                      </c:pt>
                      <c:pt idx="216">
                        <c:v>16797</c:v>
                      </c:pt>
                      <c:pt idx="217">
                        <c:v>16815</c:v>
                      </c:pt>
                      <c:pt idx="218">
                        <c:v>16816</c:v>
                      </c:pt>
                      <c:pt idx="219">
                        <c:v>16818.5</c:v>
                      </c:pt>
                      <c:pt idx="220">
                        <c:v>16823.5</c:v>
                      </c:pt>
                      <c:pt idx="221">
                        <c:v>16833</c:v>
                      </c:pt>
                      <c:pt idx="222">
                        <c:v>16836.5</c:v>
                      </c:pt>
                      <c:pt idx="223">
                        <c:v>17406</c:v>
                      </c:pt>
                      <c:pt idx="224">
                        <c:v>17460</c:v>
                      </c:pt>
                      <c:pt idx="225">
                        <c:v>17650</c:v>
                      </c:pt>
                      <c:pt idx="226">
                        <c:v>17650</c:v>
                      </c:pt>
                      <c:pt idx="227">
                        <c:v>17650</c:v>
                      </c:pt>
                      <c:pt idx="228">
                        <c:v>17687</c:v>
                      </c:pt>
                      <c:pt idx="229">
                        <c:v>17718</c:v>
                      </c:pt>
                      <c:pt idx="230">
                        <c:v>17748</c:v>
                      </c:pt>
                      <c:pt idx="231">
                        <c:v>17813</c:v>
                      </c:pt>
                      <c:pt idx="232">
                        <c:v>18344</c:v>
                      </c:pt>
                      <c:pt idx="233">
                        <c:v>18426</c:v>
                      </c:pt>
                      <c:pt idx="234">
                        <c:v>18589</c:v>
                      </c:pt>
                      <c:pt idx="235">
                        <c:v>18591</c:v>
                      </c:pt>
                      <c:pt idx="236">
                        <c:v>18625</c:v>
                      </c:pt>
                      <c:pt idx="237">
                        <c:v>18640.5</c:v>
                      </c:pt>
                      <c:pt idx="238">
                        <c:v>18709</c:v>
                      </c:pt>
                      <c:pt idx="239">
                        <c:v>18715</c:v>
                      </c:pt>
                      <c:pt idx="240">
                        <c:v>18717.5</c:v>
                      </c:pt>
                      <c:pt idx="241">
                        <c:v>18720</c:v>
                      </c:pt>
                      <c:pt idx="242">
                        <c:v>18789</c:v>
                      </c:pt>
                      <c:pt idx="243">
                        <c:v>19354</c:v>
                      </c:pt>
                      <c:pt idx="244">
                        <c:v>19498</c:v>
                      </c:pt>
                      <c:pt idx="245">
                        <c:v>19511.5</c:v>
                      </c:pt>
                      <c:pt idx="246">
                        <c:v>19550</c:v>
                      </c:pt>
                      <c:pt idx="247">
                        <c:v>19550</c:v>
                      </c:pt>
                      <c:pt idx="248">
                        <c:v>19550</c:v>
                      </c:pt>
                      <c:pt idx="249">
                        <c:v>19558</c:v>
                      </c:pt>
                      <c:pt idx="250">
                        <c:v>19558</c:v>
                      </c:pt>
                      <c:pt idx="251">
                        <c:v>19558</c:v>
                      </c:pt>
                      <c:pt idx="252">
                        <c:v>19562</c:v>
                      </c:pt>
                      <c:pt idx="253">
                        <c:v>19591.5</c:v>
                      </c:pt>
                      <c:pt idx="254">
                        <c:v>19591.5</c:v>
                      </c:pt>
                      <c:pt idx="255">
                        <c:v>19591.5</c:v>
                      </c:pt>
                      <c:pt idx="256">
                        <c:v>19621</c:v>
                      </c:pt>
                      <c:pt idx="257">
                        <c:v>19637.5</c:v>
                      </c:pt>
                      <c:pt idx="258">
                        <c:v>20315</c:v>
                      </c:pt>
                      <c:pt idx="259">
                        <c:v>20400</c:v>
                      </c:pt>
                      <c:pt idx="260">
                        <c:v>20459</c:v>
                      </c:pt>
                      <c:pt idx="261">
                        <c:v>20567.5</c:v>
                      </c:pt>
                      <c:pt idx="262">
                        <c:v>20606.5</c:v>
                      </c:pt>
                      <c:pt idx="263">
                        <c:v>20634</c:v>
                      </c:pt>
                      <c:pt idx="264">
                        <c:v>21199</c:v>
                      </c:pt>
                      <c:pt idx="265">
                        <c:v>21366</c:v>
                      </c:pt>
                      <c:pt idx="266">
                        <c:v>21379</c:v>
                      </c:pt>
                      <c:pt idx="267">
                        <c:v>21523.5</c:v>
                      </c:pt>
                      <c:pt idx="268">
                        <c:v>21525.5</c:v>
                      </c:pt>
                      <c:pt idx="269">
                        <c:v>21554</c:v>
                      </c:pt>
                      <c:pt idx="270">
                        <c:v>22366</c:v>
                      </c:pt>
                      <c:pt idx="271">
                        <c:v>22378.5</c:v>
                      </c:pt>
                      <c:pt idx="272">
                        <c:v>22443</c:v>
                      </c:pt>
                      <c:pt idx="273">
                        <c:v>22443</c:v>
                      </c:pt>
                      <c:pt idx="274">
                        <c:v>22443.5</c:v>
                      </c:pt>
                      <c:pt idx="275">
                        <c:v>22515</c:v>
                      </c:pt>
                      <c:pt idx="276">
                        <c:v>23211</c:v>
                      </c:pt>
                      <c:pt idx="277">
                        <c:v>23371.5</c:v>
                      </c:pt>
                      <c:pt idx="278">
                        <c:v>23422</c:v>
                      </c:pt>
                      <c:pt idx="279">
                        <c:v>23433</c:v>
                      </c:pt>
                      <c:pt idx="280">
                        <c:v>23446</c:v>
                      </c:pt>
                      <c:pt idx="281">
                        <c:v>23451</c:v>
                      </c:pt>
                      <c:pt idx="282">
                        <c:v>23489</c:v>
                      </c:pt>
                      <c:pt idx="283">
                        <c:v>23489</c:v>
                      </c:pt>
                      <c:pt idx="284">
                        <c:v>24149</c:v>
                      </c:pt>
                      <c:pt idx="285">
                        <c:v>24304</c:v>
                      </c:pt>
                      <c:pt idx="286">
                        <c:v>24330</c:v>
                      </c:pt>
                      <c:pt idx="287">
                        <c:v>24371</c:v>
                      </c:pt>
                      <c:pt idx="288">
                        <c:v>24375.5</c:v>
                      </c:pt>
                      <c:pt idx="289">
                        <c:v>24379</c:v>
                      </c:pt>
                      <c:pt idx="290">
                        <c:v>24379</c:v>
                      </c:pt>
                      <c:pt idx="291">
                        <c:v>24381.5</c:v>
                      </c:pt>
                      <c:pt idx="292">
                        <c:v>24381.5</c:v>
                      </c:pt>
                      <c:pt idx="293">
                        <c:v>24443</c:v>
                      </c:pt>
                      <c:pt idx="294">
                        <c:v>25059</c:v>
                      </c:pt>
                      <c:pt idx="295">
                        <c:v>25190.5</c:v>
                      </c:pt>
                      <c:pt idx="296">
                        <c:v>25242</c:v>
                      </c:pt>
                      <c:pt idx="297">
                        <c:v>25260</c:v>
                      </c:pt>
                      <c:pt idx="298">
                        <c:v>25262.5</c:v>
                      </c:pt>
                      <c:pt idx="299">
                        <c:v>25273</c:v>
                      </c:pt>
                      <c:pt idx="300">
                        <c:v>25278</c:v>
                      </c:pt>
                      <c:pt idx="301">
                        <c:v>25316</c:v>
                      </c:pt>
                      <c:pt idx="302">
                        <c:v>25352</c:v>
                      </c:pt>
                      <c:pt idx="303">
                        <c:v>25966</c:v>
                      </c:pt>
                      <c:pt idx="304">
                        <c:v>26110.5</c:v>
                      </c:pt>
                      <c:pt idx="305">
                        <c:v>26126</c:v>
                      </c:pt>
                      <c:pt idx="306">
                        <c:v>26128.5</c:v>
                      </c:pt>
                      <c:pt idx="307">
                        <c:v>26131</c:v>
                      </c:pt>
                      <c:pt idx="308">
                        <c:v>26164.5</c:v>
                      </c:pt>
                      <c:pt idx="309">
                        <c:v>26187</c:v>
                      </c:pt>
                      <c:pt idx="310">
                        <c:v>26187.5</c:v>
                      </c:pt>
                      <c:pt idx="311">
                        <c:v>26236.5</c:v>
                      </c:pt>
                      <c:pt idx="312">
                        <c:v>26252</c:v>
                      </c:pt>
                      <c:pt idx="313">
                        <c:v>26254</c:v>
                      </c:pt>
                      <c:pt idx="314">
                        <c:v>26254</c:v>
                      </c:pt>
                      <c:pt idx="315">
                        <c:v>26337</c:v>
                      </c:pt>
                      <c:pt idx="316">
                        <c:v>26337</c:v>
                      </c:pt>
                      <c:pt idx="317">
                        <c:v>27035</c:v>
                      </c:pt>
                      <c:pt idx="318">
                        <c:v>27071.5</c:v>
                      </c:pt>
                      <c:pt idx="319">
                        <c:v>27074</c:v>
                      </c:pt>
                      <c:pt idx="320">
                        <c:v>27084.5</c:v>
                      </c:pt>
                      <c:pt idx="321">
                        <c:v>27102.5</c:v>
                      </c:pt>
                      <c:pt idx="322">
                        <c:v>27146</c:v>
                      </c:pt>
                      <c:pt idx="323">
                        <c:v>27161</c:v>
                      </c:pt>
                      <c:pt idx="324">
                        <c:v>27166</c:v>
                      </c:pt>
                      <c:pt idx="325">
                        <c:v>27167</c:v>
                      </c:pt>
                      <c:pt idx="326">
                        <c:v>27169.5</c:v>
                      </c:pt>
                      <c:pt idx="327">
                        <c:v>27177</c:v>
                      </c:pt>
                      <c:pt idx="328">
                        <c:v>27259.5</c:v>
                      </c:pt>
                      <c:pt idx="329">
                        <c:v>27927</c:v>
                      </c:pt>
                      <c:pt idx="330">
                        <c:v>28002</c:v>
                      </c:pt>
                      <c:pt idx="331">
                        <c:v>28012</c:v>
                      </c:pt>
                      <c:pt idx="332">
                        <c:v>28066</c:v>
                      </c:pt>
                      <c:pt idx="333">
                        <c:v>28071.5</c:v>
                      </c:pt>
                      <c:pt idx="334">
                        <c:v>28102</c:v>
                      </c:pt>
                      <c:pt idx="335">
                        <c:v>28220</c:v>
                      </c:pt>
                      <c:pt idx="336">
                        <c:v>28718</c:v>
                      </c:pt>
                      <c:pt idx="337">
                        <c:v>28857</c:v>
                      </c:pt>
                      <c:pt idx="338">
                        <c:v>29001.5</c:v>
                      </c:pt>
                      <c:pt idx="339">
                        <c:v>29050.5</c:v>
                      </c:pt>
                      <c:pt idx="340">
                        <c:v>29068.5</c:v>
                      </c:pt>
                      <c:pt idx="341">
                        <c:v>29122</c:v>
                      </c:pt>
                      <c:pt idx="342">
                        <c:v>29125</c:v>
                      </c:pt>
                      <c:pt idx="343">
                        <c:v>29692</c:v>
                      </c:pt>
                      <c:pt idx="344">
                        <c:v>29862</c:v>
                      </c:pt>
                      <c:pt idx="345">
                        <c:v>29916.5</c:v>
                      </c:pt>
                      <c:pt idx="346">
                        <c:v>30040</c:v>
                      </c:pt>
                      <c:pt idx="347">
                        <c:v>30042.5</c:v>
                      </c:pt>
                      <c:pt idx="348">
                        <c:v>30045</c:v>
                      </c:pt>
                      <c:pt idx="349">
                        <c:v>30047.5</c:v>
                      </c:pt>
                      <c:pt idx="350">
                        <c:v>30617</c:v>
                      </c:pt>
                      <c:pt idx="351">
                        <c:v>30738</c:v>
                      </c:pt>
                      <c:pt idx="352">
                        <c:v>30805</c:v>
                      </c:pt>
                      <c:pt idx="353">
                        <c:v>30875</c:v>
                      </c:pt>
                      <c:pt idx="354">
                        <c:v>30903</c:v>
                      </c:pt>
                      <c:pt idx="355">
                        <c:v>30911</c:v>
                      </c:pt>
                      <c:pt idx="356">
                        <c:v>30947</c:v>
                      </c:pt>
                      <c:pt idx="357">
                        <c:v>30954.5</c:v>
                      </c:pt>
                      <c:pt idx="358">
                        <c:v>30965</c:v>
                      </c:pt>
                      <c:pt idx="359">
                        <c:v>30965</c:v>
                      </c:pt>
                      <c:pt idx="360">
                        <c:v>30965</c:v>
                      </c:pt>
                      <c:pt idx="361">
                        <c:v>30965</c:v>
                      </c:pt>
                      <c:pt idx="362">
                        <c:v>31671</c:v>
                      </c:pt>
                      <c:pt idx="363">
                        <c:v>31795</c:v>
                      </c:pt>
                      <c:pt idx="364">
                        <c:v>31861.5</c:v>
                      </c:pt>
                      <c:pt idx="365">
                        <c:v>31882</c:v>
                      </c:pt>
                      <c:pt idx="366">
                        <c:v>31903</c:v>
                      </c:pt>
                      <c:pt idx="367">
                        <c:v>31903</c:v>
                      </c:pt>
                      <c:pt idx="368">
                        <c:v>31905.5</c:v>
                      </c:pt>
                      <c:pt idx="369">
                        <c:v>31908</c:v>
                      </c:pt>
                      <c:pt idx="370">
                        <c:v>31944</c:v>
                      </c:pt>
                      <c:pt idx="371">
                        <c:v>32573</c:v>
                      </c:pt>
                      <c:pt idx="372">
                        <c:v>32656</c:v>
                      </c:pt>
                      <c:pt idx="373">
                        <c:v>32668.5</c:v>
                      </c:pt>
                      <c:pt idx="374">
                        <c:v>32669</c:v>
                      </c:pt>
                      <c:pt idx="375">
                        <c:v>32712</c:v>
                      </c:pt>
                      <c:pt idx="376">
                        <c:v>32748</c:v>
                      </c:pt>
                      <c:pt idx="377">
                        <c:v>32749</c:v>
                      </c:pt>
                      <c:pt idx="378">
                        <c:v>32776</c:v>
                      </c:pt>
                      <c:pt idx="379">
                        <c:v>32776</c:v>
                      </c:pt>
                      <c:pt idx="380">
                        <c:v>32803</c:v>
                      </c:pt>
                      <c:pt idx="381">
                        <c:v>33400</c:v>
                      </c:pt>
                      <c:pt idx="382">
                        <c:v>33447</c:v>
                      </c:pt>
                      <c:pt idx="383">
                        <c:v>33637.5</c:v>
                      </c:pt>
                      <c:pt idx="384">
                        <c:v>33643.5</c:v>
                      </c:pt>
                      <c:pt idx="385">
                        <c:v>33645</c:v>
                      </c:pt>
                      <c:pt idx="386">
                        <c:v>33645.5</c:v>
                      </c:pt>
                      <c:pt idx="387">
                        <c:v>33648</c:v>
                      </c:pt>
                      <c:pt idx="388">
                        <c:v>33668</c:v>
                      </c:pt>
                      <c:pt idx="389">
                        <c:v>33722</c:v>
                      </c:pt>
                      <c:pt idx="390">
                        <c:v>33795</c:v>
                      </c:pt>
                      <c:pt idx="391">
                        <c:v>33840.5</c:v>
                      </c:pt>
                      <c:pt idx="392">
                        <c:v>34435</c:v>
                      </c:pt>
                      <c:pt idx="393">
                        <c:v>34541</c:v>
                      </c:pt>
                      <c:pt idx="394">
                        <c:v>34714</c:v>
                      </c:pt>
                      <c:pt idx="395">
                        <c:v>35389</c:v>
                      </c:pt>
                      <c:pt idx="396">
                        <c:v>35454</c:v>
                      </c:pt>
                      <c:pt idx="397">
                        <c:v>35528.5</c:v>
                      </c:pt>
                      <c:pt idx="398">
                        <c:v>35563</c:v>
                      </c:pt>
                      <c:pt idx="399">
                        <c:v>35608.5</c:v>
                      </c:pt>
                      <c:pt idx="400">
                        <c:v>35613.5</c:v>
                      </c:pt>
                      <c:pt idx="401">
                        <c:v>35680.5</c:v>
                      </c:pt>
                      <c:pt idx="402">
                        <c:v>35817</c:v>
                      </c:pt>
                      <c:pt idx="403">
                        <c:v>36491</c:v>
                      </c:pt>
                      <c:pt idx="404">
                        <c:v>36506</c:v>
                      </c:pt>
                      <c:pt idx="405">
                        <c:v>36556.5</c:v>
                      </c:pt>
                      <c:pt idx="406">
                        <c:v>36611.5</c:v>
                      </c:pt>
                      <c:pt idx="407">
                        <c:v>37422.5</c:v>
                      </c:pt>
                      <c:pt idx="408">
                        <c:v>37433</c:v>
                      </c:pt>
                      <c:pt idx="409">
                        <c:v>37525.5</c:v>
                      </c:pt>
                      <c:pt idx="410">
                        <c:v>37528</c:v>
                      </c:pt>
                      <c:pt idx="411">
                        <c:v>37582</c:v>
                      </c:pt>
                      <c:pt idx="412">
                        <c:v>38322</c:v>
                      </c:pt>
                      <c:pt idx="413">
                        <c:v>38376</c:v>
                      </c:pt>
                      <c:pt idx="414">
                        <c:v>38412</c:v>
                      </c:pt>
                      <c:pt idx="415">
                        <c:v>38445.5</c:v>
                      </c:pt>
                      <c:pt idx="416">
                        <c:v>38450.5</c:v>
                      </c:pt>
                      <c:pt idx="417">
                        <c:v>39118.5</c:v>
                      </c:pt>
                      <c:pt idx="418">
                        <c:v>39129</c:v>
                      </c:pt>
                      <c:pt idx="419">
                        <c:v>39237</c:v>
                      </c:pt>
                      <c:pt idx="420">
                        <c:v>39280.5</c:v>
                      </c:pt>
                      <c:pt idx="421">
                        <c:v>39334.5</c:v>
                      </c:pt>
                      <c:pt idx="422">
                        <c:v>39348.5</c:v>
                      </c:pt>
                      <c:pt idx="423">
                        <c:v>39391</c:v>
                      </c:pt>
                      <c:pt idx="424">
                        <c:v>39437.5</c:v>
                      </c:pt>
                      <c:pt idx="425">
                        <c:v>40054</c:v>
                      </c:pt>
                      <c:pt idx="426">
                        <c:v>40324</c:v>
                      </c:pt>
                      <c:pt idx="427">
                        <c:v>40329</c:v>
                      </c:pt>
                      <c:pt idx="428">
                        <c:v>40344.5</c:v>
                      </c:pt>
                      <c:pt idx="429">
                        <c:v>40386</c:v>
                      </c:pt>
                      <c:pt idx="430">
                        <c:v>40450</c:v>
                      </c:pt>
                      <c:pt idx="431">
                        <c:v>41118</c:v>
                      </c:pt>
                      <c:pt idx="432">
                        <c:v>42087</c:v>
                      </c:pt>
                      <c:pt idx="433">
                        <c:v>42254</c:v>
                      </c:pt>
                      <c:pt idx="434">
                        <c:v>42326</c:v>
                      </c:pt>
                      <c:pt idx="435">
                        <c:v>43130</c:v>
                      </c:pt>
                      <c:pt idx="436">
                        <c:v>44060.5</c:v>
                      </c:pt>
                      <c:pt idx="437">
                        <c:v>44924</c:v>
                      </c:pt>
                      <c:pt idx="438">
                        <c:v>44924</c:v>
                      </c:pt>
                      <c:pt idx="439">
                        <c:v>45795</c:v>
                      </c:pt>
                      <c:pt idx="440">
                        <c:v>46769</c:v>
                      </c:pt>
                      <c:pt idx="441">
                        <c:v>46925</c:v>
                      </c:pt>
                      <c:pt idx="442">
                        <c:v>46981.5</c:v>
                      </c:pt>
                      <c:pt idx="443">
                        <c:v>46984</c:v>
                      </c:pt>
                      <c:pt idx="444">
                        <c:v>47786.5</c:v>
                      </c:pt>
                      <c:pt idx="445">
                        <c:v>48688.5</c:v>
                      </c:pt>
                      <c:pt idx="446">
                        <c:v>48767.5</c:v>
                      </c:pt>
                      <c:pt idx="447">
                        <c:v>48844.5</c:v>
                      </c:pt>
                      <c:pt idx="448">
                        <c:v>49613.5</c:v>
                      </c:pt>
                      <c:pt idx="449">
                        <c:v>50479.5</c:v>
                      </c:pt>
                      <c:pt idx="450">
                        <c:v>50736</c:v>
                      </c:pt>
                      <c:pt idx="451">
                        <c:v>50738.5</c:v>
                      </c:pt>
                      <c:pt idx="452">
                        <c:v>50741</c:v>
                      </c:pt>
                      <c:pt idx="453">
                        <c:v>51694.5</c:v>
                      </c:pt>
                      <c:pt idx="454">
                        <c:v>52568</c:v>
                      </c:pt>
                      <c:pt idx="455">
                        <c:v>52568.5</c:v>
                      </c:pt>
                      <c:pt idx="456">
                        <c:v>52666.5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393">
                        <c:v>3.2050969995907508E-2</c:v>
                      </c:pt>
                      <c:pt idx="423">
                        <c:v>3.2025469998188782E-2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2DDC-4A13-B060-EF704017BC77}"/>
                  </c:ext>
                </c:extLst>
              </c15:ser>
            </c15:filteredScatterSeries>
          </c:ext>
        </c:extLst>
      </c:scatterChart>
      <c:valAx>
        <c:axId val="88550549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4930265254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50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8526148969889066E-2"/>
          <c:y val="0.9204921861831491"/>
          <c:w val="0.96355058628764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Crv - O-C Diagr.</a:t>
            </a:r>
          </a:p>
        </c:rich>
      </c:tx>
      <c:layout>
        <c:manualLayout>
          <c:xMode val="edge"/>
          <c:yMode val="edge"/>
          <c:x val="0.3876582278481012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634168126798494"/>
          <c:w val="0.81803797468354433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1-4017-9DEB-9920C5831A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-2.1120700002938975E-3</c:v>
                </c:pt>
                <c:pt idx="1">
                  <c:v>6.2976999470265582E-4</c:v>
                </c:pt>
                <c:pt idx="2">
                  <c:v>2.8589354995347094E-2</c:v>
                </c:pt>
                <c:pt idx="3">
                  <c:v>4.0930499962996691E-3</c:v>
                </c:pt>
                <c:pt idx="4">
                  <c:v>9.0526349958963692E-3</c:v>
                </c:pt>
                <c:pt idx="5">
                  <c:v>2.4144699964381289E-3</c:v>
                </c:pt>
                <c:pt idx="6">
                  <c:v>2.3740549950161949E-3</c:v>
                </c:pt>
                <c:pt idx="7">
                  <c:v>6.6061699981219135E-3</c:v>
                </c:pt>
                <c:pt idx="10">
                  <c:v>5.2460149963735603E-3</c:v>
                </c:pt>
                <c:pt idx="11">
                  <c:v>2.0325759993284009E-2</c:v>
                </c:pt>
                <c:pt idx="12">
                  <c:v>1.147704499453539E-2</c:v>
                </c:pt>
                <c:pt idx="13">
                  <c:v>2.6179549968219362E-3</c:v>
                </c:pt>
                <c:pt idx="14">
                  <c:v>4.0106449960148893E-3</c:v>
                </c:pt>
                <c:pt idx="15">
                  <c:v>9.151554993877653E-3</c:v>
                </c:pt>
                <c:pt idx="16">
                  <c:v>-2.0505200009210967E-3</c:v>
                </c:pt>
                <c:pt idx="17">
                  <c:v>1.8255899994983338E-3</c:v>
                </c:pt>
                <c:pt idx="18">
                  <c:v>-6.7456450051395223E-3</c:v>
                </c:pt>
                <c:pt idx="19">
                  <c:v>-2.1612550044665113E-3</c:v>
                </c:pt>
                <c:pt idx="20">
                  <c:v>6.3666999631095678E-4</c:v>
                </c:pt>
                <c:pt idx="21">
                  <c:v>-3.4141200085286982E-3</c:v>
                </c:pt>
                <c:pt idx="22">
                  <c:v>-7.7894000423839316E-4</c:v>
                </c:pt>
                <c:pt idx="23">
                  <c:v>3.3325399926980026E-3</c:v>
                </c:pt>
                <c:pt idx="24">
                  <c:v>2.6247349960613064E-3</c:v>
                </c:pt>
                <c:pt idx="25">
                  <c:v>2.6203949964838102E-3</c:v>
                </c:pt>
                <c:pt idx="26">
                  <c:v>-5.3506500044022687E-3</c:v>
                </c:pt>
                <c:pt idx="27">
                  <c:v>1.5399499534396455E-4</c:v>
                </c:pt>
                <c:pt idx="28">
                  <c:v>1.149697999790078E-2</c:v>
                </c:pt>
                <c:pt idx="29">
                  <c:v>2.0316649970482104E-3</c:v>
                </c:pt>
                <c:pt idx="30">
                  <c:v>-2.1704100072383881E-3</c:v>
                </c:pt>
                <c:pt idx="31">
                  <c:v>-3.4129000050597824E-3</c:v>
                </c:pt>
                <c:pt idx="32">
                  <c:v>-6.1497500428231433E-4</c:v>
                </c:pt>
                <c:pt idx="33">
                  <c:v>-4.2212000043946318E-3</c:v>
                </c:pt>
                <c:pt idx="34">
                  <c:v>6.7788000014843419E-3</c:v>
                </c:pt>
                <c:pt idx="35">
                  <c:v>2.7091744996141642E-2</c:v>
                </c:pt>
                <c:pt idx="36">
                  <c:v>1.1687594997056294E-2</c:v>
                </c:pt>
                <c:pt idx="37">
                  <c:v>-3.7788050030940212E-3</c:v>
                </c:pt>
                <c:pt idx="38">
                  <c:v>1.911999424919486E-5</c:v>
                </c:pt>
                <c:pt idx="39">
                  <c:v>1.3109849998727441E-2</c:v>
                </c:pt>
                <c:pt idx="40">
                  <c:v>6.8963149969931692E-3</c:v>
                </c:pt>
                <c:pt idx="41">
                  <c:v>-1.0198145006143022E-2</c:v>
                </c:pt>
                <c:pt idx="42">
                  <c:v>-2.21998000779422E-3</c:v>
                </c:pt>
                <c:pt idx="43">
                  <c:v>1.6680649932823144E-3</c:v>
                </c:pt>
                <c:pt idx="44">
                  <c:v>-1.9615550045273267E-3</c:v>
                </c:pt>
                <c:pt idx="45">
                  <c:v>-1.3700450072064996E-3</c:v>
                </c:pt>
                <c:pt idx="46">
                  <c:v>-5.0778500008163974E-3</c:v>
                </c:pt>
                <c:pt idx="47">
                  <c:v>-2.1320339998055715E-2</c:v>
                </c:pt>
                <c:pt idx="48">
                  <c:v>-9.3815050058765337E-3</c:v>
                </c:pt>
                <c:pt idx="49">
                  <c:v>-4.583580004691612E-3</c:v>
                </c:pt>
                <c:pt idx="50">
                  <c:v>-3.8872350050951354E-3</c:v>
                </c:pt>
                <c:pt idx="51">
                  <c:v>-8.554624997486826E-3</c:v>
                </c:pt>
                <c:pt idx="52">
                  <c:v>-8.79711500601843E-3</c:v>
                </c:pt>
                <c:pt idx="53">
                  <c:v>-1.7111145003582351E-2</c:v>
                </c:pt>
                <c:pt idx="54">
                  <c:v>-3.3132200042018667E-3</c:v>
                </c:pt>
                <c:pt idx="55">
                  <c:v>-8.5152950050542131E-3</c:v>
                </c:pt>
                <c:pt idx="56">
                  <c:v>-5.6168750015785918E-3</c:v>
                </c:pt>
                <c:pt idx="57">
                  <c:v>5.8670200014603324E-3</c:v>
                </c:pt>
                <c:pt idx="58">
                  <c:v>-1.2032960003125481E-2</c:v>
                </c:pt>
                <c:pt idx="59">
                  <c:v>-3.4879000086220913E-3</c:v>
                </c:pt>
                <c:pt idx="60">
                  <c:v>1.3692339998669922E-2</c:v>
                </c:pt>
                <c:pt idx="61">
                  <c:v>-1.3584500047727488E-3</c:v>
                </c:pt>
                <c:pt idx="62">
                  <c:v>-8.237650035880506E-4</c:v>
                </c:pt>
                <c:pt idx="63">
                  <c:v>1.5327519991842564E-2</c:v>
                </c:pt>
                <c:pt idx="64">
                  <c:v>1.0361000022385269E-4</c:v>
                </c:pt>
                <c:pt idx="65">
                  <c:v>3.5875049943570048E-3</c:v>
                </c:pt>
                <c:pt idx="66">
                  <c:v>5.3671499335905537E-4</c:v>
                </c:pt>
                <c:pt idx="67">
                  <c:v>-3.514075004204642E-3</c:v>
                </c:pt>
                <c:pt idx="68">
                  <c:v>-3.6260299966670573E-3</c:v>
                </c:pt>
                <c:pt idx="69">
                  <c:v>-9.8281050013611093E-3</c:v>
                </c:pt>
                <c:pt idx="70">
                  <c:v>-1.2726700006169267E-3</c:v>
                </c:pt>
                <c:pt idx="71">
                  <c:v>-3.676820000691805E-3</c:v>
                </c:pt>
                <c:pt idx="72">
                  <c:v>-2.676820004126057E-3</c:v>
                </c:pt>
                <c:pt idx="73">
                  <c:v>-2.7276100008748472E-3</c:v>
                </c:pt>
                <c:pt idx="74">
                  <c:v>3.6661649937741458E-3</c:v>
                </c:pt>
                <c:pt idx="75">
                  <c:v>-3.4250399985467084E-3</c:v>
                </c:pt>
                <c:pt idx="76">
                  <c:v>-2.8291900016483851E-3</c:v>
                </c:pt>
                <c:pt idx="77">
                  <c:v>-6.2945050012785941E-3</c:v>
                </c:pt>
                <c:pt idx="78">
                  <c:v>-2.496580003935378E-3</c:v>
                </c:pt>
                <c:pt idx="79">
                  <c:v>-7.4944500374840572E-4</c:v>
                </c:pt>
                <c:pt idx="80">
                  <c:v>-4.2043850044137798E-3</c:v>
                </c:pt>
                <c:pt idx="81">
                  <c:v>-1.5306440007407218E-2</c:v>
                </c:pt>
                <c:pt idx="82">
                  <c:v>7.2282449982594699E-3</c:v>
                </c:pt>
                <c:pt idx="83">
                  <c:v>-6.2163200054783374E-3</c:v>
                </c:pt>
                <c:pt idx="84">
                  <c:v>2.7836799927172251E-3</c:v>
                </c:pt>
                <c:pt idx="85">
                  <c:v>-3.4183950047008693E-3</c:v>
                </c:pt>
                <c:pt idx="86">
                  <c:v>-1.2772840003890451E-2</c:v>
                </c:pt>
                <c:pt idx="87">
                  <c:v>-4.3790650015580468E-3</c:v>
                </c:pt>
                <c:pt idx="88">
                  <c:v>-7.552185001259204E-3</c:v>
                </c:pt>
                <c:pt idx="89">
                  <c:v>-1.8558400042820722E-3</c:v>
                </c:pt>
                <c:pt idx="90">
                  <c:v>-7.0455500099342316E-4</c:v>
                </c:pt>
                <c:pt idx="91">
                  <c:v>5.6777599966153502E-3</c:v>
                </c:pt>
                <c:pt idx="92">
                  <c:v>-1.5787555006681941E-2</c:v>
                </c:pt>
                <c:pt idx="93">
                  <c:v>1.03699931059964E-5</c:v>
                </c:pt>
                <c:pt idx="94">
                  <c:v>-1.6766850021667778E-3</c:v>
                </c:pt>
                <c:pt idx="95">
                  <c:v>-8.0835008702706546E-5</c:v>
                </c:pt>
                <c:pt idx="96">
                  <c:v>-5.2829100022790954E-3</c:v>
                </c:pt>
                <c:pt idx="97">
                  <c:v>-4.2829100057133473E-3</c:v>
                </c:pt>
                <c:pt idx="99">
                  <c:v>6.6629999491851777E-4</c:v>
                </c:pt>
                <c:pt idx="100">
                  <c:v>-2.54615000449121E-3</c:v>
                </c:pt>
                <c:pt idx="101">
                  <c:v>-4.4052400044165552E-3</c:v>
                </c:pt>
                <c:pt idx="102">
                  <c:v>-3.4052400005748495E-3</c:v>
                </c:pt>
                <c:pt idx="103">
                  <c:v>-8.8093900048988871E-3</c:v>
                </c:pt>
                <c:pt idx="104">
                  <c:v>-2.4560300080338493E-3</c:v>
                </c:pt>
                <c:pt idx="105">
                  <c:v>4.0890299933380447E-3</c:v>
                </c:pt>
                <c:pt idx="106">
                  <c:v>-3.7307300081010908E-3</c:v>
                </c:pt>
                <c:pt idx="107">
                  <c:v>-1.7307300076936372E-3</c:v>
                </c:pt>
                <c:pt idx="108">
                  <c:v>-6.1925000773044303E-4</c:v>
                </c:pt>
                <c:pt idx="109">
                  <c:v>3.1060499968589284E-3</c:v>
                </c:pt>
                <c:pt idx="110">
                  <c:v>4.0044699999270961E-3</c:v>
                </c:pt>
                <c:pt idx="111">
                  <c:v>2.196169996750541E-3</c:v>
                </c:pt>
                <c:pt idx="112">
                  <c:v>1.4157399928080849E-3</c:v>
                </c:pt>
                <c:pt idx="113">
                  <c:v>-6.9884100012131967E-3</c:v>
                </c:pt>
                <c:pt idx="114">
                  <c:v>-3.6754649991053157E-3</c:v>
                </c:pt>
                <c:pt idx="115">
                  <c:v>-1.6754650059738196E-3</c:v>
                </c:pt>
                <c:pt idx="116">
                  <c:v>9.3245349999051541E-3</c:v>
                </c:pt>
                <c:pt idx="117">
                  <c:v>-8.8775399999576621E-3</c:v>
                </c:pt>
                <c:pt idx="118">
                  <c:v>-2.8775399987353012E-3</c:v>
                </c:pt>
                <c:pt idx="121">
                  <c:v>-6.0102450006525032E-3</c:v>
                </c:pt>
                <c:pt idx="122">
                  <c:v>9.389649931108579E-4</c:v>
                </c:pt>
                <c:pt idx="123">
                  <c:v>-4.7688400009064935E-3</c:v>
                </c:pt>
                <c:pt idx="124">
                  <c:v>-7.6884000009158626E-4</c:v>
                </c:pt>
                <c:pt idx="125">
                  <c:v>-6.9709150047856383E-3</c:v>
                </c:pt>
                <c:pt idx="126">
                  <c:v>-1.5886000037426129E-3</c:v>
                </c:pt>
                <c:pt idx="127">
                  <c:v>-4.4777299990528263E-3</c:v>
                </c:pt>
                <c:pt idx="128">
                  <c:v>-2.4777299986453727E-3</c:v>
                </c:pt>
                <c:pt idx="129">
                  <c:v>-2.0435400074347854E-3</c:v>
                </c:pt>
                <c:pt idx="130">
                  <c:v>-3.08340007904917E-4</c:v>
                </c:pt>
                <c:pt idx="131">
                  <c:v>-1.0764365004433785E-2</c:v>
                </c:pt>
                <c:pt idx="132">
                  <c:v>-1.7643650062382221E-3</c:v>
                </c:pt>
                <c:pt idx="133">
                  <c:v>9.235634992364794E-3</c:v>
                </c:pt>
                <c:pt idx="134">
                  <c:v>-1.4929200042388402E-3</c:v>
                </c:pt>
                <c:pt idx="135">
                  <c:v>2.0292199988034554E-3</c:v>
                </c:pt>
                <c:pt idx="136">
                  <c:v>-3.3901200076797977E-3</c:v>
                </c:pt>
                <c:pt idx="137">
                  <c:v>-2.484579999872949E-3</c:v>
                </c:pt>
                <c:pt idx="138">
                  <c:v>-1.6265750091406517E-3</c:v>
                </c:pt>
                <c:pt idx="139">
                  <c:v>5.0593949999893084E-3</c:v>
                </c:pt>
                <c:pt idx="140">
                  <c:v>1.2407199974404648E-3</c:v>
                </c:pt>
                <c:pt idx="141">
                  <c:v>2.2500099948956631E-3</c:v>
                </c:pt>
                <c:pt idx="142">
                  <c:v>-2.3562150017824024E-3</c:v>
                </c:pt>
                <c:pt idx="143">
                  <c:v>-2.5582899979781359E-3</c:v>
                </c:pt>
                <c:pt idx="144">
                  <c:v>2.2396349959308282E-3</c:v>
                </c:pt>
                <c:pt idx="145">
                  <c:v>-3.1024000054458156E-4</c:v>
                </c:pt>
                <c:pt idx="146">
                  <c:v>4.3757300009019673E-3</c:v>
                </c:pt>
                <c:pt idx="147">
                  <c:v>1.0109099966939539E-3</c:v>
                </c:pt>
                <c:pt idx="148">
                  <c:v>7.5559699980658479E-3</c:v>
                </c:pt>
                <c:pt idx="149">
                  <c:v>-1.3031199996476062E-3</c:v>
                </c:pt>
                <c:pt idx="150">
                  <c:v>6.9688000075984746E-4</c:v>
                </c:pt>
                <c:pt idx="151">
                  <c:v>5.9529999271035194E-4</c:v>
                </c:pt>
                <c:pt idx="152">
                  <c:v>1.5237599945976399E-3</c:v>
                </c:pt>
                <c:pt idx="153">
                  <c:v>3.0180299945641309E-3</c:v>
                </c:pt>
                <c:pt idx="154">
                  <c:v>1.1735125000996049E-2</c:v>
                </c:pt>
                <c:pt idx="155">
                  <c:v>-1.4669500014861114E-3</c:v>
                </c:pt>
                <c:pt idx="156">
                  <c:v>-6.6902500111609697E-4</c:v>
                </c:pt>
                <c:pt idx="157">
                  <c:v>-3.2760006433818489E-5</c:v>
                </c:pt>
                <c:pt idx="158">
                  <c:v>9.1645000065909699E-4</c:v>
                </c:pt>
                <c:pt idx="159">
                  <c:v>3.9164499976322986E-3</c:v>
                </c:pt>
                <c:pt idx="160">
                  <c:v>-1.4483700069831684E-3</c:v>
                </c:pt>
                <c:pt idx="161">
                  <c:v>1.2843824995798059E-2</c:v>
                </c:pt>
                <c:pt idx="162">
                  <c:v>-1.2074400074197911E-3</c:v>
                </c:pt>
                <c:pt idx="163">
                  <c:v>-4.7868800029391423E-3</c:v>
                </c:pt>
                <c:pt idx="164">
                  <c:v>6.4731000020401552E-4</c:v>
                </c:pt>
                <c:pt idx="165">
                  <c:v>6.2431599944829941E-3</c:v>
                </c:pt>
                <c:pt idx="166">
                  <c:v>-3.3455700031481683E-3</c:v>
                </c:pt>
                <c:pt idx="167">
                  <c:v>7.8057149949017912E-3</c:v>
                </c:pt>
                <c:pt idx="168">
                  <c:v>6.0364000091794878E-4</c:v>
                </c:pt>
                <c:pt idx="169">
                  <c:v>-8.0051000259118155E-4</c:v>
                </c:pt>
                <c:pt idx="170">
                  <c:v>-1.0648349998518825E-3</c:v>
                </c:pt>
                <c:pt idx="171">
                  <c:v>-1.6147100031957962E-3</c:v>
                </c:pt>
                <c:pt idx="172">
                  <c:v>-2.3121400008676574E-3</c:v>
                </c:pt>
                <c:pt idx="173">
                  <c:v>-1.4738000027136877E-3</c:v>
                </c:pt>
                <c:pt idx="174">
                  <c:v>2.4246199973276816E-3</c:v>
                </c:pt>
                <c:pt idx="175">
                  <c:v>-1.2220200078445487E-3</c:v>
                </c:pt>
                <c:pt idx="176">
                  <c:v>5.1473999337758869E-4</c:v>
                </c:pt>
                <c:pt idx="177">
                  <c:v>4.3509099996299483E-3</c:v>
                </c:pt>
                <c:pt idx="178">
                  <c:v>-5.8511649986030534E-3</c:v>
                </c:pt>
                <c:pt idx="179">
                  <c:v>-6.2149000004865229E-3</c:v>
                </c:pt>
                <c:pt idx="182">
                  <c:v>1.3329074994544499E-2</c:v>
                </c:pt>
                <c:pt idx="183">
                  <c:v>2.1674149975297041E-3</c:v>
                </c:pt>
                <c:pt idx="184">
                  <c:v>6.6120999690610915E-4</c:v>
                </c:pt>
                <c:pt idx="185">
                  <c:v>6.1020000430289656E-5</c:v>
                </c:pt>
                <c:pt idx="186">
                  <c:v>5.044999998062849E-4</c:v>
                </c:pt>
                <c:pt idx="187">
                  <c:v>1.0034999286290258E-4</c:v>
                </c:pt>
                <c:pt idx="188">
                  <c:v>2.978019998408854E-3</c:v>
                </c:pt>
                <c:pt idx="189">
                  <c:v>1.4214999973773956E-3</c:v>
                </c:pt>
                <c:pt idx="190">
                  <c:v>1.3603350016637705E-3</c:v>
                </c:pt>
                <c:pt idx="192">
                  <c:v>5.7033199991565198E-3</c:v>
                </c:pt>
                <c:pt idx="193">
                  <c:v>5.6679993576835841E-5</c:v>
                </c:pt>
                <c:pt idx="194">
                  <c:v>1.6918600013013929E-3</c:v>
                </c:pt>
                <c:pt idx="195">
                  <c:v>3.6918600017088465E-3</c:v>
                </c:pt>
                <c:pt idx="196">
                  <c:v>5.6918599948403426E-3</c:v>
                </c:pt>
                <c:pt idx="197">
                  <c:v>-1.5102150064194575E-3</c:v>
                </c:pt>
                <c:pt idx="198">
                  <c:v>8.984054991742596E-3</c:v>
                </c:pt>
                <c:pt idx="199">
                  <c:v>-1.7181900038849562E-3</c:v>
                </c:pt>
                <c:pt idx="200">
                  <c:v>5.6144199916161597E-3</c:v>
                </c:pt>
                <c:pt idx="201">
                  <c:v>6.4216350001515821E-3</c:v>
                </c:pt>
                <c:pt idx="202">
                  <c:v>4.3905099955736659E-3</c:v>
                </c:pt>
                <c:pt idx="203">
                  <c:v>6.3397199992323294E-3</c:v>
                </c:pt>
                <c:pt idx="204">
                  <c:v>-3.767174000677187E-2</c:v>
                </c:pt>
                <c:pt idx="205">
                  <c:v>4.3282599945086986E-3</c:v>
                </c:pt>
                <c:pt idx="206">
                  <c:v>1.0641204993589781E-2</c:v>
                </c:pt>
                <c:pt idx="207">
                  <c:v>3.2944899940048344E-3</c:v>
                </c:pt>
                <c:pt idx="208">
                  <c:v>2.8903399943374097E-3</c:v>
                </c:pt>
                <c:pt idx="209">
                  <c:v>2.2207799993338995E-3</c:v>
                </c:pt>
                <c:pt idx="210">
                  <c:v>4.5927199971629307E-3</c:v>
                </c:pt>
                <c:pt idx="211">
                  <c:v>2.0869899963145144E-3</c:v>
                </c:pt>
                <c:pt idx="212">
                  <c:v>4.0154499947675504E-3</c:v>
                </c:pt>
                <c:pt idx="213">
                  <c:v>2.96357499610167E-3</c:v>
                </c:pt>
                <c:pt idx="214">
                  <c:v>3.7555999952019192E-3</c:v>
                </c:pt>
                <c:pt idx="215">
                  <c:v>4.9451300001237541E-3</c:v>
                </c:pt>
                <c:pt idx="216">
                  <c:v>1.2984899949515238E-3</c:v>
                </c:pt>
                <c:pt idx="217">
                  <c:v>1.8435500023770146E-3</c:v>
                </c:pt>
                <c:pt idx="218">
                  <c:v>1.7627199995331466E-3</c:v>
                </c:pt>
                <c:pt idx="219">
                  <c:v>3.5606449964689091E-3</c:v>
                </c:pt>
                <c:pt idx="220">
                  <c:v>7.1564949976163916E-3</c:v>
                </c:pt>
                <c:pt idx="221">
                  <c:v>2.3886099952505901E-3</c:v>
                </c:pt>
                <c:pt idx="222">
                  <c:v>-8.9429500076221302E-4</c:v>
                </c:pt>
                <c:pt idx="223">
                  <c:v>7.3019997216761112E-5</c:v>
                </c:pt>
                <c:pt idx="224">
                  <c:v>-2.2918000031495467E-3</c:v>
                </c:pt>
                <c:pt idx="225">
                  <c:v>-1.0649500007275492E-2</c:v>
                </c:pt>
                <c:pt idx="226">
                  <c:v>-7.6495000030263327E-3</c:v>
                </c:pt>
                <c:pt idx="227">
                  <c:v>2.3504999917349778E-3</c:v>
                </c:pt>
                <c:pt idx="228">
                  <c:v>-6.4021000434877351E-4</c:v>
                </c:pt>
                <c:pt idx="229">
                  <c:v>5.8540600002743304E-3</c:v>
                </c:pt>
                <c:pt idx="230">
                  <c:v>4.2915999802062288E-4</c:v>
                </c:pt>
                <c:pt idx="231">
                  <c:v>3.1752099966979586E-3</c:v>
                </c:pt>
                <c:pt idx="232">
                  <c:v>-1.7455200068070553E-3</c:v>
                </c:pt>
                <c:pt idx="233">
                  <c:v>1.6264199948636815E-3</c:v>
                </c:pt>
                <c:pt idx="234">
                  <c:v>8.4511300010490231E-3</c:v>
                </c:pt>
                <c:pt idx="235">
                  <c:v>3.2894699979806319E-3</c:v>
                </c:pt>
                <c:pt idx="236">
                  <c:v>5.5412500005331822E-3</c:v>
                </c:pt>
                <c:pt idx="237">
                  <c:v>2.8838499565608799E-4</c:v>
                </c:pt>
                <c:pt idx="238">
                  <c:v>6.7515299961087294E-3</c:v>
                </c:pt>
                <c:pt idx="239">
                  <c:v>2.6654999965103343E-4</c:v>
                </c:pt>
                <c:pt idx="240">
                  <c:v>1.0644749927450903E-3</c:v>
                </c:pt>
                <c:pt idx="241">
                  <c:v>8.6239999654935673E-4</c:v>
                </c:pt>
                <c:pt idx="242">
                  <c:v>3.2851299984031357E-3</c:v>
                </c:pt>
                <c:pt idx="243">
                  <c:v>-4.3838200072059408E-3</c:v>
                </c:pt>
                <c:pt idx="244">
                  <c:v>3.9766599948052317E-3</c:v>
                </c:pt>
                <c:pt idx="245">
                  <c:v>6.885454997245688E-3</c:v>
                </c:pt>
                <c:pt idx="252">
                  <c:v>8.0354000238003209E-4</c:v>
                </c:pt>
                <c:pt idx="256">
                  <c:v>1.0345699993195012E-3</c:v>
                </c:pt>
                <c:pt idx="257">
                  <c:v>3.7008750005043112E-3</c:v>
                </c:pt>
                <c:pt idx="258">
                  <c:v>4.9385500024072826E-3</c:v>
                </c:pt>
                <c:pt idx="259">
                  <c:v>-1.9320000064908527E-3</c:v>
                </c:pt>
                <c:pt idx="260">
                  <c:v>2.9902999813202769E-4</c:v>
                </c:pt>
                <c:pt idx="261">
                  <c:v>-4.7102499956963584E-4</c:v>
                </c:pt>
                <c:pt idx="262">
                  <c:v>-6.6233949983143248E-3</c:v>
                </c:pt>
                <c:pt idx="263">
                  <c:v>1.5377999807242304E-4</c:v>
                </c:pt>
                <c:pt idx="264">
                  <c:v>1.0484829996130429E-2</c:v>
                </c:pt>
                <c:pt idx="265">
                  <c:v>3.9862199919298291E-3</c:v>
                </c:pt>
                <c:pt idx="266">
                  <c:v>9.9354299964033999E-3</c:v>
                </c:pt>
                <c:pt idx="267">
                  <c:v>2.2554949900950305E-3</c:v>
                </c:pt>
                <c:pt idx="268">
                  <c:v>-3.9061650022631511E-3</c:v>
                </c:pt>
                <c:pt idx="269">
                  <c:v>1.7901799947139807E-3</c:v>
                </c:pt>
                <c:pt idx="270">
                  <c:v>-1.8437800026731566E-3</c:v>
                </c:pt>
                <c:pt idx="271">
                  <c:v>7.145844996557571E-3</c:v>
                </c:pt>
                <c:pt idx="272">
                  <c:v>3.9323099990724586E-3</c:v>
                </c:pt>
                <c:pt idx="273">
                  <c:v>4.9323099956382066E-3</c:v>
                </c:pt>
                <c:pt idx="274">
                  <c:v>6.891894998261705E-3</c:v>
                </c:pt>
                <c:pt idx="275">
                  <c:v>3.112549995421432E-3</c:v>
                </c:pt>
                <c:pt idx="276">
                  <c:v>6.854870000097435E-3</c:v>
                </c:pt>
                <c:pt idx="277">
                  <c:v>8.8816549978218973E-3</c:v>
                </c:pt>
                <c:pt idx="278">
                  <c:v>7.799739993060939E-3</c:v>
                </c:pt>
                <c:pt idx="279">
                  <c:v>1.9106099935015664E-3</c:v>
                </c:pt>
                <c:pt idx="280">
                  <c:v>1.8598200040287338E-3</c:v>
                </c:pt>
                <c:pt idx="281">
                  <c:v>1.4556699970853515E-3</c:v>
                </c:pt>
                <c:pt idx="282">
                  <c:v>-6.1587000527651981E-4</c:v>
                </c:pt>
                <c:pt idx="283">
                  <c:v>3.841299912892282E-4</c:v>
                </c:pt>
                <c:pt idx="284">
                  <c:v>5.0363299960736185E-3</c:v>
                </c:pt>
                <c:pt idx="285">
                  <c:v>4.5076799942762591E-3</c:v>
                </c:pt>
                <c:pt idx="286">
                  <c:v>6.4061000011861324E-3</c:v>
                </c:pt>
                <c:pt idx="287">
                  <c:v>9.09206999494927E-3</c:v>
                </c:pt>
                <c:pt idx="288">
                  <c:v>6.7283349926583469E-3</c:v>
                </c:pt>
                <c:pt idx="293">
                  <c:v>6.2723099981667474E-3</c:v>
                </c:pt>
                <c:pt idx="294">
                  <c:v>4.8102999426191673E-4</c:v>
                </c:pt>
                <c:pt idx="295">
                  <c:v>5.8518849982647225E-3</c:v>
                </c:pt>
                <c:pt idx="296">
                  <c:v>3.6891399940941483E-3</c:v>
                </c:pt>
                <c:pt idx="297">
                  <c:v>5.2341999980853871E-3</c:v>
                </c:pt>
                <c:pt idx="298">
                  <c:v>6.0321249984554015E-3</c:v>
                </c:pt>
                <c:pt idx="299">
                  <c:v>3.1834099936531857E-3</c:v>
                </c:pt>
                <c:pt idx="300">
                  <c:v>4.7792599943932146E-3</c:v>
                </c:pt>
                <c:pt idx="301">
                  <c:v>4.7077199997147545E-3</c:v>
                </c:pt>
                <c:pt idx="302">
                  <c:v>-2.2021600016159937E-3</c:v>
                </c:pt>
                <c:pt idx="303">
                  <c:v>3.1682199987699278E-3</c:v>
                </c:pt>
                <c:pt idx="304">
                  <c:v>1.4882850009598769E-3</c:v>
                </c:pt>
                <c:pt idx="305">
                  <c:v>1.0235419991659001E-2</c:v>
                </c:pt>
                <c:pt idx="306">
                  <c:v>2.0333449938334525E-3</c:v>
                </c:pt>
                <c:pt idx="307">
                  <c:v>3.8312699980451725E-3</c:v>
                </c:pt>
                <c:pt idx="308">
                  <c:v>4.1234649979742244E-3</c:v>
                </c:pt>
                <c:pt idx="309">
                  <c:v>2.3047899958328344E-3</c:v>
                </c:pt>
                <c:pt idx="310">
                  <c:v>1.5264374997059349E-2</c:v>
                </c:pt>
                <c:pt idx="311">
                  <c:v>5.303705002006609E-3</c:v>
                </c:pt>
                <c:pt idx="312">
                  <c:v>8.0508399914833717E-3</c:v>
                </c:pt>
                <c:pt idx="313">
                  <c:v>1.8891799991251901E-3</c:v>
                </c:pt>
                <c:pt idx="314">
                  <c:v>7.8891799930715933E-3</c:v>
                </c:pt>
                <c:pt idx="315">
                  <c:v>8.1802899949252605E-3</c:v>
                </c:pt>
                <c:pt idx="316">
                  <c:v>9.1802899987669662E-3</c:v>
                </c:pt>
                <c:pt idx="317">
                  <c:v>3.7609499995596707E-3</c:v>
                </c:pt>
                <c:pt idx="318">
                  <c:v>8.8106549956137314E-3</c:v>
                </c:pt>
                <c:pt idx="319">
                  <c:v>7.6085799955762923E-3</c:v>
                </c:pt>
                <c:pt idx="320">
                  <c:v>9.7598649954306893E-3</c:v>
                </c:pt>
                <c:pt idx="321">
                  <c:v>9.3049249917385168E-3</c:v>
                </c:pt>
                <c:pt idx="322">
                  <c:v>7.7888199957669713E-3</c:v>
                </c:pt>
                <c:pt idx="323">
                  <c:v>1.1576369994145352E-2</c:v>
                </c:pt>
                <c:pt idx="324">
                  <c:v>8.1722199975047261E-3</c:v>
                </c:pt>
                <c:pt idx="325">
                  <c:v>8.0913900019368157E-3</c:v>
                </c:pt>
                <c:pt idx="326">
                  <c:v>2.8893150010844693E-3</c:v>
                </c:pt>
                <c:pt idx="327">
                  <c:v>6.283089991484303E-3</c:v>
                </c:pt>
                <c:pt idx="328">
                  <c:v>1.7614614997000899E-2</c:v>
                </c:pt>
                <c:pt idx="329">
                  <c:v>6.6605899992282502E-3</c:v>
                </c:pt>
                <c:pt idx="330">
                  <c:v>7.5983399947290309E-3</c:v>
                </c:pt>
                <c:pt idx="331">
                  <c:v>8.7900399958016351E-3</c:v>
                </c:pt>
                <c:pt idx="332">
                  <c:v>6.4252199954353273E-3</c:v>
                </c:pt>
                <c:pt idx="333">
                  <c:v>1.1980654991930351E-2</c:v>
                </c:pt>
                <c:pt idx="334">
                  <c:v>1.0515339999983553E-2</c:v>
                </c:pt>
                <c:pt idx="335">
                  <c:v>4.9773999926401302E-3</c:v>
                </c:pt>
                <c:pt idx="336">
                  <c:v>3.7240599995129742E-3</c:v>
                </c:pt>
                <c:pt idx="337">
                  <c:v>1.048868999350816E-2</c:v>
                </c:pt>
                <c:pt idx="338">
                  <c:v>5.80875499144895E-3</c:v>
                </c:pt>
                <c:pt idx="339">
                  <c:v>2.0848084997851402E-2</c:v>
                </c:pt>
                <c:pt idx="340">
                  <c:v>1.2393144999805372E-2</c:v>
                </c:pt>
                <c:pt idx="341">
                  <c:v>1.006873999722302E-2</c:v>
                </c:pt>
                <c:pt idx="342">
                  <c:v>9.8262499959673733E-3</c:v>
                </c:pt>
                <c:pt idx="343">
                  <c:v>9.9956399935763329E-3</c:v>
                </c:pt>
                <c:pt idx="344">
                  <c:v>7.2545399962109514E-3</c:v>
                </c:pt>
                <c:pt idx="345">
                  <c:v>1.684930500050541E-2</c:v>
                </c:pt>
                <c:pt idx="349">
                  <c:v>1.1260574996413197E-2</c:v>
                </c:pt>
                <c:pt idx="350">
                  <c:v>1.1227889997826423E-2</c:v>
                </c:pt>
                <c:pt idx="352">
                  <c:v>1.1031850001018029E-2</c:v>
                </c:pt>
                <c:pt idx="353">
                  <c:v>1.037374999577878E-2</c:v>
                </c:pt>
                <c:pt idx="354">
                  <c:v>1.6110509997815825E-2</c:v>
                </c:pt>
                <c:pt idx="355">
                  <c:v>1.5463869996892754E-2</c:v>
                </c:pt>
                <c:pt idx="356">
                  <c:v>1.3553989992942661E-2</c:v>
                </c:pt>
                <c:pt idx="357">
                  <c:v>1.694776499789441E-2</c:v>
                </c:pt>
                <c:pt idx="358">
                  <c:v>1.2699049999355339E-2</c:v>
                </c:pt>
                <c:pt idx="359">
                  <c:v>1.3199050001276191E-2</c:v>
                </c:pt>
                <c:pt idx="360">
                  <c:v>1.6099050000775605E-2</c:v>
                </c:pt>
                <c:pt idx="361">
                  <c:v>1.7099049997341353E-2</c:v>
                </c:pt>
                <c:pt idx="362">
                  <c:v>1.5033069998025894E-2</c:v>
                </c:pt>
                <c:pt idx="363">
                  <c:v>1.2710149996564724E-2</c:v>
                </c:pt>
                <c:pt idx="364">
                  <c:v>1.2634954997338355E-2</c:v>
                </c:pt>
                <c:pt idx="365">
                  <c:v>1.2677940001594834E-2</c:v>
                </c:pt>
                <c:pt idx="371">
                  <c:v>1.4124410001386423E-2</c:v>
                </c:pt>
                <c:pt idx="375">
                  <c:v>1.38890399975935E-2</c:v>
                </c:pt>
                <c:pt idx="376">
                  <c:v>1.1979159993643407E-2</c:v>
                </c:pt>
                <c:pt idx="377">
                  <c:v>1.1998329995549284E-2</c:v>
                </c:pt>
                <c:pt idx="379">
                  <c:v>1.8715919992246199E-2</c:v>
                </c:pt>
                <c:pt idx="381">
                  <c:v>2.8277999997953884E-2</c:v>
                </c:pt>
                <c:pt idx="382">
                  <c:v>1.3278989994432777E-2</c:v>
                </c:pt>
                <c:pt idx="383">
                  <c:v>1.3680874995770864E-2</c:v>
                </c:pt>
                <c:pt idx="384">
                  <c:v>1.3395895002759062E-2</c:v>
                </c:pt>
                <c:pt idx="385">
                  <c:v>1.4274649998696987E-2</c:v>
                </c:pt>
                <c:pt idx="386">
                  <c:v>1.4234235000913031E-2</c:v>
                </c:pt>
                <c:pt idx="387">
                  <c:v>1.4232159999664873E-2</c:v>
                </c:pt>
                <c:pt idx="388">
                  <c:v>1.4815559989074245E-2</c:v>
                </c:pt>
                <c:pt idx="389">
                  <c:v>1.7250739991141018E-2</c:v>
                </c:pt>
                <c:pt idx="390">
                  <c:v>1.3950149994343519E-2</c:v>
                </c:pt>
                <c:pt idx="391">
                  <c:v>1.4472385002591182E-2</c:v>
                </c:pt>
                <c:pt idx="392">
                  <c:v>1.3318949997483287E-2</c:v>
                </c:pt>
                <c:pt idx="394">
                  <c:v>1.4667379997263197E-2</c:v>
                </c:pt>
                <c:pt idx="396">
                  <c:v>1.6253180001513101E-2</c:v>
                </c:pt>
                <c:pt idx="397">
                  <c:v>1.833134499611333E-2</c:v>
                </c:pt>
                <c:pt idx="398">
                  <c:v>1.3742709998041391E-2</c:v>
                </c:pt>
                <c:pt idx="401">
                  <c:v>1.6245184990111738E-2</c:v>
                </c:pt>
                <c:pt idx="403">
                  <c:v>1.7532469995785505E-2</c:v>
                </c:pt>
                <c:pt idx="404">
                  <c:v>1.5020020000520162E-2</c:v>
                </c:pt>
                <c:pt idx="405">
                  <c:v>1.5338104996772017E-2</c:v>
                </c:pt>
                <c:pt idx="406">
                  <c:v>1.5992454995284788E-2</c:v>
                </c:pt>
                <c:pt idx="407">
                  <c:v>1.6339324996806681E-2</c:v>
                </c:pt>
                <c:pt idx="408">
                  <c:v>1.5290609997464344E-2</c:v>
                </c:pt>
                <c:pt idx="409">
                  <c:v>1.5813835001608822E-2</c:v>
                </c:pt>
                <c:pt idx="410">
                  <c:v>1.7011759991873987E-2</c:v>
                </c:pt>
                <c:pt idx="411">
                  <c:v>1.4446939996560104E-2</c:v>
                </c:pt>
                <c:pt idx="422">
                  <c:v>2.0060744995134883E-2</c:v>
                </c:pt>
                <c:pt idx="437">
                  <c:v>1.6393080004490912E-2</c:v>
                </c:pt>
                <c:pt idx="441">
                  <c:v>1.8052250001346692E-2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B1-4017-9DEB-9920C5831A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8">
                  <c:v>-3.3000000039464794E-3</c:v>
                </c:pt>
                <c:pt idx="98">
                  <c:v>-1.2829100014641881E-3</c:v>
                </c:pt>
                <c:pt idx="119">
                  <c:v>-4.1915700057870708E-3</c:v>
                </c:pt>
                <c:pt idx="120">
                  <c:v>4.6063549962127581E-3</c:v>
                </c:pt>
                <c:pt idx="180">
                  <c:v>1.7042699982994236E-3</c:v>
                </c:pt>
                <c:pt idx="181">
                  <c:v>3.2943899932433851E-3</c:v>
                </c:pt>
                <c:pt idx="191">
                  <c:v>2.7266399993095547E-3</c:v>
                </c:pt>
                <c:pt idx="246">
                  <c:v>-2.2650000755675137E-4</c:v>
                </c:pt>
                <c:pt idx="247">
                  <c:v>4.7349999658763409E-4</c:v>
                </c:pt>
                <c:pt idx="248">
                  <c:v>4.7350001113954931E-4</c:v>
                </c:pt>
                <c:pt idx="249">
                  <c:v>5.1268599927425385E-3</c:v>
                </c:pt>
                <c:pt idx="250">
                  <c:v>5.2268599683884531E-3</c:v>
                </c:pt>
                <c:pt idx="251">
                  <c:v>5.226859990216326E-3</c:v>
                </c:pt>
                <c:pt idx="253">
                  <c:v>3.4190549995400943E-3</c:v>
                </c:pt>
                <c:pt idx="254">
                  <c:v>3.7190549337537959E-3</c:v>
                </c:pt>
                <c:pt idx="255">
                  <c:v>3.7190549992374144E-3</c:v>
                </c:pt>
                <c:pt idx="289">
                  <c:v>-3.5545700011425652E-3</c:v>
                </c:pt>
                <c:pt idx="290">
                  <c:v>-3.05457000649767E-3</c:v>
                </c:pt>
                <c:pt idx="291">
                  <c:v>-7.5664508767658845E-4</c:v>
                </c:pt>
                <c:pt idx="292">
                  <c:v>-7.5664500036509708E-4</c:v>
                </c:pt>
                <c:pt idx="367">
                  <c:v>1.3280510000186041E-2</c:v>
                </c:pt>
                <c:pt idx="370">
                  <c:v>1.2266479992831592E-2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B1-4017-9DEB-9920C5831A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346">
                  <c:v>8.866799995303154E-3</c:v>
                </c:pt>
                <c:pt idx="347">
                  <c:v>9.4647250007255934E-3</c:v>
                </c:pt>
                <c:pt idx="348">
                  <c:v>9.3626499947276898E-3</c:v>
                </c:pt>
                <c:pt idx="351">
                  <c:v>1.1347460000251886E-2</c:v>
                </c:pt>
                <c:pt idx="366">
                  <c:v>1.2480509998567868E-2</c:v>
                </c:pt>
                <c:pt idx="368">
                  <c:v>1.397843499580631E-2</c:v>
                </c:pt>
                <c:pt idx="369">
                  <c:v>1.2776359995768871E-2</c:v>
                </c:pt>
                <c:pt idx="372">
                  <c:v>1.2015519998385571E-2</c:v>
                </c:pt>
                <c:pt idx="373">
                  <c:v>1.3705145000130869E-2</c:v>
                </c:pt>
                <c:pt idx="374">
                  <c:v>1.1464729999715928E-2</c:v>
                </c:pt>
                <c:pt idx="378">
                  <c:v>1.3115919995470904E-2</c:v>
                </c:pt>
                <c:pt idx="380">
                  <c:v>1.0933509998722002E-2</c:v>
                </c:pt>
                <c:pt idx="395">
                  <c:v>2.250712999375537E-2</c:v>
                </c:pt>
                <c:pt idx="399">
                  <c:v>2.566494499478722E-2</c:v>
                </c:pt>
                <c:pt idx="400">
                  <c:v>2.4860794997948688E-2</c:v>
                </c:pt>
                <c:pt idx="402">
                  <c:v>1.5311889997974504E-2</c:v>
                </c:pt>
                <c:pt idx="412">
                  <c:v>1.4532740002323408E-2</c:v>
                </c:pt>
                <c:pt idx="413">
                  <c:v>1.5767919991048984E-2</c:v>
                </c:pt>
                <c:pt idx="414">
                  <c:v>1.615804000175558E-2</c:v>
                </c:pt>
                <c:pt idx="415">
                  <c:v>1.9350234993908089E-2</c:v>
                </c:pt>
                <c:pt idx="416">
                  <c:v>1.9346084991411772E-2</c:v>
                </c:pt>
                <c:pt idx="417">
                  <c:v>2.0051644998602569E-2</c:v>
                </c:pt>
                <c:pt idx="418">
                  <c:v>1.7902929990668781E-2</c:v>
                </c:pt>
                <c:pt idx="419">
                  <c:v>1.7073290000553243E-2</c:v>
                </c:pt>
                <c:pt idx="420">
                  <c:v>2.0457184997212607E-2</c:v>
                </c:pt>
                <c:pt idx="421">
                  <c:v>1.9392365000385325E-2</c:v>
                </c:pt>
                <c:pt idx="424">
                  <c:v>1.9866874994477257E-2</c:v>
                </c:pt>
                <c:pt idx="425">
                  <c:v>1.7835179998655804E-2</c:v>
                </c:pt>
                <c:pt idx="426">
                  <c:v>1.8411079996440094E-2</c:v>
                </c:pt>
                <c:pt idx="427">
                  <c:v>1.8206929998996202E-2</c:v>
                </c:pt>
                <c:pt idx="428">
                  <c:v>1.8354064995946828E-2</c:v>
                </c:pt>
                <c:pt idx="429">
                  <c:v>1.9799620000412688E-2</c:v>
                </c:pt>
                <c:pt idx="430">
                  <c:v>1.7726499994751066E-2</c:v>
                </c:pt>
                <c:pt idx="431">
                  <c:v>1.7232059995876625E-2</c:v>
                </c:pt>
                <c:pt idx="432">
                  <c:v>1.4507789994240738E-2</c:v>
                </c:pt>
                <c:pt idx="433">
                  <c:v>1.570917999924859E-2</c:v>
                </c:pt>
                <c:pt idx="434">
                  <c:v>1.7889419992570765E-2</c:v>
                </c:pt>
                <c:pt idx="435">
                  <c:v>1.7802099995606113E-2</c:v>
                </c:pt>
                <c:pt idx="436">
                  <c:v>1.8589784995128866E-2</c:v>
                </c:pt>
                <c:pt idx="438">
                  <c:v>1.6393080004490912E-2</c:v>
                </c:pt>
                <c:pt idx="439">
                  <c:v>1.8090149998897687E-2</c:v>
                </c:pt>
                <c:pt idx="440">
                  <c:v>1.9661730002553668E-2</c:v>
                </c:pt>
                <c:pt idx="442">
                  <c:v>2.0785354994586669E-2</c:v>
                </c:pt>
                <c:pt idx="443">
                  <c:v>1.8483279993233737E-2</c:v>
                </c:pt>
                <c:pt idx="444">
                  <c:v>1.8817204996594228E-2</c:v>
                </c:pt>
                <c:pt idx="445">
                  <c:v>1.7608545000257436E-2</c:v>
                </c:pt>
                <c:pt idx="446">
                  <c:v>1.7522974994790275E-2</c:v>
                </c:pt>
                <c:pt idx="447">
                  <c:v>2.0899064998957328E-2</c:v>
                </c:pt>
                <c:pt idx="448">
                  <c:v>1.9740795003599487E-2</c:v>
                </c:pt>
                <c:pt idx="449">
                  <c:v>1.9142014993121848E-2</c:v>
                </c:pt>
                <c:pt idx="450">
                  <c:v>1.9009119903785177E-2</c:v>
                </c:pt>
                <c:pt idx="451">
                  <c:v>1.8607044992677402E-2</c:v>
                </c:pt>
                <c:pt idx="452">
                  <c:v>1.8004969999310561E-2</c:v>
                </c:pt>
                <c:pt idx="453">
                  <c:v>1.7333564996079076E-2</c:v>
                </c:pt>
                <c:pt idx="454">
                  <c:v>1.5928560038446449E-2</c:v>
                </c:pt>
                <c:pt idx="455">
                  <c:v>1.7888145026518032E-2</c:v>
                </c:pt>
                <c:pt idx="456">
                  <c:v>1.5166805002081674E-2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B1-4017-9DEB-9920C5831A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B1-4017-9DEB-9920C5831A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B1-4017-9DEB-9920C5831A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B1-4017-9DEB-9920C5831A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1.1734135236059305E-2</c:v>
                </c:pt>
                <c:pt idx="1">
                  <c:v>1.2429663006259924E-2</c:v>
                </c:pt>
                <c:pt idx="2">
                  <c:v>1.2429703670886338E-2</c:v>
                </c:pt>
                <c:pt idx="3">
                  <c:v>1.2509690991044466E-2</c:v>
                </c:pt>
                <c:pt idx="4">
                  <c:v>1.2509731655670882E-2</c:v>
                </c:pt>
                <c:pt idx="5">
                  <c:v>1.2666331131994699E-2</c:v>
                </c:pt>
                <c:pt idx="6">
                  <c:v>1.2666371796621114E-2</c:v>
                </c:pt>
                <c:pt idx="7">
                  <c:v>1.2667144424522997E-2</c:v>
                </c:pt>
                <c:pt idx="8">
                  <c:v>1.4204185973753759E-2</c:v>
                </c:pt>
                <c:pt idx="9">
                  <c:v>1.4204185973753759E-2</c:v>
                </c:pt>
                <c:pt idx="35">
                  <c:v>1.4500915752703356E-2</c:v>
                </c:pt>
                <c:pt idx="36">
                  <c:v>1.4501322398967505E-2</c:v>
                </c:pt>
                <c:pt idx="37">
                  <c:v>1.4507828739193891E-2</c:v>
                </c:pt>
                <c:pt idx="38">
                  <c:v>1.4508032062325966E-2</c:v>
                </c:pt>
                <c:pt idx="75">
                  <c:v>1.4731850166113629E-2</c:v>
                </c:pt>
                <c:pt idx="76">
                  <c:v>1.4732256812377779E-2</c:v>
                </c:pt>
                <c:pt idx="94">
                  <c:v>1.4803541902483116E-2</c:v>
                </c:pt>
                <c:pt idx="95">
                  <c:v>1.4803948548747264E-2</c:v>
                </c:pt>
                <c:pt idx="96">
                  <c:v>1.4804151871879339E-2</c:v>
                </c:pt>
                <c:pt idx="97">
                  <c:v>1.4804151871879339E-2</c:v>
                </c:pt>
                <c:pt idx="98">
                  <c:v>1.4804151871879339E-2</c:v>
                </c:pt>
                <c:pt idx="99">
                  <c:v>1.4805209152166127E-2</c:v>
                </c:pt>
                <c:pt idx="119">
                  <c:v>1.4877510857931837E-2</c:v>
                </c:pt>
                <c:pt idx="120">
                  <c:v>1.4877714181063911E-2</c:v>
                </c:pt>
                <c:pt idx="180">
                  <c:v>1.526398746737914E-2</c:v>
                </c:pt>
                <c:pt idx="181">
                  <c:v>1.5266915320481012E-2</c:v>
                </c:pt>
                <c:pt idx="191">
                  <c:v>1.5342144879348596E-2</c:v>
                </c:pt>
                <c:pt idx="246">
                  <c:v>1.5794172866576733E-2</c:v>
                </c:pt>
                <c:pt idx="247">
                  <c:v>1.5794172866576733E-2</c:v>
                </c:pt>
                <c:pt idx="248">
                  <c:v>1.5794172866576733E-2</c:v>
                </c:pt>
                <c:pt idx="249">
                  <c:v>1.5794823500599374E-2</c:v>
                </c:pt>
                <c:pt idx="250">
                  <c:v>1.5794823500599374E-2</c:v>
                </c:pt>
                <c:pt idx="251">
                  <c:v>1.5794823500599374E-2</c:v>
                </c:pt>
                <c:pt idx="253">
                  <c:v>1.579754803056917E-2</c:v>
                </c:pt>
                <c:pt idx="254">
                  <c:v>1.579754803056917E-2</c:v>
                </c:pt>
                <c:pt idx="255">
                  <c:v>1.579754803056917E-2</c:v>
                </c:pt>
                <c:pt idx="258">
                  <c:v>1.5856389744991546E-2</c:v>
                </c:pt>
                <c:pt idx="259">
                  <c:v>1.5863302731482083E-2</c:v>
                </c:pt>
                <c:pt idx="260">
                  <c:v>1.5868101157399041E-2</c:v>
                </c:pt>
                <c:pt idx="261">
                  <c:v>1.5876925381331074E-2</c:v>
                </c:pt>
                <c:pt idx="262">
                  <c:v>1.5880097222191438E-2</c:v>
                </c:pt>
                <c:pt idx="263">
                  <c:v>1.5882333776644258E-2</c:v>
                </c:pt>
                <c:pt idx="264">
                  <c:v>1.5928284804493108E-2</c:v>
                </c:pt>
                <c:pt idx="265">
                  <c:v>1.5941866789715688E-2</c:v>
                </c:pt>
                <c:pt idx="266">
                  <c:v>1.5942924070002473E-2</c:v>
                </c:pt>
                <c:pt idx="267">
                  <c:v>1.5954676147036384E-2</c:v>
                </c:pt>
                <c:pt idx="268">
                  <c:v>1.5954838805542042E-2</c:v>
                </c:pt>
                <c:pt idx="269">
                  <c:v>1.5957156689247694E-2</c:v>
                </c:pt>
                <c:pt idx="270">
                  <c:v>1.6023196042545505E-2</c:v>
                </c:pt>
                <c:pt idx="271">
                  <c:v>1.6024212658205878E-2</c:v>
                </c:pt>
                <c:pt idx="272">
                  <c:v>1.6029458395013404E-2</c:v>
                </c:pt>
                <c:pt idx="273">
                  <c:v>1.6029458395013404E-2</c:v>
                </c:pt>
                <c:pt idx="274">
                  <c:v>1.6029499059639817E-2</c:v>
                </c:pt>
                <c:pt idx="275">
                  <c:v>1.6035314101217151E-2</c:v>
                </c:pt>
                <c:pt idx="276">
                  <c:v>1.6091919261186704E-2</c:v>
                </c:pt>
                <c:pt idx="277">
                  <c:v>1.610497260626589E-2</c:v>
                </c:pt>
                <c:pt idx="278">
                  <c:v>1.6109079733533795E-2</c:v>
                </c:pt>
                <c:pt idx="279">
                  <c:v>1.6109974355314922E-2</c:v>
                </c:pt>
                <c:pt idx="280">
                  <c:v>1.6111031635601712E-2</c:v>
                </c:pt>
                <c:pt idx="281">
                  <c:v>1.6111438281865859E-2</c:v>
                </c:pt>
                <c:pt idx="282">
                  <c:v>1.6114528793473394E-2</c:v>
                </c:pt>
                <c:pt idx="283">
                  <c:v>1.6114528793473394E-2</c:v>
                </c:pt>
                <c:pt idx="284">
                  <c:v>1.6168206100341073E-2</c:v>
                </c:pt>
                <c:pt idx="285">
                  <c:v>1.6180812134529696E-2</c:v>
                </c:pt>
                <c:pt idx="286">
                  <c:v>1.6182926695103274E-2</c:v>
                </c:pt>
                <c:pt idx="287">
                  <c:v>1.6186261194469295E-2</c:v>
                </c:pt>
                <c:pt idx="288">
                  <c:v>1.618662717610703E-2</c:v>
                </c:pt>
                <c:pt idx="289">
                  <c:v>1.6186911828491933E-2</c:v>
                </c:pt>
                <c:pt idx="290">
                  <c:v>1.6186911828491933E-2</c:v>
                </c:pt>
                <c:pt idx="291">
                  <c:v>1.6187115151624007E-2</c:v>
                </c:pt>
                <c:pt idx="292">
                  <c:v>1.6187115151624007E-2</c:v>
                </c:pt>
                <c:pt idx="293">
                  <c:v>1.6192116900673043E-2</c:v>
                </c:pt>
                <c:pt idx="294">
                  <c:v>1.624221572041621E-2</c:v>
                </c:pt>
                <c:pt idx="295">
                  <c:v>1.6252910517163332E-2</c:v>
                </c:pt>
                <c:pt idx="296">
                  <c:v>1.6257098973684068E-2</c:v>
                </c:pt>
                <c:pt idx="297">
                  <c:v>1.6258562900235005E-2</c:v>
                </c:pt>
                <c:pt idx="298">
                  <c:v>1.6258766223367079E-2</c:v>
                </c:pt>
                <c:pt idx="299">
                  <c:v>1.6259620180521791E-2</c:v>
                </c:pt>
                <c:pt idx="300">
                  <c:v>1.6260026826785942E-2</c:v>
                </c:pt>
                <c:pt idx="301">
                  <c:v>1.6263117338393474E-2</c:v>
                </c:pt>
                <c:pt idx="302">
                  <c:v>1.6266045191495347E-2</c:v>
                </c:pt>
                <c:pt idx="303">
                  <c:v>1.6315981352732857E-2</c:v>
                </c:pt>
                <c:pt idx="304">
                  <c:v>1.6327733429766768E-2</c:v>
                </c:pt>
                <c:pt idx="305">
                  <c:v>1.6328994033185627E-2</c:v>
                </c:pt>
                <c:pt idx="306">
                  <c:v>1.6329197356317701E-2</c:v>
                </c:pt>
                <c:pt idx="307">
                  <c:v>1.6329400679449779E-2</c:v>
                </c:pt>
                <c:pt idx="308">
                  <c:v>1.6332125209419575E-2</c:v>
                </c:pt>
                <c:pt idx="309">
                  <c:v>1.6333955117608247E-2</c:v>
                </c:pt>
                <c:pt idx="310">
                  <c:v>1.6333995782234663E-2</c:v>
                </c:pt>
                <c:pt idx="311">
                  <c:v>1.6337980915623322E-2</c:v>
                </c:pt>
                <c:pt idx="312">
                  <c:v>1.6339241519042185E-2</c:v>
                </c:pt>
                <c:pt idx="313">
                  <c:v>1.6339404177547846E-2</c:v>
                </c:pt>
                <c:pt idx="314">
                  <c:v>1.6339404177547846E-2</c:v>
                </c:pt>
                <c:pt idx="315">
                  <c:v>1.6346154505532721E-2</c:v>
                </c:pt>
                <c:pt idx="316">
                  <c:v>1.6346154505532721E-2</c:v>
                </c:pt>
                <c:pt idx="317">
                  <c:v>1.6402922324007935E-2</c:v>
                </c:pt>
                <c:pt idx="318">
                  <c:v>1.6405890841736222E-2</c:v>
                </c:pt>
                <c:pt idx="319">
                  <c:v>1.6406094164868296E-2</c:v>
                </c:pt>
                <c:pt idx="320">
                  <c:v>1.6406948122023011E-2</c:v>
                </c:pt>
                <c:pt idx="321">
                  <c:v>1.6408412048573948E-2</c:v>
                </c:pt>
                <c:pt idx="322">
                  <c:v>1.6411949871072043E-2</c:v>
                </c:pt>
                <c:pt idx="323">
                  <c:v>1.6413169809864493E-2</c:v>
                </c:pt>
                <c:pt idx="324">
                  <c:v>1.6413576456128641E-2</c:v>
                </c:pt>
                <c:pt idx="325">
                  <c:v>1.641365778538147E-2</c:v>
                </c:pt>
                <c:pt idx="326">
                  <c:v>1.6413861108513547E-2</c:v>
                </c:pt>
                <c:pt idx="327">
                  <c:v>1.6414471077909769E-2</c:v>
                </c:pt>
                <c:pt idx="328">
                  <c:v>1.6421180741268228E-2</c:v>
                </c:pt>
                <c:pt idx="329">
                  <c:v>1.6475468017532136E-2</c:v>
                </c:pt>
                <c:pt idx="330">
                  <c:v>1.6481567711494369E-2</c:v>
                </c:pt>
                <c:pt idx="331">
                  <c:v>1.6482381004022668E-2</c:v>
                </c:pt>
                <c:pt idx="332">
                  <c:v>1.6486772783675479E-2</c:v>
                </c:pt>
                <c:pt idx="333">
                  <c:v>1.6487220094566043E-2</c:v>
                </c:pt>
                <c:pt idx="334">
                  <c:v>1.6489700636777353E-2</c:v>
                </c:pt>
                <c:pt idx="335">
                  <c:v>1.6499297488611273E-2</c:v>
                </c:pt>
                <c:pt idx="336">
                  <c:v>1.653979945652052E-2</c:v>
                </c:pt>
                <c:pt idx="337">
                  <c:v>1.6551104222663867E-2</c:v>
                </c:pt>
                <c:pt idx="338">
                  <c:v>1.6562856299697774E-2</c:v>
                </c:pt>
                <c:pt idx="339">
                  <c:v>1.6566841433086437E-2</c:v>
                </c:pt>
                <c:pt idx="340">
                  <c:v>1.6568305359637374E-2</c:v>
                </c:pt>
                <c:pt idx="341">
                  <c:v>1.6572656474663768E-2</c:v>
                </c:pt>
                <c:pt idx="342">
                  <c:v>1.6572900462422258E-2</c:v>
                </c:pt>
                <c:pt idx="343">
                  <c:v>1.6619014148776767E-2</c:v>
                </c:pt>
                <c:pt idx="344">
                  <c:v>1.6632840121757836E-2</c:v>
                </c:pt>
                <c:pt idx="345">
                  <c:v>1.6637272566037059E-2</c:v>
                </c:pt>
                <c:pt idx="346">
                  <c:v>1.6647316728761543E-2</c:v>
                </c:pt>
                <c:pt idx="347">
                  <c:v>1.6647520051893617E-2</c:v>
                </c:pt>
                <c:pt idx="348">
                  <c:v>1.6647723375025691E-2</c:v>
                </c:pt>
                <c:pt idx="349">
                  <c:v>1.6647926698157768E-2</c:v>
                </c:pt>
                <c:pt idx="350">
                  <c:v>1.669424370764435E-2</c:v>
                </c:pt>
                <c:pt idx="351">
                  <c:v>1.6704084547236757E-2</c:v>
                </c:pt>
                <c:pt idx="352">
                  <c:v>1.6709533607176356E-2</c:v>
                </c:pt>
                <c:pt idx="353">
                  <c:v>1.6715226654874443E-2</c:v>
                </c:pt>
                <c:pt idx="354">
                  <c:v>1.6717503873953678E-2</c:v>
                </c:pt>
                <c:pt idx="355">
                  <c:v>1.6718154507976316E-2</c:v>
                </c:pt>
                <c:pt idx="356">
                  <c:v>1.672108236107819E-2</c:v>
                </c:pt>
                <c:pt idx="357">
                  <c:v>1.6721692330474412E-2</c:v>
                </c:pt>
                <c:pt idx="358">
                  <c:v>1.6722546287629127E-2</c:v>
                </c:pt>
                <c:pt idx="359">
                  <c:v>1.6722546287629127E-2</c:v>
                </c:pt>
                <c:pt idx="360">
                  <c:v>1.6722546287629127E-2</c:v>
                </c:pt>
                <c:pt idx="361">
                  <c:v>1.6722546287629127E-2</c:v>
                </c:pt>
                <c:pt idx="362">
                  <c:v>1.6779964740126978E-2</c:v>
                </c:pt>
                <c:pt idx="363">
                  <c:v>1.6790049567477875E-2</c:v>
                </c:pt>
                <c:pt idx="364">
                  <c:v>1.6795457962791058E-2</c:v>
                </c:pt>
                <c:pt idx="365">
                  <c:v>1.6797125212474069E-2</c:v>
                </c:pt>
                <c:pt idx="366">
                  <c:v>1.6798833126783496E-2</c:v>
                </c:pt>
                <c:pt idx="367">
                  <c:v>1.6798833126783496E-2</c:v>
                </c:pt>
                <c:pt idx="368">
                  <c:v>1.679903644991557E-2</c:v>
                </c:pt>
                <c:pt idx="369">
                  <c:v>1.6799239773047647E-2</c:v>
                </c:pt>
                <c:pt idx="370">
                  <c:v>1.6802167626149521E-2</c:v>
                </c:pt>
                <c:pt idx="371">
                  <c:v>1.6853323726179478E-2</c:v>
                </c:pt>
                <c:pt idx="372">
                  <c:v>1.6860074054164349E-2</c:v>
                </c:pt>
                <c:pt idx="373">
                  <c:v>1.6861090669824726E-2</c:v>
                </c:pt>
                <c:pt idx="374">
                  <c:v>1.6861131334451138E-2</c:v>
                </c:pt>
                <c:pt idx="375">
                  <c:v>1.6864628492322821E-2</c:v>
                </c:pt>
                <c:pt idx="376">
                  <c:v>1.6867556345424695E-2</c:v>
                </c:pt>
                <c:pt idx="377">
                  <c:v>1.6867637674677523E-2</c:v>
                </c:pt>
                <c:pt idx="378">
                  <c:v>1.686983356450393E-2</c:v>
                </c:pt>
                <c:pt idx="379">
                  <c:v>1.686983356450393E-2</c:v>
                </c:pt>
                <c:pt idx="380">
                  <c:v>1.6872029454330334E-2</c:v>
                </c:pt>
                <c:pt idx="381">
                  <c:v>1.6920583018269736E-2</c:v>
                </c:pt>
                <c:pt idx="382">
                  <c:v>1.6924405493152737E-2</c:v>
                </c:pt>
                <c:pt idx="383">
                  <c:v>1.6939898715816817E-2</c:v>
                </c:pt>
                <c:pt idx="384">
                  <c:v>1.6940386691333797E-2</c:v>
                </c:pt>
                <c:pt idx="385">
                  <c:v>1.6940508685213043E-2</c:v>
                </c:pt>
                <c:pt idx="386">
                  <c:v>1.6940549349839459E-2</c:v>
                </c:pt>
                <c:pt idx="387">
                  <c:v>1.6940752672971533E-2</c:v>
                </c:pt>
                <c:pt idx="388">
                  <c:v>1.6942379258028127E-2</c:v>
                </c:pt>
                <c:pt idx="389">
                  <c:v>1.6946771037680938E-2</c:v>
                </c:pt>
                <c:pt idx="390">
                  <c:v>1.6952708073137517E-2</c:v>
                </c:pt>
                <c:pt idx="391">
                  <c:v>1.6956408554141274E-2</c:v>
                </c:pt>
                <c:pt idx="392">
                  <c:v>1.7004758794948602E-2</c:v>
                </c:pt>
                <c:pt idx="393">
                  <c:v>1.7013379695748562E-2</c:v>
                </c:pt>
                <c:pt idx="394">
                  <c:v>1.7027449656488121E-2</c:v>
                </c:pt>
                <c:pt idx="395">
                  <c:v>1.708234690214825E-2</c:v>
                </c:pt>
                <c:pt idx="396">
                  <c:v>1.7087633303582185E-2</c:v>
                </c:pt>
                <c:pt idx="397">
                  <c:v>1.7093692332918006E-2</c:v>
                </c:pt>
                <c:pt idx="398">
                  <c:v>1.7096498192140638E-2</c:v>
                </c:pt>
                <c:pt idx="399">
                  <c:v>1.7100198673144395E-2</c:v>
                </c:pt>
                <c:pt idx="400">
                  <c:v>1.7100605319408543E-2</c:v>
                </c:pt>
                <c:pt idx="401">
                  <c:v>1.7106054379348142E-2</c:v>
                </c:pt>
                <c:pt idx="402">
                  <c:v>1.7117155822359412E-2</c:v>
                </c:pt>
                <c:pt idx="403">
                  <c:v>1.7171971738766709E-2</c:v>
                </c:pt>
                <c:pt idx="404">
                  <c:v>1.7173191677559155E-2</c:v>
                </c:pt>
                <c:pt idx="405">
                  <c:v>1.7177298804827063E-2</c:v>
                </c:pt>
                <c:pt idx="406">
                  <c:v>1.7181771913732703E-2</c:v>
                </c:pt>
                <c:pt idx="407">
                  <c:v>1.7247729937777685E-2</c:v>
                </c:pt>
                <c:pt idx="408">
                  <c:v>1.72485838949324E-2</c:v>
                </c:pt>
                <c:pt idx="409">
                  <c:v>1.7256106850819158E-2</c:v>
                </c:pt>
                <c:pt idx="410">
                  <c:v>1.7256310173951232E-2</c:v>
                </c:pt>
                <c:pt idx="411">
                  <c:v>1.7260701953604043E-2</c:v>
                </c:pt>
                <c:pt idx="412">
                  <c:v>1.732088560069811E-2</c:v>
                </c:pt>
                <c:pt idx="413">
                  <c:v>1.7325277380350921E-2</c:v>
                </c:pt>
                <c:pt idx="414">
                  <c:v>1.7328205233452795E-2</c:v>
                </c:pt>
                <c:pt idx="415">
                  <c:v>1.7330929763422591E-2</c:v>
                </c:pt>
                <c:pt idx="416">
                  <c:v>1.7331336409686742E-2</c:v>
                </c:pt>
                <c:pt idx="417">
                  <c:v>1.7385664350577062E-2</c:v>
                </c:pt>
                <c:pt idx="418">
                  <c:v>1.7386518307731774E-2</c:v>
                </c:pt>
                <c:pt idx="419">
                  <c:v>1.7395301867037395E-2</c:v>
                </c:pt>
                <c:pt idx="420">
                  <c:v>1.739883968953549E-2</c:v>
                </c:pt>
                <c:pt idx="421">
                  <c:v>1.7403231469188301E-2</c:v>
                </c:pt>
                <c:pt idx="422">
                  <c:v>1.7404370078727919E-2</c:v>
                </c:pt>
                <c:pt idx="423">
                  <c:v>1.7407826571973185E-2</c:v>
                </c:pt>
                <c:pt idx="424">
                  <c:v>1.7411608382229774E-2</c:v>
                </c:pt>
                <c:pt idx="425">
                  <c:v>1.7461747866599358E-2</c:v>
                </c:pt>
                <c:pt idx="426">
                  <c:v>1.748370676486341E-2</c:v>
                </c:pt>
                <c:pt idx="427">
                  <c:v>1.7484113411127558E-2</c:v>
                </c:pt>
                <c:pt idx="428">
                  <c:v>1.7485374014546421E-2</c:v>
                </c:pt>
                <c:pt idx="429">
                  <c:v>1.7488749178538859E-2</c:v>
                </c:pt>
                <c:pt idx="430">
                  <c:v>1.7493954250719965E-2</c:v>
                </c:pt>
                <c:pt idx="431">
                  <c:v>1.7548282191610285E-2</c:v>
                </c:pt>
                <c:pt idx="432">
                  <c:v>1.762709023760238E-2</c:v>
                </c:pt>
                <c:pt idx="433">
                  <c:v>1.7640672222824959E-2</c:v>
                </c:pt>
                <c:pt idx="434">
                  <c:v>1.7646527929028707E-2</c:v>
                </c:pt>
                <c:pt idx="435">
                  <c:v>1.7711916648303884E-2</c:v>
                </c:pt>
                <c:pt idx="436">
                  <c:v>1.7787593518062028E-2</c:v>
                </c:pt>
                <c:pt idx="437">
                  <c:v>1.785782132788058E-2</c:v>
                </c:pt>
                <c:pt idx="438">
                  <c:v>1.785782132788058E-2</c:v>
                </c:pt>
                <c:pt idx="439">
                  <c:v>1.7928659107095353E-2</c:v>
                </c:pt>
                <c:pt idx="440">
                  <c:v>1.8007873799351596E-2</c:v>
                </c:pt>
                <c:pt idx="441">
                  <c:v>1.8020561162793047E-2</c:v>
                </c:pt>
                <c:pt idx="442">
                  <c:v>1.8025156265577932E-2</c:v>
                </c:pt>
                <c:pt idx="443">
                  <c:v>1.8025359588710009E-2</c:v>
                </c:pt>
                <c:pt idx="444">
                  <c:v>1.8090626314105938E-2</c:v>
                </c:pt>
                <c:pt idx="445">
                  <c:v>1.8163985300158433E-2</c:v>
                </c:pt>
                <c:pt idx="446">
                  <c:v>1.8170410311131993E-2</c:v>
                </c:pt>
                <c:pt idx="447">
                  <c:v>1.8176672663599888E-2</c:v>
                </c:pt>
                <c:pt idx="448">
                  <c:v>1.8239214859026021E-2</c:v>
                </c:pt>
                <c:pt idx="449">
                  <c:v>1.8309645991976643E-2</c:v>
                </c:pt>
                <c:pt idx="450">
                  <c:v>1.8330506945327493E-2</c:v>
                </c:pt>
                <c:pt idx="451">
                  <c:v>1.8330710268459567E-2</c:v>
                </c:pt>
                <c:pt idx="452">
                  <c:v>1.8330913591591641E-2</c:v>
                </c:pt>
                <c:pt idx="453">
                  <c:v>1.8408461034164873E-2</c:v>
                </c:pt>
                <c:pt idx="454">
                  <c:v>1.847950213651172E-2</c:v>
                </c:pt>
                <c:pt idx="455">
                  <c:v>1.8479542801138137E-2</c:v>
                </c:pt>
                <c:pt idx="456">
                  <c:v>1.8487513067915459E-2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B1-4017-9DEB-9920C5831A29}"/>
            </c:ext>
          </c:extLst>
        </c:ser>
        <c:ser>
          <c:idx val="8"/>
          <c:order val="8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B1-4017-9DEB-9920C5831A29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-30371</c:v>
                </c:pt>
                <c:pt idx="1">
                  <c:v>-21819</c:v>
                </c:pt>
                <c:pt idx="2">
                  <c:v>-21818.5</c:v>
                </c:pt>
                <c:pt idx="3">
                  <c:v>-20835</c:v>
                </c:pt>
                <c:pt idx="4">
                  <c:v>-20834.5</c:v>
                </c:pt>
                <c:pt idx="5">
                  <c:v>-18909</c:v>
                </c:pt>
                <c:pt idx="6">
                  <c:v>-18908.5</c:v>
                </c:pt>
                <c:pt idx="7">
                  <c:v>-18899</c:v>
                </c:pt>
                <c:pt idx="8">
                  <c:v>0</c:v>
                </c:pt>
                <c:pt idx="9">
                  <c:v>0</c:v>
                </c:pt>
                <c:pt idx="10">
                  <c:v>1679.5</c:v>
                </c:pt>
                <c:pt idx="11">
                  <c:v>1728</c:v>
                </c:pt>
                <c:pt idx="12">
                  <c:v>1738.5</c:v>
                </c:pt>
                <c:pt idx="13">
                  <c:v>1761.5</c:v>
                </c:pt>
                <c:pt idx="14">
                  <c:v>1818.5</c:v>
                </c:pt>
                <c:pt idx="15">
                  <c:v>1841.5</c:v>
                </c:pt>
                <c:pt idx="16">
                  <c:v>1844</c:v>
                </c:pt>
                <c:pt idx="17">
                  <c:v>2427</c:v>
                </c:pt>
                <c:pt idx="18">
                  <c:v>2681.5</c:v>
                </c:pt>
                <c:pt idx="19">
                  <c:v>2748.5</c:v>
                </c:pt>
                <c:pt idx="20">
                  <c:v>2751</c:v>
                </c:pt>
                <c:pt idx="21">
                  <c:v>2764</c:v>
                </c:pt>
                <c:pt idx="22">
                  <c:v>2818</c:v>
                </c:pt>
                <c:pt idx="23">
                  <c:v>3262</c:v>
                </c:pt>
                <c:pt idx="24">
                  <c:v>3295.5</c:v>
                </c:pt>
                <c:pt idx="25">
                  <c:v>3493.5</c:v>
                </c:pt>
                <c:pt idx="26">
                  <c:v>3555</c:v>
                </c:pt>
                <c:pt idx="27">
                  <c:v>3573.5</c:v>
                </c:pt>
                <c:pt idx="28">
                  <c:v>3594</c:v>
                </c:pt>
                <c:pt idx="29">
                  <c:v>3624.5</c:v>
                </c:pt>
                <c:pt idx="30">
                  <c:v>3627</c:v>
                </c:pt>
                <c:pt idx="31">
                  <c:v>3630</c:v>
                </c:pt>
                <c:pt idx="32">
                  <c:v>3632.5</c:v>
                </c:pt>
                <c:pt idx="33">
                  <c:v>3640</c:v>
                </c:pt>
                <c:pt idx="34">
                  <c:v>3640</c:v>
                </c:pt>
                <c:pt idx="35">
                  <c:v>3648.5</c:v>
                </c:pt>
                <c:pt idx="36">
                  <c:v>3653.5</c:v>
                </c:pt>
                <c:pt idx="37">
                  <c:v>3733.5</c:v>
                </c:pt>
                <c:pt idx="38">
                  <c:v>3736</c:v>
                </c:pt>
                <c:pt idx="39">
                  <c:v>4205</c:v>
                </c:pt>
                <c:pt idx="40">
                  <c:v>4269.5</c:v>
                </c:pt>
                <c:pt idx="41">
                  <c:v>4431.5</c:v>
                </c:pt>
                <c:pt idx="42">
                  <c:v>4506</c:v>
                </c:pt>
                <c:pt idx="43">
                  <c:v>4544.5</c:v>
                </c:pt>
                <c:pt idx="44">
                  <c:v>5158.5</c:v>
                </c:pt>
                <c:pt idx="45">
                  <c:v>5361.5</c:v>
                </c:pt>
                <c:pt idx="46">
                  <c:v>5395</c:v>
                </c:pt>
                <c:pt idx="47">
                  <c:v>5398</c:v>
                </c:pt>
                <c:pt idx="48">
                  <c:v>5423.5</c:v>
                </c:pt>
                <c:pt idx="49">
                  <c:v>5426</c:v>
                </c:pt>
                <c:pt idx="50">
                  <c:v>5454.5</c:v>
                </c:pt>
                <c:pt idx="51">
                  <c:v>5487.5</c:v>
                </c:pt>
                <c:pt idx="52">
                  <c:v>5490.5</c:v>
                </c:pt>
                <c:pt idx="53">
                  <c:v>5531.5</c:v>
                </c:pt>
                <c:pt idx="54">
                  <c:v>5534</c:v>
                </c:pt>
                <c:pt idx="55">
                  <c:v>5536.5</c:v>
                </c:pt>
                <c:pt idx="56">
                  <c:v>5562.5</c:v>
                </c:pt>
                <c:pt idx="57">
                  <c:v>5606</c:v>
                </c:pt>
                <c:pt idx="58">
                  <c:v>6112</c:v>
                </c:pt>
                <c:pt idx="59">
                  <c:v>6130</c:v>
                </c:pt>
                <c:pt idx="60">
                  <c:v>6202</c:v>
                </c:pt>
                <c:pt idx="61">
                  <c:v>6215</c:v>
                </c:pt>
                <c:pt idx="62">
                  <c:v>6245.5</c:v>
                </c:pt>
                <c:pt idx="63">
                  <c:v>6256</c:v>
                </c:pt>
                <c:pt idx="64">
                  <c:v>6333</c:v>
                </c:pt>
                <c:pt idx="65">
                  <c:v>6376.5</c:v>
                </c:pt>
                <c:pt idx="66">
                  <c:v>6389.5</c:v>
                </c:pt>
                <c:pt idx="67">
                  <c:v>6402.5</c:v>
                </c:pt>
                <c:pt idx="68">
                  <c:v>6441</c:v>
                </c:pt>
                <c:pt idx="69">
                  <c:v>6443.5</c:v>
                </c:pt>
                <c:pt idx="70">
                  <c:v>6449</c:v>
                </c:pt>
                <c:pt idx="71">
                  <c:v>6454</c:v>
                </c:pt>
                <c:pt idx="72">
                  <c:v>6454</c:v>
                </c:pt>
                <c:pt idx="73">
                  <c:v>6467</c:v>
                </c:pt>
                <c:pt idx="74">
                  <c:v>6474.5</c:v>
                </c:pt>
                <c:pt idx="75">
                  <c:v>6488</c:v>
                </c:pt>
                <c:pt idx="76">
                  <c:v>6493</c:v>
                </c:pt>
                <c:pt idx="77">
                  <c:v>6523.5</c:v>
                </c:pt>
                <c:pt idx="78">
                  <c:v>6526</c:v>
                </c:pt>
                <c:pt idx="79">
                  <c:v>6541.5</c:v>
                </c:pt>
                <c:pt idx="80">
                  <c:v>6559.5</c:v>
                </c:pt>
                <c:pt idx="81">
                  <c:v>7068</c:v>
                </c:pt>
                <c:pt idx="82">
                  <c:v>7098.5</c:v>
                </c:pt>
                <c:pt idx="83">
                  <c:v>7104</c:v>
                </c:pt>
                <c:pt idx="84">
                  <c:v>7104</c:v>
                </c:pt>
                <c:pt idx="85">
                  <c:v>7106.5</c:v>
                </c:pt>
                <c:pt idx="86">
                  <c:v>7148</c:v>
                </c:pt>
                <c:pt idx="87">
                  <c:v>7155.5</c:v>
                </c:pt>
                <c:pt idx="88">
                  <c:v>7219.5</c:v>
                </c:pt>
                <c:pt idx="89">
                  <c:v>7248</c:v>
                </c:pt>
                <c:pt idx="90">
                  <c:v>7258.5</c:v>
                </c:pt>
                <c:pt idx="91">
                  <c:v>7328</c:v>
                </c:pt>
                <c:pt idx="92">
                  <c:v>7358.5</c:v>
                </c:pt>
                <c:pt idx="93">
                  <c:v>7361</c:v>
                </c:pt>
                <c:pt idx="94">
                  <c:v>7369.5</c:v>
                </c:pt>
                <c:pt idx="95">
                  <c:v>7374.5</c:v>
                </c:pt>
                <c:pt idx="96">
                  <c:v>7377</c:v>
                </c:pt>
                <c:pt idx="97">
                  <c:v>7377</c:v>
                </c:pt>
                <c:pt idx="98">
                  <c:v>7377</c:v>
                </c:pt>
                <c:pt idx="99">
                  <c:v>7390</c:v>
                </c:pt>
                <c:pt idx="100">
                  <c:v>7405</c:v>
                </c:pt>
                <c:pt idx="101">
                  <c:v>7428</c:v>
                </c:pt>
                <c:pt idx="102">
                  <c:v>7428</c:v>
                </c:pt>
                <c:pt idx="103">
                  <c:v>7433</c:v>
                </c:pt>
                <c:pt idx="104">
                  <c:v>7441</c:v>
                </c:pt>
                <c:pt idx="105">
                  <c:v>7459</c:v>
                </c:pt>
                <c:pt idx="106">
                  <c:v>7531</c:v>
                </c:pt>
                <c:pt idx="107">
                  <c:v>7531</c:v>
                </c:pt>
                <c:pt idx="108">
                  <c:v>7975</c:v>
                </c:pt>
                <c:pt idx="109">
                  <c:v>8065</c:v>
                </c:pt>
                <c:pt idx="110">
                  <c:v>8091</c:v>
                </c:pt>
                <c:pt idx="111">
                  <c:v>8101</c:v>
                </c:pt>
                <c:pt idx="112">
                  <c:v>8222</c:v>
                </c:pt>
                <c:pt idx="113">
                  <c:v>8227</c:v>
                </c:pt>
                <c:pt idx="114">
                  <c:v>8235.5</c:v>
                </c:pt>
                <c:pt idx="115">
                  <c:v>8235.5</c:v>
                </c:pt>
                <c:pt idx="116">
                  <c:v>8235.5</c:v>
                </c:pt>
                <c:pt idx="117">
                  <c:v>8238</c:v>
                </c:pt>
                <c:pt idx="118">
                  <c:v>8238</c:v>
                </c:pt>
                <c:pt idx="119">
                  <c:v>8279</c:v>
                </c:pt>
                <c:pt idx="120">
                  <c:v>8281.5</c:v>
                </c:pt>
                <c:pt idx="121">
                  <c:v>8301.5</c:v>
                </c:pt>
                <c:pt idx="122">
                  <c:v>8314.5</c:v>
                </c:pt>
                <c:pt idx="123">
                  <c:v>8348</c:v>
                </c:pt>
                <c:pt idx="124">
                  <c:v>8348</c:v>
                </c:pt>
                <c:pt idx="125">
                  <c:v>8350.5</c:v>
                </c:pt>
                <c:pt idx="126">
                  <c:v>8420</c:v>
                </c:pt>
                <c:pt idx="127">
                  <c:v>8431</c:v>
                </c:pt>
                <c:pt idx="128">
                  <c:v>8431</c:v>
                </c:pt>
                <c:pt idx="129">
                  <c:v>8438</c:v>
                </c:pt>
                <c:pt idx="130">
                  <c:v>8998</c:v>
                </c:pt>
                <c:pt idx="131">
                  <c:v>9065.5</c:v>
                </c:pt>
                <c:pt idx="132">
                  <c:v>9065.5</c:v>
                </c:pt>
                <c:pt idx="133">
                  <c:v>9065.5</c:v>
                </c:pt>
                <c:pt idx="134">
                  <c:v>9124</c:v>
                </c:pt>
                <c:pt idx="135">
                  <c:v>9266</c:v>
                </c:pt>
                <c:pt idx="136">
                  <c:v>9964</c:v>
                </c:pt>
                <c:pt idx="137">
                  <c:v>10126</c:v>
                </c:pt>
                <c:pt idx="138">
                  <c:v>10152.5</c:v>
                </c:pt>
                <c:pt idx="139">
                  <c:v>10193.5</c:v>
                </c:pt>
                <c:pt idx="140">
                  <c:v>10216</c:v>
                </c:pt>
                <c:pt idx="141">
                  <c:v>10253</c:v>
                </c:pt>
                <c:pt idx="142">
                  <c:v>10260.5</c:v>
                </c:pt>
                <c:pt idx="143">
                  <c:v>10263</c:v>
                </c:pt>
                <c:pt idx="144">
                  <c:v>10265.5</c:v>
                </c:pt>
                <c:pt idx="145">
                  <c:v>10928</c:v>
                </c:pt>
                <c:pt idx="146">
                  <c:v>10969</c:v>
                </c:pt>
                <c:pt idx="147">
                  <c:v>11023</c:v>
                </c:pt>
                <c:pt idx="148">
                  <c:v>11041</c:v>
                </c:pt>
                <c:pt idx="149">
                  <c:v>11064</c:v>
                </c:pt>
                <c:pt idx="150">
                  <c:v>11064</c:v>
                </c:pt>
                <c:pt idx="151">
                  <c:v>11090</c:v>
                </c:pt>
                <c:pt idx="152">
                  <c:v>11128</c:v>
                </c:pt>
                <c:pt idx="153">
                  <c:v>11159</c:v>
                </c:pt>
                <c:pt idx="154">
                  <c:v>11162.5</c:v>
                </c:pt>
                <c:pt idx="155">
                  <c:v>11165</c:v>
                </c:pt>
                <c:pt idx="156">
                  <c:v>11167.5</c:v>
                </c:pt>
                <c:pt idx="157">
                  <c:v>11172</c:v>
                </c:pt>
                <c:pt idx="158">
                  <c:v>11185</c:v>
                </c:pt>
                <c:pt idx="159">
                  <c:v>11185</c:v>
                </c:pt>
                <c:pt idx="160">
                  <c:v>11239</c:v>
                </c:pt>
                <c:pt idx="161">
                  <c:v>11272.5</c:v>
                </c:pt>
                <c:pt idx="162">
                  <c:v>11768</c:v>
                </c:pt>
                <c:pt idx="163">
                  <c:v>11936</c:v>
                </c:pt>
                <c:pt idx="164">
                  <c:v>11943</c:v>
                </c:pt>
                <c:pt idx="165">
                  <c:v>11948</c:v>
                </c:pt>
                <c:pt idx="166">
                  <c:v>12079</c:v>
                </c:pt>
                <c:pt idx="167">
                  <c:v>12089.5</c:v>
                </c:pt>
                <c:pt idx="168">
                  <c:v>12092</c:v>
                </c:pt>
                <c:pt idx="169">
                  <c:v>12097</c:v>
                </c:pt>
                <c:pt idx="170">
                  <c:v>12174.5</c:v>
                </c:pt>
                <c:pt idx="171">
                  <c:v>12837</c:v>
                </c:pt>
                <c:pt idx="172">
                  <c:v>12858</c:v>
                </c:pt>
                <c:pt idx="173">
                  <c:v>12860</c:v>
                </c:pt>
                <c:pt idx="174">
                  <c:v>12886</c:v>
                </c:pt>
                <c:pt idx="175">
                  <c:v>12894</c:v>
                </c:pt>
                <c:pt idx="176">
                  <c:v>12922</c:v>
                </c:pt>
                <c:pt idx="177">
                  <c:v>13023</c:v>
                </c:pt>
                <c:pt idx="178">
                  <c:v>13025.5</c:v>
                </c:pt>
                <c:pt idx="179">
                  <c:v>13030</c:v>
                </c:pt>
                <c:pt idx="180">
                  <c:v>13031</c:v>
                </c:pt>
                <c:pt idx="181">
                  <c:v>13067</c:v>
                </c:pt>
                <c:pt idx="182">
                  <c:v>13097.5</c:v>
                </c:pt>
                <c:pt idx="183">
                  <c:v>13099.5</c:v>
                </c:pt>
                <c:pt idx="184">
                  <c:v>13613</c:v>
                </c:pt>
                <c:pt idx="185">
                  <c:v>13806</c:v>
                </c:pt>
                <c:pt idx="186">
                  <c:v>13850</c:v>
                </c:pt>
                <c:pt idx="187">
                  <c:v>13855</c:v>
                </c:pt>
                <c:pt idx="188">
                  <c:v>13906</c:v>
                </c:pt>
                <c:pt idx="189">
                  <c:v>13950</c:v>
                </c:pt>
                <c:pt idx="190">
                  <c:v>13975.5</c:v>
                </c:pt>
                <c:pt idx="191">
                  <c:v>13992</c:v>
                </c:pt>
                <c:pt idx="192">
                  <c:v>13996</c:v>
                </c:pt>
                <c:pt idx="193">
                  <c:v>14004</c:v>
                </c:pt>
                <c:pt idx="194">
                  <c:v>14058</c:v>
                </c:pt>
                <c:pt idx="195">
                  <c:v>14058</c:v>
                </c:pt>
                <c:pt idx="196">
                  <c:v>14058</c:v>
                </c:pt>
                <c:pt idx="197">
                  <c:v>14060.5</c:v>
                </c:pt>
                <c:pt idx="198">
                  <c:v>14091.5</c:v>
                </c:pt>
                <c:pt idx="199">
                  <c:v>14793</c:v>
                </c:pt>
                <c:pt idx="200">
                  <c:v>14826</c:v>
                </c:pt>
                <c:pt idx="201">
                  <c:v>14865.5</c:v>
                </c:pt>
                <c:pt idx="202">
                  <c:v>14903</c:v>
                </c:pt>
                <c:pt idx="203">
                  <c:v>14916</c:v>
                </c:pt>
                <c:pt idx="204">
                  <c:v>14978</c:v>
                </c:pt>
                <c:pt idx="205">
                  <c:v>14978</c:v>
                </c:pt>
                <c:pt idx="206">
                  <c:v>14986.5</c:v>
                </c:pt>
                <c:pt idx="207">
                  <c:v>15597</c:v>
                </c:pt>
                <c:pt idx="208">
                  <c:v>15602</c:v>
                </c:pt>
                <c:pt idx="209">
                  <c:v>15734</c:v>
                </c:pt>
                <c:pt idx="210">
                  <c:v>15816</c:v>
                </c:pt>
                <c:pt idx="211">
                  <c:v>15847</c:v>
                </c:pt>
                <c:pt idx="212">
                  <c:v>15885</c:v>
                </c:pt>
                <c:pt idx="213">
                  <c:v>15947.5</c:v>
                </c:pt>
                <c:pt idx="214">
                  <c:v>16680</c:v>
                </c:pt>
                <c:pt idx="215">
                  <c:v>16789</c:v>
                </c:pt>
                <c:pt idx="216">
                  <c:v>16797</c:v>
                </c:pt>
                <c:pt idx="217">
                  <c:v>16815</c:v>
                </c:pt>
                <c:pt idx="218">
                  <c:v>16816</c:v>
                </c:pt>
                <c:pt idx="219">
                  <c:v>16818.5</c:v>
                </c:pt>
                <c:pt idx="220">
                  <c:v>16823.5</c:v>
                </c:pt>
                <c:pt idx="221">
                  <c:v>16833</c:v>
                </c:pt>
                <c:pt idx="222">
                  <c:v>16836.5</c:v>
                </c:pt>
                <c:pt idx="223">
                  <c:v>17406</c:v>
                </c:pt>
                <c:pt idx="224">
                  <c:v>17460</c:v>
                </c:pt>
                <c:pt idx="225">
                  <c:v>17650</c:v>
                </c:pt>
                <c:pt idx="226">
                  <c:v>17650</c:v>
                </c:pt>
                <c:pt idx="227">
                  <c:v>17650</c:v>
                </c:pt>
                <c:pt idx="228">
                  <c:v>17687</c:v>
                </c:pt>
                <c:pt idx="229">
                  <c:v>17718</c:v>
                </c:pt>
                <c:pt idx="230">
                  <c:v>17748</c:v>
                </c:pt>
                <c:pt idx="231">
                  <c:v>17813</c:v>
                </c:pt>
                <c:pt idx="232">
                  <c:v>18344</c:v>
                </c:pt>
                <c:pt idx="233">
                  <c:v>18426</c:v>
                </c:pt>
                <c:pt idx="234">
                  <c:v>18589</c:v>
                </c:pt>
                <c:pt idx="235">
                  <c:v>18591</c:v>
                </c:pt>
                <c:pt idx="236">
                  <c:v>18625</c:v>
                </c:pt>
                <c:pt idx="237">
                  <c:v>18640.5</c:v>
                </c:pt>
                <c:pt idx="238">
                  <c:v>18709</c:v>
                </c:pt>
                <c:pt idx="239">
                  <c:v>18715</c:v>
                </c:pt>
                <c:pt idx="240">
                  <c:v>18717.5</c:v>
                </c:pt>
                <c:pt idx="241">
                  <c:v>18720</c:v>
                </c:pt>
                <c:pt idx="242">
                  <c:v>18789</c:v>
                </c:pt>
                <c:pt idx="243">
                  <c:v>19354</c:v>
                </c:pt>
                <c:pt idx="244">
                  <c:v>19498</c:v>
                </c:pt>
                <c:pt idx="245">
                  <c:v>19511.5</c:v>
                </c:pt>
                <c:pt idx="246">
                  <c:v>19550</c:v>
                </c:pt>
                <c:pt idx="247">
                  <c:v>19550</c:v>
                </c:pt>
                <c:pt idx="248">
                  <c:v>19550</c:v>
                </c:pt>
                <c:pt idx="249">
                  <c:v>19558</c:v>
                </c:pt>
                <c:pt idx="250">
                  <c:v>19558</c:v>
                </c:pt>
                <c:pt idx="251">
                  <c:v>19558</c:v>
                </c:pt>
                <c:pt idx="252">
                  <c:v>19562</c:v>
                </c:pt>
                <c:pt idx="253">
                  <c:v>19591.5</c:v>
                </c:pt>
                <c:pt idx="254">
                  <c:v>19591.5</c:v>
                </c:pt>
                <c:pt idx="255">
                  <c:v>19591.5</c:v>
                </c:pt>
                <c:pt idx="256">
                  <c:v>19621</c:v>
                </c:pt>
                <c:pt idx="257">
                  <c:v>19637.5</c:v>
                </c:pt>
                <c:pt idx="258">
                  <c:v>20315</c:v>
                </c:pt>
                <c:pt idx="259">
                  <c:v>20400</c:v>
                </c:pt>
                <c:pt idx="260">
                  <c:v>20459</c:v>
                </c:pt>
                <c:pt idx="261">
                  <c:v>20567.5</c:v>
                </c:pt>
                <c:pt idx="262">
                  <c:v>20606.5</c:v>
                </c:pt>
                <c:pt idx="263">
                  <c:v>20634</c:v>
                </c:pt>
                <c:pt idx="264">
                  <c:v>21199</c:v>
                </c:pt>
                <c:pt idx="265">
                  <c:v>21366</c:v>
                </c:pt>
                <c:pt idx="266">
                  <c:v>21379</c:v>
                </c:pt>
                <c:pt idx="267">
                  <c:v>21523.5</c:v>
                </c:pt>
                <c:pt idx="268">
                  <c:v>21525.5</c:v>
                </c:pt>
                <c:pt idx="269">
                  <c:v>21554</c:v>
                </c:pt>
                <c:pt idx="270">
                  <c:v>22366</c:v>
                </c:pt>
                <c:pt idx="271">
                  <c:v>22378.5</c:v>
                </c:pt>
                <c:pt idx="272">
                  <c:v>22443</c:v>
                </c:pt>
                <c:pt idx="273">
                  <c:v>22443</c:v>
                </c:pt>
                <c:pt idx="274">
                  <c:v>22443.5</c:v>
                </c:pt>
                <c:pt idx="275">
                  <c:v>22515</c:v>
                </c:pt>
                <c:pt idx="276">
                  <c:v>23211</c:v>
                </c:pt>
                <c:pt idx="277">
                  <c:v>23371.5</c:v>
                </c:pt>
                <c:pt idx="278">
                  <c:v>23422</c:v>
                </c:pt>
                <c:pt idx="279">
                  <c:v>23433</c:v>
                </c:pt>
                <c:pt idx="280">
                  <c:v>23446</c:v>
                </c:pt>
                <c:pt idx="281">
                  <c:v>23451</c:v>
                </c:pt>
                <c:pt idx="282">
                  <c:v>23489</c:v>
                </c:pt>
                <c:pt idx="283">
                  <c:v>23489</c:v>
                </c:pt>
                <c:pt idx="284">
                  <c:v>24149</c:v>
                </c:pt>
                <c:pt idx="285">
                  <c:v>24304</c:v>
                </c:pt>
                <c:pt idx="286">
                  <c:v>24330</c:v>
                </c:pt>
                <c:pt idx="287">
                  <c:v>24371</c:v>
                </c:pt>
                <c:pt idx="288">
                  <c:v>24375.5</c:v>
                </c:pt>
                <c:pt idx="289">
                  <c:v>24379</c:v>
                </c:pt>
                <c:pt idx="290">
                  <c:v>24379</c:v>
                </c:pt>
                <c:pt idx="291">
                  <c:v>24381.5</c:v>
                </c:pt>
                <c:pt idx="292">
                  <c:v>24381.5</c:v>
                </c:pt>
                <c:pt idx="293">
                  <c:v>24443</c:v>
                </c:pt>
                <c:pt idx="294">
                  <c:v>25059</c:v>
                </c:pt>
                <c:pt idx="295">
                  <c:v>25190.5</c:v>
                </c:pt>
                <c:pt idx="296">
                  <c:v>25242</c:v>
                </c:pt>
                <c:pt idx="297">
                  <c:v>25260</c:v>
                </c:pt>
                <c:pt idx="298">
                  <c:v>25262.5</c:v>
                </c:pt>
                <c:pt idx="299">
                  <c:v>25273</c:v>
                </c:pt>
                <c:pt idx="300">
                  <c:v>25278</c:v>
                </c:pt>
                <c:pt idx="301">
                  <c:v>25316</c:v>
                </c:pt>
                <c:pt idx="302">
                  <c:v>25352</c:v>
                </c:pt>
                <c:pt idx="303">
                  <c:v>25966</c:v>
                </c:pt>
                <c:pt idx="304">
                  <c:v>26110.5</c:v>
                </c:pt>
                <c:pt idx="305">
                  <c:v>26126</c:v>
                </c:pt>
                <c:pt idx="306">
                  <c:v>26128.5</c:v>
                </c:pt>
                <c:pt idx="307">
                  <c:v>26131</c:v>
                </c:pt>
                <c:pt idx="308">
                  <c:v>26164.5</c:v>
                </c:pt>
                <c:pt idx="309">
                  <c:v>26187</c:v>
                </c:pt>
                <c:pt idx="310">
                  <c:v>26187.5</c:v>
                </c:pt>
                <c:pt idx="311">
                  <c:v>26236.5</c:v>
                </c:pt>
                <c:pt idx="312">
                  <c:v>26252</c:v>
                </c:pt>
                <c:pt idx="313">
                  <c:v>26254</c:v>
                </c:pt>
                <c:pt idx="314">
                  <c:v>26254</c:v>
                </c:pt>
                <c:pt idx="315">
                  <c:v>26337</c:v>
                </c:pt>
                <c:pt idx="316">
                  <c:v>26337</c:v>
                </c:pt>
                <c:pt idx="317">
                  <c:v>27035</c:v>
                </c:pt>
                <c:pt idx="318">
                  <c:v>27071.5</c:v>
                </c:pt>
                <c:pt idx="319">
                  <c:v>27074</c:v>
                </c:pt>
                <c:pt idx="320">
                  <c:v>27084.5</c:v>
                </c:pt>
                <c:pt idx="321">
                  <c:v>27102.5</c:v>
                </c:pt>
                <c:pt idx="322">
                  <c:v>27146</c:v>
                </c:pt>
                <c:pt idx="323">
                  <c:v>27161</c:v>
                </c:pt>
                <c:pt idx="324">
                  <c:v>27166</c:v>
                </c:pt>
                <c:pt idx="325">
                  <c:v>27167</c:v>
                </c:pt>
                <c:pt idx="326">
                  <c:v>27169.5</c:v>
                </c:pt>
                <c:pt idx="327">
                  <c:v>27177</c:v>
                </c:pt>
                <c:pt idx="328">
                  <c:v>27259.5</c:v>
                </c:pt>
                <c:pt idx="329">
                  <c:v>27927</c:v>
                </c:pt>
                <c:pt idx="330">
                  <c:v>28002</c:v>
                </c:pt>
                <c:pt idx="331">
                  <c:v>28012</c:v>
                </c:pt>
                <c:pt idx="332">
                  <c:v>28066</c:v>
                </c:pt>
                <c:pt idx="333">
                  <c:v>28071.5</c:v>
                </c:pt>
                <c:pt idx="334">
                  <c:v>28102</c:v>
                </c:pt>
                <c:pt idx="335">
                  <c:v>28220</c:v>
                </c:pt>
                <c:pt idx="336">
                  <c:v>28718</c:v>
                </c:pt>
                <c:pt idx="337">
                  <c:v>28857</c:v>
                </c:pt>
                <c:pt idx="338">
                  <c:v>29001.5</c:v>
                </c:pt>
                <c:pt idx="339">
                  <c:v>29050.5</c:v>
                </c:pt>
                <c:pt idx="340">
                  <c:v>29068.5</c:v>
                </c:pt>
                <c:pt idx="341">
                  <c:v>29122</c:v>
                </c:pt>
                <c:pt idx="342">
                  <c:v>29125</c:v>
                </c:pt>
                <c:pt idx="343">
                  <c:v>29692</c:v>
                </c:pt>
                <c:pt idx="344">
                  <c:v>29862</c:v>
                </c:pt>
                <c:pt idx="345">
                  <c:v>29916.5</c:v>
                </c:pt>
                <c:pt idx="346">
                  <c:v>30040</c:v>
                </c:pt>
                <c:pt idx="347">
                  <c:v>30042.5</c:v>
                </c:pt>
                <c:pt idx="348">
                  <c:v>30045</c:v>
                </c:pt>
                <c:pt idx="349">
                  <c:v>30047.5</c:v>
                </c:pt>
                <c:pt idx="350">
                  <c:v>30617</c:v>
                </c:pt>
                <c:pt idx="351">
                  <c:v>30738</c:v>
                </c:pt>
                <c:pt idx="352">
                  <c:v>30805</c:v>
                </c:pt>
                <c:pt idx="353">
                  <c:v>30875</c:v>
                </c:pt>
                <c:pt idx="354">
                  <c:v>30903</c:v>
                </c:pt>
                <c:pt idx="355">
                  <c:v>30911</c:v>
                </c:pt>
                <c:pt idx="356">
                  <c:v>30947</c:v>
                </c:pt>
                <c:pt idx="357">
                  <c:v>30954.5</c:v>
                </c:pt>
                <c:pt idx="358">
                  <c:v>30965</c:v>
                </c:pt>
                <c:pt idx="359">
                  <c:v>30965</c:v>
                </c:pt>
                <c:pt idx="360">
                  <c:v>30965</c:v>
                </c:pt>
                <c:pt idx="361">
                  <c:v>30965</c:v>
                </c:pt>
                <c:pt idx="362">
                  <c:v>31671</c:v>
                </c:pt>
                <c:pt idx="363">
                  <c:v>31795</c:v>
                </c:pt>
                <c:pt idx="364">
                  <c:v>31861.5</c:v>
                </c:pt>
                <c:pt idx="365">
                  <c:v>31882</c:v>
                </c:pt>
                <c:pt idx="366">
                  <c:v>31903</c:v>
                </c:pt>
                <c:pt idx="367">
                  <c:v>31903</c:v>
                </c:pt>
                <c:pt idx="368">
                  <c:v>31905.5</c:v>
                </c:pt>
                <c:pt idx="369">
                  <c:v>31908</c:v>
                </c:pt>
                <c:pt idx="370">
                  <c:v>31944</c:v>
                </c:pt>
                <c:pt idx="371">
                  <c:v>32573</c:v>
                </c:pt>
                <c:pt idx="372">
                  <c:v>32656</c:v>
                </c:pt>
                <c:pt idx="373">
                  <c:v>32668.5</c:v>
                </c:pt>
                <c:pt idx="374">
                  <c:v>32669</c:v>
                </c:pt>
                <c:pt idx="375">
                  <c:v>32712</c:v>
                </c:pt>
                <c:pt idx="376">
                  <c:v>32748</c:v>
                </c:pt>
                <c:pt idx="377">
                  <c:v>32749</c:v>
                </c:pt>
                <c:pt idx="378">
                  <c:v>32776</c:v>
                </c:pt>
                <c:pt idx="379">
                  <c:v>32776</c:v>
                </c:pt>
                <c:pt idx="380">
                  <c:v>32803</c:v>
                </c:pt>
                <c:pt idx="381">
                  <c:v>33400</c:v>
                </c:pt>
                <c:pt idx="382">
                  <c:v>33447</c:v>
                </c:pt>
                <c:pt idx="383">
                  <c:v>33637.5</c:v>
                </c:pt>
                <c:pt idx="384">
                  <c:v>33643.5</c:v>
                </c:pt>
                <c:pt idx="385">
                  <c:v>33645</c:v>
                </c:pt>
                <c:pt idx="386">
                  <c:v>33645.5</c:v>
                </c:pt>
                <c:pt idx="387">
                  <c:v>33648</c:v>
                </c:pt>
                <c:pt idx="388">
                  <c:v>33668</c:v>
                </c:pt>
                <c:pt idx="389">
                  <c:v>33722</c:v>
                </c:pt>
                <c:pt idx="390">
                  <c:v>33795</c:v>
                </c:pt>
                <c:pt idx="391">
                  <c:v>33840.5</c:v>
                </c:pt>
                <c:pt idx="392">
                  <c:v>34435</c:v>
                </c:pt>
                <c:pt idx="393">
                  <c:v>34541</c:v>
                </c:pt>
                <c:pt idx="394">
                  <c:v>34714</c:v>
                </c:pt>
                <c:pt idx="395">
                  <c:v>35389</c:v>
                </c:pt>
                <c:pt idx="396">
                  <c:v>35454</c:v>
                </c:pt>
                <c:pt idx="397">
                  <c:v>35528.5</c:v>
                </c:pt>
                <c:pt idx="398">
                  <c:v>35563</c:v>
                </c:pt>
                <c:pt idx="399">
                  <c:v>35608.5</c:v>
                </c:pt>
                <c:pt idx="400">
                  <c:v>35613.5</c:v>
                </c:pt>
                <c:pt idx="401">
                  <c:v>35680.5</c:v>
                </c:pt>
                <c:pt idx="402">
                  <c:v>35817</c:v>
                </c:pt>
                <c:pt idx="403">
                  <c:v>36491</c:v>
                </c:pt>
                <c:pt idx="404">
                  <c:v>36506</c:v>
                </c:pt>
                <c:pt idx="405">
                  <c:v>36556.5</c:v>
                </c:pt>
                <c:pt idx="406">
                  <c:v>36611.5</c:v>
                </c:pt>
                <c:pt idx="407">
                  <c:v>37422.5</c:v>
                </c:pt>
                <c:pt idx="408">
                  <c:v>37433</c:v>
                </c:pt>
                <c:pt idx="409">
                  <c:v>37525.5</c:v>
                </c:pt>
                <c:pt idx="410">
                  <c:v>37528</c:v>
                </c:pt>
                <c:pt idx="411">
                  <c:v>37582</c:v>
                </c:pt>
                <c:pt idx="412">
                  <c:v>38322</c:v>
                </c:pt>
                <c:pt idx="413">
                  <c:v>38376</c:v>
                </c:pt>
                <c:pt idx="414">
                  <c:v>38412</c:v>
                </c:pt>
                <c:pt idx="415">
                  <c:v>38445.5</c:v>
                </c:pt>
                <c:pt idx="416">
                  <c:v>38450.5</c:v>
                </c:pt>
                <c:pt idx="417">
                  <c:v>39118.5</c:v>
                </c:pt>
                <c:pt idx="418">
                  <c:v>39129</c:v>
                </c:pt>
                <c:pt idx="419">
                  <c:v>39237</c:v>
                </c:pt>
                <c:pt idx="420">
                  <c:v>39280.5</c:v>
                </c:pt>
                <c:pt idx="421">
                  <c:v>39334.5</c:v>
                </c:pt>
                <c:pt idx="422">
                  <c:v>39348.5</c:v>
                </c:pt>
                <c:pt idx="423">
                  <c:v>39391</c:v>
                </c:pt>
                <c:pt idx="424">
                  <c:v>39437.5</c:v>
                </c:pt>
                <c:pt idx="425">
                  <c:v>40054</c:v>
                </c:pt>
                <c:pt idx="426">
                  <c:v>40324</c:v>
                </c:pt>
                <c:pt idx="427">
                  <c:v>40329</c:v>
                </c:pt>
                <c:pt idx="428">
                  <c:v>40344.5</c:v>
                </c:pt>
                <c:pt idx="429">
                  <c:v>40386</c:v>
                </c:pt>
                <c:pt idx="430">
                  <c:v>40450</c:v>
                </c:pt>
                <c:pt idx="431">
                  <c:v>41118</c:v>
                </c:pt>
                <c:pt idx="432">
                  <c:v>42087</c:v>
                </c:pt>
                <c:pt idx="433">
                  <c:v>42254</c:v>
                </c:pt>
                <c:pt idx="434">
                  <c:v>42326</c:v>
                </c:pt>
                <c:pt idx="435">
                  <c:v>43130</c:v>
                </c:pt>
                <c:pt idx="436">
                  <c:v>44060.5</c:v>
                </c:pt>
                <c:pt idx="437">
                  <c:v>44924</c:v>
                </c:pt>
                <c:pt idx="438">
                  <c:v>44924</c:v>
                </c:pt>
                <c:pt idx="439">
                  <c:v>45795</c:v>
                </c:pt>
                <c:pt idx="440">
                  <c:v>46769</c:v>
                </c:pt>
                <c:pt idx="441">
                  <c:v>46925</c:v>
                </c:pt>
                <c:pt idx="442">
                  <c:v>46981.5</c:v>
                </c:pt>
                <c:pt idx="443">
                  <c:v>46984</c:v>
                </c:pt>
                <c:pt idx="444">
                  <c:v>47786.5</c:v>
                </c:pt>
                <c:pt idx="445">
                  <c:v>48688.5</c:v>
                </c:pt>
                <c:pt idx="446">
                  <c:v>48767.5</c:v>
                </c:pt>
                <c:pt idx="447">
                  <c:v>48844.5</c:v>
                </c:pt>
                <c:pt idx="448">
                  <c:v>49613.5</c:v>
                </c:pt>
                <c:pt idx="449">
                  <c:v>50479.5</c:v>
                </c:pt>
                <c:pt idx="450">
                  <c:v>50736</c:v>
                </c:pt>
                <c:pt idx="451">
                  <c:v>50738.5</c:v>
                </c:pt>
                <c:pt idx="452">
                  <c:v>50741</c:v>
                </c:pt>
                <c:pt idx="453">
                  <c:v>51694.5</c:v>
                </c:pt>
                <c:pt idx="454">
                  <c:v>52568</c:v>
                </c:pt>
                <c:pt idx="455">
                  <c:v>52568.5</c:v>
                </c:pt>
                <c:pt idx="456">
                  <c:v>52666.5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393">
                  <c:v>3.2050969995907508E-2</c:v>
                </c:pt>
                <c:pt idx="423">
                  <c:v>3.2025469998188782E-2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4B1-4017-9DEB-9920C58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34288"/>
        <c:axId val="1"/>
      </c:scatterChart>
      <c:valAx>
        <c:axId val="61233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0506329113922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334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240506329113924E-2"/>
          <c:y val="0.92073298764483702"/>
          <c:w val="0.9620253164556962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428625</xdr:colOff>
      <xdr:row>18</xdr:row>
      <xdr:rowOff>9525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587220C-A27C-A1DF-7DD0-9B37F6A7E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47625</xdr:rowOff>
    </xdr:from>
    <xdr:to>
      <xdr:col>26</xdr:col>
      <xdr:colOff>180975</xdr:colOff>
      <xdr:row>18</xdr:row>
      <xdr:rowOff>66675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2765D0E-735A-4D9A-CE0E-08BB95900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138" TargetMode="External"/><Relationship Id="rId13" Type="http://schemas.openxmlformats.org/officeDocument/2006/relationships/hyperlink" Target="http://www.konkoly.hu/cgi-bin/IBVS?5287" TargetMode="External"/><Relationship Id="rId18" Type="http://schemas.openxmlformats.org/officeDocument/2006/relationships/hyperlink" Target="http://var.astro.cz/oejv/issues/oejv0003.pdf" TargetMode="External"/><Relationship Id="rId26" Type="http://schemas.openxmlformats.org/officeDocument/2006/relationships/hyperlink" Target="http://www.aavso.org/sites/default/files/jaavso/v36n2/171.pdf" TargetMode="External"/><Relationship Id="rId3" Type="http://schemas.openxmlformats.org/officeDocument/2006/relationships/hyperlink" Target="http://www.konkoly.hu/cgi-bin/IBVS?1249" TargetMode="External"/><Relationship Id="rId21" Type="http://schemas.openxmlformats.org/officeDocument/2006/relationships/hyperlink" Target="http://www.konkoly.hu/cgi-bin/IBVS?5843" TargetMode="External"/><Relationship Id="rId34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www.konkoly.hu/cgi-bin/IBVS?2453" TargetMode="External"/><Relationship Id="rId12" Type="http://schemas.openxmlformats.org/officeDocument/2006/relationships/hyperlink" Target="http://www.konkoly.hu/cgi-bin/IBVS?4138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www.konkoly.hu/cgi-bin/IBVS?5938" TargetMode="External"/><Relationship Id="rId2" Type="http://schemas.openxmlformats.org/officeDocument/2006/relationships/hyperlink" Target="http://www.konkoly.hu/cgi-bin/IBVS?1249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2453" TargetMode="External"/><Relationship Id="rId11" Type="http://schemas.openxmlformats.org/officeDocument/2006/relationships/hyperlink" Target="http://www.konkoly.hu/cgi-bin/IBVS?4138" TargetMode="External"/><Relationship Id="rId24" Type="http://schemas.openxmlformats.org/officeDocument/2006/relationships/hyperlink" Target="http://vsolj.cetus-net.org/no45.pdf" TargetMode="External"/><Relationship Id="rId32" Type="http://schemas.openxmlformats.org/officeDocument/2006/relationships/hyperlink" Target="http://vsolj.cetus-net.org/vsoljno50.pdf" TargetMode="External"/><Relationship Id="rId37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2453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vsolj.cetus-net.org/no45.pdf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4138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konkoly.hu/cgi-bin/IBVS?4138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36" TargetMode="External"/><Relationship Id="rId27" Type="http://schemas.openxmlformats.org/officeDocument/2006/relationships/hyperlink" Target="http://www.aavso.org/sites/default/files/jaavso/v36n2/186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0"/>
  <sheetViews>
    <sheetView tabSelected="1" workbookViewId="0">
      <pane xSplit="13" ySplit="22" topLeftCell="N462" activePane="bottomRight" state="frozen"/>
      <selection pane="topRight" activeCell="N1" sqref="N1"/>
      <selection pane="bottomLeft" activeCell="A23" sqref="A23"/>
      <selection pane="bottomRight" activeCell="F16" sqref="F16"/>
    </sheetView>
  </sheetViews>
  <sheetFormatPr defaultColWidth="10.28515625" defaultRowHeight="12.75" x14ac:dyDescent="0.2"/>
  <cols>
    <col min="1" max="1" width="17.5703125" customWidth="1"/>
    <col min="2" max="2" width="5.140625" style="1" customWidth="1"/>
    <col min="3" max="3" width="15.42578125" customWidth="1"/>
    <col min="4" max="4" width="9.42578125" customWidth="1"/>
    <col min="5" max="5" width="11.140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0" ht="21" thickBot="1" x14ac:dyDescent="0.35">
      <c r="A1" s="74" t="s">
        <v>148</v>
      </c>
      <c r="S1" s="2" t="s">
        <v>11</v>
      </c>
      <c r="T1" s="2" t="s">
        <v>233</v>
      </c>
    </row>
    <row r="2" spans="1:20" s="101" customFormat="1" ht="12.95" customHeight="1" x14ac:dyDescent="0.2">
      <c r="A2" s="101" t="s">
        <v>25</v>
      </c>
      <c r="B2" s="6" t="s">
        <v>145</v>
      </c>
      <c r="E2" s="130" t="s">
        <v>1416</v>
      </c>
      <c r="F2" s="131" t="s">
        <v>1420</v>
      </c>
      <c r="S2" s="101">
        <v>0</v>
      </c>
      <c r="T2" s="101">
        <f t="shared" ref="T2:T18" si="0">+D$11+D$12*S2+D$13*S2^2</f>
        <v>6.6090202077588828E-4</v>
      </c>
    </row>
    <row r="3" spans="1:20" s="101" customFormat="1" ht="12.95" customHeight="1" thickBot="1" x14ac:dyDescent="0.25">
      <c r="B3" s="102"/>
      <c r="E3" s="127" t="s">
        <v>1401</v>
      </c>
      <c r="F3" s="133">
        <v>1</v>
      </c>
      <c r="S3" s="101">
        <v>2500</v>
      </c>
      <c r="T3" s="101">
        <f t="shared" si="0"/>
        <v>-1.0175076032868899E-4</v>
      </c>
    </row>
    <row r="4" spans="1:20" s="101" customFormat="1" ht="12.95" customHeight="1" thickTop="1" thickBot="1" x14ac:dyDescent="0.25">
      <c r="A4" s="103" t="s">
        <v>1</v>
      </c>
      <c r="B4" s="102"/>
      <c r="C4" s="104">
        <v>39647.766000000003</v>
      </c>
      <c r="D4" s="105">
        <v>0.38808082999999999</v>
      </c>
      <c r="E4" s="128" t="s">
        <v>152</v>
      </c>
      <c r="F4" s="132">
        <f ca="1">NOW()+15018.5+$C$5/24</f>
        <v>60525.818490509257</v>
      </c>
      <c r="S4" s="101">
        <v>5000</v>
      </c>
      <c r="T4" s="101">
        <f t="shared" si="0"/>
        <v>-5.7990798875586782E-4</v>
      </c>
    </row>
    <row r="5" spans="1:20" s="101" customFormat="1" ht="12.95" customHeight="1" thickTop="1" x14ac:dyDescent="0.2">
      <c r="A5" s="10" t="s">
        <v>151</v>
      </c>
      <c r="B5" s="106"/>
      <c r="C5" s="12">
        <v>-9.5</v>
      </c>
      <c r="D5" s="106"/>
      <c r="E5" s="127" t="s">
        <v>1402</v>
      </c>
      <c r="F5" s="132">
        <f ca="1">ROUND(2*($F$4-$C$7)/$C$8,0)/2+$F$3</f>
        <v>53799</v>
      </c>
      <c r="S5" s="101">
        <v>7500</v>
      </c>
      <c r="T5" s="101">
        <f t="shared" si="0"/>
        <v>-7.735696645056482E-4</v>
      </c>
    </row>
    <row r="6" spans="1:20" s="101" customFormat="1" ht="12.95" customHeight="1" x14ac:dyDescent="0.2">
      <c r="A6" s="103" t="s">
        <v>2</v>
      </c>
      <c r="B6" s="102"/>
      <c r="E6" s="127" t="s">
        <v>153</v>
      </c>
      <c r="F6" s="132">
        <f ca="1">ROUND(2*($F$4-$C$15)/$C$16,0)/2+$F$3</f>
        <v>1133</v>
      </c>
      <c r="S6" s="101">
        <v>10000</v>
      </c>
      <c r="T6" s="101">
        <f t="shared" si="0"/>
        <v>-6.8273578757803042E-4</v>
      </c>
    </row>
    <row r="7" spans="1:20" s="101" customFormat="1" ht="12.95" customHeight="1" x14ac:dyDescent="0.2">
      <c r="A7" s="101" t="s">
        <v>3</v>
      </c>
      <c r="B7" s="102"/>
      <c r="C7" s="101">
        <f>+C4</f>
        <v>39647.766000000003</v>
      </c>
      <c r="D7" s="101" t="s">
        <v>1419</v>
      </c>
      <c r="E7" s="127" t="s">
        <v>1417</v>
      </c>
      <c r="F7" s="134">
        <f ca="1">+$C$15+$C$16*$F$6-15018.5-$C$5/24</f>
        <v>45508.040986121785</v>
      </c>
      <c r="S7" s="101">
        <v>12500</v>
      </c>
      <c r="T7" s="101">
        <f t="shared" si="0"/>
        <v>-3.0740635797301286E-4</v>
      </c>
    </row>
    <row r="8" spans="1:20" s="101" customFormat="1" ht="12.95" customHeight="1" x14ac:dyDescent="0.2">
      <c r="A8" s="101" t="s">
        <v>4</v>
      </c>
      <c r="B8" s="102"/>
      <c r="C8" s="101">
        <f>+D4</f>
        <v>0.38808082999999999</v>
      </c>
      <c r="D8" s="101" t="s">
        <v>1419</v>
      </c>
      <c r="E8" s="129" t="s">
        <v>1418</v>
      </c>
      <c r="F8" s="135">
        <f ca="1">+($C$15+$C$16*$F$6)-($C$16/2)-15018.5-$C$5/24</f>
        <v>45507.846945666119</v>
      </c>
      <c r="S8" s="101">
        <v>15000</v>
      </c>
      <c r="T8" s="101">
        <f t="shared" si="0"/>
        <v>3.5241862430940209E-4</v>
      </c>
    </row>
    <row r="9" spans="1:20" s="101" customFormat="1" ht="12.95" customHeight="1" x14ac:dyDescent="0.2">
      <c r="A9" s="17" t="s">
        <v>154</v>
      </c>
      <c r="B9" s="20">
        <v>425</v>
      </c>
      <c r="C9" s="14" t="str">
        <f>"F"&amp;B9</f>
        <v>F425</v>
      </c>
      <c r="D9" s="4" t="str">
        <f>"G"&amp;B9</f>
        <v>G425</v>
      </c>
      <c r="S9" s="101">
        <v>17500</v>
      </c>
      <c r="T9" s="101">
        <f t="shared" si="0"/>
        <v>1.2967391592692149E-3</v>
      </c>
    </row>
    <row r="10" spans="1:20" s="101" customFormat="1" ht="12.95" customHeight="1" thickBot="1" x14ac:dyDescent="0.25">
      <c r="A10" s="106"/>
      <c r="B10" s="106"/>
      <c r="C10" s="107" t="s">
        <v>21</v>
      </c>
      <c r="D10" s="107" t="s">
        <v>22</v>
      </c>
      <c r="E10" s="106"/>
      <c r="S10" s="101">
        <v>20000</v>
      </c>
      <c r="T10" s="101">
        <f t="shared" si="0"/>
        <v>2.5255552469064264E-3</v>
      </c>
    </row>
    <row r="11" spans="1:20" s="101" customFormat="1" ht="12.95" customHeight="1" x14ac:dyDescent="0.2">
      <c r="A11" s="106" t="s">
        <v>17</v>
      </c>
      <c r="B11" s="106"/>
      <c r="C11" s="13">
        <f ca="1">INTERCEPT(INDIRECT($D$9):G986,INDIRECT($C$9):F986)</f>
        <v>1.4204185973753759E-2</v>
      </c>
      <c r="D11" s="102">
        <f>+E11*F11</f>
        <v>6.6090202077588828E-4</v>
      </c>
      <c r="E11" s="108">
        <v>6.6090202077588828E-4</v>
      </c>
      <c r="F11" s="101">
        <v>1</v>
      </c>
      <c r="S11" s="101">
        <v>22500</v>
      </c>
      <c r="T11" s="101">
        <f t="shared" si="0"/>
        <v>4.0388668872210374E-3</v>
      </c>
    </row>
    <row r="12" spans="1:20" s="101" customFormat="1" ht="12.95" customHeight="1" x14ac:dyDescent="0.2">
      <c r="A12" s="106" t="s">
        <v>18</v>
      </c>
      <c r="B12" s="106"/>
      <c r="C12" s="13">
        <f ca="1">SLOPE(INDIRECT($D$9):G986,INDIRECT($C$9):F986)</f>
        <v>8.132925282981969E-8</v>
      </c>
      <c r="D12" s="102">
        <f>+E12*F12</f>
        <v>-3.6196022297731059E-7</v>
      </c>
      <c r="E12" s="109">
        <v>-3.6196022297731059E-3</v>
      </c>
      <c r="F12" s="101">
        <v>1E-4</v>
      </c>
      <c r="S12" s="101">
        <v>25000</v>
      </c>
      <c r="T12" s="101">
        <f t="shared" si="0"/>
        <v>5.8366740802130463E-3</v>
      </c>
    </row>
    <row r="13" spans="1:20" s="101" customFormat="1" ht="12.95" customHeight="1" thickBot="1" x14ac:dyDescent="0.25">
      <c r="A13" s="106" t="s">
        <v>20</v>
      </c>
      <c r="B13" s="106"/>
      <c r="C13" s="102" t="s">
        <v>15</v>
      </c>
      <c r="D13" s="102">
        <f>+E13*F13</f>
        <v>2.2759644214191875E-11</v>
      </c>
      <c r="E13" s="110">
        <v>2.2759644214191874E-3</v>
      </c>
      <c r="F13" s="101">
        <v>1E-8</v>
      </c>
      <c r="S13" s="101">
        <v>27500</v>
      </c>
      <c r="T13" s="101">
        <f t="shared" si="0"/>
        <v>7.9189768258824504E-3</v>
      </c>
    </row>
    <row r="14" spans="1:20" s="101" customFormat="1" ht="12.95" customHeight="1" x14ac:dyDescent="0.2">
      <c r="A14" s="106"/>
      <c r="B14" s="106"/>
      <c r="C14" s="106"/>
      <c r="D14" s="106"/>
      <c r="E14" s="106"/>
      <c r="S14" s="101">
        <v>30000</v>
      </c>
      <c r="T14" s="101">
        <f t="shared" si="0"/>
        <v>1.0285775124229259E-2</v>
      </c>
    </row>
    <row r="15" spans="1:20" s="101" customFormat="1" ht="12.95" customHeight="1" x14ac:dyDescent="0.2">
      <c r="A15" s="15" t="s">
        <v>19</v>
      </c>
      <c r="B15" s="106"/>
      <c r="C15" s="16">
        <f ca="1">(C7+C11)+(C8+C12)*INT(MAX(F21:F3527))</f>
        <v>60086.449480252406</v>
      </c>
      <c r="D15" s="17"/>
      <c r="E15" s="17"/>
      <c r="F15" s="12"/>
      <c r="S15" s="101">
        <v>32500</v>
      </c>
      <c r="T15" s="101">
        <f t="shared" si="0"/>
        <v>1.2937068975253463E-2</v>
      </c>
    </row>
    <row r="16" spans="1:20" s="101" customFormat="1" ht="12.95" customHeight="1" x14ac:dyDescent="0.2">
      <c r="A16" s="15" t="s">
        <v>5</v>
      </c>
      <c r="B16" s="106"/>
      <c r="C16" s="16">
        <f ca="1">+C8+C12</f>
        <v>0.38808091132925282</v>
      </c>
      <c r="D16" s="17"/>
      <c r="E16" s="17"/>
      <c r="F16" s="13"/>
      <c r="S16" s="101">
        <v>35000</v>
      </c>
      <c r="T16" s="101">
        <f t="shared" si="0"/>
        <v>1.5872858378955065E-2</v>
      </c>
    </row>
    <row r="17" spans="1:30" s="101" customFormat="1" ht="12.95" customHeight="1" thickBot="1" x14ac:dyDescent="0.25">
      <c r="A17" s="17" t="s">
        <v>149</v>
      </c>
      <c r="B17" s="106"/>
      <c r="C17" s="106">
        <f>COUNT(C21:C2185)</f>
        <v>457</v>
      </c>
      <c r="D17" s="17"/>
      <c r="E17" s="17"/>
      <c r="F17" s="13"/>
      <c r="S17" s="101">
        <v>37500</v>
      </c>
      <c r="T17" s="101">
        <f t="shared" si="0"/>
        <v>1.9093143335334066E-2</v>
      </c>
    </row>
    <row r="18" spans="1:30" s="101" customFormat="1" ht="12.95" customHeight="1" thickTop="1" thickBot="1" x14ac:dyDescent="0.25">
      <c r="A18" s="15" t="s">
        <v>6</v>
      </c>
      <c r="B18" s="106"/>
      <c r="C18" s="111">
        <f ca="1">+C15</f>
        <v>60086.449480252406</v>
      </c>
      <c r="D18" s="112">
        <f ca="1">+C16</f>
        <v>0.38808091132925282</v>
      </c>
      <c r="E18" s="17"/>
      <c r="F18" s="4"/>
      <c r="S18" s="101">
        <v>40000</v>
      </c>
      <c r="T18" s="101">
        <f t="shared" si="0"/>
        <v>2.2597923844390463E-2</v>
      </c>
    </row>
    <row r="19" spans="1:30" s="101" customFormat="1" ht="12.95" customHeight="1" thickTop="1" x14ac:dyDescent="0.2">
      <c r="B19" s="102"/>
      <c r="E19" s="17"/>
      <c r="F19" s="19"/>
    </row>
    <row r="20" spans="1:30" s="101" customFormat="1" ht="12.95" customHeight="1" thickBot="1" x14ac:dyDescent="0.25">
      <c r="A20" s="107" t="s">
        <v>7</v>
      </c>
      <c r="B20" s="107" t="s">
        <v>8</v>
      </c>
      <c r="C20" s="107" t="s">
        <v>9</v>
      </c>
      <c r="D20" s="107" t="s">
        <v>14</v>
      </c>
      <c r="E20" s="107" t="s">
        <v>10</v>
      </c>
      <c r="F20" s="107" t="s">
        <v>11</v>
      </c>
      <c r="G20" s="107" t="s">
        <v>12</v>
      </c>
      <c r="H20" s="3" t="s">
        <v>253</v>
      </c>
      <c r="I20" s="3" t="s">
        <v>254</v>
      </c>
      <c r="J20" s="3" t="s">
        <v>236</v>
      </c>
      <c r="K20" s="3" t="s">
        <v>237</v>
      </c>
      <c r="L20" s="3" t="s">
        <v>26</v>
      </c>
      <c r="M20" s="3" t="s">
        <v>27</v>
      </c>
      <c r="N20" s="3" t="s">
        <v>137</v>
      </c>
      <c r="O20" s="3" t="s">
        <v>24</v>
      </c>
      <c r="P20" s="3" t="s">
        <v>23</v>
      </c>
      <c r="Q20" s="107" t="s">
        <v>16</v>
      </c>
      <c r="U20" s="3" t="s">
        <v>247</v>
      </c>
    </row>
    <row r="21" spans="1:30" s="101" customFormat="1" ht="12.95" customHeight="1" x14ac:dyDescent="0.2">
      <c r="A21" s="73" t="s">
        <v>261</v>
      </c>
      <c r="B21" s="72" t="s">
        <v>138</v>
      </c>
      <c r="C21" s="73">
        <v>27861.361000000001</v>
      </c>
      <c r="D21" s="73" t="s">
        <v>254</v>
      </c>
      <c r="E21" s="101">
        <f t="shared" ref="E21:E84" si="1">+(C21-C$7)/C$8</f>
        <v>-30371.005442345613</v>
      </c>
      <c r="F21" s="101">
        <f t="shared" ref="F21:F84" si="2">ROUND(2*E21,0)/2</f>
        <v>-30371</v>
      </c>
      <c r="G21" s="101">
        <f t="shared" ref="G21:G84" si="3">+C21-(C$7+F21*C$8)</f>
        <v>-2.1120700002938975E-3</v>
      </c>
      <c r="I21" s="101">
        <f t="shared" ref="I21:I28" si="4">G21</f>
        <v>-2.1120700002938975E-3</v>
      </c>
      <c r="O21" s="101">
        <f t="shared" ref="O21:O30" ca="1" si="5">+C$11+C$12*F21</f>
        <v>1.1734135236059305E-2</v>
      </c>
      <c r="Q21" s="113">
        <f t="shared" ref="Q21:Q84" si="6">+C21-15018.5</f>
        <v>12842.861000000001</v>
      </c>
    </row>
    <row r="22" spans="1:30" s="101" customFormat="1" ht="12.95" customHeight="1" x14ac:dyDescent="0.2">
      <c r="A22" s="73" t="s">
        <v>266</v>
      </c>
      <c r="B22" s="72" t="s">
        <v>138</v>
      </c>
      <c r="C22" s="73">
        <v>31180.231</v>
      </c>
      <c r="D22" s="73" t="s">
        <v>254</v>
      </c>
      <c r="E22" s="101">
        <f t="shared" si="1"/>
        <v>-21818.998377219519</v>
      </c>
      <c r="F22" s="101">
        <f t="shared" si="2"/>
        <v>-21819</v>
      </c>
      <c r="G22" s="101">
        <f t="shared" si="3"/>
        <v>6.2976999470265582E-4</v>
      </c>
      <c r="I22" s="101">
        <f t="shared" si="4"/>
        <v>6.2976999470265582E-4</v>
      </c>
      <c r="O22" s="101">
        <f t="shared" ca="1" si="5"/>
        <v>1.2429663006259924E-2</v>
      </c>
      <c r="Q22" s="113">
        <f t="shared" si="6"/>
        <v>16161.731</v>
      </c>
    </row>
    <row r="23" spans="1:30" s="101" customFormat="1" ht="12.95" customHeight="1" x14ac:dyDescent="0.2">
      <c r="A23" s="73" t="s">
        <v>266</v>
      </c>
      <c r="B23" s="72" t="s">
        <v>140</v>
      </c>
      <c r="C23" s="73">
        <v>31180.453000000001</v>
      </c>
      <c r="D23" s="73" t="s">
        <v>254</v>
      </c>
      <c r="E23" s="101">
        <f t="shared" si="1"/>
        <v>-21818.426331442352</v>
      </c>
      <c r="F23" s="101">
        <f t="shared" si="2"/>
        <v>-21818.5</v>
      </c>
      <c r="G23" s="101">
        <f t="shared" si="3"/>
        <v>2.8589354995347094E-2</v>
      </c>
      <c r="I23" s="101">
        <f t="shared" si="4"/>
        <v>2.8589354995347094E-2</v>
      </c>
      <c r="O23" s="101">
        <f t="shared" ca="1" si="5"/>
        <v>1.2429703670886338E-2</v>
      </c>
      <c r="Q23" s="113">
        <f t="shared" si="6"/>
        <v>16161.953000000001</v>
      </c>
    </row>
    <row r="24" spans="1:30" s="101" customFormat="1" ht="12.95" customHeight="1" x14ac:dyDescent="0.2">
      <c r="A24" s="73" t="s">
        <v>273</v>
      </c>
      <c r="B24" s="72" t="s">
        <v>138</v>
      </c>
      <c r="C24" s="73">
        <v>31562.106</v>
      </c>
      <c r="D24" s="73" t="s">
        <v>254</v>
      </c>
      <c r="E24" s="101">
        <f t="shared" si="1"/>
        <v>-20834.989453099253</v>
      </c>
      <c r="F24" s="101">
        <f t="shared" si="2"/>
        <v>-20835</v>
      </c>
      <c r="G24" s="101">
        <f t="shared" si="3"/>
        <v>4.0930499962996691E-3</v>
      </c>
      <c r="I24" s="101">
        <f t="shared" si="4"/>
        <v>4.0930499962996691E-3</v>
      </c>
      <c r="O24" s="101">
        <f t="shared" ca="1" si="5"/>
        <v>1.2509690991044466E-2</v>
      </c>
      <c r="Q24" s="113">
        <f t="shared" si="6"/>
        <v>16543.606</v>
      </c>
    </row>
    <row r="25" spans="1:30" s="101" customFormat="1" ht="12.95" customHeight="1" x14ac:dyDescent="0.2">
      <c r="A25" s="73" t="s">
        <v>273</v>
      </c>
      <c r="B25" s="72" t="s">
        <v>140</v>
      </c>
      <c r="C25" s="73">
        <v>31562.305</v>
      </c>
      <c r="D25" s="73" t="s">
        <v>254</v>
      </c>
      <c r="E25" s="101">
        <f t="shared" si="1"/>
        <v>-20834.476673326026</v>
      </c>
      <c r="F25" s="101">
        <f t="shared" si="2"/>
        <v>-20834.5</v>
      </c>
      <c r="G25" s="101">
        <f t="shared" si="3"/>
        <v>9.0526349958963692E-3</v>
      </c>
      <c r="I25" s="101">
        <f t="shared" si="4"/>
        <v>9.0526349958963692E-3</v>
      </c>
      <c r="O25" s="101">
        <f t="shared" ca="1" si="5"/>
        <v>1.2509731655670882E-2</v>
      </c>
      <c r="Q25" s="113">
        <f t="shared" si="6"/>
        <v>16543.805</v>
      </c>
    </row>
    <row r="26" spans="1:30" s="101" customFormat="1" ht="12.95" customHeight="1" x14ac:dyDescent="0.2">
      <c r="A26" s="73" t="s">
        <v>281</v>
      </c>
      <c r="B26" s="72" t="s">
        <v>138</v>
      </c>
      <c r="C26" s="73">
        <v>32309.547999999999</v>
      </c>
      <c r="D26" s="73" t="s">
        <v>254</v>
      </c>
      <c r="E26" s="101">
        <f t="shared" si="1"/>
        <v>-18908.993778435291</v>
      </c>
      <c r="F26" s="101">
        <f t="shared" si="2"/>
        <v>-18909</v>
      </c>
      <c r="G26" s="101">
        <f t="shared" si="3"/>
        <v>2.4144699964381289E-3</v>
      </c>
      <c r="I26" s="101">
        <f t="shared" si="4"/>
        <v>2.4144699964381289E-3</v>
      </c>
      <c r="O26" s="101">
        <f t="shared" ca="1" si="5"/>
        <v>1.2666331131994699E-2</v>
      </c>
      <c r="Q26" s="113">
        <f t="shared" si="6"/>
        <v>17291.047999999999</v>
      </c>
    </row>
    <row r="27" spans="1:30" s="101" customFormat="1" ht="12.95" customHeight="1" x14ac:dyDescent="0.2">
      <c r="A27" s="73" t="s">
        <v>284</v>
      </c>
      <c r="B27" s="72" t="s">
        <v>140</v>
      </c>
      <c r="C27" s="73">
        <v>32309.741999999998</v>
      </c>
      <c r="D27" s="73" t="s">
        <v>254</v>
      </c>
      <c r="E27" s="101">
        <f t="shared" si="1"/>
        <v>-18908.493882575971</v>
      </c>
      <c r="F27" s="101">
        <f t="shared" si="2"/>
        <v>-18908.5</v>
      </c>
      <c r="G27" s="101">
        <f t="shared" si="3"/>
        <v>2.3740549950161949E-3</v>
      </c>
      <c r="I27" s="101">
        <f t="shared" si="4"/>
        <v>2.3740549950161949E-3</v>
      </c>
      <c r="O27" s="101">
        <f t="shared" ca="1" si="5"/>
        <v>1.2666371796621114E-2</v>
      </c>
      <c r="Q27" s="113">
        <f t="shared" si="6"/>
        <v>17291.241999999998</v>
      </c>
    </row>
    <row r="28" spans="1:30" s="101" customFormat="1" ht="12.95" customHeight="1" x14ac:dyDescent="0.2">
      <c r="A28" s="73" t="s">
        <v>288</v>
      </c>
      <c r="B28" s="72" t="s">
        <v>138</v>
      </c>
      <c r="C28" s="73">
        <v>32313.433000000001</v>
      </c>
      <c r="D28" s="73" t="s">
        <v>254</v>
      </c>
      <c r="E28" s="101">
        <f t="shared" si="1"/>
        <v>-18898.982977334908</v>
      </c>
      <c r="F28" s="101">
        <f t="shared" si="2"/>
        <v>-18899</v>
      </c>
      <c r="G28" s="101">
        <f t="shared" si="3"/>
        <v>6.6061699981219135E-3</v>
      </c>
      <c r="I28" s="101">
        <f t="shared" si="4"/>
        <v>6.6061699981219135E-3</v>
      </c>
      <c r="O28" s="101">
        <f t="shared" ca="1" si="5"/>
        <v>1.2667144424522997E-2</v>
      </c>
      <c r="Q28" s="113">
        <f t="shared" si="6"/>
        <v>17294.933000000001</v>
      </c>
    </row>
    <row r="29" spans="1:30" s="101" customFormat="1" ht="12.95" customHeight="1" x14ac:dyDescent="0.2">
      <c r="A29" s="73" t="s">
        <v>295</v>
      </c>
      <c r="B29" s="72" t="s">
        <v>138</v>
      </c>
      <c r="C29" s="73">
        <v>39647.762699999999</v>
      </c>
      <c r="D29" s="73" t="s">
        <v>254</v>
      </c>
      <c r="E29" s="101">
        <f t="shared" si="1"/>
        <v>-8.5033831842363343E-3</v>
      </c>
      <c r="F29" s="101">
        <f t="shared" si="2"/>
        <v>0</v>
      </c>
      <c r="G29" s="101">
        <f t="shared" si="3"/>
        <v>-3.3000000039464794E-3</v>
      </c>
      <c r="J29" s="101">
        <f>G29</f>
        <v>-3.3000000039464794E-3</v>
      </c>
      <c r="O29" s="101">
        <f t="shared" ca="1" si="5"/>
        <v>1.4204185973753759E-2</v>
      </c>
      <c r="Q29" s="113">
        <f t="shared" si="6"/>
        <v>24629.262699999999</v>
      </c>
    </row>
    <row r="30" spans="1:30" s="101" customFormat="1" ht="12.95" customHeight="1" x14ac:dyDescent="0.2">
      <c r="A30" s="101" t="s">
        <v>13</v>
      </c>
      <c r="B30" s="102"/>
      <c r="C30" s="114">
        <v>39647.766000000003</v>
      </c>
      <c r="D30" s="114" t="s">
        <v>15</v>
      </c>
      <c r="E30" s="101">
        <f t="shared" si="1"/>
        <v>0</v>
      </c>
      <c r="F30" s="101">
        <f t="shared" si="2"/>
        <v>0</v>
      </c>
      <c r="G30" s="101">
        <f t="shared" si="3"/>
        <v>0</v>
      </c>
      <c r="H30" s="101">
        <f>+G30</f>
        <v>0</v>
      </c>
      <c r="O30" s="101">
        <f t="shared" ca="1" si="5"/>
        <v>1.4204185973753759E-2</v>
      </c>
      <c r="Q30" s="113">
        <f t="shared" si="6"/>
        <v>24629.266000000003</v>
      </c>
    </row>
    <row r="31" spans="1:30" s="101" customFormat="1" ht="12.95" customHeight="1" x14ac:dyDescent="0.2">
      <c r="A31" s="101" t="s">
        <v>29</v>
      </c>
      <c r="B31" s="102" t="s">
        <v>140</v>
      </c>
      <c r="C31" s="114">
        <v>40299.553</v>
      </c>
      <c r="D31" s="114"/>
      <c r="E31" s="101">
        <f t="shared" si="1"/>
        <v>1679.5135178411072</v>
      </c>
      <c r="F31" s="101">
        <f t="shared" si="2"/>
        <v>1679.5</v>
      </c>
      <c r="G31" s="101">
        <f t="shared" si="3"/>
        <v>5.2460149963735603E-3</v>
      </c>
      <c r="I31" s="101">
        <f t="shared" ref="I31:I62" si="7">G31</f>
        <v>5.2460149963735603E-3</v>
      </c>
      <c r="P31" s="101">
        <f>+D$11+D$12*F31+D$13*F31^2</f>
        <v>1.171884156032615E-4</v>
      </c>
      <c r="Q31" s="113">
        <f t="shared" si="6"/>
        <v>25281.053</v>
      </c>
      <c r="Z31" s="101">
        <v>12</v>
      </c>
      <c r="AB31" s="101" t="s">
        <v>28</v>
      </c>
      <c r="AD31" s="101" t="s">
        <v>30</v>
      </c>
    </row>
    <row r="32" spans="1:30" s="101" customFormat="1" ht="12.95" customHeight="1" x14ac:dyDescent="0.2">
      <c r="A32" s="101" t="s">
        <v>31</v>
      </c>
      <c r="B32" s="102"/>
      <c r="C32" s="114">
        <v>40318.39</v>
      </c>
      <c r="D32" s="114"/>
      <c r="E32" s="101">
        <f t="shared" si="1"/>
        <v>1728.052375068349</v>
      </c>
      <c r="F32" s="101">
        <f t="shared" si="2"/>
        <v>1728</v>
      </c>
      <c r="G32" s="101">
        <f t="shared" si="3"/>
        <v>2.0325759993284009E-2</v>
      </c>
      <c r="I32" s="101">
        <f t="shared" si="7"/>
        <v>2.0325759993284009E-2</v>
      </c>
      <c r="Q32" s="113">
        <f t="shared" si="6"/>
        <v>25299.89</v>
      </c>
      <c r="Z32" s="101">
        <v>9</v>
      </c>
      <c r="AB32" s="101" t="s">
        <v>28</v>
      </c>
      <c r="AD32" s="101" t="s">
        <v>30</v>
      </c>
    </row>
    <row r="33" spans="1:30" s="101" customFormat="1" ht="12.95" customHeight="1" x14ac:dyDescent="0.2">
      <c r="A33" s="101" t="s">
        <v>31</v>
      </c>
      <c r="B33" s="102" t="s">
        <v>140</v>
      </c>
      <c r="C33" s="114">
        <v>40322.455999999998</v>
      </c>
      <c r="D33" s="114"/>
      <c r="E33" s="101">
        <f t="shared" si="1"/>
        <v>1738.5295738519089</v>
      </c>
      <c r="F33" s="101">
        <f t="shared" si="2"/>
        <v>1738.5</v>
      </c>
      <c r="G33" s="101">
        <f t="shared" si="3"/>
        <v>1.147704499453539E-2</v>
      </c>
      <c r="I33" s="101">
        <f t="shared" si="7"/>
        <v>1.147704499453539E-2</v>
      </c>
      <c r="Q33" s="113">
        <f t="shared" si="6"/>
        <v>25303.955999999998</v>
      </c>
      <c r="Z33" s="101">
        <v>9</v>
      </c>
      <c r="AB33" s="101" t="s">
        <v>28</v>
      </c>
      <c r="AD33" s="101" t="s">
        <v>30</v>
      </c>
    </row>
    <row r="34" spans="1:30" s="101" customFormat="1" ht="12.95" customHeight="1" x14ac:dyDescent="0.2">
      <c r="A34" s="101" t="s">
        <v>31</v>
      </c>
      <c r="B34" s="102" t="s">
        <v>140</v>
      </c>
      <c r="C34" s="114">
        <v>40331.373</v>
      </c>
      <c r="D34" s="114"/>
      <c r="E34" s="101">
        <f t="shared" si="1"/>
        <v>1761.5067459013535</v>
      </c>
      <c r="F34" s="101">
        <f t="shared" si="2"/>
        <v>1761.5</v>
      </c>
      <c r="G34" s="101">
        <f t="shared" si="3"/>
        <v>2.6179549968219362E-3</v>
      </c>
      <c r="I34" s="101">
        <f t="shared" si="7"/>
        <v>2.6179549968219362E-3</v>
      </c>
      <c r="Q34" s="113">
        <f t="shared" si="6"/>
        <v>25312.873</v>
      </c>
      <c r="Z34" s="101">
        <v>15</v>
      </c>
      <c r="AB34" s="101" t="s">
        <v>32</v>
      </c>
      <c r="AD34" s="101" t="s">
        <v>30</v>
      </c>
    </row>
    <row r="35" spans="1:30" s="101" customFormat="1" ht="12.95" customHeight="1" x14ac:dyDescent="0.2">
      <c r="A35" s="101" t="s">
        <v>31</v>
      </c>
      <c r="B35" s="102" t="s">
        <v>140</v>
      </c>
      <c r="C35" s="114">
        <v>40353.495000000003</v>
      </c>
      <c r="D35" s="114"/>
      <c r="E35" s="101">
        <f t="shared" si="1"/>
        <v>1818.5103345609712</v>
      </c>
      <c r="F35" s="101">
        <f t="shared" si="2"/>
        <v>1818.5</v>
      </c>
      <c r="G35" s="101">
        <f t="shared" si="3"/>
        <v>4.0106449960148893E-3</v>
      </c>
      <c r="I35" s="101">
        <f t="shared" si="7"/>
        <v>4.0106449960148893E-3</v>
      </c>
      <c r="Q35" s="113">
        <f t="shared" si="6"/>
        <v>25334.995000000003</v>
      </c>
      <c r="Z35" s="101">
        <v>7</v>
      </c>
      <c r="AB35" s="101" t="s">
        <v>28</v>
      </c>
      <c r="AD35" s="101" t="s">
        <v>30</v>
      </c>
    </row>
    <row r="36" spans="1:30" s="101" customFormat="1" ht="12.95" customHeight="1" x14ac:dyDescent="0.2">
      <c r="A36" s="101" t="s">
        <v>31</v>
      </c>
      <c r="B36" s="102" t="s">
        <v>140</v>
      </c>
      <c r="C36" s="114">
        <v>40362.425999999999</v>
      </c>
      <c r="D36" s="114"/>
      <c r="E36" s="101">
        <f t="shared" si="1"/>
        <v>1841.5235815693247</v>
      </c>
      <c r="F36" s="101">
        <f t="shared" si="2"/>
        <v>1841.5</v>
      </c>
      <c r="G36" s="101">
        <f t="shared" si="3"/>
        <v>9.151554993877653E-3</v>
      </c>
      <c r="I36" s="101">
        <f t="shared" si="7"/>
        <v>9.151554993877653E-3</v>
      </c>
      <c r="Q36" s="113">
        <f t="shared" si="6"/>
        <v>25343.925999999999</v>
      </c>
      <c r="Z36" s="101">
        <v>6</v>
      </c>
      <c r="AB36" s="101" t="s">
        <v>28</v>
      </c>
      <c r="AD36" s="101" t="s">
        <v>30</v>
      </c>
    </row>
    <row r="37" spans="1:30" s="101" customFormat="1" ht="12.95" customHeight="1" x14ac:dyDescent="0.2">
      <c r="A37" s="101" t="s">
        <v>31</v>
      </c>
      <c r="B37" s="102"/>
      <c r="C37" s="114">
        <v>40363.385000000002</v>
      </c>
      <c r="D37" s="114"/>
      <c r="E37" s="101">
        <f t="shared" si="1"/>
        <v>1843.9947162553708</v>
      </c>
      <c r="F37" s="101">
        <f t="shared" si="2"/>
        <v>1844</v>
      </c>
      <c r="G37" s="101">
        <f t="shared" si="3"/>
        <v>-2.0505200009210967E-3</v>
      </c>
      <c r="I37" s="101">
        <f t="shared" si="7"/>
        <v>-2.0505200009210967E-3</v>
      </c>
      <c r="Q37" s="113">
        <f t="shared" si="6"/>
        <v>25344.885000000002</v>
      </c>
      <c r="Z37" s="101">
        <v>5</v>
      </c>
      <c r="AB37" s="101" t="s">
        <v>28</v>
      </c>
      <c r="AD37" s="101" t="s">
        <v>30</v>
      </c>
    </row>
    <row r="38" spans="1:30" s="101" customFormat="1" ht="12.95" customHeight="1" x14ac:dyDescent="0.2">
      <c r="A38" s="101" t="s">
        <v>33</v>
      </c>
      <c r="B38" s="102"/>
      <c r="C38" s="114">
        <v>40589.64</v>
      </c>
      <c r="D38" s="114"/>
      <c r="E38" s="101">
        <f t="shared" si="1"/>
        <v>2427.0047041488656</v>
      </c>
      <c r="F38" s="101">
        <f t="shared" si="2"/>
        <v>2427</v>
      </c>
      <c r="G38" s="101">
        <f t="shared" si="3"/>
        <v>1.8255899994983338E-3</v>
      </c>
      <c r="I38" s="101">
        <f t="shared" si="7"/>
        <v>1.8255899994983338E-3</v>
      </c>
      <c r="Q38" s="113">
        <f t="shared" si="6"/>
        <v>25571.14</v>
      </c>
      <c r="Z38" s="101">
        <v>10</v>
      </c>
      <c r="AB38" s="101" t="s">
        <v>28</v>
      </c>
      <c r="AD38" s="101" t="s">
        <v>30</v>
      </c>
    </row>
    <row r="39" spans="1:30" s="101" customFormat="1" ht="12.95" customHeight="1" x14ac:dyDescent="0.2">
      <c r="A39" s="101" t="s">
        <v>34</v>
      </c>
      <c r="B39" s="102" t="s">
        <v>140</v>
      </c>
      <c r="C39" s="114">
        <v>40688.398000000001</v>
      </c>
      <c r="D39" s="114"/>
      <c r="E39" s="101">
        <f t="shared" si="1"/>
        <v>2681.4826179381184</v>
      </c>
      <c r="F39" s="101">
        <f t="shared" si="2"/>
        <v>2681.5</v>
      </c>
      <c r="G39" s="101">
        <f t="shared" si="3"/>
        <v>-6.7456450051395223E-3</v>
      </c>
      <c r="I39" s="101">
        <f t="shared" si="7"/>
        <v>-6.7456450051395223E-3</v>
      </c>
      <c r="Q39" s="113">
        <f t="shared" si="6"/>
        <v>25669.898000000001</v>
      </c>
      <c r="Z39" s="101">
        <v>13</v>
      </c>
      <c r="AB39" s="101" t="s">
        <v>28</v>
      </c>
      <c r="AD39" s="101" t="s">
        <v>30</v>
      </c>
    </row>
    <row r="40" spans="1:30" s="101" customFormat="1" ht="12.95" customHeight="1" x14ac:dyDescent="0.2">
      <c r="A40" s="101" t="s">
        <v>35</v>
      </c>
      <c r="B40" s="102" t="s">
        <v>140</v>
      </c>
      <c r="C40" s="114">
        <v>40714.404000000002</v>
      </c>
      <c r="D40" s="114"/>
      <c r="E40" s="101">
        <f t="shared" si="1"/>
        <v>2748.4944309153302</v>
      </c>
      <c r="F40" s="101">
        <f t="shared" si="2"/>
        <v>2748.5</v>
      </c>
      <c r="G40" s="101">
        <f t="shared" si="3"/>
        <v>-2.1612550044665113E-3</v>
      </c>
      <c r="I40" s="101">
        <f t="shared" si="7"/>
        <v>-2.1612550044665113E-3</v>
      </c>
      <c r="Q40" s="113">
        <f t="shared" si="6"/>
        <v>25695.904000000002</v>
      </c>
      <c r="Z40" s="101">
        <v>8</v>
      </c>
      <c r="AB40" s="101" t="s">
        <v>28</v>
      </c>
      <c r="AD40" s="101" t="s">
        <v>30</v>
      </c>
    </row>
    <row r="41" spans="1:30" s="101" customFormat="1" ht="12.95" customHeight="1" x14ac:dyDescent="0.2">
      <c r="A41" s="101" t="s">
        <v>35</v>
      </c>
      <c r="B41" s="102"/>
      <c r="C41" s="114">
        <v>40715.377</v>
      </c>
      <c r="D41" s="114"/>
      <c r="E41" s="101">
        <f t="shared" si="1"/>
        <v>2751.0016405602851</v>
      </c>
      <c r="F41" s="101">
        <f t="shared" si="2"/>
        <v>2751</v>
      </c>
      <c r="G41" s="101">
        <f t="shared" si="3"/>
        <v>6.3666999631095678E-4</v>
      </c>
      <c r="I41" s="101">
        <f t="shared" si="7"/>
        <v>6.3666999631095678E-4</v>
      </c>
      <c r="Q41" s="113">
        <f t="shared" si="6"/>
        <v>25696.877</v>
      </c>
      <c r="Z41" s="101">
        <v>10</v>
      </c>
      <c r="AB41" s="101" t="s">
        <v>28</v>
      </c>
      <c r="AD41" s="101" t="s">
        <v>30</v>
      </c>
    </row>
    <row r="42" spans="1:30" s="101" customFormat="1" ht="12.95" customHeight="1" x14ac:dyDescent="0.2">
      <c r="A42" s="101" t="s">
        <v>35</v>
      </c>
      <c r="B42" s="102"/>
      <c r="C42" s="114">
        <v>40720.417999999998</v>
      </c>
      <c r="D42" s="114"/>
      <c r="E42" s="101">
        <f t="shared" si="1"/>
        <v>2763.9912025543613</v>
      </c>
      <c r="F42" s="101">
        <f t="shared" si="2"/>
        <v>2764</v>
      </c>
      <c r="G42" s="101">
        <f t="shared" si="3"/>
        <v>-3.4141200085286982E-3</v>
      </c>
      <c r="I42" s="101">
        <f t="shared" si="7"/>
        <v>-3.4141200085286982E-3</v>
      </c>
      <c r="Q42" s="113">
        <f t="shared" si="6"/>
        <v>25701.917999999998</v>
      </c>
      <c r="Z42" s="101">
        <v>6</v>
      </c>
      <c r="AB42" s="101" t="s">
        <v>28</v>
      </c>
      <c r="AD42" s="101" t="s">
        <v>30</v>
      </c>
    </row>
    <row r="43" spans="1:30" s="101" customFormat="1" ht="12.95" customHeight="1" x14ac:dyDescent="0.2">
      <c r="A43" s="101" t="s">
        <v>35</v>
      </c>
      <c r="B43" s="102"/>
      <c r="C43" s="114">
        <v>40741.377</v>
      </c>
      <c r="D43" s="114"/>
      <c r="E43" s="101">
        <f t="shared" si="1"/>
        <v>2817.9979928408143</v>
      </c>
      <c r="F43" s="101">
        <f t="shared" si="2"/>
        <v>2818</v>
      </c>
      <c r="G43" s="101">
        <f t="shared" si="3"/>
        <v>-7.7894000423839316E-4</v>
      </c>
      <c r="I43" s="101">
        <f t="shared" si="7"/>
        <v>-7.7894000423839316E-4</v>
      </c>
      <c r="Q43" s="113">
        <f t="shared" si="6"/>
        <v>25722.877</v>
      </c>
      <c r="Z43" s="101">
        <v>6</v>
      </c>
      <c r="AB43" s="101" t="s">
        <v>28</v>
      </c>
      <c r="AD43" s="101" t="s">
        <v>30</v>
      </c>
    </row>
    <row r="44" spans="1:30" s="101" customFormat="1" ht="12.95" customHeight="1" x14ac:dyDescent="0.2">
      <c r="A44" s="101" t="s">
        <v>36</v>
      </c>
      <c r="B44" s="102"/>
      <c r="C44" s="114">
        <v>40913.688999999998</v>
      </c>
      <c r="D44" s="114"/>
      <c r="E44" s="101">
        <f t="shared" si="1"/>
        <v>3262.0085872316736</v>
      </c>
      <c r="F44" s="101">
        <f t="shared" si="2"/>
        <v>3262</v>
      </c>
      <c r="G44" s="101">
        <f t="shared" si="3"/>
        <v>3.3325399926980026E-3</v>
      </c>
      <c r="I44" s="101">
        <f t="shared" si="7"/>
        <v>3.3325399926980026E-3</v>
      </c>
      <c r="Q44" s="113">
        <f t="shared" si="6"/>
        <v>25895.188999999998</v>
      </c>
      <c r="Z44" s="101">
        <v>17</v>
      </c>
      <c r="AB44" s="101" t="s">
        <v>28</v>
      </c>
      <c r="AD44" s="101" t="s">
        <v>30</v>
      </c>
    </row>
    <row r="45" spans="1:30" s="101" customFormat="1" ht="12.95" customHeight="1" x14ac:dyDescent="0.2">
      <c r="A45" s="101" t="s">
        <v>36</v>
      </c>
      <c r="B45" s="102" t="s">
        <v>140</v>
      </c>
      <c r="C45" s="114">
        <v>40926.688999999998</v>
      </c>
      <c r="D45" s="114"/>
      <c r="E45" s="101">
        <f t="shared" si="1"/>
        <v>3295.5067633719377</v>
      </c>
      <c r="F45" s="101">
        <f t="shared" si="2"/>
        <v>3295.5</v>
      </c>
      <c r="G45" s="101">
        <f t="shared" si="3"/>
        <v>2.6247349960613064E-3</v>
      </c>
      <c r="I45" s="101">
        <f t="shared" si="7"/>
        <v>2.6247349960613064E-3</v>
      </c>
      <c r="Q45" s="113">
        <f t="shared" si="6"/>
        <v>25908.188999999998</v>
      </c>
      <c r="Z45" s="101">
        <v>6</v>
      </c>
      <c r="AB45" s="101" t="s">
        <v>28</v>
      </c>
      <c r="AD45" s="101" t="s">
        <v>30</v>
      </c>
    </row>
    <row r="46" spans="1:30" s="101" customFormat="1" ht="12.95" customHeight="1" x14ac:dyDescent="0.2">
      <c r="A46" s="101" t="s">
        <v>37</v>
      </c>
      <c r="B46" s="102" t="s">
        <v>140</v>
      </c>
      <c r="C46" s="114">
        <v>41003.529000000002</v>
      </c>
      <c r="D46" s="114"/>
      <c r="E46" s="101">
        <f t="shared" si="1"/>
        <v>3493.5067521887104</v>
      </c>
      <c r="F46" s="101">
        <f t="shared" si="2"/>
        <v>3493.5</v>
      </c>
      <c r="G46" s="101">
        <f t="shared" si="3"/>
        <v>2.6203949964838102E-3</v>
      </c>
      <c r="I46" s="101">
        <f t="shared" si="7"/>
        <v>2.6203949964838102E-3</v>
      </c>
      <c r="Q46" s="113">
        <f t="shared" si="6"/>
        <v>25985.029000000002</v>
      </c>
      <c r="Z46" s="101">
        <v>8</v>
      </c>
      <c r="AB46" s="101" t="s">
        <v>28</v>
      </c>
      <c r="AD46" s="101" t="s">
        <v>30</v>
      </c>
    </row>
    <row r="47" spans="1:30" s="101" customFormat="1" ht="12.95" customHeight="1" x14ac:dyDescent="0.2">
      <c r="A47" s="101" t="s">
        <v>37</v>
      </c>
      <c r="B47" s="102"/>
      <c r="C47" s="114">
        <v>41027.387999999999</v>
      </c>
      <c r="D47" s="114"/>
      <c r="E47" s="101">
        <f t="shared" si="1"/>
        <v>3554.9862125372074</v>
      </c>
      <c r="F47" s="101">
        <f t="shared" si="2"/>
        <v>3555</v>
      </c>
      <c r="G47" s="101">
        <f t="shared" si="3"/>
        <v>-5.3506500044022687E-3</v>
      </c>
      <c r="I47" s="101">
        <f t="shared" si="7"/>
        <v>-5.3506500044022687E-3</v>
      </c>
      <c r="Q47" s="113">
        <f t="shared" si="6"/>
        <v>26008.887999999999</v>
      </c>
      <c r="Z47" s="101">
        <v>11</v>
      </c>
      <c r="AB47" s="101" t="s">
        <v>28</v>
      </c>
      <c r="AD47" s="101" t="s">
        <v>30</v>
      </c>
    </row>
    <row r="48" spans="1:30" s="101" customFormat="1" ht="12.95" customHeight="1" x14ac:dyDescent="0.2">
      <c r="A48" s="101" t="s">
        <v>37</v>
      </c>
      <c r="B48" s="102" t="s">
        <v>140</v>
      </c>
      <c r="C48" s="114">
        <v>41034.572999999997</v>
      </c>
      <c r="D48" s="114"/>
      <c r="E48" s="101">
        <f t="shared" si="1"/>
        <v>3573.5003968116475</v>
      </c>
      <c r="F48" s="101">
        <f t="shared" si="2"/>
        <v>3573.5</v>
      </c>
      <c r="G48" s="101">
        <f t="shared" si="3"/>
        <v>1.5399499534396455E-4</v>
      </c>
      <c r="I48" s="101">
        <f t="shared" si="7"/>
        <v>1.5399499534396455E-4</v>
      </c>
      <c r="Q48" s="113">
        <f t="shared" si="6"/>
        <v>26016.072999999997</v>
      </c>
      <c r="Z48" s="101">
        <v>7</v>
      </c>
      <c r="AB48" s="101" t="s">
        <v>28</v>
      </c>
      <c r="AD48" s="101" t="s">
        <v>30</v>
      </c>
    </row>
    <row r="49" spans="1:30" s="101" customFormat="1" ht="12.95" customHeight="1" x14ac:dyDescent="0.2">
      <c r="A49" s="101" t="s">
        <v>37</v>
      </c>
      <c r="B49" s="102"/>
      <c r="C49" s="114">
        <v>41042.54</v>
      </c>
      <c r="D49" s="114"/>
      <c r="E49" s="101">
        <f t="shared" si="1"/>
        <v>3594.0296252200801</v>
      </c>
      <c r="F49" s="101">
        <f t="shared" si="2"/>
        <v>3594</v>
      </c>
      <c r="G49" s="101">
        <f t="shared" si="3"/>
        <v>1.149697999790078E-2</v>
      </c>
      <c r="I49" s="101">
        <f t="shared" si="7"/>
        <v>1.149697999790078E-2</v>
      </c>
      <c r="Q49" s="113">
        <f t="shared" si="6"/>
        <v>26024.04</v>
      </c>
      <c r="Z49" s="101">
        <v>7</v>
      </c>
      <c r="AB49" s="101" t="s">
        <v>28</v>
      </c>
      <c r="AD49" s="101" t="s">
        <v>30</v>
      </c>
    </row>
    <row r="50" spans="1:30" s="101" customFormat="1" ht="12.95" customHeight="1" x14ac:dyDescent="0.2">
      <c r="A50" s="101" t="s">
        <v>38</v>
      </c>
      <c r="B50" s="102" t="s">
        <v>140</v>
      </c>
      <c r="C50" s="114">
        <v>41054.366999999998</v>
      </c>
      <c r="D50" s="114"/>
      <c r="E50" s="101">
        <f t="shared" si="1"/>
        <v>3624.5052351593745</v>
      </c>
      <c r="F50" s="101">
        <f t="shared" si="2"/>
        <v>3624.5</v>
      </c>
      <c r="G50" s="101">
        <f t="shared" si="3"/>
        <v>2.0316649970482104E-3</v>
      </c>
      <c r="I50" s="101">
        <f t="shared" si="7"/>
        <v>2.0316649970482104E-3</v>
      </c>
      <c r="Q50" s="113">
        <f t="shared" si="6"/>
        <v>26035.866999999998</v>
      </c>
      <c r="Z50" s="101">
        <v>11</v>
      </c>
      <c r="AB50" s="101" t="s">
        <v>32</v>
      </c>
      <c r="AD50" s="101" t="s">
        <v>30</v>
      </c>
    </row>
    <row r="51" spans="1:30" s="101" customFormat="1" ht="12.95" customHeight="1" x14ac:dyDescent="0.2">
      <c r="A51" s="101" t="s">
        <v>38</v>
      </c>
      <c r="B51" s="102"/>
      <c r="C51" s="114">
        <v>41055.332999999999</v>
      </c>
      <c r="D51" s="114"/>
      <c r="E51" s="101">
        <f t="shared" si="1"/>
        <v>3626.9944073248748</v>
      </c>
      <c r="F51" s="101">
        <f t="shared" si="2"/>
        <v>3627</v>
      </c>
      <c r="G51" s="101">
        <f t="shared" si="3"/>
        <v>-2.1704100072383881E-3</v>
      </c>
      <c r="I51" s="101">
        <f t="shared" si="7"/>
        <v>-2.1704100072383881E-3</v>
      </c>
      <c r="Q51" s="113">
        <f t="shared" si="6"/>
        <v>26036.832999999999</v>
      </c>
      <c r="Z51" s="101">
        <v>10</v>
      </c>
      <c r="AB51" s="101" t="s">
        <v>28</v>
      </c>
      <c r="AD51" s="101" t="s">
        <v>30</v>
      </c>
    </row>
    <row r="52" spans="1:30" s="101" customFormat="1" ht="12.95" customHeight="1" x14ac:dyDescent="0.2">
      <c r="A52" s="101" t="s">
        <v>38</v>
      </c>
      <c r="B52" s="102"/>
      <c r="C52" s="114">
        <v>41056.495999999999</v>
      </c>
      <c r="D52" s="114"/>
      <c r="E52" s="101">
        <f t="shared" si="1"/>
        <v>3629.9912056980397</v>
      </c>
      <c r="F52" s="101">
        <f t="shared" si="2"/>
        <v>3630</v>
      </c>
      <c r="G52" s="101">
        <f t="shared" si="3"/>
        <v>-3.4129000050597824E-3</v>
      </c>
      <c r="I52" s="101">
        <f t="shared" si="7"/>
        <v>-3.4129000050597824E-3</v>
      </c>
      <c r="Q52" s="113">
        <f t="shared" si="6"/>
        <v>26037.995999999999</v>
      </c>
      <c r="Z52" s="101">
        <v>16</v>
      </c>
      <c r="AB52" s="101" t="s">
        <v>32</v>
      </c>
      <c r="AD52" s="101" t="s">
        <v>30</v>
      </c>
    </row>
    <row r="53" spans="1:30" s="101" customFormat="1" ht="12.95" customHeight="1" x14ac:dyDescent="0.2">
      <c r="A53" s="101" t="s">
        <v>38</v>
      </c>
      <c r="B53" s="102" t="s">
        <v>140</v>
      </c>
      <c r="C53" s="114">
        <v>41057.468999999997</v>
      </c>
      <c r="D53" s="114"/>
      <c r="E53" s="101">
        <f t="shared" si="1"/>
        <v>3632.4984153429946</v>
      </c>
      <c r="F53" s="101">
        <f t="shared" si="2"/>
        <v>3632.5</v>
      </c>
      <c r="G53" s="101">
        <f t="shared" si="3"/>
        <v>-6.1497500428231433E-4</v>
      </c>
      <c r="I53" s="101">
        <f t="shared" si="7"/>
        <v>-6.1497500428231433E-4</v>
      </c>
      <c r="Q53" s="113">
        <f t="shared" si="6"/>
        <v>26038.968999999997</v>
      </c>
      <c r="Z53" s="101">
        <v>14</v>
      </c>
      <c r="AB53" s="101" t="s">
        <v>28</v>
      </c>
      <c r="AD53" s="101" t="s">
        <v>30</v>
      </c>
    </row>
    <row r="54" spans="1:30" s="101" customFormat="1" ht="12.95" customHeight="1" x14ac:dyDescent="0.2">
      <c r="A54" s="101" t="s">
        <v>38</v>
      </c>
      <c r="B54" s="102"/>
      <c r="C54" s="114">
        <v>41060.375999999997</v>
      </c>
      <c r="D54" s="114"/>
      <c r="E54" s="101">
        <f t="shared" si="1"/>
        <v>3639.9891228845117</v>
      </c>
      <c r="F54" s="101">
        <f t="shared" si="2"/>
        <v>3640</v>
      </c>
      <c r="G54" s="101">
        <f t="shared" si="3"/>
        <v>-4.2212000043946318E-3</v>
      </c>
      <c r="I54" s="101">
        <f t="shared" si="7"/>
        <v>-4.2212000043946318E-3</v>
      </c>
      <c r="Q54" s="113">
        <f t="shared" si="6"/>
        <v>26041.875999999997</v>
      </c>
      <c r="Z54" s="101">
        <v>12</v>
      </c>
      <c r="AB54" s="101" t="s">
        <v>32</v>
      </c>
      <c r="AD54" s="101" t="s">
        <v>30</v>
      </c>
    </row>
    <row r="55" spans="1:30" s="101" customFormat="1" ht="12.95" customHeight="1" x14ac:dyDescent="0.2">
      <c r="A55" s="101" t="s">
        <v>38</v>
      </c>
      <c r="B55" s="102"/>
      <c r="C55" s="114">
        <v>41060.387000000002</v>
      </c>
      <c r="D55" s="114"/>
      <c r="E55" s="101">
        <f t="shared" si="1"/>
        <v>3640.0174674951072</v>
      </c>
      <c r="F55" s="101">
        <f t="shared" si="2"/>
        <v>3640</v>
      </c>
      <c r="G55" s="101">
        <f t="shared" si="3"/>
        <v>6.7788000014843419E-3</v>
      </c>
      <c r="I55" s="101">
        <f t="shared" si="7"/>
        <v>6.7788000014843419E-3</v>
      </c>
      <c r="Q55" s="113">
        <f t="shared" si="6"/>
        <v>26041.887000000002</v>
      </c>
      <c r="Z55" s="101">
        <v>9</v>
      </c>
      <c r="AB55" s="101" t="s">
        <v>28</v>
      </c>
      <c r="AD55" s="101" t="s">
        <v>30</v>
      </c>
    </row>
    <row r="56" spans="1:30" s="101" customFormat="1" ht="12.95" customHeight="1" x14ac:dyDescent="0.2">
      <c r="A56" s="73" t="s">
        <v>369</v>
      </c>
      <c r="B56" s="72" t="s">
        <v>140</v>
      </c>
      <c r="C56" s="73">
        <v>41063.705999999998</v>
      </c>
      <c r="D56" s="73" t="s">
        <v>254</v>
      </c>
      <c r="E56" s="101">
        <f t="shared" si="1"/>
        <v>3648.5698095419839</v>
      </c>
      <c r="F56" s="101">
        <f t="shared" si="2"/>
        <v>3648.5</v>
      </c>
      <c r="G56" s="101">
        <f t="shared" si="3"/>
        <v>2.7091744996141642E-2</v>
      </c>
      <c r="I56" s="101">
        <f t="shared" si="7"/>
        <v>2.7091744996141642E-2</v>
      </c>
      <c r="O56" s="101">
        <f ca="1">+C$11+C$12*F56</f>
        <v>1.4500915752703356E-2</v>
      </c>
      <c r="Q56" s="113">
        <f t="shared" si="6"/>
        <v>26045.205999999998</v>
      </c>
    </row>
    <row r="57" spans="1:30" s="101" customFormat="1" ht="12.95" customHeight="1" x14ac:dyDescent="0.2">
      <c r="A57" s="73" t="s">
        <v>369</v>
      </c>
      <c r="B57" s="72" t="s">
        <v>140</v>
      </c>
      <c r="C57" s="73">
        <v>41065.631000000001</v>
      </c>
      <c r="D57" s="73" t="s">
        <v>254</v>
      </c>
      <c r="E57" s="101">
        <f t="shared" si="1"/>
        <v>3653.5301163935305</v>
      </c>
      <c r="F57" s="101">
        <f t="shared" si="2"/>
        <v>3653.5</v>
      </c>
      <c r="G57" s="101">
        <f t="shared" si="3"/>
        <v>1.1687594997056294E-2</v>
      </c>
      <c r="I57" s="101">
        <f t="shared" si="7"/>
        <v>1.1687594997056294E-2</v>
      </c>
      <c r="O57" s="101">
        <f ca="1">+C$11+C$12*F57</f>
        <v>1.4501322398967505E-2</v>
      </c>
      <c r="Q57" s="113">
        <f t="shared" si="6"/>
        <v>26047.131000000001</v>
      </c>
    </row>
    <row r="58" spans="1:30" s="101" customFormat="1" ht="12.95" customHeight="1" x14ac:dyDescent="0.2">
      <c r="A58" s="73" t="s">
        <v>369</v>
      </c>
      <c r="B58" s="72" t="s">
        <v>140</v>
      </c>
      <c r="C58" s="73">
        <v>41096.661999999997</v>
      </c>
      <c r="D58" s="73" t="s">
        <v>254</v>
      </c>
      <c r="E58" s="101">
        <f t="shared" si="1"/>
        <v>3733.4902628403302</v>
      </c>
      <c r="F58" s="101">
        <f t="shared" si="2"/>
        <v>3733.5</v>
      </c>
      <c r="G58" s="101">
        <f t="shared" si="3"/>
        <v>-3.7788050030940212E-3</v>
      </c>
      <c r="I58" s="101">
        <f t="shared" si="7"/>
        <v>-3.7788050030940212E-3</v>
      </c>
      <c r="O58" s="101">
        <f ca="1">+C$11+C$12*F58</f>
        <v>1.4507828739193891E-2</v>
      </c>
      <c r="Q58" s="113">
        <f t="shared" si="6"/>
        <v>26078.161999999997</v>
      </c>
    </row>
    <row r="59" spans="1:30" s="101" customFormat="1" ht="12.95" customHeight="1" x14ac:dyDescent="0.2">
      <c r="A59" s="73" t="s">
        <v>369</v>
      </c>
      <c r="B59" s="72" t="s">
        <v>138</v>
      </c>
      <c r="C59" s="73">
        <v>41097.635999999999</v>
      </c>
      <c r="D59" s="73" t="s">
        <v>254</v>
      </c>
      <c r="E59" s="101">
        <f t="shared" si="1"/>
        <v>3736.0000492680747</v>
      </c>
      <c r="F59" s="101">
        <f t="shared" si="2"/>
        <v>3736</v>
      </c>
      <c r="G59" s="101">
        <f t="shared" si="3"/>
        <v>1.911999424919486E-5</v>
      </c>
      <c r="I59" s="101">
        <f t="shared" si="7"/>
        <v>1.911999424919486E-5</v>
      </c>
      <c r="O59" s="101">
        <f ca="1">+C$11+C$12*F59</f>
        <v>1.4508032062325966E-2</v>
      </c>
      <c r="Q59" s="113">
        <f t="shared" si="6"/>
        <v>26079.135999999999</v>
      </c>
    </row>
    <row r="60" spans="1:30" s="101" customFormat="1" ht="12.95" customHeight="1" x14ac:dyDescent="0.2">
      <c r="A60" s="101" t="s">
        <v>39</v>
      </c>
      <c r="B60" s="102"/>
      <c r="C60" s="114">
        <v>41279.659</v>
      </c>
      <c r="D60" s="114"/>
      <c r="E60" s="101">
        <f t="shared" si="1"/>
        <v>4205.0337812357193</v>
      </c>
      <c r="F60" s="101">
        <f t="shared" si="2"/>
        <v>4205</v>
      </c>
      <c r="G60" s="101">
        <f t="shared" si="3"/>
        <v>1.3109849998727441E-2</v>
      </c>
      <c r="I60" s="101">
        <f t="shared" si="7"/>
        <v>1.3109849998727441E-2</v>
      </c>
      <c r="Q60" s="113">
        <f t="shared" si="6"/>
        <v>26261.159</v>
      </c>
      <c r="Z60" s="101">
        <v>11</v>
      </c>
      <c r="AB60" s="101" t="s">
        <v>28</v>
      </c>
      <c r="AD60" s="101" t="s">
        <v>30</v>
      </c>
    </row>
    <row r="61" spans="1:30" s="101" customFormat="1" ht="12.95" customHeight="1" x14ac:dyDescent="0.2">
      <c r="A61" s="101" t="s">
        <v>40</v>
      </c>
      <c r="B61" s="102" t="s">
        <v>140</v>
      </c>
      <c r="C61" s="114">
        <v>41304.684000000001</v>
      </c>
      <c r="D61" s="114"/>
      <c r="E61" s="101">
        <f t="shared" si="1"/>
        <v>4269.5177703057325</v>
      </c>
      <c r="F61" s="101">
        <f t="shared" si="2"/>
        <v>4269.5</v>
      </c>
      <c r="G61" s="101">
        <f t="shared" si="3"/>
        <v>6.8963149969931692E-3</v>
      </c>
      <c r="I61" s="101">
        <f t="shared" si="7"/>
        <v>6.8963149969931692E-3</v>
      </c>
      <c r="Q61" s="113">
        <f t="shared" si="6"/>
        <v>26286.184000000001</v>
      </c>
      <c r="Z61" s="101">
        <v>10</v>
      </c>
      <c r="AB61" s="101" t="s">
        <v>28</v>
      </c>
      <c r="AD61" s="101" t="s">
        <v>30</v>
      </c>
    </row>
    <row r="62" spans="1:30" s="101" customFormat="1" ht="12.95" customHeight="1" x14ac:dyDescent="0.2">
      <c r="A62" s="101" t="s">
        <v>41</v>
      </c>
      <c r="B62" s="102" t="s">
        <v>140</v>
      </c>
      <c r="C62" s="114">
        <v>41367.536</v>
      </c>
      <c r="D62" s="114"/>
      <c r="E62" s="101">
        <f t="shared" si="1"/>
        <v>4431.4737215955674</v>
      </c>
      <c r="F62" s="101">
        <f t="shared" si="2"/>
        <v>4431.5</v>
      </c>
      <c r="G62" s="101">
        <f t="shared" si="3"/>
        <v>-1.0198145006143022E-2</v>
      </c>
      <c r="I62" s="101">
        <f t="shared" si="7"/>
        <v>-1.0198145006143022E-2</v>
      </c>
      <c r="Q62" s="113">
        <f t="shared" si="6"/>
        <v>26349.036</v>
      </c>
      <c r="Z62" s="101">
        <v>11</v>
      </c>
      <c r="AB62" s="101" t="s">
        <v>28</v>
      </c>
      <c r="AD62" s="101" t="s">
        <v>30</v>
      </c>
    </row>
    <row r="63" spans="1:30" s="101" customFormat="1" ht="12.95" customHeight="1" x14ac:dyDescent="0.2">
      <c r="A63" s="101" t="s">
        <v>41</v>
      </c>
      <c r="B63" s="102"/>
      <c r="C63" s="114">
        <v>41396.455999999998</v>
      </c>
      <c r="D63" s="114"/>
      <c r="E63" s="101">
        <f t="shared" si="1"/>
        <v>4505.9942795937513</v>
      </c>
      <c r="F63" s="101">
        <f t="shared" si="2"/>
        <v>4506</v>
      </c>
      <c r="G63" s="101">
        <f t="shared" si="3"/>
        <v>-2.21998000779422E-3</v>
      </c>
      <c r="I63" s="101">
        <f t="shared" ref="I63:I94" si="8">G63</f>
        <v>-2.21998000779422E-3</v>
      </c>
      <c r="Q63" s="113">
        <f t="shared" si="6"/>
        <v>26377.955999999998</v>
      </c>
      <c r="Z63" s="101">
        <v>8</v>
      </c>
      <c r="AB63" s="101" t="s">
        <v>32</v>
      </c>
      <c r="AD63" s="101" t="s">
        <v>30</v>
      </c>
    </row>
    <row r="64" spans="1:30" s="101" customFormat="1" ht="12.95" customHeight="1" x14ac:dyDescent="0.2">
      <c r="A64" s="101" t="s">
        <v>42</v>
      </c>
      <c r="B64" s="102" t="s">
        <v>140</v>
      </c>
      <c r="C64" s="114">
        <v>41411.400999999998</v>
      </c>
      <c r="D64" s="114"/>
      <c r="E64" s="101">
        <f t="shared" si="1"/>
        <v>4544.5042982411542</v>
      </c>
      <c r="F64" s="101">
        <f t="shared" si="2"/>
        <v>4544.5</v>
      </c>
      <c r="G64" s="101">
        <f t="shared" si="3"/>
        <v>1.6680649932823144E-3</v>
      </c>
      <c r="I64" s="101">
        <f t="shared" si="8"/>
        <v>1.6680649932823144E-3</v>
      </c>
      <c r="Q64" s="113">
        <f t="shared" si="6"/>
        <v>26392.900999999998</v>
      </c>
      <c r="Z64" s="101">
        <v>9</v>
      </c>
      <c r="AB64" s="101" t="s">
        <v>28</v>
      </c>
      <c r="AD64" s="101" t="s">
        <v>30</v>
      </c>
    </row>
    <row r="65" spans="1:30" s="101" customFormat="1" ht="12.95" customHeight="1" x14ac:dyDescent="0.2">
      <c r="A65" s="101" t="s">
        <v>43</v>
      </c>
      <c r="B65" s="102" t="s">
        <v>140</v>
      </c>
      <c r="C65" s="114">
        <v>41649.678999999996</v>
      </c>
      <c r="D65" s="114"/>
      <c r="E65" s="101">
        <f t="shared" si="1"/>
        <v>5158.4949454988364</v>
      </c>
      <c r="F65" s="101">
        <f t="shared" si="2"/>
        <v>5158.5</v>
      </c>
      <c r="G65" s="101">
        <f t="shared" si="3"/>
        <v>-1.9615550045273267E-3</v>
      </c>
      <c r="I65" s="101">
        <f t="shared" si="8"/>
        <v>-1.9615550045273267E-3</v>
      </c>
      <c r="Q65" s="113">
        <f t="shared" si="6"/>
        <v>26631.178999999996</v>
      </c>
      <c r="Z65" s="101">
        <v>10</v>
      </c>
      <c r="AB65" s="101" t="s">
        <v>28</v>
      </c>
      <c r="AD65" s="101" t="s">
        <v>30</v>
      </c>
    </row>
    <row r="66" spans="1:30" s="101" customFormat="1" ht="12.95" customHeight="1" x14ac:dyDescent="0.2">
      <c r="A66" s="101" t="s">
        <v>44</v>
      </c>
      <c r="B66" s="102" t="s">
        <v>140</v>
      </c>
      <c r="C66" s="114">
        <v>41728.46</v>
      </c>
      <c r="D66" s="114"/>
      <c r="E66" s="101">
        <f t="shared" si="1"/>
        <v>5361.4964696916259</v>
      </c>
      <c r="F66" s="101">
        <f t="shared" si="2"/>
        <v>5361.5</v>
      </c>
      <c r="G66" s="101">
        <f t="shared" si="3"/>
        <v>-1.3700450072064996E-3</v>
      </c>
      <c r="I66" s="101">
        <f t="shared" si="8"/>
        <v>-1.3700450072064996E-3</v>
      </c>
      <c r="Q66" s="113">
        <f t="shared" si="6"/>
        <v>26709.96</v>
      </c>
      <c r="Z66" s="101">
        <v>10</v>
      </c>
      <c r="AB66" s="101" t="s">
        <v>28</v>
      </c>
      <c r="AD66" s="101" t="s">
        <v>30</v>
      </c>
    </row>
    <row r="67" spans="1:30" s="101" customFormat="1" ht="12.95" customHeight="1" x14ac:dyDescent="0.2">
      <c r="A67" s="101" t="s">
        <v>44</v>
      </c>
      <c r="B67" s="102"/>
      <c r="C67" s="114">
        <v>41741.457000000002</v>
      </c>
      <c r="D67" s="114"/>
      <c r="E67" s="101">
        <f t="shared" si="1"/>
        <v>5394.9869154835578</v>
      </c>
      <c r="F67" s="101">
        <f t="shared" si="2"/>
        <v>5395</v>
      </c>
      <c r="G67" s="101">
        <f t="shared" si="3"/>
        <v>-5.0778500008163974E-3</v>
      </c>
      <c r="I67" s="101">
        <f t="shared" si="8"/>
        <v>-5.0778500008163974E-3</v>
      </c>
      <c r="Q67" s="113">
        <f t="shared" si="6"/>
        <v>26722.957000000002</v>
      </c>
      <c r="Z67" s="101">
        <v>10</v>
      </c>
      <c r="AB67" s="101" t="s">
        <v>28</v>
      </c>
      <c r="AD67" s="101" t="s">
        <v>30</v>
      </c>
    </row>
    <row r="68" spans="1:30" s="101" customFormat="1" ht="12.95" customHeight="1" x14ac:dyDescent="0.2">
      <c r="A68" s="101" t="s">
        <v>44</v>
      </c>
      <c r="B68" s="102"/>
      <c r="C68" s="114">
        <v>41742.605000000003</v>
      </c>
      <c r="D68" s="114"/>
      <c r="E68" s="101">
        <f t="shared" si="1"/>
        <v>5397.9450621150236</v>
      </c>
      <c r="F68" s="101">
        <f t="shared" si="2"/>
        <v>5398</v>
      </c>
      <c r="G68" s="101">
        <f t="shared" si="3"/>
        <v>-2.1320339998055715E-2</v>
      </c>
      <c r="I68" s="101">
        <f t="shared" si="8"/>
        <v>-2.1320339998055715E-2</v>
      </c>
      <c r="Q68" s="113">
        <f t="shared" si="6"/>
        <v>26724.105000000003</v>
      </c>
      <c r="Z68" s="101">
        <v>10</v>
      </c>
      <c r="AB68" s="101" t="s">
        <v>28</v>
      </c>
      <c r="AD68" s="101" t="s">
        <v>30</v>
      </c>
    </row>
    <row r="69" spans="1:30" s="101" customFormat="1" ht="12.95" customHeight="1" x14ac:dyDescent="0.2">
      <c r="A69" s="101" t="s">
        <v>44</v>
      </c>
      <c r="B69" s="102" t="s">
        <v>140</v>
      </c>
      <c r="C69" s="114">
        <v>41752.512999999999</v>
      </c>
      <c r="D69" s="114"/>
      <c r="E69" s="101">
        <f t="shared" si="1"/>
        <v>5423.4758258994543</v>
      </c>
      <c r="F69" s="101">
        <f t="shared" si="2"/>
        <v>5423.5</v>
      </c>
      <c r="G69" s="101">
        <f t="shared" si="3"/>
        <v>-9.3815050058765337E-3</v>
      </c>
      <c r="I69" s="101">
        <f t="shared" si="8"/>
        <v>-9.3815050058765337E-3</v>
      </c>
      <c r="Q69" s="113">
        <f t="shared" si="6"/>
        <v>26734.012999999999</v>
      </c>
      <c r="Z69" s="101">
        <v>10</v>
      </c>
      <c r="AB69" s="101" t="s">
        <v>28</v>
      </c>
      <c r="AD69" s="101" t="s">
        <v>30</v>
      </c>
    </row>
    <row r="70" spans="1:30" s="101" customFormat="1" ht="12.95" customHeight="1" x14ac:dyDescent="0.2">
      <c r="A70" s="101" t="s">
        <v>44</v>
      </c>
      <c r="B70" s="102"/>
      <c r="C70" s="114">
        <v>41753.487999999998</v>
      </c>
      <c r="D70" s="114"/>
      <c r="E70" s="101">
        <f t="shared" si="1"/>
        <v>5425.9881891099703</v>
      </c>
      <c r="F70" s="101">
        <f t="shared" si="2"/>
        <v>5426</v>
      </c>
      <c r="G70" s="101">
        <f t="shared" si="3"/>
        <v>-4.583580004691612E-3</v>
      </c>
      <c r="I70" s="101">
        <f t="shared" si="8"/>
        <v>-4.583580004691612E-3</v>
      </c>
      <c r="Q70" s="113">
        <f t="shared" si="6"/>
        <v>26734.987999999998</v>
      </c>
      <c r="Z70" s="101">
        <v>11</v>
      </c>
      <c r="AB70" s="101" t="s">
        <v>28</v>
      </c>
      <c r="AD70" s="101" t="s">
        <v>30</v>
      </c>
    </row>
    <row r="71" spans="1:30" s="101" customFormat="1" ht="12.95" customHeight="1" x14ac:dyDescent="0.2">
      <c r="A71" s="101" t="s">
        <v>44</v>
      </c>
      <c r="B71" s="102" t="s">
        <v>140</v>
      </c>
      <c r="C71" s="114">
        <v>41764.548999999999</v>
      </c>
      <c r="D71" s="114"/>
      <c r="E71" s="101">
        <f t="shared" si="1"/>
        <v>5454.4899834397793</v>
      </c>
      <c r="F71" s="101">
        <f t="shared" si="2"/>
        <v>5454.5</v>
      </c>
      <c r="G71" s="101">
        <f t="shared" si="3"/>
        <v>-3.8872350050951354E-3</v>
      </c>
      <c r="I71" s="101">
        <f t="shared" si="8"/>
        <v>-3.8872350050951354E-3</v>
      </c>
      <c r="Q71" s="113">
        <f t="shared" si="6"/>
        <v>26746.048999999999</v>
      </c>
      <c r="Z71" s="101">
        <v>14</v>
      </c>
      <c r="AB71" s="101" t="s">
        <v>28</v>
      </c>
      <c r="AD71" s="101" t="s">
        <v>30</v>
      </c>
    </row>
    <row r="72" spans="1:30" s="101" customFormat="1" ht="12.95" customHeight="1" x14ac:dyDescent="0.2">
      <c r="A72" s="101" t="s">
        <v>45</v>
      </c>
      <c r="B72" s="102" t="s">
        <v>140</v>
      </c>
      <c r="C72" s="114">
        <v>41777.351000000002</v>
      </c>
      <c r="D72" s="114"/>
      <c r="E72" s="101">
        <f t="shared" si="1"/>
        <v>5487.4779565896088</v>
      </c>
      <c r="F72" s="101">
        <f t="shared" si="2"/>
        <v>5487.5</v>
      </c>
      <c r="G72" s="101">
        <f t="shared" si="3"/>
        <v>-8.554624997486826E-3</v>
      </c>
      <c r="I72" s="101">
        <f t="shared" si="8"/>
        <v>-8.554624997486826E-3</v>
      </c>
      <c r="Q72" s="113">
        <f t="shared" si="6"/>
        <v>26758.851000000002</v>
      </c>
      <c r="Z72" s="101">
        <v>10</v>
      </c>
      <c r="AB72" s="101" t="s">
        <v>28</v>
      </c>
      <c r="AD72" s="101" t="s">
        <v>30</v>
      </c>
    </row>
    <row r="73" spans="1:30" s="101" customFormat="1" ht="12.95" customHeight="1" x14ac:dyDescent="0.2">
      <c r="A73" s="101" t="s">
        <v>45</v>
      </c>
      <c r="B73" s="102" t="s">
        <v>140</v>
      </c>
      <c r="C73" s="114">
        <v>41778.514999999999</v>
      </c>
      <c r="D73" s="114"/>
      <c r="E73" s="101">
        <f t="shared" si="1"/>
        <v>5490.4773317455447</v>
      </c>
      <c r="F73" s="101">
        <f t="shared" si="2"/>
        <v>5490.5</v>
      </c>
      <c r="G73" s="101">
        <f t="shared" si="3"/>
        <v>-8.79711500601843E-3</v>
      </c>
      <c r="I73" s="101">
        <f t="shared" si="8"/>
        <v>-8.79711500601843E-3</v>
      </c>
      <c r="Q73" s="113">
        <f t="shared" si="6"/>
        <v>26760.014999999999</v>
      </c>
      <c r="Z73" s="101">
        <v>10</v>
      </c>
      <c r="AB73" s="101" t="s">
        <v>28</v>
      </c>
      <c r="AD73" s="101" t="s">
        <v>30</v>
      </c>
    </row>
    <row r="74" spans="1:30" s="101" customFormat="1" ht="12.95" customHeight="1" x14ac:dyDescent="0.2">
      <c r="A74" s="101" t="s">
        <v>45</v>
      </c>
      <c r="B74" s="102" t="s">
        <v>140</v>
      </c>
      <c r="C74" s="114">
        <v>41794.417999999998</v>
      </c>
      <c r="D74" s="114"/>
      <c r="E74" s="101">
        <f t="shared" si="1"/>
        <v>5531.4559082962041</v>
      </c>
      <c r="F74" s="101">
        <f t="shared" si="2"/>
        <v>5531.5</v>
      </c>
      <c r="G74" s="101">
        <f t="shared" si="3"/>
        <v>-1.7111145003582351E-2</v>
      </c>
      <c r="I74" s="101">
        <f t="shared" si="8"/>
        <v>-1.7111145003582351E-2</v>
      </c>
      <c r="Q74" s="113">
        <f t="shared" si="6"/>
        <v>26775.917999999998</v>
      </c>
      <c r="Z74" s="101">
        <v>6</v>
      </c>
      <c r="AB74" s="101" t="s">
        <v>28</v>
      </c>
      <c r="AD74" s="101" t="s">
        <v>30</v>
      </c>
    </row>
    <row r="75" spans="1:30" s="101" customFormat="1" ht="12.95" customHeight="1" x14ac:dyDescent="0.2">
      <c r="A75" s="101" t="s">
        <v>45</v>
      </c>
      <c r="B75" s="102"/>
      <c r="C75" s="114">
        <v>41795.402000000002</v>
      </c>
      <c r="D75" s="114"/>
      <c r="E75" s="101">
        <f t="shared" si="1"/>
        <v>5533.991462551754</v>
      </c>
      <c r="F75" s="101">
        <f t="shared" si="2"/>
        <v>5534</v>
      </c>
      <c r="G75" s="101">
        <f t="shared" si="3"/>
        <v>-3.3132200042018667E-3</v>
      </c>
      <c r="I75" s="101">
        <f t="shared" si="8"/>
        <v>-3.3132200042018667E-3</v>
      </c>
      <c r="Q75" s="113">
        <f t="shared" si="6"/>
        <v>26776.902000000002</v>
      </c>
      <c r="Z75" s="101">
        <v>10</v>
      </c>
      <c r="AB75" s="101" t="s">
        <v>28</v>
      </c>
      <c r="AD75" s="101" t="s">
        <v>30</v>
      </c>
    </row>
    <row r="76" spans="1:30" s="101" customFormat="1" ht="12.95" customHeight="1" x14ac:dyDescent="0.2">
      <c r="A76" s="101" t="s">
        <v>45</v>
      </c>
      <c r="B76" s="102" t="s">
        <v>140</v>
      </c>
      <c r="C76" s="114">
        <v>41796.366999999998</v>
      </c>
      <c r="D76" s="114"/>
      <c r="E76" s="101">
        <f t="shared" si="1"/>
        <v>5536.4780579344651</v>
      </c>
      <c r="F76" s="101">
        <f t="shared" si="2"/>
        <v>5536.5</v>
      </c>
      <c r="G76" s="101">
        <f t="shared" si="3"/>
        <v>-8.5152950050542131E-3</v>
      </c>
      <c r="I76" s="101">
        <f t="shared" si="8"/>
        <v>-8.5152950050542131E-3</v>
      </c>
      <c r="Q76" s="113">
        <f t="shared" si="6"/>
        <v>26777.866999999998</v>
      </c>
      <c r="Z76" s="101">
        <v>6</v>
      </c>
      <c r="AB76" s="101" t="s">
        <v>28</v>
      </c>
      <c r="AD76" s="101" t="s">
        <v>30</v>
      </c>
    </row>
    <row r="77" spans="1:30" s="101" customFormat="1" ht="12.95" customHeight="1" x14ac:dyDescent="0.2">
      <c r="A77" s="101" t="s">
        <v>45</v>
      </c>
      <c r="B77" s="102" t="s">
        <v>140</v>
      </c>
      <c r="C77" s="114">
        <v>41806.46</v>
      </c>
      <c r="D77" s="114"/>
      <c r="E77" s="101">
        <f t="shared" si="1"/>
        <v>5562.4855265332117</v>
      </c>
      <c r="F77" s="101">
        <f t="shared" si="2"/>
        <v>5562.5</v>
      </c>
      <c r="G77" s="101">
        <f t="shared" si="3"/>
        <v>-5.6168750015785918E-3</v>
      </c>
      <c r="I77" s="101">
        <f t="shared" si="8"/>
        <v>-5.6168750015785918E-3</v>
      </c>
      <c r="Q77" s="113">
        <f t="shared" si="6"/>
        <v>26787.96</v>
      </c>
      <c r="Z77" s="101">
        <v>10</v>
      </c>
      <c r="AB77" s="101" t="s">
        <v>28</v>
      </c>
      <c r="AD77" s="101" t="s">
        <v>30</v>
      </c>
    </row>
    <row r="78" spans="1:30" s="101" customFormat="1" ht="12.95" customHeight="1" x14ac:dyDescent="0.2">
      <c r="A78" s="101" t="s">
        <v>45</v>
      </c>
      <c r="B78" s="102"/>
      <c r="C78" s="114">
        <v>41823.353000000003</v>
      </c>
      <c r="D78" s="114"/>
      <c r="E78" s="101">
        <f t="shared" si="1"/>
        <v>5606.0151180361054</v>
      </c>
      <c r="F78" s="101">
        <f t="shared" si="2"/>
        <v>5606</v>
      </c>
      <c r="G78" s="101">
        <f t="shared" si="3"/>
        <v>5.8670200014603324E-3</v>
      </c>
      <c r="I78" s="101">
        <f t="shared" si="8"/>
        <v>5.8670200014603324E-3</v>
      </c>
      <c r="Q78" s="113">
        <f t="shared" si="6"/>
        <v>26804.853000000003</v>
      </c>
      <c r="Z78" s="101">
        <v>6</v>
      </c>
      <c r="AB78" s="101" t="s">
        <v>28</v>
      </c>
      <c r="AD78" s="101" t="s">
        <v>30</v>
      </c>
    </row>
    <row r="79" spans="1:30" s="101" customFormat="1" ht="12.95" customHeight="1" x14ac:dyDescent="0.2">
      <c r="A79" s="101" t="s">
        <v>46</v>
      </c>
      <c r="B79" s="102"/>
      <c r="C79" s="114">
        <v>42019.703999999998</v>
      </c>
      <c r="D79" s="114"/>
      <c r="E79" s="101">
        <f t="shared" si="1"/>
        <v>6111.9689936758659</v>
      </c>
      <c r="F79" s="101">
        <f t="shared" si="2"/>
        <v>6112</v>
      </c>
      <c r="G79" s="101">
        <f t="shared" si="3"/>
        <v>-1.2032960003125481E-2</v>
      </c>
      <c r="I79" s="101">
        <f t="shared" si="8"/>
        <v>-1.2032960003125481E-2</v>
      </c>
      <c r="Q79" s="113">
        <f t="shared" si="6"/>
        <v>27001.203999999998</v>
      </c>
      <c r="Z79" s="101">
        <v>10</v>
      </c>
      <c r="AB79" s="101" t="s">
        <v>28</v>
      </c>
      <c r="AD79" s="101" t="s">
        <v>30</v>
      </c>
    </row>
    <row r="80" spans="1:30" s="101" customFormat="1" ht="12.95" customHeight="1" x14ac:dyDescent="0.2">
      <c r="A80" s="101" t="s">
        <v>46</v>
      </c>
      <c r="B80" s="102"/>
      <c r="C80" s="114">
        <v>42026.697999999997</v>
      </c>
      <c r="D80" s="114"/>
      <c r="E80" s="101">
        <f t="shared" si="1"/>
        <v>6129.9910124393245</v>
      </c>
      <c r="F80" s="101">
        <f t="shared" si="2"/>
        <v>6130</v>
      </c>
      <c r="G80" s="101">
        <f t="shared" si="3"/>
        <v>-3.4879000086220913E-3</v>
      </c>
      <c r="I80" s="101">
        <f t="shared" si="8"/>
        <v>-3.4879000086220913E-3</v>
      </c>
      <c r="Q80" s="113">
        <f t="shared" si="6"/>
        <v>27008.197999999997</v>
      </c>
      <c r="Z80" s="101">
        <v>12</v>
      </c>
      <c r="AB80" s="101" t="s">
        <v>28</v>
      </c>
      <c r="AD80" s="101" t="s">
        <v>30</v>
      </c>
    </row>
    <row r="81" spans="1:30" s="101" customFormat="1" ht="12.95" customHeight="1" x14ac:dyDescent="0.2">
      <c r="A81" s="101" t="s">
        <v>46</v>
      </c>
      <c r="B81" s="102"/>
      <c r="C81" s="114">
        <v>42054.656999999999</v>
      </c>
      <c r="D81" s="114"/>
      <c r="E81" s="101">
        <f t="shared" si="1"/>
        <v>6202.0352821859196</v>
      </c>
      <c r="F81" s="101">
        <f t="shared" si="2"/>
        <v>6202</v>
      </c>
      <c r="G81" s="101">
        <f t="shared" si="3"/>
        <v>1.3692339998669922E-2</v>
      </c>
      <c r="I81" s="101">
        <f t="shared" si="8"/>
        <v>1.3692339998669922E-2</v>
      </c>
      <c r="Q81" s="113">
        <f t="shared" si="6"/>
        <v>27036.156999999999</v>
      </c>
      <c r="Z81" s="101">
        <v>10</v>
      </c>
      <c r="AB81" s="101" t="s">
        <v>28</v>
      </c>
      <c r="AD81" s="101" t="s">
        <v>30</v>
      </c>
    </row>
    <row r="82" spans="1:30" s="101" customFormat="1" ht="12.95" customHeight="1" x14ac:dyDescent="0.2">
      <c r="A82" s="101" t="s">
        <v>46</v>
      </c>
      <c r="B82" s="102"/>
      <c r="C82" s="114">
        <v>42059.686999999998</v>
      </c>
      <c r="D82" s="114"/>
      <c r="E82" s="101">
        <f t="shared" si="1"/>
        <v>6214.996499569419</v>
      </c>
      <c r="F82" s="101">
        <f t="shared" si="2"/>
        <v>6215</v>
      </c>
      <c r="G82" s="101">
        <f t="shared" si="3"/>
        <v>-1.3584500047727488E-3</v>
      </c>
      <c r="I82" s="101">
        <f t="shared" si="8"/>
        <v>-1.3584500047727488E-3</v>
      </c>
      <c r="Q82" s="113">
        <f t="shared" si="6"/>
        <v>27041.186999999998</v>
      </c>
      <c r="Z82" s="101">
        <v>6</v>
      </c>
      <c r="AB82" s="101" t="s">
        <v>28</v>
      </c>
      <c r="AD82" s="101" t="s">
        <v>30</v>
      </c>
    </row>
    <row r="83" spans="1:30" s="101" customFormat="1" ht="12.95" customHeight="1" x14ac:dyDescent="0.2">
      <c r="A83" s="101" t="s">
        <v>46</v>
      </c>
      <c r="B83" s="102" t="s">
        <v>140</v>
      </c>
      <c r="C83" s="114">
        <v>42071.523999999998</v>
      </c>
      <c r="D83" s="114"/>
      <c r="E83" s="101">
        <f t="shared" si="1"/>
        <v>6245.4978773365192</v>
      </c>
      <c r="F83" s="101">
        <f t="shared" si="2"/>
        <v>6245.5</v>
      </c>
      <c r="G83" s="101">
        <f t="shared" si="3"/>
        <v>-8.237650035880506E-4</v>
      </c>
      <c r="I83" s="101">
        <f t="shared" si="8"/>
        <v>-8.237650035880506E-4</v>
      </c>
      <c r="Q83" s="113">
        <f t="shared" si="6"/>
        <v>27053.023999999998</v>
      </c>
      <c r="Z83" s="101">
        <v>7</v>
      </c>
      <c r="AB83" s="101" t="s">
        <v>28</v>
      </c>
      <c r="AD83" s="101" t="s">
        <v>30</v>
      </c>
    </row>
    <row r="84" spans="1:30" s="101" customFormat="1" ht="12.95" customHeight="1" x14ac:dyDescent="0.2">
      <c r="A84" s="101" t="s">
        <v>46</v>
      </c>
      <c r="B84" s="102"/>
      <c r="C84" s="114">
        <v>42075.614999999998</v>
      </c>
      <c r="D84" s="114"/>
      <c r="E84" s="101">
        <f t="shared" si="1"/>
        <v>6256.0394956895834</v>
      </c>
      <c r="F84" s="101">
        <f t="shared" si="2"/>
        <v>6256</v>
      </c>
      <c r="G84" s="101">
        <f t="shared" si="3"/>
        <v>1.5327519991842564E-2</v>
      </c>
      <c r="I84" s="101">
        <f t="shared" si="8"/>
        <v>1.5327519991842564E-2</v>
      </c>
      <c r="Q84" s="113">
        <f t="shared" si="6"/>
        <v>27057.114999999998</v>
      </c>
      <c r="Z84" s="101">
        <v>7</v>
      </c>
      <c r="AB84" s="101" t="s">
        <v>28</v>
      </c>
      <c r="AD84" s="101" t="s">
        <v>30</v>
      </c>
    </row>
    <row r="85" spans="1:30" s="101" customFormat="1" ht="12.95" customHeight="1" x14ac:dyDescent="0.2">
      <c r="A85" s="101" t="s">
        <v>47</v>
      </c>
      <c r="B85" s="102"/>
      <c r="C85" s="114">
        <v>42105.482000000004</v>
      </c>
      <c r="D85" s="114"/>
      <c r="E85" s="101">
        <f t="shared" ref="E85:E148" si="9">+(C85-C$7)/C$8</f>
        <v>6333.0002669804653</v>
      </c>
      <c r="F85" s="101">
        <f t="shared" ref="F85:F148" si="10">ROUND(2*E85,0)/2</f>
        <v>6333</v>
      </c>
      <c r="G85" s="101">
        <f t="shared" ref="G85:G148" si="11">+C85-(C$7+F85*C$8)</f>
        <v>1.0361000022385269E-4</v>
      </c>
      <c r="I85" s="101">
        <f t="shared" si="8"/>
        <v>1.0361000022385269E-4</v>
      </c>
      <c r="Q85" s="113">
        <f t="shared" ref="Q85:Q148" si="12">+C85-15018.5</f>
        <v>27086.982000000004</v>
      </c>
      <c r="Z85" s="101">
        <v>10</v>
      </c>
      <c r="AB85" s="101" t="s">
        <v>28</v>
      </c>
      <c r="AD85" s="101" t="s">
        <v>30</v>
      </c>
    </row>
    <row r="86" spans="1:30" s="101" customFormat="1" ht="12.95" customHeight="1" x14ac:dyDescent="0.2">
      <c r="A86" s="101" t="s">
        <v>47</v>
      </c>
      <c r="B86" s="102" t="s">
        <v>140</v>
      </c>
      <c r="C86" s="114">
        <v>42122.366999999998</v>
      </c>
      <c r="D86" s="114"/>
      <c r="E86" s="101">
        <f t="shared" si="9"/>
        <v>6376.5092442210953</v>
      </c>
      <c r="F86" s="101">
        <f t="shared" si="10"/>
        <v>6376.5</v>
      </c>
      <c r="G86" s="101">
        <f t="shared" si="11"/>
        <v>3.5875049943570048E-3</v>
      </c>
      <c r="I86" s="101">
        <f t="shared" si="8"/>
        <v>3.5875049943570048E-3</v>
      </c>
      <c r="Q86" s="113">
        <f t="shared" si="12"/>
        <v>27103.866999999998</v>
      </c>
      <c r="Z86" s="101">
        <v>5</v>
      </c>
      <c r="AB86" s="101" t="s">
        <v>28</v>
      </c>
      <c r="AD86" s="101" t="s">
        <v>30</v>
      </c>
    </row>
    <row r="87" spans="1:30" s="101" customFormat="1" ht="12.95" customHeight="1" x14ac:dyDescent="0.2">
      <c r="A87" s="101" t="s">
        <v>47</v>
      </c>
      <c r="B87" s="102" t="s">
        <v>140</v>
      </c>
      <c r="C87" s="114">
        <v>42127.409</v>
      </c>
      <c r="D87" s="114"/>
      <c r="E87" s="101">
        <f t="shared" si="9"/>
        <v>6389.5013829979607</v>
      </c>
      <c r="F87" s="101">
        <f t="shared" si="10"/>
        <v>6389.5</v>
      </c>
      <c r="G87" s="101">
        <f t="shared" si="11"/>
        <v>5.3671499335905537E-4</v>
      </c>
      <c r="I87" s="101">
        <f t="shared" si="8"/>
        <v>5.3671499335905537E-4</v>
      </c>
      <c r="Q87" s="113">
        <f t="shared" si="12"/>
        <v>27108.909</v>
      </c>
      <c r="Z87" s="101">
        <v>7</v>
      </c>
      <c r="AB87" s="101" t="s">
        <v>28</v>
      </c>
      <c r="AD87" s="101" t="s">
        <v>30</v>
      </c>
    </row>
    <row r="88" spans="1:30" s="101" customFormat="1" ht="12.95" customHeight="1" x14ac:dyDescent="0.2">
      <c r="A88" s="101" t="s">
        <v>47</v>
      </c>
      <c r="B88" s="102" t="s">
        <v>140</v>
      </c>
      <c r="C88" s="114">
        <v>42132.45</v>
      </c>
      <c r="D88" s="114"/>
      <c r="E88" s="101">
        <f t="shared" si="9"/>
        <v>6402.4909449920369</v>
      </c>
      <c r="F88" s="101">
        <f t="shared" si="10"/>
        <v>6402.5</v>
      </c>
      <c r="G88" s="101">
        <f t="shared" si="11"/>
        <v>-3.514075004204642E-3</v>
      </c>
      <c r="I88" s="101">
        <f t="shared" si="8"/>
        <v>-3.514075004204642E-3</v>
      </c>
      <c r="Q88" s="113">
        <f t="shared" si="12"/>
        <v>27113.949999999997</v>
      </c>
      <c r="Z88" s="101">
        <v>7</v>
      </c>
      <c r="AB88" s="101" t="s">
        <v>28</v>
      </c>
      <c r="AD88" s="101" t="s">
        <v>30</v>
      </c>
    </row>
    <row r="89" spans="1:30" s="101" customFormat="1" ht="12.95" customHeight="1" x14ac:dyDescent="0.2">
      <c r="A89" s="101" t="s">
        <v>48</v>
      </c>
      <c r="B89" s="102"/>
      <c r="C89" s="114">
        <v>42147.391000000003</v>
      </c>
      <c r="D89" s="114"/>
      <c r="E89" s="101">
        <f t="shared" si="9"/>
        <v>6440.9906565083365</v>
      </c>
      <c r="F89" s="101">
        <f t="shared" si="10"/>
        <v>6441</v>
      </c>
      <c r="G89" s="101">
        <f t="shared" si="11"/>
        <v>-3.6260299966670573E-3</v>
      </c>
      <c r="I89" s="101">
        <f t="shared" si="8"/>
        <v>-3.6260299966670573E-3</v>
      </c>
      <c r="Q89" s="113">
        <f t="shared" si="12"/>
        <v>27128.891000000003</v>
      </c>
      <c r="Z89" s="101">
        <v>10</v>
      </c>
      <c r="AB89" s="101" t="s">
        <v>28</v>
      </c>
      <c r="AD89" s="101" t="s">
        <v>30</v>
      </c>
    </row>
    <row r="90" spans="1:30" s="101" customFormat="1" ht="12.95" customHeight="1" x14ac:dyDescent="0.2">
      <c r="A90" s="101" t="s">
        <v>48</v>
      </c>
      <c r="B90" s="102" t="s">
        <v>140</v>
      </c>
      <c r="C90" s="114">
        <v>42148.355000000003</v>
      </c>
      <c r="D90" s="114"/>
      <c r="E90" s="101">
        <f t="shared" si="9"/>
        <v>6443.4746751082757</v>
      </c>
      <c r="F90" s="101">
        <f t="shared" si="10"/>
        <v>6443.5</v>
      </c>
      <c r="G90" s="101">
        <f t="shared" si="11"/>
        <v>-9.8281050013611093E-3</v>
      </c>
      <c r="I90" s="101">
        <f t="shared" si="8"/>
        <v>-9.8281050013611093E-3</v>
      </c>
      <c r="Q90" s="113">
        <f t="shared" si="12"/>
        <v>27129.855000000003</v>
      </c>
      <c r="Z90" s="101">
        <v>7</v>
      </c>
      <c r="AB90" s="101" t="s">
        <v>28</v>
      </c>
      <c r="AD90" s="101" t="s">
        <v>30</v>
      </c>
    </row>
    <row r="91" spans="1:30" s="101" customFormat="1" ht="12.95" customHeight="1" x14ac:dyDescent="0.2">
      <c r="A91" s="101" t="s">
        <v>48</v>
      </c>
      <c r="B91" s="102"/>
      <c r="C91" s="114">
        <v>42150.498</v>
      </c>
      <c r="D91" s="114"/>
      <c r="E91" s="101">
        <f t="shared" si="9"/>
        <v>6448.99672060585</v>
      </c>
      <c r="F91" s="101">
        <f t="shared" si="10"/>
        <v>6449</v>
      </c>
      <c r="G91" s="101">
        <f t="shared" si="11"/>
        <v>-1.2726700006169267E-3</v>
      </c>
      <c r="I91" s="101">
        <f t="shared" si="8"/>
        <v>-1.2726700006169267E-3</v>
      </c>
      <c r="Q91" s="113">
        <f t="shared" si="12"/>
        <v>27131.998</v>
      </c>
      <c r="Z91" s="101">
        <v>10</v>
      </c>
      <c r="AB91" s="101" t="s">
        <v>28</v>
      </c>
      <c r="AD91" s="101" t="s">
        <v>30</v>
      </c>
    </row>
    <row r="92" spans="1:30" s="101" customFormat="1" ht="12.95" customHeight="1" x14ac:dyDescent="0.2">
      <c r="A92" s="101" t="s">
        <v>48</v>
      </c>
      <c r="B92" s="102"/>
      <c r="C92" s="114">
        <v>42152.436000000002</v>
      </c>
      <c r="D92" s="114"/>
      <c r="E92" s="101">
        <f t="shared" si="9"/>
        <v>6453.9905256335342</v>
      </c>
      <c r="F92" s="101">
        <f t="shared" si="10"/>
        <v>6454</v>
      </c>
      <c r="G92" s="101">
        <f t="shared" si="11"/>
        <v>-3.676820000691805E-3</v>
      </c>
      <c r="I92" s="101">
        <f t="shared" si="8"/>
        <v>-3.676820000691805E-3</v>
      </c>
      <c r="Q92" s="113">
        <f t="shared" si="12"/>
        <v>27133.936000000002</v>
      </c>
      <c r="Z92" s="101">
        <v>6</v>
      </c>
      <c r="AB92" s="101" t="s">
        <v>28</v>
      </c>
      <c r="AD92" s="101" t="s">
        <v>30</v>
      </c>
    </row>
    <row r="93" spans="1:30" s="101" customFormat="1" ht="12.95" customHeight="1" x14ac:dyDescent="0.2">
      <c r="A93" s="101" t="s">
        <v>48</v>
      </c>
      <c r="B93" s="102"/>
      <c r="C93" s="114">
        <v>42152.436999999998</v>
      </c>
      <c r="D93" s="114"/>
      <c r="E93" s="101">
        <f t="shared" si="9"/>
        <v>6453.9931024163052</v>
      </c>
      <c r="F93" s="101">
        <f t="shared" si="10"/>
        <v>6454</v>
      </c>
      <c r="G93" s="101">
        <f t="shared" si="11"/>
        <v>-2.676820004126057E-3</v>
      </c>
      <c r="I93" s="101">
        <f t="shared" si="8"/>
        <v>-2.676820004126057E-3</v>
      </c>
      <c r="Q93" s="113">
        <f t="shared" si="12"/>
        <v>27133.936999999998</v>
      </c>
      <c r="Z93" s="101">
        <v>11</v>
      </c>
      <c r="AB93" s="101" t="s">
        <v>32</v>
      </c>
      <c r="AD93" s="101" t="s">
        <v>30</v>
      </c>
    </row>
    <row r="94" spans="1:30" s="101" customFormat="1" ht="12.95" customHeight="1" x14ac:dyDescent="0.2">
      <c r="A94" s="101" t="s">
        <v>48</v>
      </c>
      <c r="B94" s="102"/>
      <c r="C94" s="114">
        <v>42157.482000000004</v>
      </c>
      <c r="D94" s="114"/>
      <c r="E94" s="101">
        <f t="shared" si="9"/>
        <v>6466.9929715415228</v>
      </c>
      <c r="F94" s="101">
        <f t="shared" si="10"/>
        <v>6467</v>
      </c>
      <c r="G94" s="101">
        <f t="shared" si="11"/>
        <v>-2.7276100008748472E-3</v>
      </c>
      <c r="I94" s="101">
        <f t="shared" si="8"/>
        <v>-2.7276100008748472E-3</v>
      </c>
      <c r="Q94" s="113">
        <f t="shared" si="12"/>
        <v>27138.982000000004</v>
      </c>
      <c r="Z94" s="101">
        <v>9</v>
      </c>
      <c r="AB94" s="101" t="s">
        <v>32</v>
      </c>
      <c r="AD94" s="101" t="s">
        <v>30</v>
      </c>
    </row>
    <row r="95" spans="1:30" s="101" customFormat="1" ht="12.95" customHeight="1" x14ac:dyDescent="0.2">
      <c r="A95" s="101" t="s">
        <v>48</v>
      </c>
      <c r="B95" s="102" t="s">
        <v>140</v>
      </c>
      <c r="C95" s="114">
        <v>42160.398999999998</v>
      </c>
      <c r="D95" s="114"/>
      <c r="E95" s="101">
        <f t="shared" si="9"/>
        <v>6474.5094469108262</v>
      </c>
      <c r="F95" s="101">
        <f t="shared" si="10"/>
        <v>6474.5</v>
      </c>
      <c r="G95" s="101">
        <f t="shared" si="11"/>
        <v>3.6661649937741458E-3</v>
      </c>
      <c r="I95" s="101">
        <f t="shared" ref="I95:I118" si="13">G95</f>
        <v>3.6661649937741458E-3</v>
      </c>
      <c r="Q95" s="113">
        <f t="shared" si="12"/>
        <v>27141.898999999998</v>
      </c>
      <c r="Z95" s="101">
        <v>7</v>
      </c>
      <c r="AB95" s="101" t="s">
        <v>28</v>
      </c>
      <c r="AD95" s="101" t="s">
        <v>30</v>
      </c>
    </row>
    <row r="96" spans="1:30" s="101" customFormat="1" ht="12.95" customHeight="1" x14ac:dyDescent="0.2">
      <c r="A96" s="73" t="s">
        <v>472</v>
      </c>
      <c r="B96" s="72" t="s">
        <v>138</v>
      </c>
      <c r="C96" s="73">
        <v>42165.631000000001</v>
      </c>
      <c r="D96" s="73" t="s">
        <v>254</v>
      </c>
      <c r="E96" s="101">
        <f t="shared" si="9"/>
        <v>6487.9911744159017</v>
      </c>
      <c r="F96" s="101">
        <f t="shared" si="10"/>
        <v>6488</v>
      </c>
      <c r="G96" s="101">
        <f t="shared" si="11"/>
        <v>-3.4250399985467084E-3</v>
      </c>
      <c r="I96" s="101">
        <f t="shared" si="13"/>
        <v>-3.4250399985467084E-3</v>
      </c>
      <c r="O96" s="101">
        <f ca="1">+C$11+C$12*F96</f>
        <v>1.4731850166113629E-2</v>
      </c>
      <c r="Q96" s="113">
        <f t="shared" si="12"/>
        <v>27147.131000000001</v>
      </c>
    </row>
    <row r="97" spans="1:30" s="101" customFormat="1" ht="12.95" customHeight="1" x14ac:dyDescent="0.2">
      <c r="A97" s="73" t="s">
        <v>472</v>
      </c>
      <c r="B97" s="72" t="s">
        <v>138</v>
      </c>
      <c r="C97" s="73">
        <v>42167.572</v>
      </c>
      <c r="D97" s="73" t="s">
        <v>254</v>
      </c>
      <c r="E97" s="101">
        <f t="shared" si="9"/>
        <v>6492.992709791919</v>
      </c>
      <c r="F97" s="101">
        <f t="shared" si="10"/>
        <v>6493</v>
      </c>
      <c r="G97" s="101">
        <f t="shared" si="11"/>
        <v>-2.8291900016483851E-3</v>
      </c>
      <c r="I97" s="101">
        <f t="shared" si="13"/>
        <v>-2.8291900016483851E-3</v>
      </c>
      <c r="O97" s="101">
        <f ca="1">+C$11+C$12*F97</f>
        <v>1.4732256812377779E-2</v>
      </c>
      <c r="Q97" s="113">
        <f t="shared" si="12"/>
        <v>27149.072</v>
      </c>
    </row>
    <row r="98" spans="1:30" s="101" customFormat="1" ht="12.95" customHeight="1" x14ac:dyDescent="0.2">
      <c r="A98" s="101" t="s">
        <v>48</v>
      </c>
      <c r="B98" s="102" t="s">
        <v>140</v>
      </c>
      <c r="C98" s="114">
        <v>42179.404999999999</v>
      </c>
      <c r="D98" s="114"/>
      <c r="E98" s="101">
        <f t="shared" si="9"/>
        <v>6523.4837804278959</v>
      </c>
      <c r="F98" s="101">
        <f t="shared" si="10"/>
        <v>6523.5</v>
      </c>
      <c r="G98" s="101">
        <f t="shared" si="11"/>
        <v>-6.2945050012785941E-3</v>
      </c>
      <c r="I98" s="101">
        <f t="shared" si="13"/>
        <v>-6.2945050012785941E-3</v>
      </c>
      <c r="Q98" s="113">
        <f t="shared" si="12"/>
        <v>27160.904999999999</v>
      </c>
      <c r="Z98" s="101">
        <v>11</v>
      </c>
      <c r="AB98" s="101" t="s">
        <v>28</v>
      </c>
      <c r="AD98" s="101" t="s">
        <v>30</v>
      </c>
    </row>
    <row r="99" spans="1:30" s="101" customFormat="1" ht="12.95" customHeight="1" x14ac:dyDescent="0.2">
      <c r="A99" s="101" t="s">
        <v>48</v>
      </c>
      <c r="B99" s="102"/>
      <c r="C99" s="114">
        <v>42180.379000000001</v>
      </c>
      <c r="D99" s="114"/>
      <c r="E99" s="101">
        <f t="shared" si="9"/>
        <v>6525.9935668556409</v>
      </c>
      <c r="F99" s="101">
        <f t="shared" si="10"/>
        <v>6526</v>
      </c>
      <c r="G99" s="101">
        <f t="shared" si="11"/>
        <v>-2.496580003935378E-3</v>
      </c>
      <c r="I99" s="101">
        <f t="shared" si="13"/>
        <v>-2.496580003935378E-3</v>
      </c>
      <c r="Q99" s="113">
        <f t="shared" si="12"/>
        <v>27161.879000000001</v>
      </c>
      <c r="Z99" s="101">
        <v>5</v>
      </c>
      <c r="AB99" s="101" t="s">
        <v>28</v>
      </c>
      <c r="AD99" s="101" t="s">
        <v>30</v>
      </c>
    </row>
    <row r="100" spans="1:30" s="101" customFormat="1" ht="12.95" customHeight="1" x14ac:dyDescent="0.2">
      <c r="A100" s="101" t="s">
        <v>48</v>
      </c>
      <c r="B100" s="102" t="s">
        <v>140</v>
      </c>
      <c r="C100" s="114">
        <v>42186.396000000001</v>
      </c>
      <c r="D100" s="114"/>
      <c r="E100" s="101">
        <f t="shared" si="9"/>
        <v>6541.4980688430232</v>
      </c>
      <c r="F100" s="101">
        <f t="shared" si="10"/>
        <v>6541.5</v>
      </c>
      <c r="G100" s="101">
        <f t="shared" si="11"/>
        <v>-7.4944500374840572E-4</v>
      </c>
      <c r="I100" s="101">
        <f t="shared" si="13"/>
        <v>-7.4944500374840572E-4</v>
      </c>
      <c r="Q100" s="113">
        <f t="shared" si="12"/>
        <v>27167.896000000001</v>
      </c>
      <c r="Z100" s="101">
        <v>7</v>
      </c>
      <c r="AB100" s="101" t="s">
        <v>28</v>
      </c>
      <c r="AD100" s="101" t="s">
        <v>30</v>
      </c>
    </row>
    <row r="101" spans="1:30" s="101" customFormat="1" ht="12.95" customHeight="1" x14ac:dyDescent="0.2">
      <c r="A101" s="101" t="s">
        <v>48</v>
      </c>
      <c r="B101" s="102" t="s">
        <v>140</v>
      </c>
      <c r="C101" s="114">
        <v>42193.377999999997</v>
      </c>
      <c r="D101" s="114"/>
      <c r="E101" s="101">
        <f t="shared" si="9"/>
        <v>6559.4891662131158</v>
      </c>
      <c r="F101" s="101">
        <f t="shared" si="10"/>
        <v>6559.5</v>
      </c>
      <c r="G101" s="101">
        <f t="shared" si="11"/>
        <v>-4.2043850044137798E-3</v>
      </c>
      <c r="I101" s="101">
        <f t="shared" si="13"/>
        <v>-4.2043850044137798E-3</v>
      </c>
      <c r="Q101" s="113">
        <f t="shared" si="12"/>
        <v>27174.877999999997</v>
      </c>
      <c r="Z101" s="101">
        <v>10</v>
      </c>
      <c r="AB101" s="101" t="s">
        <v>28</v>
      </c>
      <c r="AD101" s="101" t="s">
        <v>30</v>
      </c>
    </row>
    <row r="102" spans="1:30" s="101" customFormat="1" ht="12.95" customHeight="1" x14ac:dyDescent="0.2">
      <c r="A102" s="101" t="s">
        <v>49</v>
      </c>
      <c r="B102" s="102"/>
      <c r="C102" s="114">
        <v>42390.705999999998</v>
      </c>
      <c r="D102" s="114"/>
      <c r="E102" s="101">
        <f t="shared" si="9"/>
        <v>7067.9605586289717</v>
      </c>
      <c r="F102" s="101">
        <f t="shared" si="10"/>
        <v>7068</v>
      </c>
      <c r="G102" s="101">
        <f t="shared" si="11"/>
        <v>-1.5306440007407218E-2</v>
      </c>
      <c r="I102" s="101">
        <f t="shared" si="13"/>
        <v>-1.5306440007407218E-2</v>
      </c>
      <c r="Q102" s="113">
        <f t="shared" si="12"/>
        <v>27372.205999999998</v>
      </c>
      <c r="Z102" s="101">
        <v>5</v>
      </c>
      <c r="AB102" s="101" t="s">
        <v>28</v>
      </c>
      <c r="AD102" s="101" t="s">
        <v>30</v>
      </c>
    </row>
    <row r="103" spans="1:30" s="101" customFormat="1" ht="12.95" customHeight="1" x14ac:dyDescent="0.2">
      <c r="A103" s="101" t="s">
        <v>49</v>
      </c>
      <c r="B103" s="102" t="s">
        <v>140</v>
      </c>
      <c r="C103" s="114">
        <v>42402.565000000002</v>
      </c>
      <c r="D103" s="114"/>
      <c r="E103" s="101">
        <f t="shared" si="9"/>
        <v>7098.5186256172437</v>
      </c>
      <c r="F103" s="101">
        <f t="shared" si="10"/>
        <v>7098.5</v>
      </c>
      <c r="G103" s="101">
        <f t="shared" si="11"/>
        <v>7.2282449982594699E-3</v>
      </c>
      <c r="I103" s="101">
        <f t="shared" si="13"/>
        <v>7.2282449982594699E-3</v>
      </c>
      <c r="Q103" s="113">
        <f t="shared" si="12"/>
        <v>27384.065000000002</v>
      </c>
      <c r="Z103" s="101">
        <v>6</v>
      </c>
      <c r="AB103" s="101" t="s">
        <v>28</v>
      </c>
      <c r="AD103" s="101" t="s">
        <v>30</v>
      </c>
    </row>
    <row r="104" spans="1:30" s="101" customFormat="1" ht="12.95" customHeight="1" x14ac:dyDescent="0.2">
      <c r="A104" s="101" t="s">
        <v>49</v>
      </c>
      <c r="B104" s="102"/>
      <c r="C104" s="114">
        <v>42404.686000000002</v>
      </c>
      <c r="D104" s="114"/>
      <c r="E104" s="101">
        <f t="shared" si="9"/>
        <v>7103.9839818936643</v>
      </c>
      <c r="F104" s="101">
        <f t="shared" si="10"/>
        <v>7104</v>
      </c>
      <c r="G104" s="101">
        <f t="shared" si="11"/>
        <v>-6.2163200054783374E-3</v>
      </c>
      <c r="I104" s="101">
        <f t="shared" si="13"/>
        <v>-6.2163200054783374E-3</v>
      </c>
      <c r="Q104" s="113">
        <f t="shared" si="12"/>
        <v>27386.186000000002</v>
      </c>
      <c r="Z104" s="101">
        <v>6</v>
      </c>
      <c r="AB104" s="101" t="s">
        <v>28</v>
      </c>
      <c r="AD104" s="101" t="s">
        <v>30</v>
      </c>
    </row>
    <row r="105" spans="1:30" s="101" customFormat="1" ht="12.95" customHeight="1" x14ac:dyDescent="0.2">
      <c r="A105" s="101" t="s">
        <v>49</v>
      </c>
      <c r="B105" s="102"/>
      <c r="C105" s="114">
        <v>42404.695</v>
      </c>
      <c r="D105" s="114"/>
      <c r="E105" s="101">
        <f t="shared" si="9"/>
        <v>7104.00717293868</v>
      </c>
      <c r="F105" s="101">
        <f t="shared" si="10"/>
        <v>7104</v>
      </c>
      <c r="G105" s="101">
        <f t="shared" si="11"/>
        <v>2.7836799927172251E-3</v>
      </c>
      <c r="I105" s="101">
        <f t="shared" si="13"/>
        <v>2.7836799927172251E-3</v>
      </c>
      <c r="Q105" s="113">
        <f t="shared" si="12"/>
        <v>27386.195</v>
      </c>
      <c r="Z105" s="101">
        <v>5</v>
      </c>
      <c r="AB105" s="101" t="s">
        <v>50</v>
      </c>
      <c r="AD105" s="101" t="s">
        <v>30</v>
      </c>
    </row>
    <row r="106" spans="1:30" s="101" customFormat="1" ht="12.95" customHeight="1" x14ac:dyDescent="0.2">
      <c r="A106" s="101" t="s">
        <v>49</v>
      </c>
      <c r="B106" s="102" t="s">
        <v>140</v>
      </c>
      <c r="C106" s="114">
        <v>42405.659</v>
      </c>
      <c r="D106" s="114"/>
      <c r="E106" s="101">
        <f t="shared" si="9"/>
        <v>7106.4911915386192</v>
      </c>
      <c r="F106" s="101">
        <f t="shared" si="10"/>
        <v>7106.5</v>
      </c>
      <c r="G106" s="101">
        <f t="shared" si="11"/>
        <v>-3.4183950047008693E-3</v>
      </c>
      <c r="I106" s="101">
        <f t="shared" si="13"/>
        <v>-3.4183950047008693E-3</v>
      </c>
      <c r="Q106" s="113">
        <f t="shared" si="12"/>
        <v>27387.159</v>
      </c>
      <c r="Z106" s="101">
        <v>11</v>
      </c>
      <c r="AB106" s="101" t="s">
        <v>28</v>
      </c>
      <c r="AD106" s="101" t="s">
        <v>30</v>
      </c>
    </row>
    <row r="107" spans="1:30" s="101" customFormat="1" ht="12.95" customHeight="1" x14ac:dyDescent="0.2">
      <c r="A107" s="101" t="s">
        <v>51</v>
      </c>
      <c r="B107" s="102"/>
      <c r="C107" s="114">
        <v>42421.754999999997</v>
      </c>
      <c r="D107" s="114"/>
      <c r="E107" s="101">
        <f t="shared" si="9"/>
        <v>7147.9670871658209</v>
      </c>
      <c r="F107" s="101">
        <f t="shared" si="10"/>
        <v>7148</v>
      </c>
      <c r="G107" s="101">
        <f t="shared" si="11"/>
        <v>-1.2772840003890451E-2</v>
      </c>
      <c r="I107" s="101">
        <f t="shared" si="13"/>
        <v>-1.2772840003890451E-2</v>
      </c>
      <c r="Q107" s="113">
        <f t="shared" si="12"/>
        <v>27403.254999999997</v>
      </c>
      <c r="Z107" s="101">
        <v>4</v>
      </c>
      <c r="AB107" s="101" t="s">
        <v>28</v>
      </c>
      <c r="AD107" s="101" t="s">
        <v>30</v>
      </c>
    </row>
    <row r="108" spans="1:30" s="101" customFormat="1" ht="12.95" customHeight="1" x14ac:dyDescent="0.2">
      <c r="A108" s="101" t="s">
        <v>51</v>
      </c>
      <c r="B108" s="102" t="s">
        <v>140</v>
      </c>
      <c r="C108" s="114">
        <v>42424.673999999999</v>
      </c>
      <c r="D108" s="114"/>
      <c r="E108" s="101">
        <f t="shared" si="9"/>
        <v>7155.4887161007046</v>
      </c>
      <c r="F108" s="101">
        <f t="shared" si="10"/>
        <v>7155.5</v>
      </c>
      <c r="G108" s="101">
        <f t="shared" si="11"/>
        <v>-4.3790650015580468E-3</v>
      </c>
      <c r="I108" s="101">
        <f t="shared" si="13"/>
        <v>-4.3790650015580468E-3</v>
      </c>
      <c r="Q108" s="113">
        <f t="shared" si="12"/>
        <v>27406.173999999999</v>
      </c>
      <c r="Z108" s="101">
        <v>10</v>
      </c>
      <c r="AB108" s="101" t="s">
        <v>28</v>
      </c>
      <c r="AD108" s="101" t="s">
        <v>30</v>
      </c>
    </row>
    <row r="109" spans="1:30" s="101" customFormat="1" ht="12.95" customHeight="1" x14ac:dyDescent="0.2">
      <c r="A109" s="101" t="s">
        <v>52</v>
      </c>
      <c r="B109" s="102" t="s">
        <v>140</v>
      </c>
      <c r="C109" s="114">
        <v>42449.508000000002</v>
      </c>
      <c r="D109" s="114"/>
      <c r="E109" s="101">
        <f t="shared" si="9"/>
        <v>7219.4805396597367</v>
      </c>
      <c r="F109" s="101">
        <f t="shared" si="10"/>
        <v>7219.5</v>
      </c>
      <c r="G109" s="101">
        <f t="shared" si="11"/>
        <v>-7.552185001259204E-3</v>
      </c>
      <c r="I109" s="101">
        <f t="shared" si="13"/>
        <v>-7.552185001259204E-3</v>
      </c>
      <c r="Q109" s="113">
        <f t="shared" si="12"/>
        <v>27431.008000000002</v>
      </c>
      <c r="Z109" s="101">
        <v>7</v>
      </c>
      <c r="AB109" s="101" t="s">
        <v>28</v>
      </c>
      <c r="AD109" s="101" t="s">
        <v>30</v>
      </c>
    </row>
    <row r="110" spans="1:30" s="101" customFormat="1" ht="12.95" customHeight="1" x14ac:dyDescent="0.2">
      <c r="A110" s="101" t="s">
        <v>52</v>
      </c>
      <c r="B110" s="102"/>
      <c r="C110" s="114">
        <v>42460.574000000001</v>
      </c>
      <c r="D110" s="114"/>
      <c r="E110" s="101">
        <f t="shared" si="9"/>
        <v>7247.995217903439</v>
      </c>
      <c r="F110" s="101">
        <f t="shared" si="10"/>
        <v>7248</v>
      </c>
      <c r="G110" s="101">
        <f t="shared" si="11"/>
        <v>-1.8558400042820722E-3</v>
      </c>
      <c r="I110" s="101">
        <f t="shared" si="13"/>
        <v>-1.8558400042820722E-3</v>
      </c>
      <c r="Q110" s="113">
        <f t="shared" si="12"/>
        <v>27442.074000000001</v>
      </c>
      <c r="Z110" s="101">
        <v>7</v>
      </c>
      <c r="AB110" s="101" t="s">
        <v>28</v>
      </c>
      <c r="AD110" s="101" t="s">
        <v>30</v>
      </c>
    </row>
    <row r="111" spans="1:30" s="101" customFormat="1" ht="12.95" customHeight="1" x14ac:dyDescent="0.2">
      <c r="A111" s="101" t="s">
        <v>52</v>
      </c>
      <c r="B111" s="102" t="s">
        <v>140</v>
      </c>
      <c r="C111" s="114">
        <v>42464.65</v>
      </c>
      <c r="D111" s="114"/>
      <c r="E111" s="101">
        <f t="shared" si="9"/>
        <v>7258.4981845148041</v>
      </c>
      <c r="F111" s="101">
        <f t="shared" si="10"/>
        <v>7258.5</v>
      </c>
      <c r="G111" s="101">
        <f t="shared" si="11"/>
        <v>-7.0455500099342316E-4</v>
      </c>
      <c r="I111" s="101">
        <f t="shared" si="13"/>
        <v>-7.0455500099342316E-4</v>
      </c>
      <c r="Q111" s="113">
        <f t="shared" si="12"/>
        <v>27446.15</v>
      </c>
      <c r="Z111" s="101">
        <v>11</v>
      </c>
      <c r="AB111" s="101" t="s">
        <v>28</v>
      </c>
      <c r="AD111" s="101" t="s">
        <v>30</v>
      </c>
    </row>
    <row r="112" spans="1:30" s="101" customFormat="1" ht="12.95" customHeight="1" x14ac:dyDescent="0.2">
      <c r="A112" s="101" t="s">
        <v>52</v>
      </c>
      <c r="B112" s="102"/>
      <c r="C112" s="114">
        <v>42491.627999999997</v>
      </c>
      <c r="D112" s="114"/>
      <c r="E112" s="101">
        <f t="shared" si="9"/>
        <v>7328.0146303541815</v>
      </c>
      <c r="F112" s="101">
        <f t="shared" si="10"/>
        <v>7328</v>
      </c>
      <c r="G112" s="101">
        <f t="shared" si="11"/>
        <v>5.6777599966153502E-3</v>
      </c>
      <c r="I112" s="101">
        <f t="shared" si="13"/>
        <v>5.6777599966153502E-3</v>
      </c>
      <c r="Q112" s="113">
        <f t="shared" si="12"/>
        <v>27473.127999999997</v>
      </c>
      <c r="Z112" s="101">
        <v>5</v>
      </c>
      <c r="AB112" s="101" t="s">
        <v>28</v>
      </c>
      <c r="AD112" s="101" t="s">
        <v>30</v>
      </c>
    </row>
    <row r="113" spans="1:30" s="101" customFormat="1" ht="12.95" customHeight="1" x14ac:dyDescent="0.2">
      <c r="A113" s="101" t="s">
        <v>52</v>
      </c>
      <c r="B113" s="102" t="s">
        <v>140</v>
      </c>
      <c r="C113" s="114">
        <v>42503.442999999999</v>
      </c>
      <c r="D113" s="114"/>
      <c r="E113" s="101">
        <f t="shared" si="9"/>
        <v>7358.4593189001271</v>
      </c>
      <c r="F113" s="101">
        <f t="shared" si="10"/>
        <v>7358.5</v>
      </c>
      <c r="G113" s="101">
        <f t="shared" si="11"/>
        <v>-1.5787555006681941E-2</v>
      </c>
      <c r="I113" s="101">
        <f t="shared" si="13"/>
        <v>-1.5787555006681941E-2</v>
      </c>
      <c r="Q113" s="113">
        <f t="shared" si="12"/>
        <v>27484.942999999999</v>
      </c>
      <c r="Z113" s="101">
        <v>11</v>
      </c>
      <c r="AB113" s="101" t="s">
        <v>28</v>
      </c>
      <c r="AD113" s="101" t="s">
        <v>30</v>
      </c>
    </row>
    <row r="114" spans="1:30" s="101" customFormat="1" ht="12.95" customHeight="1" x14ac:dyDescent="0.2">
      <c r="A114" s="101" t="s">
        <v>53</v>
      </c>
      <c r="B114" s="102"/>
      <c r="C114" s="114">
        <v>42504.428999999996</v>
      </c>
      <c r="D114" s="114"/>
      <c r="E114" s="101">
        <f t="shared" si="9"/>
        <v>7361.0000267212199</v>
      </c>
      <c r="F114" s="101">
        <f t="shared" si="10"/>
        <v>7361</v>
      </c>
      <c r="G114" s="101">
        <f t="shared" si="11"/>
        <v>1.03699931059964E-5</v>
      </c>
      <c r="I114" s="101">
        <f t="shared" si="13"/>
        <v>1.03699931059964E-5</v>
      </c>
      <c r="Q114" s="113">
        <f t="shared" si="12"/>
        <v>27485.928999999996</v>
      </c>
      <c r="Z114" s="101">
        <v>10</v>
      </c>
      <c r="AB114" s="101" t="s">
        <v>28</v>
      </c>
      <c r="AD114" s="101" t="s">
        <v>30</v>
      </c>
    </row>
    <row r="115" spans="1:30" s="101" customFormat="1" ht="12.95" customHeight="1" x14ac:dyDescent="0.2">
      <c r="A115" s="73" t="s">
        <v>521</v>
      </c>
      <c r="B115" s="72" t="s">
        <v>140</v>
      </c>
      <c r="C115" s="73">
        <v>42507.726000000002</v>
      </c>
      <c r="D115" s="73" t="s">
        <v>254</v>
      </c>
      <c r="E115" s="101">
        <f t="shared" si="9"/>
        <v>7369.4956795469625</v>
      </c>
      <c r="F115" s="101">
        <f t="shared" si="10"/>
        <v>7369.5</v>
      </c>
      <c r="G115" s="101">
        <f t="shared" si="11"/>
        <v>-1.6766850021667778E-3</v>
      </c>
      <c r="I115" s="101">
        <f t="shared" si="13"/>
        <v>-1.6766850021667778E-3</v>
      </c>
      <c r="O115" s="101">
        <f t="shared" ref="O115:O120" ca="1" si="14">+C$11+C$12*F115</f>
        <v>1.4803541902483116E-2</v>
      </c>
      <c r="Q115" s="113">
        <f t="shared" si="12"/>
        <v>27489.226000000002</v>
      </c>
    </row>
    <row r="116" spans="1:30" s="101" customFormat="1" ht="12.95" customHeight="1" x14ac:dyDescent="0.2">
      <c r="A116" s="73" t="s">
        <v>521</v>
      </c>
      <c r="B116" s="72" t="s">
        <v>140</v>
      </c>
      <c r="C116" s="73">
        <v>42509.667999999998</v>
      </c>
      <c r="D116" s="73" t="s">
        <v>254</v>
      </c>
      <c r="E116" s="101">
        <f t="shared" si="9"/>
        <v>7374.4997917057499</v>
      </c>
      <c r="F116" s="101">
        <f t="shared" si="10"/>
        <v>7374.5</v>
      </c>
      <c r="G116" s="101">
        <f t="shared" si="11"/>
        <v>-8.0835008702706546E-5</v>
      </c>
      <c r="I116" s="101">
        <f t="shared" si="13"/>
        <v>-8.0835008702706546E-5</v>
      </c>
      <c r="O116" s="101">
        <f t="shared" ca="1" si="14"/>
        <v>1.4803948548747264E-2</v>
      </c>
      <c r="Q116" s="113">
        <f t="shared" si="12"/>
        <v>27491.167999999998</v>
      </c>
    </row>
    <row r="117" spans="1:30" s="101" customFormat="1" ht="12.95" customHeight="1" x14ac:dyDescent="0.2">
      <c r="A117" s="73" t="s">
        <v>528</v>
      </c>
      <c r="B117" s="72" t="s">
        <v>138</v>
      </c>
      <c r="C117" s="73">
        <v>42510.633000000002</v>
      </c>
      <c r="D117" s="73" t="s">
        <v>254</v>
      </c>
      <c r="E117" s="101">
        <f t="shared" si="9"/>
        <v>7376.9863870884792</v>
      </c>
      <c r="F117" s="101">
        <f t="shared" si="10"/>
        <v>7377</v>
      </c>
      <c r="G117" s="101">
        <f t="shared" si="11"/>
        <v>-5.2829100022790954E-3</v>
      </c>
      <c r="I117" s="101">
        <f t="shared" si="13"/>
        <v>-5.2829100022790954E-3</v>
      </c>
      <c r="O117" s="101">
        <f t="shared" ca="1" si="14"/>
        <v>1.4804151871879339E-2</v>
      </c>
      <c r="Q117" s="113">
        <f t="shared" si="12"/>
        <v>27492.133000000002</v>
      </c>
    </row>
    <row r="118" spans="1:30" s="101" customFormat="1" ht="12.95" customHeight="1" x14ac:dyDescent="0.2">
      <c r="A118" s="7" t="s">
        <v>146</v>
      </c>
      <c r="B118" s="115"/>
      <c r="C118" s="116">
        <v>42510.633999999998</v>
      </c>
      <c r="D118" s="116">
        <v>0.01</v>
      </c>
      <c r="E118" s="101">
        <f t="shared" si="9"/>
        <v>7376.9889638712511</v>
      </c>
      <c r="F118" s="101">
        <f t="shared" si="10"/>
        <v>7377</v>
      </c>
      <c r="G118" s="101">
        <f t="shared" si="11"/>
        <v>-4.2829100057133473E-3</v>
      </c>
      <c r="I118" s="101">
        <f t="shared" si="13"/>
        <v>-4.2829100057133473E-3</v>
      </c>
      <c r="O118" s="101">
        <f t="shared" ca="1" si="14"/>
        <v>1.4804151871879339E-2</v>
      </c>
      <c r="Q118" s="113">
        <f t="shared" si="12"/>
        <v>27492.133999999998</v>
      </c>
    </row>
    <row r="119" spans="1:30" s="101" customFormat="1" ht="12.95" customHeight="1" x14ac:dyDescent="0.2">
      <c r="A119" s="73" t="s">
        <v>1403</v>
      </c>
      <c r="B119" s="72" t="s">
        <v>138</v>
      </c>
      <c r="C119" s="73">
        <v>42510.637000000002</v>
      </c>
      <c r="D119" s="73" t="s">
        <v>254</v>
      </c>
      <c r="E119" s="101">
        <f t="shared" si="9"/>
        <v>7376.9966942196015</v>
      </c>
      <c r="F119" s="101">
        <f t="shared" si="10"/>
        <v>7377</v>
      </c>
      <c r="G119" s="101">
        <f t="shared" si="11"/>
        <v>-1.2829100014641881E-3</v>
      </c>
      <c r="J119" s="101">
        <f>G119</f>
        <v>-1.2829100014641881E-3</v>
      </c>
      <c r="O119" s="101">
        <f t="shared" ca="1" si="14"/>
        <v>1.4804151871879339E-2</v>
      </c>
      <c r="Q119" s="113">
        <f t="shared" si="12"/>
        <v>27492.137000000002</v>
      </c>
    </row>
    <row r="120" spans="1:30" s="101" customFormat="1" ht="12.95" customHeight="1" x14ac:dyDescent="0.2">
      <c r="A120" s="73" t="s">
        <v>521</v>
      </c>
      <c r="B120" s="72" t="s">
        <v>138</v>
      </c>
      <c r="C120" s="73">
        <v>42515.684000000001</v>
      </c>
      <c r="D120" s="73" t="s">
        <v>254</v>
      </c>
      <c r="E120" s="101">
        <f t="shared" si="9"/>
        <v>7390.0017169103612</v>
      </c>
      <c r="F120" s="101">
        <f t="shared" si="10"/>
        <v>7390</v>
      </c>
      <c r="G120" s="101">
        <f t="shared" si="11"/>
        <v>6.6629999491851777E-4</v>
      </c>
      <c r="I120" s="101">
        <f t="shared" ref="I120:I139" si="15">G120</f>
        <v>6.6629999491851777E-4</v>
      </c>
      <c r="O120" s="101">
        <f t="shared" ca="1" si="14"/>
        <v>1.4805209152166127E-2</v>
      </c>
      <c r="Q120" s="113">
        <f t="shared" si="12"/>
        <v>27497.184000000001</v>
      </c>
    </row>
    <row r="121" spans="1:30" s="101" customFormat="1" ht="12.95" customHeight="1" x14ac:dyDescent="0.2">
      <c r="A121" s="101" t="s">
        <v>53</v>
      </c>
      <c r="B121" s="102"/>
      <c r="C121" s="114">
        <v>42521.502</v>
      </c>
      <c r="D121" s="114"/>
      <c r="E121" s="101">
        <f t="shared" si="9"/>
        <v>7404.9934391245179</v>
      </c>
      <c r="F121" s="101">
        <f t="shared" si="10"/>
        <v>7405</v>
      </c>
      <c r="G121" s="101">
        <f t="shared" si="11"/>
        <v>-2.54615000449121E-3</v>
      </c>
      <c r="I121" s="101">
        <f t="shared" si="15"/>
        <v>-2.54615000449121E-3</v>
      </c>
      <c r="Q121" s="113">
        <f t="shared" si="12"/>
        <v>27503.002</v>
      </c>
      <c r="Z121" s="101">
        <v>10</v>
      </c>
      <c r="AB121" s="101" t="s">
        <v>28</v>
      </c>
      <c r="AD121" s="101" t="s">
        <v>30</v>
      </c>
    </row>
    <row r="122" spans="1:30" s="101" customFormat="1" ht="12.95" customHeight="1" x14ac:dyDescent="0.2">
      <c r="A122" s="101" t="s">
        <v>53</v>
      </c>
      <c r="B122" s="102"/>
      <c r="C122" s="114">
        <v>42530.425999999999</v>
      </c>
      <c r="D122" s="114"/>
      <c r="E122" s="101">
        <f t="shared" si="9"/>
        <v>7427.9886486534169</v>
      </c>
      <c r="F122" s="101">
        <f t="shared" si="10"/>
        <v>7428</v>
      </c>
      <c r="G122" s="101">
        <f t="shared" si="11"/>
        <v>-4.4052400044165552E-3</v>
      </c>
      <c r="I122" s="101">
        <f t="shared" si="15"/>
        <v>-4.4052400044165552E-3</v>
      </c>
      <c r="Q122" s="113">
        <f t="shared" si="12"/>
        <v>27511.925999999999</v>
      </c>
      <c r="Z122" s="101">
        <v>10</v>
      </c>
      <c r="AB122" s="101" t="s">
        <v>28</v>
      </c>
      <c r="AD122" s="101" t="s">
        <v>30</v>
      </c>
    </row>
    <row r="123" spans="1:30" s="101" customFormat="1" ht="12.95" customHeight="1" x14ac:dyDescent="0.2">
      <c r="A123" s="101" t="s">
        <v>53</v>
      </c>
      <c r="B123" s="102"/>
      <c r="C123" s="114">
        <v>42530.427000000003</v>
      </c>
      <c r="D123" s="114"/>
      <c r="E123" s="101">
        <f t="shared" si="9"/>
        <v>7427.9912254362062</v>
      </c>
      <c r="F123" s="101">
        <f t="shared" si="10"/>
        <v>7428</v>
      </c>
      <c r="G123" s="101">
        <f t="shared" si="11"/>
        <v>-3.4052400005748495E-3</v>
      </c>
      <c r="I123" s="101">
        <f t="shared" si="15"/>
        <v>-3.4052400005748495E-3</v>
      </c>
      <c r="Q123" s="113">
        <f t="shared" si="12"/>
        <v>27511.927000000003</v>
      </c>
      <c r="Z123" s="101">
        <v>10</v>
      </c>
      <c r="AB123" s="101" t="s">
        <v>32</v>
      </c>
      <c r="AD123" s="101" t="s">
        <v>30</v>
      </c>
    </row>
    <row r="124" spans="1:30" s="101" customFormat="1" ht="12.95" customHeight="1" x14ac:dyDescent="0.2">
      <c r="A124" s="101" t="s">
        <v>53</v>
      </c>
      <c r="B124" s="102"/>
      <c r="C124" s="114">
        <v>42532.362000000001</v>
      </c>
      <c r="D124" s="114"/>
      <c r="E124" s="101">
        <f t="shared" si="9"/>
        <v>7432.9773001155399</v>
      </c>
      <c r="F124" s="101">
        <f t="shared" si="10"/>
        <v>7433</v>
      </c>
      <c r="G124" s="101">
        <f t="shared" si="11"/>
        <v>-8.8093900048988871E-3</v>
      </c>
      <c r="I124" s="101">
        <f t="shared" si="15"/>
        <v>-8.8093900048988871E-3</v>
      </c>
      <c r="Q124" s="113">
        <f t="shared" si="12"/>
        <v>27513.862000000001</v>
      </c>
      <c r="Z124" s="101">
        <v>6</v>
      </c>
      <c r="AB124" s="101" t="s">
        <v>28</v>
      </c>
      <c r="AD124" s="101" t="s">
        <v>30</v>
      </c>
    </row>
    <row r="125" spans="1:30" s="101" customFormat="1" ht="12.95" customHeight="1" x14ac:dyDescent="0.2">
      <c r="A125" s="101" t="s">
        <v>53</v>
      </c>
      <c r="B125" s="102"/>
      <c r="C125" s="114">
        <v>42535.472999999998</v>
      </c>
      <c r="D125" s="114"/>
      <c r="E125" s="101">
        <f t="shared" si="9"/>
        <v>7440.9936713441757</v>
      </c>
      <c r="F125" s="101">
        <f t="shared" si="10"/>
        <v>7441</v>
      </c>
      <c r="G125" s="101">
        <f t="shared" si="11"/>
        <v>-2.4560300080338493E-3</v>
      </c>
      <c r="I125" s="101">
        <f t="shared" si="15"/>
        <v>-2.4560300080338493E-3</v>
      </c>
      <c r="Q125" s="113">
        <f t="shared" si="12"/>
        <v>27516.972999999998</v>
      </c>
      <c r="Z125" s="101">
        <v>8</v>
      </c>
      <c r="AB125" s="101" t="s">
        <v>32</v>
      </c>
      <c r="AD125" s="101" t="s">
        <v>30</v>
      </c>
    </row>
    <row r="126" spans="1:30" s="101" customFormat="1" ht="12.95" customHeight="1" x14ac:dyDescent="0.2">
      <c r="A126" s="101" t="s">
        <v>53</v>
      </c>
      <c r="B126" s="102"/>
      <c r="C126" s="114">
        <v>42542.464999999997</v>
      </c>
      <c r="D126" s="114"/>
      <c r="E126" s="101">
        <f t="shared" si="9"/>
        <v>7459.0105365420741</v>
      </c>
      <c r="F126" s="101">
        <f t="shared" si="10"/>
        <v>7459</v>
      </c>
      <c r="G126" s="101">
        <f t="shared" si="11"/>
        <v>4.0890299933380447E-3</v>
      </c>
      <c r="I126" s="101">
        <f t="shared" si="15"/>
        <v>4.0890299933380447E-3</v>
      </c>
      <c r="Q126" s="113">
        <f t="shared" si="12"/>
        <v>27523.964999999997</v>
      </c>
      <c r="Z126" s="101">
        <v>4</v>
      </c>
      <c r="AB126" s="101" t="s">
        <v>28</v>
      </c>
      <c r="AD126" s="101" t="s">
        <v>30</v>
      </c>
    </row>
    <row r="127" spans="1:30" s="101" customFormat="1" ht="12.95" customHeight="1" x14ac:dyDescent="0.2">
      <c r="A127" s="101" t="s">
        <v>57</v>
      </c>
      <c r="B127" s="102"/>
      <c r="C127" s="114">
        <v>42570.398999999998</v>
      </c>
      <c r="D127" s="114"/>
      <c r="E127" s="101">
        <f t="shared" si="9"/>
        <v>7530.9903867191651</v>
      </c>
      <c r="F127" s="101">
        <f t="shared" si="10"/>
        <v>7531</v>
      </c>
      <c r="G127" s="101">
        <f t="shared" si="11"/>
        <v>-3.7307300081010908E-3</v>
      </c>
      <c r="I127" s="101">
        <f t="shared" si="15"/>
        <v>-3.7307300081010908E-3</v>
      </c>
      <c r="Q127" s="113">
        <f t="shared" si="12"/>
        <v>27551.898999999998</v>
      </c>
      <c r="Z127" s="101">
        <v>9</v>
      </c>
      <c r="AB127" s="101" t="s">
        <v>32</v>
      </c>
      <c r="AD127" s="101" t="s">
        <v>30</v>
      </c>
    </row>
    <row r="128" spans="1:30" s="101" customFormat="1" ht="12.95" customHeight="1" x14ac:dyDescent="0.2">
      <c r="A128" s="101" t="s">
        <v>57</v>
      </c>
      <c r="B128" s="102"/>
      <c r="C128" s="114">
        <v>42570.400999999998</v>
      </c>
      <c r="D128" s="114"/>
      <c r="E128" s="101">
        <f t="shared" si="9"/>
        <v>7530.9955402847263</v>
      </c>
      <c r="F128" s="101">
        <f t="shared" si="10"/>
        <v>7531</v>
      </c>
      <c r="G128" s="101">
        <f t="shared" si="11"/>
        <v>-1.7307300076936372E-3</v>
      </c>
      <c r="I128" s="101">
        <f t="shared" si="15"/>
        <v>-1.7307300076936372E-3</v>
      </c>
      <c r="Q128" s="113">
        <f t="shared" si="12"/>
        <v>27551.900999999998</v>
      </c>
      <c r="Z128" s="101">
        <v>10</v>
      </c>
      <c r="AB128" s="101" t="s">
        <v>28</v>
      </c>
      <c r="AD128" s="101" t="s">
        <v>30</v>
      </c>
    </row>
    <row r="129" spans="1:30" s="101" customFormat="1" ht="12.95" customHeight="1" x14ac:dyDescent="0.2">
      <c r="A129" s="101" t="s">
        <v>58</v>
      </c>
      <c r="B129" s="102"/>
      <c r="C129" s="114">
        <v>42742.71</v>
      </c>
      <c r="D129" s="114"/>
      <c r="E129" s="101">
        <f t="shared" si="9"/>
        <v>7974.9984043272534</v>
      </c>
      <c r="F129" s="101">
        <f t="shared" si="10"/>
        <v>7975</v>
      </c>
      <c r="G129" s="101">
        <f t="shared" si="11"/>
        <v>-6.1925000773044303E-4</v>
      </c>
      <c r="I129" s="101">
        <f t="shared" si="15"/>
        <v>-6.1925000773044303E-4</v>
      </c>
      <c r="Q129" s="113">
        <f t="shared" si="12"/>
        <v>27724.21</v>
      </c>
      <c r="Z129" s="101">
        <v>11</v>
      </c>
      <c r="AB129" s="101" t="s">
        <v>28</v>
      </c>
      <c r="AD129" s="101" t="s">
        <v>30</v>
      </c>
    </row>
    <row r="130" spans="1:30" s="101" customFormat="1" ht="12.95" customHeight="1" x14ac:dyDescent="0.2">
      <c r="A130" s="101" t="s">
        <v>59</v>
      </c>
      <c r="B130" s="102"/>
      <c r="C130" s="114">
        <v>42777.641000000003</v>
      </c>
      <c r="D130" s="114"/>
      <c r="E130" s="101">
        <f t="shared" si="9"/>
        <v>8065.0080036161544</v>
      </c>
      <c r="F130" s="101">
        <f t="shared" si="10"/>
        <v>8065</v>
      </c>
      <c r="G130" s="101">
        <f t="shared" si="11"/>
        <v>3.1060499968589284E-3</v>
      </c>
      <c r="I130" s="101">
        <f t="shared" si="15"/>
        <v>3.1060499968589284E-3</v>
      </c>
      <c r="Q130" s="113">
        <f t="shared" si="12"/>
        <v>27759.141000000003</v>
      </c>
      <c r="Z130" s="101">
        <v>9</v>
      </c>
      <c r="AB130" s="101" t="s">
        <v>28</v>
      </c>
      <c r="AD130" s="101" t="s">
        <v>30</v>
      </c>
    </row>
    <row r="131" spans="1:30" s="101" customFormat="1" ht="12.95" customHeight="1" x14ac:dyDescent="0.2">
      <c r="A131" s="101" t="s">
        <v>60</v>
      </c>
      <c r="B131" s="102"/>
      <c r="C131" s="114">
        <v>42787.732000000004</v>
      </c>
      <c r="D131" s="114"/>
      <c r="E131" s="101">
        <f t="shared" si="9"/>
        <v>8091.0103186493407</v>
      </c>
      <c r="F131" s="101">
        <f t="shared" si="10"/>
        <v>8091</v>
      </c>
      <c r="G131" s="101">
        <f t="shared" si="11"/>
        <v>4.0044699999270961E-3</v>
      </c>
      <c r="I131" s="101">
        <f t="shared" si="15"/>
        <v>4.0044699999270961E-3</v>
      </c>
      <c r="Q131" s="113">
        <f t="shared" si="12"/>
        <v>27769.232000000004</v>
      </c>
      <c r="Z131" s="101">
        <v>7</v>
      </c>
      <c r="AB131" s="101" t="s">
        <v>28</v>
      </c>
      <c r="AD131" s="101" t="s">
        <v>30</v>
      </c>
    </row>
    <row r="132" spans="1:30" s="101" customFormat="1" ht="12.95" customHeight="1" x14ac:dyDescent="0.2">
      <c r="A132" s="101" t="s">
        <v>60</v>
      </c>
      <c r="B132" s="102"/>
      <c r="C132" s="114">
        <v>42791.610999999997</v>
      </c>
      <c r="D132" s="114"/>
      <c r="E132" s="101">
        <f t="shared" si="9"/>
        <v>8101.0056590530221</v>
      </c>
      <c r="F132" s="101">
        <f t="shared" si="10"/>
        <v>8101</v>
      </c>
      <c r="G132" s="101">
        <f t="shared" si="11"/>
        <v>2.196169996750541E-3</v>
      </c>
      <c r="I132" s="101">
        <f t="shared" si="15"/>
        <v>2.196169996750541E-3</v>
      </c>
      <c r="Q132" s="113">
        <f t="shared" si="12"/>
        <v>27773.110999999997</v>
      </c>
      <c r="Z132" s="101">
        <v>6</v>
      </c>
      <c r="AB132" s="101" t="s">
        <v>28</v>
      </c>
      <c r="AD132" s="101" t="s">
        <v>30</v>
      </c>
    </row>
    <row r="133" spans="1:30" s="101" customFormat="1" ht="12.95" customHeight="1" x14ac:dyDescent="0.2">
      <c r="A133" s="101" t="s">
        <v>60</v>
      </c>
      <c r="B133" s="102"/>
      <c r="C133" s="114">
        <v>42838.567999999999</v>
      </c>
      <c r="D133" s="114"/>
      <c r="E133" s="101">
        <f t="shared" si="9"/>
        <v>8222.0036480544422</v>
      </c>
      <c r="F133" s="101">
        <f t="shared" si="10"/>
        <v>8222</v>
      </c>
      <c r="G133" s="101">
        <f t="shared" si="11"/>
        <v>1.4157399928080849E-3</v>
      </c>
      <c r="I133" s="101">
        <f t="shared" si="15"/>
        <v>1.4157399928080849E-3</v>
      </c>
      <c r="Q133" s="113">
        <f t="shared" si="12"/>
        <v>27820.067999999999</v>
      </c>
      <c r="Z133" s="101">
        <v>6</v>
      </c>
      <c r="AB133" s="101" t="s">
        <v>28</v>
      </c>
      <c r="AD133" s="101" t="s">
        <v>30</v>
      </c>
    </row>
    <row r="134" spans="1:30" s="101" customFormat="1" ht="12.95" customHeight="1" x14ac:dyDescent="0.2">
      <c r="A134" s="101" t="s">
        <v>61</v>
      </c>
      <c r="B134" s="102"/>
      <c r="C134" s="114">
        <v>42840.5</v>
      </c>
      <c r="D134" s="114"/>
      <c r="E134" s="101">
        <f t="shared" si="9"/>
        <v>8226.9819923854448</v>
      </c>
      <c r="F134" s="101">
        <f t="shared" si="10"/>
        <v>8227</v>
      </c>
      <c r="G134" s="101">
        <f t="shared" si="11"/>
        <v>-6.9884100012131967E-3</v>
      </c>
      <c r="I134" s="101">
        <f t="shared" si="15"/>
        <v>-6.9884100012131967E-3</v>
      </c>
      <c r="Q134" s="113">
        <f t="shared" si="12"/>
        <v>27822</v>
      </c>
      <c r="Z134" s="101">
        <v>6</v>
      </c>
      <c r="AB134" s="101" t="s">
        <v>28</v>
      </c>
      <c r="AD134" s="101" t="s">
        <v>30</v>
      </c>
    </row>
    <row r="135" spans="1:30" s="101" customFormat="1" ht="12.95" customHeight="1" x14ac:dyDescent="0.2">
      <c r="A135" s="101" t="s">
        <v>55</v>
      </c>
      <c r="B135" s="102" t="s">
        <v>140</v>
      </c>
      <c r="C135" s="114">
        <v>42843.802000000003</v>
      </c>
      <c r="D135" s="114"/>
      <c r="E135" s="101">
        <f t="shared" si="9"/>
        <v>8235.4905291250798</v>
      </c>
      <c r="F135" s="101">
        <f t="shared" si="10"/>
        <v>8235.5</v>
      </c>
      <c r="G135" s="101">
        <f t="shared" si="11"/>
        <v>-3.6754649991053157E-3</v>
      </c>
      <c r="I135" s="101">
        <f t="shared" si="15"/>
        <v>-3.6754649991053157E-3</v>
      </c>
      <c r="Q135" s="113">
        <f t="shared" si="12"/>
        <v>27825.302000000003</v>
      </c>
      <c r="Z135" s="101">
        <v>15</v>
      </c>
      <c r="AB135" s="101" t="s">
        <v>62</v>
      </c>
      <c r="AD135" s="101" t="s">
        <v>56</v>
      </c>
    </row>
    <row r="136" spans="1:30" s="101" customFormat="1" ht="12.95" customHeight="1" x14ac:dyDescent="0.2">
      <c r="A136" s="101" t="s">
        <v>55</v>
      </c>
      <c r="B136" s="102" t="s">
        <v>140</v>
      </c>
      <c r="C136" s="114">
        <v>42843.803999999996</v>
      </c>
      <c r="D136" s="114"/>
      <c r="E136" s="101">
        <f t="shared" si="9"/>
        <v>8235.4956826906218</v>
      </c>
      <c r="F136" s="101">
        <f t="shared" si="10"/>
        <v>8235.5</v>
      </c>
      <c r="G136" s="101">
        <f t="shared" si="11"/>
        <v>-1.6754650059738196E-3</v>
      </c>
      <c r="I136" s="101">
        <f t="shared" si="15"/>
        <v>-1.6754650059738196E-3</v>
      </c>
      <c r="Q136" s="113">
        <f t="shared" si="12"/>
        <v>27825.303999999996</v>
      </c>
      <c r="Z136" s="101">
        <v>12</v>
      </c>
      <c r="AB136" s="101" t="s">
        <v>63</v>
      </c>
      <c r="AD136" s="101" t="s">
        <v>56</v>
      </c>
    </row>
    <row r="137" spans="1:30" s="101" customFormat="1" ht="12.95" customHeight="1" x14ac:dyDescent="0.2">
      <c r="A137" s="101" t="s">
        <v>55</v>
      </c>
      <c r="B137" s="102" t="s">
        <v>140</v>
      </c>
      <c r="C137" s="114">
        <v>42843.815000000002</v>
      </c>
      <c r="D137" s="114"/>
      <c r="E137" s="101">
        <f t="shared" si="9"/>
        <v>8235.5240273012168</v>
      </c>
      <c r="F137" s="101">
        <f t="shared" si="10"/>
        <v>8235.5</v>
      </c>
      <c r="G137" s="101">
        <f t="shared" si="11"/>
        <v>9.3245349999051541E-3</v>
      </c>
      <c r="I137" s="101">
        <f t="shared" si="15"/>
        <v>9.3245349999051541E-3</v>
      </c>
      <c r="Q137" s="113">
        <f t="shared" si="12"/>
        <v>27825.315000000002</v>
      </c>
      <c r="Z137" s="101">
        <v>10</v>
      </c>
      <c r="AB137" s="101" t="s">
        <v>64</v>
      </c>
      <c r="AD137" s="101" t="s">
        <v>56</v>
      </c>
    </row>
    <row r="138" spans="1:30" s="101" customFormat="1" ht="12.95" customHeight="1" x14ac:dyDescent="0.2">
      <c r="A138" s="101" t="s">
        <v>55</v>
      </c>
      <c r="B138" s="102"/>
      <c r="C138" s="114">
        <v>42844.767</v>
      </c>
      <c r="D138" s="114"/>
      <c r="E138" s="101">
        <f t="shared" si="9"/>
        <v>8237.97712450779</v>
      </c>
      <c r="F138" s="101">
        <f t="shared" si="10"/>
        <v>8238</v>
      </c>
      <c r="G138" s="101">
        <f t="shared" si="11"/>
        <v>-8.8775399999576621E-3</v>
      </c>
      <c r="I138" s="101">
        <f t="shared" si="15"/>
        <v>-8.8775399999576621E-3</v>
      </c>
      <c r="Q138" s="113">
        <f t="shared" si="12"/>
        <v>27826.267</v>
      </c>
      <c r="Z138" s="101">
        <v>12</v>
      </c>
      <c r="AB138" s="101" t="s">
        <v>62</v>
      </c>
      <c r="AD138" s="101" t="s">
        <v>56</v>
      </c>
    </row>
    <row r="139" spans="1:30" s="101" customFormat="1" ht="12.95" customHeight="1" x14ac:dyDescent="0.2">
      <c r="A139" s="101" t="s">
        <v>55</v>
      </c>
      <c r="B139" s="102"/>
      <c r="C139" s="114">
        <v>42844.773000000001</v>
      </c>
      <c r="D139" s="114"/>
      <c r="E139" s="101">
        <f t="shared" si="9"/>
        <v>8237.9925852044744</v>
      </c>
      <c r="F139" s="101">
        <f t="shared" si="10"/>
        <v>8238</v>
      </c>
      <c r="G139" s="101">
        <f t="shared" si="11"/>
        <v>-2.8775399987353012E-3</v>
      </c>
      <c r="I139" s="101">
        <f t="shared" si="15"/>
        <v>-2.8775399987353012E-3</v>
      </c>
      <c r="Q139" s="113">
        <f t="shared" si="12"/>
        <v>27826.273000000001</v>
      </c>
      <c r="Z139" s="101">
        <v>15</v>
      </c>
      <c r="AB139" s="101" t="s">
        <v>65</v>
      </c>
      <c r="AD139" s="101" t="s">
        <v>56</v>
      </c>
    </row>
    <row r="140" spans="1:30" s="101" customFormat="1" ht="12.95" customHeight="1" x14ac:dyDescent="0.2">
      <c r="A140" s="73" t="s">
        <v>1403</v>
      </c>
      <c r="B140" s="72" t="s">
        <v>138</v>
      </c>
      <c r="C140" s="73">
        <v>42860.682999999997</v>
      </c>
      <c r="D140" s="73" t="s">
        <v>254</v>
      </c>
      <c r="E140" s="101">
        <f t="shared" si="9"/>
        <v>8278.9891992345874</v>
      </c>
      <c r="F140" s="101">
        <f t="shared" si="10"/>
        <v>8279</v>
      </c>
      <c r="G140" s="101">
        <f t="shared" si="11"/>
        <v>-4.1915700057870708E-3</v>
      </c>
      <c r="J140" s="101">
        <f>G140</f>
        <v>-4.1915700057870708E-3</v>
      </c>
      <c r="O140" s="101">
        <f ca="1">+C$11+C$12*F140</f>
        <v>1.4877510857931837E-2</v>
      </c>
      <c r="Q140" s="113">
        <f t="shared" si="12"/>
        <v>27842.182999999997</v>
      </c>
    </row>
    <row r="141" spans="1:30" s="101" customFormat="1" ht="12.95" customHeight="1" x14ac:dyDescent="0.2">
      <c r="A141" s="73" t="s">
        <v>1403</v>
      </c>
      <c r="B141" s="72" t="s">
        <v>140</v>
      </c>
      <c r="C141" s="73">
        <v>42861.661999999997</v>
      </c>
      <c r="D141" s="73" t="s">
        <v>254</v>
      </c>
      <c r="E141" s="101">
        <f t="shared" si="9"/>
        <v>8281.5118695762267</v>
      </c>
      <c r="F141" s="101">
        <f t="shared" si="10"/>
        <v>8281.5</v>
      </c>
      <c r="G141" s="101">
        <f t="shared" si="11"/>
        <v>4.6063549962127581E-3</v>
      </c>
      <c r="J141" s="101">
        <f>G141</f>
        <v>4.6063549962127581E-3</v>
      </c>
      <c r="O141" s="101">
        <f ca="1">+C$11+C$12*F141</f>
        <v>1.4877714181063911E-2</v>
      </c>
      <c r="Q141" s="113">
        <f t="shared" si="12"/>
        <v>27843.161999999997</v>
      </c>
    </row>
    <row r="142" spans="1:30" s="101" customFormat="1" ht="12.95" customHeight="1" x14ac:dyDescent="0.2">
      <c r="A142" s="101" t="s">
        <v>61</v>
      </c>
      <c r="B142" s="102" t="s">
        <v>140</v>
      </c>
      <c r="C142" s="114">
        <v>42869.413</v>
      </c>
      <c r="D142" s="114"/>
      <c r="E142" s="101">
        <f t="shared" si="9"/>
        <v>8301.4845129041732</v>
      </c>
      <c r="F142" s="101">
        <f t="shared" si="10"/>
        <v>8301.5</v>
      </c>
      <c r="G142" s="101">
        <f t="shared" si="11"/>
        <v>-6.0102450006525032E-3</v>
      </c>
      <c r="I142" s="101">
        <f t="shared" ref="I142:I173" si="16">G142</f>
        <v>-6.0102450006525032E-3</v>
      </c>
      <c r="Q142" s="113">
        <f t="shared" si="12"/>
        <v>27850.913</v>
      </c>
      <c r="Z142" s="101">
        <v>9</v>
      </c>
      <c r="AB142" s="101" t="s">
        <v>32</v>
      </c>
      <c r="AD142" s="101" t="s">
        <v>30</v>
      </c>
    </row>
    <row r="143" spans="1:30" s="101" customFormat="1" ht="12.95" customHeight="1" x14ac:dyDescent="0.2">
      <c r="A143" s="101" t="s">
        <v>61</v>
      </c>
      <c r="B143" s="102" t="s">
        <v>140</v>
      </c>
      <c r="C143" s="114">
        <v>42874.464999999997</v>
      </c>
      <c r="D143" s="114"/>
      <c r="E143" s="101">
        <f t="shared" si="9"/>
        <v>8314.5024195088263</v>
      </c>
      <c r="F143" s="101">
        <f t="shared" si="10"/>
        <v>8314.5</v>
      </c>
      <c r="G143" s="101">
        <f t="shared" si="11"/>
        <v>9.389649931108579E-4</v>
      </c>
      <c r="I143" s="101">
        <f t="shared" si="16"/>
        <v>9.389649931108579E-4</v>
      </c>
      <c r="Q143" s="113">
        <f t="shared" si="12"/>
        <v>27855.964999999997</v>
      </c>
      <c r="Z143" s="101">
        <v>9</v>
      </c>
      <c r="AB143" s="101" t="s">
        <v>32</v>
      </c>
      <c r="AD143" s="101" t="s">
        <v>30</v>
      </c>
    </row>
    <row r="144" spans="1:30" s="101" customFormat="1" ht="12.95" customHeight="1" x14ac:dyDescent="0.2">
      <c r="A144" s="101" t="s">
        <v>61</v>
      </c>
      <c r="B144" s="102"/>
      <c r="C144" s="114">
        <v>42887.46</v>
      </c>
      <c r="D144" s="114"/>
      <c r="E144" s="101">
        <f t="shared" si="9"/>
        <v>8347.9877117351971</v>
      </c>
      <c r="F144" s="101">
        <f t="shared" si="10"/>
        <v>8348</v>
      </c>
      <c r="G144" s="101">
        <f t="shared" si="11"/>
        <v>-4.7688400009064935E-3</v>
      </c>
      <c r="I144" s="101">
        <f t="shared" si="16"/>
        <v>-4.7688400009064935E-3</v>
      </c>
      <c r="Q144" s="113">
        <f t="shared" si="12"/>
        <v>27868.959999999999</v>
      </c>
      <c r="Z144" s="101">
        <v>10</v>
      </c>
      <c r="AB144" s="101" t="s">
        <v>28</v>
      </c>
      <c r="AD144" s="101" t="s">
        <v>30</v>
      </c>
    </row>
    <row r="145" spans="1:30" s="101" customFormat="1" ht="12.95" customHeight="1" x14ac:dyDescent="0.2">
      <c r="A145" s="101" t="s">
        <v>61</v>
      </c>
      <c r="B145" s="102"/>
      <c r="C145" s="114">
        <v>42887.464</v>
      </c>
      <c r="D145" s="114"/>
      <c r="E145" s="101">
        <f t="shared" si="9"/>
        <v>8347.9980188663194</v>
      </c>
      <c r="F145" s="101">
        <f t="shared" si="10"/>
        <v>8348</v>
      </c>
      <c r="G145" s="101">
        <f t="shared" si="11"/>
        <v>-7.6884000009158626E-4</v>
      </c>
      <c r="I145" s="101">
        <f t="shared" si="16"/>
        <v>-7.6884000009158626E-4</v>
      </c>
      <c r="Q145" s="113">
        <f t="shared" si="12"/>
        <v>27868.964</v>
      </c>
      <c r="Z145" s="101">
        <v>9</v>
      </c>
      <c r="AB145" s="101" t="s">
        <v>32</v>
      </c>
      <c r="AD145" s="101" t="s">
        <v>30</v>
      </c>
    </row>
    <row r="146" spans="1:30" s="101" customFormat="1" ht="12.95" customHeight="1" x14ac:dyDescent="0.2">
      <c r="A146" s="101" t="s">
        <v>61</v>
      </c>
      <c r="B146" s="102" t="s">
        <v>140</v>
      </c>
      <c r="C146" s="114">
        <v>42888.428</v>
      </c>
      <c r="D146" s="114"/>
      <c r="E146" s="101">
        <f t="shared" si="9"/>
        <v>8350.4820374662577</v>
      </c>
      <c r="F146" s="101">
        <f t="shared" si="10"/>
        <v>8350.5</v>
      </c>
      <c r="G146" s="101">
        <f t="shared" si="11"/>
        <v>-6.9709150047856383E-3</v>
      </c>
      <c r="I146" s="101">
        <f t="shared" si="16"/>
        <v>-6.9709150047856383E-3</v>
      </c>
      <c r="Q146" s="113">
        <f t="shared" si="12"/>
        <v>27869.928</v>
      </c>
      <c r="Z146" s="101">
        <v>9</v>
      </c>
      <c r="AB146" s="101" t="s">
        <v>32</v>
      </c>
      <c r="AD146" s="101" t="s">
        <v>30</v>
      </c>
    </row>
    <row r="147" spans="1:30" s="101" customFormat="1" ht="12.95" customHeight="1" x14ac:dyDescent="0.2">
      <c r="A147" s="101" t="s">
        <v>66</v>
      </c>
      <c r="B147" s="102"/>
      <c r="C147" s="114">
        <v>42915.404999999999</v>
      </c>
      <c r="D147" s="114"/>
      <c r="E147" s="101">
        <f t="shared" si="9"/>
        <v>8419.995906522865</v>
      </c>
      <c r="F147" s="101">
        <f t="shared" si="10"/>
        <v>8420</v>
      </c>
      <c r="G147" s="101">
        <f t="shared" si="11"/>
        <v>-1.5886000037426129E-3</v>
      </c>
      <c r="I147" s="101">
        <f t="shared" si="16"/>
        <v>-1.5886000037426129E-3</v>
      </c>
      <c r="Q147" s="113">
        <f t="shared" si="12"/>
        <v>27896.904999999999</v>
      </c>
      <c r="Z147" s="101">
        <v>7</v>
      </c>
      <c r="AB147" s="101" t="s">
        <v>28</v>
      </c>
      <c r="AD147" s="101" t="s">
        <v>30</v>
      </c>
    </row>
    <row r="148" spans="1:30" s="101" customFormat="1" ht="12.95" customHeight="1" x14ac:dyDescent="0.2">
      <c r="A148" s="101" t="s">
        <v>55</v>
      </c>
      <c r="B148" s="102"/>
      <c r="C148" s="114">
        <v>42919.671000000002</v>
      </c>
      <c r="D148" s="114"/>
      <c r="E148" s="101">
        <f t="shared" si="9"/>
        <v>8430.9884618624401</v>
      </c>
      <c r="F148" s="101">
        <f t="shared" si="10"/>
        <v>8431</v>
      </c>
      <c r="G148" s="101">
        <f t="shared" si="11"/>
        <v>-4.4777299990528263E-3</v>
      </c>
      <c r="I148" s="101">
        <f t="shared" si="16"/>
        <v>-4.4777299990528263E-3</v>
      </c>
      <c r="Q148" s="113">
        <f t="shared" si="12"/>
        <v>27901.171000000002</v>
      </c>
      <c r="Z148" s="101">
        <v>9</v>
      </c>
      <c r="AB148" s="101" t="s">
        <v>64</v>
      </c>
      <c r="AD148" s="101" t="s">
        <v>56</v>
      </c>
    </row>
    <row r="149" spans="1:30" s="101" customFormat="1" ht="12.95" customHeight="1" x14ac:dyDescent="0.2">
      <c r="A149" s="101" t="s">
        <v>55</v>
      </c>
      <c r="B149" s="102"/>
      <c r="C149" s="114">
        <v>42919.673000000003</v>
      </c>
      <c r="D149" s="114"/>
      <c r="E149" s="101">
        <f t="shared" ref="E149:E212" si="17">+(C149-C$7)/C$8</f>
        <v>8430.9936154280003</v>
      </c>
      <c r="F149" s="101">
        <f t="shared" ref="F149:F212" si="18">ROUND(2*E149,0)/2</f>
        <v>8431</v>
      </c>
      <c r="G149" s="101">
        <f t="shared" ref="G149:G212" si="19">+C149-(C$7+F149*C$8)</f>
        <v>-2.4777299986453727E-3</v>
      </c>
      <c r="I149" s="101">
        <f t="shared" si="16"/>
        <v>-2.4777299986453727E-3</v>
      </c>
      <c r="Q149" s="113">
        <f t="shared" ref="Q149:Q212" si="20">+C149-15018.5</f>
        <v>27901.173000000003</v>
      </c>
      <c r="Z149" s="101">
        <v>11</v>
      </c>
      <c r="AB149" s="101" t="s">
        <v>62</v>
      </c>
      <c r="AD149" s="101" t="s">
        <v>56</v>
      </c>
    </row>
    <row r="150" spans="1:30" s="101" customFormat="1" ht="12.95" customHeight="1" x14ac:dyDescent="0.2">
      <c r="A150" s="101" t="s">
        <v>66</v>
      </c>
      <c r="B150" s="102"/>
      <c r="C150" s="114">
        <v>42922.39</v>
      </c>
      <c r="D150" s="114"/>
      <c r="E150" s="101">
        <f t="shared" si="17"/>
        <v>8437.9947342413088</v>
      </c>
      <c r="F150" s="101">
        <f t="shared" si="18"/>
        <v>8438</v>
      </c>
      <c r="G150" s="101">
        <f t="shared" si="19"/>
        <v>-2.0435400074347854E-3</v>
      </c>
      <c r="I150" s="101">
        <f t="shared" si="16"/>
        <v>-2.0435400074347854E-3</v>
      </c>
      <c r="Q150" s="113">
        <f t="shared" si="20"/>
        <v>27903.89</v>
      </c>
      <c r="Z150" s="101">
        <v>8</v>
      </c>
      <c r="AB150" s="101" t="s">
        <v>32</v>
      </c>
      <c r="AD150" s="101" t="s">
        <v>30</v>
      </c>
    </row>
    <row r="151" spans="1:30" s="101" customFormat="1" ht="12.95" customHeight="1" x14ac:dyDescent="0.2">
      <c r="A151" s="101" t="s">
        <v>67</v>
      </c>
      <c r="B151" s="102"/>
      <c r="C151" s="114">
        <v>43139.716999999997</v>
      </c>
      <c r="D151" s="114"/>
      <c r="E151" s="101">
        <f t="shared" si="17"/>
        <v>8997.9992054747818</v>
      </c>
      <c r="F151" s="101">
        <f t="shared" si="18"/>
        <v>8998</v>
      </c>
      <c r="G151" s="101">
        <f t="shared" si="19"/>
        <v>-3.08340007904917E-4</v>
      </c>
      <c r="I151" s="101">
        <f t="shared" si="16"/>
        <v>-3.08340007904917E-4</v>
      </c>
      <c r="Q151" s="113">
        <f t="shared" si="20"/>
        <v>28121.216999999997</v>
      </c>
      <c r="Z151" s="101">
        <v>8</v>
      </c>
      <c r="AB151" s="101" t="s">
        <v>28</v>
      </c>
      <c r="AD151" s="101" t="s">
        <v>30</v>
      </c>
    </row>
    <row r="152" spans="1:30" s="101" customFormat="1" ht="12.95" customHeight="1" x14ac:dyDescent="0.2">
      <c r="A152" s="101" t="s">
        <v>55</v>
      </c>
      <c r="B152" s="102" t="s">
        <v>140</v>
      </c>
      <c r="C152" s="114">
        <v>43165.902000000002</v>
      </c>
      <c r="D152" s="114"/>
      <c r="E152" s="101">
        <f t="shared" si="17"/>
        <v>9065.4722625696268</v>
      </c>
      <c r="F152" s="101">
        <f t="shared" si="18"/>
        <v>9065.5</v>
      </c>
      <c r="G152" s="101">
        <f t="shared" si="19"/>
        <v>-1.0764365004433785E-2</v>
      </c>
      <c r="I152" s="101">
        <f t="shared" si="16"/>
        <v>-1.0764365004433785E-2</v>
      </c>
      <c r="Q152" s="113">
        <f t="shared" si="20"/>
        <v>28147.402000000002</v>
      </c>
      <c r="Z152" s="101">
        <v>10</v>
      </c>
      <c r="AB152" s="101" t="s">
        <v>64</v>
      </c>
      <c r="AD152" s="101" t="s">
        <v>56</v>
      </c>
    </row>
    <row r="153" spans="1:30" s="101" customFormat="1" ht="12.95" customHeight="1" x14ac:dyDescent="0.2">
      <c r="A153" s="101" t="s">
        <v>55</v>
      </c>
      <c r="B153" s="102" t="s">
        <v>140</v>
      </c>
      <c r="C153" s="114">
        <v>43165.911</v>
      </c>
      <c r="D153" s="114"/>
      <c r="E153" s="101">
        <f t="shared" si="17"/>
        <v>9065.4954536146415</v>
      </c>
      <c r="F153" s="101">
        <f t="shared" si="18"/>
        <v>9065.5</v>
      </c>
      <c r="G153" s="101">
        <f t="shared" si="19"/>
        <v>-1.7643650062382221E-3</v>
      </c>
      <c r="I153" s="101">
        <f t="shared" si="16"/>
        <v>-1.7643650062382221E-3</v>
      </c>
      <c r="Q153" s="113">
        <f t="shared" si="20"/>
        <v>28147.411</v>
      </c>
      <c r="Z153" s="101">
        <v>10</v>
      </c>
      <c r="AB153" s="101" t="s">
        <v>62</v>
      </c>
      <c r="AD153" s="101" t="s">
        <v>56</v>
      </c>
    </row>
    <row r="154" spans="1:30" s="101" customFormat="1" ht="12.95" customHeight="1" x14ac:dyDescent="0.2">
      <c r="A154" s="101" t="s">
        <v>55</v>
      </c>
      <c r="B154" s="102" t="s">
        <v>140</v>
      </c>
      <c r="C154" s="114">
        <v>43165.921999999999</v>
      </c>
      <c r="D154" s="114"/>
      <c r="E154" s="101">
        <f t="shared" si="17"/>
        <v>9065.5237982252183</v>
      </c>
      <c r="F154" s="101">
        <f t="shared" si="18"/>
        <v>9065.5</v>
      </c>
      <c r="G154" s="101">
        <f t="shared" si="19"/>
        <v>9.235634992364794E-3</v>
      </c>
      <c r="I154" s="101">
        <f t="shared" si="16"/>
        <v>9.235634992364794E-3</v>
      </c>
      <c r="Q154" s="113">
        <f t="shared" si="20"/>
        <v>28147.421999999999</v>
      </c>
      <c r="Z154" s="101">
        <v>10</v>
      </c>
      <c r="AB154" s="101" t="s">
        <v>63</v>
      </c>
      <c r="AD154" s="101" t="s">
        <v>56</v>
      </c>
    </row>
    <row r="155" spans="1:30" s="101" customFormat="1" ht="12.95" customHeight="1" x14ac:dyDescent="0.2">
      <c r="A155" s="101" t="s">
        <v>68</v>
      </c>
      <c r="B155" s="102"/>
      <c r="C155" s="114">
        <v>43188.614000000001</v>
      </c>
      <c r="D155" s="114"/>
      <c r="E155" s="101">
        <f t="shared" si="17"/>
        <v>9123.9961530694472</v>
      </c>
      <c r="F155" s="101">
        <f t="shared" si="18"/>
        <v>9124</v>
      </c>
      <c r="G155" s="101">
        <f t="shared" si="19"/>
        <v>-1.4929200042388402E-3</v>
      </c>
      <c r="I155" s="101">
        <f t="shared" si="16"/>
        <v>-1.4929200042388402E-3</v>
      </c>
      <c r="Q155" s="113">
        <f t="shared" si="20"/>
        <v>28170.114000000001</v>
      </c>
      <c r="Z155" s="101">
        <v>7</v>
      </c>
      <c r="AB155" s="101" t="s">
        <v>28</v>
      </c>
      <c r="AD155" s="101" t="s">
        <v>30</v>
      </c>
    </row>
    <row r="156" spans="1:30" s="101" customFormat="1" ht="12.95" customHeight="1" x14ac:dyDescent="0.2">
      <c r="A156" s="101" t="s">
        <v>55</v>
      </c>
      <c r="B156" s="102"/>
      <c r="C156" s="114">
        <v>43243.724999999999</v>
      </c>
      <c r="D156" s="114"/>
      <c r="E156" s="101">
        <f t="shared" si="17"/>
        <v>9266.0052288591414</v>
      </c>
      <c r="F156" s="101">
        <f t="shared" si="18"/>
        <v>9266</v>
      </c>
      <c r="G156" s="101">
        <f t="shared" si="19"/>
        <v>2.0292199988034554E-3</v>
      </c>
      <c r="I156" s="101">
        <f t="shared" si="16"/>
        <v>2.0292199988034554E-3</v>
      </c>
      <c r="Q156" s="113">
        <f t="shared" si="20"/>
        <v>28225.224999999999</v>
      </c>
      <c r="Z156" s="101">
        <v>12</v>
      </c>
      <c r="AB156" s="101" t="s">
        <v>62</v>
      </c>
      <c r="AD156" s="101" t="s">
        <v>56</v>
      </c>
    </row>
    <row r="157" spans="1:30" s="101" customFormat="1" ht="12.95" customHeight="1" x14ac:dyDescent="0.2">
      <c r="A157" s="101" t="s">
        <v>69</v>
      </c>
      <c r="B157" s="102"/>
      <c r="C157" s="114">
        <v>43514.6</v>
      </c>
      <c r="D157" s="114"/>
      <c r="E157" s="101">
        <f t="shared" si="17"/>
        <v>9963.9912643971493</v>
      </c>
      <c r="F157" s="101">
        <f t="shared" si="18"/>
        <v>9964</v>
      </c>
      <c r="G157" s="101">
        <f t="shared" si="19"/>
        <v>-3.3901200076797977E-3</v>
      </c>
      <c r="I157" s="101">
        <f t="shared" si="16"/>
        <v>-3.3901200076797977E-3</v>
      </c>
      <c r="Q157" s="113">
        <f t="shared" si="20"/>
        <v>28496.1</v>
      </c>
      <c r="Z157" s="101">
        <v>10</v>
      </c>
      <c r="AB157" s="101" t="s">
        <v>28</v>
      </c>
      <c r="AD157" s="101" t="s">
        <v>30</v>
      </c>
    </row>
    <row r="158" spans="1:30" s="101" customFormat="1" ht="12.95" customHeight="1" x14ac:dyDescent="0.2">
      <c r="A158" s="101" t="s">
        <v>70</v>
      </c>
      <c r="B158" s="102"/>
      <c r="C158" s="114">
        <v>43577.47</v>
      </c>
      <c r="D158" s="114"/>
      <c r="E158" s="101">
        <f t="shared" si="17"/>
        <v>10125.993597777035</v>
      </c>
      <c r="F158" s="101">
        <f t="shared" si="18"/>
        <v>10126</v>
      </c>
      <c r="G158" s="101">
        <f t="shared" si="19"/>
        <v>-2.484579999872949E-3</v>
      </c>
      <c r="I158" s="101">
        <f t="shared" si="16"/>
        <v>-2.484579999872949E-3</v>
      </c>
      <c r="Q158" s="113">
        <f t="shared" si="20"/>
        <v>28558.97</v>
      </c>
      <c r="Z158" s="101">
        <v>8</v>
      </c>
      <c r="AB158" s="101" t="s">
        <v>32</v>
      </c>
      <c r="AD158" s="101" t="s">
        <v>30</v>
      </c>
    </row>
    <row r="159" spans="1:30" s="101" customFormat="1" ht="12.95" customHeight="1" x14ac:dyDescent="0.2">
      <c r="A159" s="101" t="s">
        <v>55</v>
      </c>
      <c r="B159" s="102" t="s">
        <v>140</v>
      </c>
      <c r="C159" s="114">
        <v>43587.754999999997</v>
      </c>
      <c r="D159" s="114"/>
      <c r="E159" s="101">
        <f t="shared" si="17"/>
        <v>10152.495808669535</v>
      </c>
      <c r="F159" s="101">
        <f t="shared" si="18"/>
        <v>10152.5</v>
      </c>
      <c r="G159" s="101">
        <f t="shared" si="19"/>
        <v>-1.6265750091406517E-3</v>
      </c>
      <c r="I159" s="101">
        <f t="shared" si="16"/>
        <v>-1.6265750091406517E-3</v>
      </c>
      <c r="Q159" s="113">
        <f t="shared" si="20"/>
        <v>28569.254999999997</v>
      </c>
      <c r="Z159" s="101">
        <v>13</v>
      </c>
      <c r="AB159" s="101" t="s">
        <v>62</v>
      </c>
      <c r="AD159" s="101" t="s">
        <v>56</v>
      </c>
    </row>
    <row r="160" spans="1:30" s="101" customFormat="1" ht="12.95" customHeight="1" x14ac:dyDescent="0.2">
      <c r="A160" s="101" t="s">
        <v>55</v>
      </c>
      <c r="B160" s="102" t="s">
        <v>140</v>
      </c>
      <c r="C160" s="114">
        <v>43603.673000000003</v>
      </c>
      <c r="D160" s="114"/>
      <c r="E160" s="101">
        <f t="shared" si="17"/>
        <v>10193.513036961911</v>
      </c>
      <c r="F160" s="101">
        <f t="shared" si="18"/>
        <v>10193.5</v>
      </c>
      <c r="G160" s="101">
        <f t="shared" si="19"/>
        <v>5.0593949999893084E-3</v>
      </c>
      <c r="I160" s="101">
        <f t="shared" si="16"/>
        <v>5.0593949999893084E-3</v>
      </c>
      <c r="Q160" s="113">
        <f t="shared" si="20"/>
        <v>28585.173000000003</v>
      </c>
      <c r="Z160" s="101">
        <v>16</v>
      </c>
      <c r="AB160" s="101" t="s">
        <v>62</v>
      </c>
      <c r="AD160" s="101" t="s">
        <v>56</v>
      </c>
    </row>
    <row r="161" spans="1:30" s="101" customFormat="1" ht="12.95" customHeight="1" x14ac:dyDescent="0.2">
      <c r="A161" s="101" t="s">
        <v>70</v>
      </c>
      <c r="B161" s="102"/>
      <c r="C161" s="114">
        <v>43612.400999999998</v>
      </c>
      <c r="D161" s="114"/>
      <c r="E161" s="101">
        <f t="shared" si="17"/>
        <v>10216.003197065918</v>
      </c>
      <c r="F161" s="101">
        <f t="shared" si="18"/>
        <v>10216</v>
      </c>
      <c r="G161" s="101">
        <f t="shared" si="19"/>
        <v>1.2407199974404648E-3</v>
      </c>
      <c r="I161" s="101">
        <f t="shared" si="16"/>
        <v>1.2407199974404648E-3</v>
      </c>
      <c r="Q161" s="113">
        <f t="shared" si="20"/>
        <v>28593.900999999998</v>
      </c>
      <c r="Z161" s="101">
        <v>8</v>
      </c>
      <c r="AB161" s="101" t="s">
        <v>32</v>
      </c>
      <c r="AD161" s="101" t="s">
        <v>30</v>
      </c>
    </row>
    <row r="162" spans="1:30" s="101" customFormat="1" ht="12.95" customHeight="1" x14ac:dyDescent="0.2">
      <c r="A162" s="101" t="s">
        <v>55</v>
      </c>
      <c r="B162" s="102"/>
      <c r="C162" s="114">
        <v>43626.760999999999</v>
      </c>
      <c r="D162" s="114"/>
      <c r="E162" s="101">
        <f t="shared" si="17"/>
        <v>10253.005797787011</v>
      </c>
      <c r="F162" s="101">
        <f t="shared" si="18"/>
        <v>10253</v>
      </c>
      <c r="G162" s="101">
        <f t="shared" si="19"/>
        <v>2.2500099948956631E-3</v>
      </c>
      <c r="I162" s="101">
        <f t="shared" si="16"/>
        <v>2.2500099948956631E-3</v>
      </c>
      <c r="Q162" s="113">
        <f t="shared" si="20"/>
        <v>28608.260999999999</v>
      </c>
      <c r="Z162" s="101">
        <v>6</v>
      </c>
      <c r="AB162" s="101" t="s">
        <v>71</v>
      </c>
      <c r="AD162" s="101" t="s">
        <v>56</v>
      </c>
    </row>
    <row r="163" spans="1:30" s="101" customFormat="1" ht="12.95" customHeight="1" x14ac:dyDescent="0.2">
      <c r="A163" s="101" t="s">
        <v>55</v>
      </c>
      <c r="B163" s="102" t="s">
        <v>140</v>
      </c>
      <c r="C163" s="114">
        <v>43629.667000000001</v>
      </c>
      <c r="D163" s="114"/>
      <c r="E163" s="101">
        <f t="shared" si="17"/>
        <v>10260.493928545757</v>
      </c>
      <c r="F163" s="101">
        <f t="shared" si="18"/>
        <v>10260.5</v>
      </c>
      <c r="G163" s="101">
        <f t="shared" si="19"/>
        <v>-2.3562150017824024E-3</v>
      </c>
      <c r="I163" s="101">
        <f t="shared" si="16"/>
        <v>-2.3562150017824024E-3</v>
      </c>
      <c r="Q163" s="113">
        <f t="shared" si="20"/>
        <v>28611.167000000001</v>
      </c>
      <c r="Z163" s="101">
        <v>12</v>
      </c>
      <c r="AB163" s="101" t="s">
        <v>71</v>
      </c>
      <c r="AD163" s="101" t="s">
        <v>56</v>
      </c>
    </row>
    <row r="164" spans="1:30" s="101" customFormat="1" ht="12.95" customHeight="1" x14ac:dyDescent="0.2">
      <c r="A164" s="101" t="s">
        <v>55</v>
      </c>
      <c r="B164" s="102"/>
      <c r="C164" s="114">
        <v>43630.637000000002</v>
      </c>
      <c r="D164" s="114"/>
      <c r="E164" s="101">
        <f t="shared" si="17"/>
        <v>10262.993407842379</v>
      </c>
      <c r="F164" s="101">
        <f t="shared" si="18"/>
        <v>10263</v>
      </c>
      <c r="G164" s="101">
        <f t="shared" si="19"/>
        <v>-2.5582899979781359E-3</v>
      </c>
      <c r="I164" s="101">
        <f t="shared" si="16"/>
        <v>-2.5582899979781359E-3</v>
      </c>
      <c r="Q164" s="113">
        <f t="shared" si="20"/>
        <v>28612.137000000002</v>
      </c>
      <c r="Z164" s="101">
        <v>8</v>
      </c>
      <c r="AB164" s="101" t="s">
        <v>71</v>
      </c>
      <c r="AD164" s="101" t="s">
        <v>56</v>
      </c>
    </row>
    <row r="165" spans="1:30" s="101" customFormat="1" ht="12.95" customHeight="1" x14ac:dyDescent="0.2">
      <c r="A165" s="101" t="s">
        <v>55</v>
      </c>
      <c r="B165" s="102" t="s">
        <v>140</v>
      </c>
      <c r="C165" s="114">
        <v>43631.612000000001</v>
      </c>
      <c r="D165" s="114"/>
      <c r="E165" s="101">
        <f t="shared" si="17"/>
        <v>10265.505771052896</v>
      </c>
      <c r="F165" s="101">
        <f t="shared" si="18"/>
        <v>10265.5</v>
      </c>
      <c r="G165" s="101">
        <f t="shared" si="19"/>
        <v>2.2396349959308282E-3</v>
      </c>
      <c r="I165" s="101">
        <f t="shared" si="16"/>
        <v>2.2396349959308282E-3</v>
      </c>
      <c r="Q165" s="113">
        <f t="shared" si="20"/>
        <v>28613.112000000001</v>
      </c>
      <c r="Z165" s="101">
        <v>10</v>
      </c>
      <c r="AB165" s="101" t="s">
        <v>71</v>
      </c>
      <c r="AD165" s="101" t="s">
        <v>56</v>
      </c>
    </row>
    <row r="166" spans="1:30" s="101" customFormat="1" ht="12.95" customHeight="1" x14ac:dyDescent="0.2">
      <c r="A166" s="101" t="s">
        <v>72</v>
      </c>
      <c r="B166" s="102"/>
      <c r="C166" s="114">
        <v>43888.713000000003</v>
      </c>
      <c r="D166" s="114"/>
      <c r="E166" s="101">
        <f t="shared" si="17"/>
        <v>10927.999200578912</v>
      </c>
      <c r="F166" s="101">
        <f t="shared" si="18"/>
        <v>10928</v>
      </c>
      <c r="G166" s="101">
        <f t="shared" si="19"/>
        <v>-3.1024000054458156E-4</v>
      </c>
      <c r="I166" s="101">
        <f t="shared" si="16"/>
        <v>-3.1024000054458156E-4</v>
      </c>
      <c r="Q166" s="113">
        <f t="shared" si="20"/>
        <v>28870.213000000003</v>
      </c>
      <c r="Z166" s="101">
        <v>13</v>
      </c>
      <c r="AB166" s="101" t="s">
        <v>28</v>
      </c>
      <c r="AD166" s="101" t="s">
        <v>30</v>
      </c>
    </row>
    <row r="167" spans="1:30" s="101" customFormat="1" ht="12.95" customHeight="1" x14ac:dyDescent="0.2">
      <c r="A167" s="101" t="s">
        <v>72</v>
      </c>
      <c r="B167" s="102"/>
      <c r="C167" s="114">
        <v>43904.629000000001</v>
      </c>
      <c r="D167" s="114"/>
      <c r="E167" s="101">
        <f t="shared" si="17"/>
        <v>10969.011275305707</v>
      </c>
      <c r="F167" s="101">
        <f t="shared" si="18"/>
        <v>10969</v>
      </c>
      <c r="G167" s="101">
        <f t="shared" si="19"/>
        <v>4.3757300009019673E-3</v>
      </c>
      <c r="I167" s="101">
        <f t="shared" si="16"/>
        <v>4.3757300009019673E-3</v>
      </c>
      <c r="Q167" s="113">
        <f t="shared" si="20"/>
        <v>28886.129000000001</v>
      </c>
      <c r="Z167" s="101">
        <v>11</v>
      </c>
      <c r="AB167" s="101" t="s">
        <v>28</v>
      </c>
      <c r="AD167" s="101" t="s">
        <v>30</v>
      </c>
    </row>
    <row r="168" spans="1:30" s="101" customFormat="1" ht="12.95" customHeight="1" x14ac:dyDescent="0.2">
      <c r="A168" s="101" t="s">
        <v>73</v>
      </c>
      <c r="B168" s="102"/>
      <c r="C168" s="114">
        <v>43925.582000000002</v>
      </c>
      <c r="D168" s="114"/>
      <c r="E168" s="101">
        <f t="shared" si="17"/>
        <v>11023.002604895477</v>
      </c>
      <c r="F168" s="101">
        <f t="shared" si="18"/>
        <v>11023</v>
      </c>
      <c r="G168" s="101">
        <f t="shared" si="19"/>
        <v>1.0109099966939539E-3</v>
      </c>
      <c r="I168" s="101">
        <f t="shared" si="16"/>
        <v>1.0109099966939539E-3</v>
      </c>
      <c r="Q168" s="113">
        <f t="shared" si="20"/>
        <v>28907.082000000002</v>
      </c>
      <c r="Z168" s="101">
        <v>11</v>
      </c>
      <c r="AB168" s="101" t="s">
        <v>28</v>
      </c>
      <c r="AD168" s="101" t="s">
        <v>30</v>
      </c>
    </row>
    <row r="169" spans="1:30" s="101" customFormat="1" ht="12.95" customHeight="1" x14ac:dyDescent="0.2">
      <c r="A169" s="101" t="s">
        <v>73</v>
      </c>
      <c r="B169" s="102"/>
      <c r="C169" s="114">
        <v>43932.574000000001</v>
      </c>
      <c r="D169" s="114"/>
      <c r="E169" s="101">
        <f t="shared" si="17"/>
        <v>11041.019470093375</v>
      </c>
      <c r="F169" s="101">
        <f t="shared" si="18"/>
        <v>11041</v>
      </c>
      <c r="G169" s="101">
        <f t="shared" si="19"/>
        <v>7.5559699980658479E-3</v>
      </c>
      <c r="I169" s="101">
        <f t="shared" si="16"/>
        <v>7.5559699980658479E-3</v>
      </c>
      <c r="Q169" s="113">
        <f t="shared" si="20"/>
        <v>28914.074000000001</v>
      </c>
      <c r="Z169" s="101">
        <v>6</v>
      </c>
      <c r="AB169" s="101" t="s">
        <v>28</v>
      </c>
      <c r="AD169" s="101" t="s">
        <v>30</v>
      </c>
    </row>
    <row r="170" spans="1:30" s="101" customFormat="1" ht="12.95" customHeight="1" x14ac:dyDescent="0.2">
      <c r="A170" s="101" t="s">
        <v>73</v>
      </c>
      <c r="B170" s="102"/>
      <c r="C170" s="114">
        <v>43941.491000000002</v>
      </c>
      <c r="D170" s="114"/>
      <c r="E170" s="101">
        <f t="shared" si="17"/>
        <v>11063.99664214282</v>
      </c>
      <c r="F170" s="101">
        <f t="shared" si="18"/>
        <v>11064</v>
      </c>
      <c r="G170" s="101">
        <f t="shared" si="19"/>
        <v>-1.3031199996476062E-3</v>
      </c>
      <c r="I170" s="101">
        <f t="shared" si="16"/>
        <v>-1.3031199996476062E-3</v>
      </c>
      <c r="Q170" s="113">
        <f t="shared" si="20"/>
        <v>28922.991000000002</v>
      </c>
      <c r="Z170" s="101">
        <v>7</v>
      </c>
      <c r="AB170" s="101" t="s">
        <v>74</v>
      </c>
      <c r="AD170" s="101" t="s">
        <v>30</v>
      </c>
    </row>
    <row r="171" spans="1:30" s="101" customFormat="1" ht="12.95" customHeight="1" x14ac:dyDescent="0.2">
      <c r="A171" s="101" t="s">
        <v>73</v>
      </c>
      <c r="B171" s="102"/>
      <c r="C171" s="114">
        <v>43941.493000000002</v>
      </c>
      <c r="D171" s="114"/>
      <c r="E171" s="101">
        <f t="shared" si="17"/>
        <v>11064.001795708382</v>
      </c>
      <c r="F171" s="101">
        <f t="shared" si="18"/>
        <v>11064</v>
      </c>
      <c r="G171" s="101">
        <f t="shared" si="19"/>
        <v>6.9688000075984746E-4</v>
      </c>
      <c r="I171" s="101">
        <f t="shared" si="16"/>
        <v>6.9688000075984746E-4</v>
      </c>
      <c r="Q171" s="113">
        <f t="shared" si="20"/>
        <v>28922.993000000002</v>
      </c>
      <c r="Z171" s="101">
        <v>7</v>
      </c>
      <c r="AB171" s="101" t="s">
        <v>28</v>
      </c>
      <c r="AD171" s="101" t="s">
        <v>30</v>
      </c>
    </row>
    <row r="172" spans="1:30" s="101" customFormat="1" ht="12.95" customHeight="1" x14ac:dyDescent="0.2">
      <c r="A172" s="101" t="s">
        <v>73</v>
      </c>
      <c r="B172" s="102"/>
      <c r="C172" s="114">
        <v>43951.582999999999</v>
      </c>
      <c r="D172" s="114"/>
      <c r="E172" s="101">
        <f t="shared" si="17"/>
        <v>11090.001533958777</v>
      </c>
      <c r="F172" s="101">
        <f t="shared" si="18"/>
        <v>11090</v>
      </c>
      <c r="G172" s="101">
        <f t="shared" si="19"/>
        <v>5.9529999271035194E-4</v>
      </c>
      <c r="I172" s="101">
        <f t="shared" si="16"/>
        <v>5.9529999271035194E-4</v>
      </c>
      <c r="Q172" s="113">
        <f t="shared" si="20"/>
        <v>28933.082999999999</v>
      </c>
      <c r="Z172" s="101">
        <v>7</v>
      </c>
      <c r="AB172" s="101" t="s">
        <v>28</v>
      </c>
      <c r="AD172" s="101" t="s">
        <v>30</v>
      </c>
    </row>
    <row r="173" spans="1:30" s="101" customFormat="1" ht="12.95" customHeight="1" x14ac:dyDescent="0.2">
      <c r="A173" s="101" t="s">
        <v>76</v>
      </c>
      <c r="B173" s="102"/>
      <c r="C173" s="114">
        <v>43966.330999999998</v>
      </c>
      <c r="D173" s="114" t="s">
        <v>75</v>
      </c>
      <c r="E173" s="101">
        <f t="shared" si="17"/>
        <v>11128.003926398516</v>
      </c>
      <c r="F173" s="101">
        <f t="shared" si="18"/>
        <v>11128</v>
      </c>
      <c r="G173" s="101">
        <f t="shared" si="19"/>
        <v>1.5237599945976399E-3</v>
      </c>
      <c r="I173" s="101">
        <f t="shared" si="16"/>
        <v>1.5237599945976399E-3</v>
      </c>
      <c r="Q173" s="113">
        <f t="shared" si="20"/>
        <v>28947.830999999998</v>
      </c>
      <c r="Z173" s="101">
        <v>6</v>
      </c>
      <c r="AB173" s="101" t="s">
        <v>28</v>
      </c>
      <c r="AD173" s="101" t="s">
        <v>30</v>
      </c>
    </row>
    <row r="174" spans="1:30" s="101" customFormat="1" ht="12.95" customHeight="1" x14ac:dyDescent="0.2">
      <c r="A174" s="101" t="s">
        <v>76</v>
      </c>
      <c r="B174" s="102"/>
      <c r="C174" s="114">
        <v>43978.362999999998</v>
      </c>
      <c r="D174" s="114"/>
      <c r="E174" s="101">
        <f t="shared" si="17"/>
        <v>11159.007776807719</v>
      </c>
      <c r="F174" s="101">
        <f t="shared" si="18"/>
        <v>11159</v>
      </c>
      <c r="G174" s="101">
        <f t="shared" si="19"/>
        <v>3.0180299945641309E-3</v>
      </c>
      <c r="I174" s="101">
        <f t="shared" ref="I174:I200" si="21">G174</f>
        <v>3.0180299945641309E-3</v>
      </c>
      <c r="Q174" s="113">
        <f t="shared" si="20"/>
        <v>28959.862999999998</v>
      </c>
      <c r="Z174" s="101">
        <v>11</v>
      </c>
      <c r="AB174" s="101" t="s">
        <v>28</v>
      </c>
      <c r="AD174" s="101" t="s">
        <v>30</v>
      </c>
    </row>
    <row r="175" spans="1:30" s="101" customFormat="1" ht="12.95" customHeight="1" x14ac:dyDescent="0.2">
      <c r="A175" s="101" t="s">
        <v>55</v>
      </c>
      <c r="B175" s="102" t="s">
        <v>140</v>
      </c>
      <c r="C175" s="114">
        <v>43979.73</v>
      </c>
      <c r="D175" s="114"/>
      <c r="E175" s="101">
        <f t="shared" si="17"/>
        <v>11162.530238868021</v>
      </c>
      <c r="F175" s="101">
        <f t="shared" si="18"/>
        <v>11162.5</v>
      </c>
      <c r="G175" s="101">
        <f t="shared" si="19"/>
        <v>1.1735125000996049E-2</v>
      </c>
      <c r="I175" s="101">
        <f t="shared" si="21"/>
        <v>1.1735125000996049E-2</v>
      </c>
      <c r="Q175" s="113">
        <f t="shared" si="20"/>
        <v>28961.230000000003</v>
      </c>
      <c r="Z175" s="101">
        <v>18</v>
      </c>
      <c r="AB175" s="101" t="s">
        <v>62</v>
      </c>
      <c r="AD175" s="101" t="s">
        <v>56</v>
      </c>
    </row>
    <row r="176" spans="1:30" s="101" customFormat="1" ht="12.95" customHeight="1" x14ac:dyDescent="0.2">
      <c r="A176" s="101" t="s">
        <v>55</v>
      </c>
      <c r="B176" s="102"/>
      <c r="C176" s="114">
        <v>43980.686999999998</v>
      </c>
      <c r="D176" s="114"/>
      <c r="E176" s="101">
        <f t="shared" si="17"/>
        <v>11164.996219988489</v>
      </c>
      <c r="F176" s="101">
        <f t="shared" si="18"/>
        <v>11165</v>
      </c>
      <c r="G176" s="101">
        <f t="shared" si="19"/>
        <v>-1.4669500014861114E-3</v>
      </c>
      <c r="I176" s="101">
        <f t="shared" si="21"/>
        <v>-1.4669500014861114E-3</v>
      </c>
      <c r="Q176" s="113">
        <f t="shared" si="20"/>
        <v>28962.186999999998</v>
      </c>
      <c r="Z176" s="101">
        <v>13</v>
      </c>
      <c r="AB176" s="101" t="s">
        <v>71</v>
      </c>
      <c r="AD176" s="101" t="s">
        <v>56</v>
      </c>
    </row>
    <row r="177" spans="1:30" s="101" customFormat="1" ht="12.95" customHeight="1" x14ac:dyDescent="0.2">
      <c r="A177" s="101" t="s">
        <v>55</v>
      </c>
      <c r="B177" s="102" t="s">
        <v>140</v>
      </c>
      <c r="C177" s="114">
        <v>43981.658000000003</v>
      </c>
      <c r="D177" s="114"/>
      <c r="E177" s="101">
        <f t="shared" si="17"/>
        <v>11167.498276067901</v>
      </c>
      <c r="F177" s="101">
        <f t="shared" si="18"/>
        <v>11167.5</v>
      </c>
      <c r="G177" s="101">
        <f t="shared" si="19"/>
        <v>-6.6902500111609697E-4</v>
      </c>
      <c r="I177" s="101">
        <f t="shared" si="21"/>
        <v>-6.6902500111609697E-4</v>
      </c>
      <c r="Q177" s="113">
        <f t="shared" si="20"/>
        <v>28963.158000000003</v>
      </c>
      <c r="Z177" s="101">
        <v>11</v>
      </c>
      <c r="AB177" s="101" t="s">
        <v>71</v>
      </c>
      <c r="AD177" s="101" t="s">
        <v>56</v>
      </c>
    </row>
    <row r="178" spans="1:30" s="101" customFormat="1" ht="12.95" customHeight="1" x14ac:dyDescent="0.2">
      <c r="A178" s="101" t="s">
        <v>76</v>
      </c>
      <c r="B178" s="102"/>
      <c r="C178" s="114">
        <v>43983.404999999999</v>
      </c>
      <c r="D178" s="114"/>
      <c r="E178" s="101">
        <f t="shared" si="17"/>
        <v>11171.999915584585</v>
      </c>
      <c r="F178" s="101">
        <f t="shared" si="18"/>
        <v>11172</v>
      </c>
      <c r="G178" s="101">
        <f t="shared" si="19"/>
        <v>-3.2760006433818489E-5</v>
      </c>
      <c r="I178" s="101">
        <f t="shared" si="21"/>
        <v>-3.2760006433818489E-5</v>
      </c>
      <c r="Q178" s="113">
        <f t="shared" si="20"/>
        <v>28964.904999999999</v>
      </c>
      <c r="Z178" s="101">
        <v>6</v>
      </c>
      <c r="AB178" s="101" t="s">
        <v>28</v>
      </c>
      <c r="AD178" s="101" t="s">
        <v>30</v>
      </c>
    </row>
    <row r="179" spans="1:30" s="101" customFormat="1" ht="12.95" customHeight="1" x14ac:dyDescent="0.2">
      <c r="A179" s="101" t="s">
        <v>76</v>
      </c>
      <c r="B179" s="102"/>
      <c r="C179" s="114">
        <v>43988.451000000001</v>
      </c>
      <c r="D179" s="114"/>
      <c r="E179" s="101">
        <f t="shared" si="17"/>
        <v>11185.002361492574</v>
      </c>
      <c r="F179" s="101">
        <f t="shared" si="18"/>
        <v>11185</v>
      </c>
      <c r="G179" s="101">
        <f t="shared" si="19"/>
        <v>9.1645000065909699E-4</v>
      </c>
      <c r="I179" s="101">
        <f t="shared" si="21"/>
        <v>9.1645000065909699E-4</v>
      </c>
      <c r="Q179" s="113">
        <f t="shared" si="20"/>
        <v>28969.951000000001</v>
      </c>
      <c r="Z179" s="101">
        <v>6</v>
      </c>
      <c r="AB179" s="101" t="s">
        <v>28</v>
      </c>
      <c r="AD179" s="101" t="s">
        <v>30</v>
      </c>
    </row>
    <row r="180" spans="1:30" s="101" customFormat="1" ht="12.95" customHeight="1" x14ac:dyDescent="0.2">
      <c r="A180" s="101" t="s">
        <v>76</v>
      </c>
      <c r="B180" s="102"/>
      <c r="C180" s="114">
        <v>43988.453999999998</v>
      </c>
      <c r="D180" s="114"/>
      <c r="E180" s="101">
        <f t="shared" si="17"/>
        <v>11185.010091840906</v>
      </c>
      <c r="F180" s="101">
        <f t="shared" si="18"/>
        <v>11185</v>
      </c>
      <c r="G180" s="101">
        <f t="shared" si="19"/>
        <v>3.9164499976322986E-3</v>
      </c>
      <c r="I180" s="101">
        <f t="shared" si="21"/>
        <v>3.9164499976322986E-3</v>
      </c>
      <c r="Q180" s="113">
        <f t="shared" si="20"/>
        <v>28969.953999999998</v>
      </c>
      <c r="Z180" s="101">
        <v>9</v>
      </c>
      <c r="AB180" s="101" t="s">
        <v>32</v>
      </c>
      <c r="AD180" s="101" t="s">
        <v>30</v>
      </c>
    </row>
    <row r="181" spans="1:30" s="101" customFormat="1" ht="12.95" customHeight="1" x14ac:dyDescent="0.2">
      <c r="A181" s="101" t="s">
        <v>76</v>
      </c>
      <c r="B181" s="102"/>
      <c r="C181" s="114">
        <v>44009.404999999999</v>
      </c>
      <c r="D181" s="114"/>
      <c r="E181" s="101">
        <f t="shared" si="17"/>
        <v>11238.996267865114</v>
      </c>
      <c r="F181" s="101">
        <f t="shared" si="18"/>
        <v>11239</v>
      </c>
      <c r="G181" s="101">
        <f t="shared" si="19"/>
        <v>-1.4483700069831684E-3</v>
      </c>
      <c r="I181" s="101">
        <f t="shared" si="21"/>
        <v>-1.4483700069831684E-3</v>
      </c>
      <c r="Q181" s="113">
        <f t="shared" si="20"/>
        <v>28990.904999999999</v>
      </c>
      <c r="Z181" s="101">
        <v>8</v>
      </c>
      <c r="AB181" s="101" t="s">
        <v>32</v>
      </c>
      <c r="AD181" s="101" t="s">
        <v>30</v>
      </c>
    </row>
    <row r="182" spans="1:30" s="101" customFormat="1" ht="12.95" customHeight="1" x14ac:dyDescent="0.2">
      <c r="A182" s="101" t="s">
        <v>76</v>
      </c>
      <c r="B182" s="102" t="s">
        <v>140</v>
      </c>
      <c r="C182" s="114">
        <v>44022.42</v>
      </c>
      <c r="D182" s="114"/>
      <c r="E182" s="101">
        <f t="shared" si="17"/>
        <v>11272.533095747078</v>
      </c>
      <c r="F182" s="101">
        <f t="shared" si="18"/>
        <v>11272.5</v>
      </c>
      <c r="G182" s="101">
        <f t="shared" si="19"/>
        <v>1.2843824995798059E-2</v>
      </c>
      <c r="I182" s="101">
        <f t="shared" si="21"/>
        <v>1.2843824995798059E-2</v>
      </c>
      <c r="Q182" s="113">
        <f t="shared" si="20"/>
        <v>29003.919999999998</v>
      </c>
      <c r="Z182" s="101">
        <v>7</v>
      </c>
      <c r="AB182" s="101" t="s">
        <v>32</v>
      </c>
      <c r="AD182" s="101" t="s">
        <v>30</v>
      </c>
    </row>
    <row r="183" spans="1:30" s="101" customFormat="1" ht="12.95" customHeight="1" x14ac:dyDescent="0.2">
      <c r="A183" s="101" t="s">
        <v>77</v>
      </c>
      <c r="B183" s="102"/>
      <c r="C183" s="114">
        <v>44214.7</v>
      </c>
      <c r="D183" s="114"/>
      <c r="E183" s="101">
        <f t="shared" si="17"/>
        <v>11767.996888689384</v>
      </c>
      <c r="F183" s="101">
        <f t="shared" si="18"/>
        <v>11768</v>
      </c>
      <c r="G183" s="101">
        <f t="shared" si="19"/>
        <v>-1.2074400074197911E-3</v>
      </c>
      <c r="I183" s="101">
        <f t="shared" si="21"/>
        <v>-1.2074400074197911E-3</v>
      </c>
      <c r="Q183" s="113">
        <f t="shared" si="20"/>
        <v>29196.199999999997</v>
      </c>
      <c r="Z183" s="101">
        <v>11</v>
      </c>
      <c r="AB183" s="101" t="s">
        <v>28</v>
      </c>
      <c r="AD183" s="101" t="s">
        <v>30</v>
      </c>
    </row>
    <row r="184" spans="1:30" s="101" customFormat="1" ht="12.95" customHeight="1" x14ac:dyDescent="0.2">
      <c r="A184" s="101" t="s">
        <v>55</v>
      </c>
      <c r="B184" s="102"/>
      <c r="C184" s="114">
        <v>44279.894</v>
      </c>
      <c r="D184" s="114"/>
      <c r="E184" s="101">
        <f t="shared" si="17"/>
        <v>11935.987665250039</v>
      </c>
      <c r="F184" s="101">
        <f t="shared" si="18"/>
        <v>11936</v>
      </c>
      <c r="G184" s="101">
        <f t="shared" si="19"/>
        <v>-4.7868800029391423E-3</v>
      </c>
      <c r="I184" s="101">
        <f t="shared" si="21"/>
        <v>-4.7868800029391423E-3</v>
      </c>
      <c r="Q184" s="113">
        <f t="shared" si="20"/>
        <v>29261.394</v>
      </c>
      <c r="Z184" s="101">
        <v>10</v>
      </c>
      <c r="AB184" s="101" t="s">
        <v>62</v>
      </c>
      <c r="AD184" s="101" t="s">
        <v>56</v>
      </c>
    </row>
    <row r="185" spans="1:30" s="101" customFormat="1" ht="12.95" customHeight="1" x14ac:dyDescent="0.2">
      <c r="A185" s="101" t="s">
        <v>77</v>
      </c>
      <c r="B185" s="102"/>
      <c r="C185" s="114">
        <v>44282.616000000002</v>
      </c>
      <c r="D185" s="114"/>
      <c r="E185" s="101">
        <f t="shared" si="17"/>
        <v>11943.001667977258</v>
      </c>
      <c r="F185" s="101">
        <f t="shared" si="18"/>
        <v>11943</v>
      </c>
      <c r="G185" s="101">
        <f t="shared" si="19"/>
        <v>6.4731000020401552E-4</v>
      </c>
      <c r="I185" s="101">
        <f t="shared" si="21"/>
        <v>6.4731000020401552E-4</v>
      </c>
      <c r="Q185" s="113">
        <f t="shared" si="20"/>
        <v>29264.116000000002</v>
      </c>
      <c r="Z185" s="101">
        <v>7</v>
      </c>
      <c r="AB185" s="101" t="s">
        <v>28</v>
      </c>
      <c r="AD185" s="101" t="s">
        <v>30</v>
      </c>
    </row>
    <row r="186" spans="1:30" s="101" customFormat="1" ht="12.95" customHeight="1" x14ac:dyDescent="0.2">
      <c r="A186" s="101" t="s">
        <v>77</v>
      </c>
      <c r="B186" s="102"/>
      <c r="C186" s="114">
        <v>44284.561999999998</v>
      </c>
      <c r="D186" s="114"/>
      <c r="E186" s="101">
        <f t="shared" si="17"/>
        <v>11948.016087267168</v>
      </c>
      <c r="F186" s="101">
        <f t="shared" si="18"/>
        <v>11948</v>
      </c>
      <c r="G186" s="101">
        <f t="shared" si="19"/>
        <v>6.2431599944829941E-3</v>
      </c>
      <c r="I186" s="101">
        <f t="shared" si="21"/>
        <v>6.2431599944829941E-3</v>
      </c>
      <c r="Q186" s="113">
        <f t="shared" si="20"/>
        <v>29266.061999999998</v>
      </c>
      <c r="Z186" s="101">
        <v>7</v>
      </c>
      <c r="AB186" s="101" t="s">
        <v>28</v>
      </c>
      <c r="AD186" s="101" t="s">
        <v>30</v>
      </c>
    </row>
    <row r="187" spans="1:30" s="101" customFormat="1" ht="12.95" customHeight="1" x14ac:dyDescent="0.2">
      <c r="A187" s="101" t="s">
        <v>78</v>
      </c>
      <c r="B187" s="102"/>
      <c r="C187" s="114">
        <v>44335.391000000003</v>
      </c>
      <c r="D187" s="114"/>
      <c r="E187" s="101">
        <f t="shared" si="17"/>
        <v>12078.991379192836</v>
      </c>
      <c r="F187" s="101">
        <f t="shared" si="18"/>
        <v>12079</v>
      </c>
      <c r="G187" s="101">
        <f t="shared" si="19"/>
        <v>-3.3455700031481683E-3</v>
      </c>
      <c r="I187" s="101">
        <f t="shared" si="21"/>
        <v>-3.3455700031481683E-3</v>
      </c>
      <c r="Q187" s="113">
        <f t="shared" si="20"/>
        <v>29316.891000000003</v>
      </c>
      <c r="Z187" s="101">
        <v>11</v>
      </c>
      <c r="AB187" s="101" t="s">
        <v>28</v>
      </c>
      <c r="AD187" s="101" t="s">
        <v>30</v>
      </c>
    </row>
    <row r="188" spans="1:30" s="101" customFormat="1" ht="12.95" customHeight="1" x14ac:dyDescent="0.2">
      <c r="A188" s="101" t="s">
        <v>78</v>
      </c>
      <c r="B188" s="102" t="s">
        <v>140</v>
      </c>
      <c r="C188" s="114">
        <v>44339.476999999999</v>
      </c>
      <c r="D188" s="114"/>
      <c r="E188" s="101">
        <f t="shared" si="17"/>
        <v>12089.520113631987</v>
      </c>
      <c r="F188" s="101">
        <f t="shared" si="18"/>
        <v>12089.5</v>
      </c>
      <c r="G188" s="101">
        <f t="shared" si="19"/>
        <v>7.8057149949017912E-3</v>
      </c>
      <c r="I188" s="101">
        <f t="shared" si="21"/>
        <v>7.8057149949017912E-3</v>
      </c>
      <c r="Q188" s="113">
        <f t="shared" si="20"/>
        <v>29320.976999999999</v>
      </c>
      <c r="Z188" s="101">
        <v>11</v>
      </c>
      <c r="AB188" s="101" t="s">
        <v>32</v>
      </c>
      <c r="AD188" s="101" t="s">
        <v>30</v>
      </c>
    </row>
    <row r="189" spans="1:30" s="101" customFormat="1" ht="12.95" customHeight="1" x14ac:dyDescent="0.2">
      <c r="A189" s="101" t="s">
        <v>78</v>
      </c>
      <c r="B189" s="102"/>
      <c r="C189" s="114">
        <v>44340.44</v>
      </c>
      <c r="D189" s="114"/>
      <c r="E189" s="101">
        <f t="shared" si="17"/>
        <v>12092.001555449155</v>
      </c>
      <c r="F189" s="101">
        <f t="shared" si="18"/>
        <v>12092</v>
      </c>
      <c r="G189" s="101">
        <f t="shared" si="19"/>
        <v>6.0364000091794878E-4</v>
      </c>
      <c r="I189" s="101">
        <f t="shared" si="21"/>
        <v>6.0364000091794878E-4</v>
      </c>
      <c r="Q189" s="113">
        <f t="shared" si="20"/>
        <v>29321.940000000002</v>
      </c>
      <c r="Z189" s="101">
        <v>8</v>
      </c>
      <c r="AB189" s="101" t="s">
        <v>32</v>
      </c>
      <c r="AD189" s="101" t="s">
        <v>30</v>
      </c>
    </row>
    <row r="190" spans="1:30" s="101" customFormat="1" ht="12.95" customHeight="1" x14ac:dyDescent="0.2">
      <c r="A190" s="101" t="s">
        <v>78</v>
      </c>
      <c r="B190" s="102"/>
      <c r="C190" s="114">
        <v>44342.379000000001</v>
      </c>
      <c r="D190" s="114"/>
      <c r="E190" s="101">
        <f t="shared" si="17"/>
        <v>12096.997937259612</v>
      </c>
      <c r="F190" s="101">
        <f t="shared" si="18"/>
        <v>12097</v>
      </c>
      <c r="G190" s="101">
        <f t="shared" si="19"/>
        <v>-8.0051000259118155E-4</v>
      </c>
      <c r="I190" s="101">
        <f t="shared" si="21"/>
        <v>-8.0051000259118155E-4</v>
      </c>
      <c r="Q190" s="113">
        <f t="shared" si="20"/>
        <v>29323.879000000001</v>
      </c>
      <c r="Z190" s="101">
        <v>11</v>
      </c>
      <c r="AB190" s="101" t="s">
        <v>28</v>
      </c>
      <c r="AD190" s="101" t="s">
        <v>30</v>
      </c>
    </row>
    <row r="191" spans="1:30" s="101" customFormat="1" ht="12.95" customHeight="1" x14ac:dyDescent="0.2">
      <c r="A191" s="101" t="s">
        <v>79</v>
      </c>
      <c r="B191" s="102" t="s">
        <v>140</v>
      </c>
      <c r="C191" s="114">
        <v>44372.455000000002</v>
      </c>
      <c r="D191" s="114"/>
      <c r="E191" s="101">
        <f t="shared" si="17"/>
        <v>12174.497256151504</v>
      </c>
      <c r="F191" s="101">
        <f t="shared" si="18"/>
        <v>12174.5</v>
      </c>
      <c r="G191" s="101">
        <f t="shared" si="19"/>
        <v>-1.0648349998518825E-3</v>
      </c>
      <c r="I191" s="101">
        <f t="shared" si="21"/>
        <v>-1.0648349998518825E-3</v>
      </c>
      <c r="Q191" s="113">
        <f t="shared" si="20"/>
        <v>29353.955000000002</v>
      </c>
      <c r="Z191" s="101">
        <v>9</v>
      </c>
      <c r="AB191" s="101" t="s">
        <v>32</v>
      </c>
      <c r="AD191" s="101" t="s">
        <v>30</v>
      </c>
    </row>
    <row r="192" spans="1:30" s="101" customFormat="1" ht="12.95" customHeight="1" x14ac:dyDescent="0.2">
      <c r="A192" s="101" t="s">
        <v>80</v>
      </c>
      <c r="B192" s="102"/>
      <c r="C192" s="114">
        <v>44629.557999999997</v>
      </c>
      <c r="D192" s="114"/>
      <c r="E192" s="101">
        <f t="shared" si="17"/>
        <v>12836.995839243062</v>
      </c>
      <c r="F192" s="101">
        <f t="shared" si="18"/>
        <v>12837</v>
      </c>
      <c r="G192" s="101">
        <f t="shared" si="19"/>
        <v>-1.6147100031957962E-3</v>
      </c>
      <c r="I192" s="101">
        <f t="shared" si="21"/>
        <v>-1.6147100031957962E-3</v>
      </c>
      <c r="Q192" s="113">
        <f t="shared" si="20"/>
        <v>29611.057999999997</v>
      </c>
      <c r="Z192" s="101">
        <v>7</v>
      </c>
      <c r="AB192" s="101" t="s">
        <v>28</v>
      </c>
      <c r="AD192" s="101" t="s">
        <v>30</v>
      </c>
    </row>
    <row r="193" spans="1:30" s="101" customFormat="1" ht="12.95" customHeight="1" x14ac:dyDescent="0.2">
      <c r="A193" s="101" t="s">
        <v>81</v>
      </c>
      <c r="B193" s="102"/>
      <c r="C193" s="114">
        <v>44637.707000000002</v>
      </c>
      <c r="D193" s="114"/>
      <c r="E193" s="101">
        <f t="shared" si="17"/>
        <v>12857.99404211746</v>
      </c>
      <c r="F193" s="101">
        <f t="shared" si="18"/>
        <v>12858</v>
      </c>
      <c r="G193" s="101">
        <f t="shared" si="19"/>
        <v>-2.3121400008676574E-3</v>
      </c>
      <c r="I193" s="101">
        <f t="shared" si="21"/>
        <v>-2.3121400008676574E-3</v>
      </c>
      <c r="Q193" s="113">
        <f t="shared" si="20"/>
        <v>29619.207000000002</v>
      </c>
      <c r="Z193" s="101">
        <v>6</v>
      </c>
      <c r="AB193" s="101" t="s">
        <v>28</v>
      </c>
      <c r="AD193" s="101" t="s">
        <v>30</v>
      </c>
    </row>
    <row r="194" spans="1:30" s="101" customFormat="1" ht="12.95" customHeight="1" x14ac:dyDescent="0.2">
      <c r="A194" s="101" t="s">
        <v>81</v>
      </c>
      <c r="B194" s="102"/>
      <c r="C194" s="114">
        <v>44638.483999999997</v>
      </c>
      <c r="D194" s="114"/>
      <c r="E194" s="101">
        <f t="shared" si="17"/>
        <v>12859.996202337523</v>
      </c>
      <c r="F194" s="101">
        <f t="shared" si="18"/>
        <v>12860</v>
      </c>
      <c r="G194" s="101">
        <f t="shared" si="19"/>
        <v>-1.4738000027136877E-3</v>
      </c>
      <c r="I194" s="101">
        <f t="shared" si="21"/>
        <v>-1.4738000027136877E-3</v>
      </c>
      <c r="Q194" s="113">
        <f t="shared" si="20"/>
        <v>29619.983999999997</v>
      </c>
      <c r="Z194" s="101">
        <v>6</v>
      </c>
      <c r="AB194" s="101" t="s">
        <v>28</v>
      </c>
      <c r="AD194" s="101" t="s">
        <v>30</v>
      </c>
    </row>
    <row r="195" spans="1:30" s="101" customFormat="1" ht="12.95" customHeight="1" x14ac:dyDescent="0.2">
      <c r="A195" s="101" t="s">
        <v>81</v>
      </c>
      <c r="B195" s="102"/>
      <c r="C195" s="114">
        <v>44648.578000000001</v>
      </c>
      <c r="D195" s="114"/>
      <c r="E195" s="101">
        <f t="shared" si="17"/>
        <v>12886.00624771906</v>
      </c>
      <c r="F195" s="101">
        <f t="shared" si="18"/>
        <v>12886</v>
      </c>
      <c r="G195" s="101">
        <f t="shared" si="19"/>
        <v>2.4246199973276816E-3</v>
      </c>
      <c r="I195" s="101">
        <f t="shared" si="21"/>
        <v>2.4246199973276816E-3</v>
      </c>
      <c r="Q195" s="113">
        <f t="shared" si="20"/>
        <v>29630.078000000001</v>
      </c>
      <c r="Z195" s="101">
        <v>6</v>
      </c>
      <c r="AB195" s="101" t="s">
        <v>28</v>
      </c>
      <c r="AD195" s="101" t="s">
        <v>30</v>
      </c>
    </row>
    <row r="196" spans="1:30" s="101" customFormat="1" ht="12.95" customHeight="1" x14ac:dyDescent="0.2">
      <c r="A196" s="101" t="s">
        <v>81</v>
      </c>
      <c r="B196" s="102"/>
      <c r="C196" s="114">
        <v>44651.678999999996</v>
      </c>
      <c r="D196" s="114"/>
      <c r="E196" s="101">
        <f t="shared" si="17"/>
        <v>12893.996851119889</v>
      </c>
      <c r="F196" s="101">
        <f t="shared" si="18"/>
        <v>12894</v>
      </c>
      <c r="G196" s="101">
        <f t="shared" si="19"/>
        <v>-1.2220200078445487E-3</v>
      </c>
      <c r="I196" s="101">
        <f t="shared" si="21"/>
        <v>-1.2220200078445487E-3</v>
      </c>
      <c r="Q196" s="113">
        <f t="shared" si="20"/>
        <v>29633.178999999996</v>
      </c>
      <c r="Z196" s="101">
        <v>7</v>
      </c>
      <c r="AB196" s="101" t="s">
        <v>28</v>
      </c>
      <c r="AD196" s="101" t="s">
        <v>30</v>
      </c>
    </row>
    <row r="197" spans="1:30" s="101" customFormat="1" ht="12.95" customHeight="1" x14ac:dyDescent="0.2">
      <c r="A197" s="101" t="s">
        <v>81</v>
      </c>
      <c r="B197" s="102"/>
      <c r="C197" s="114">
        <v>44662.546999999999</v>
      </c>
      <c r="D197" s="114"/>
      <c r="E197" s="101">
        <f t="shared" si="17"/>
        <v>12922.001326373156</v>
      </c>
      <c r="F197" s="101">
        <f t="shared" si="18"/>
        <v>12922</v>
      </c>
      <c r="G197" s="101">
        <f t="shared" si="19"/>
        <v>5.1473999337758869E-4</v>
      </c>
      <c r="I197" s="101">
        <f t="shared" si="21"/>
        <v>5.1473999337758869E-4</v>
      </c>
      <c r="Q197" s="113">
        <f t="shared" si="20"/>
        <v>29644.046999999999</v>
      </c>
      <c r="Z197" s="101">
        <v>6</v>
      </c>
      <c r="AB197" s="101" t="s">
        <v>28</v>
      </c>
      <c r="AD197" s="101" t="s">
        <v>30</v>
      </c>
    </row>
    <row r="198" spans="1:30" s="101" customFormat="1" ht="12.95" customHeight="1" x14ac:dyDescent="0.2">
      <c r="A198" s="101" t="s">
        <v>55</v>
      </c>
      <c r="B198" s="102"/>
      <c r="C198" s="114">
        <v>44701.747000000003</v>
      </c>
      <c r="D198" s="114"/>
      <c r="E198" s="101">
        <f t="shared" si="17"/>
        <v>13023.011211349965</v>
      </c>
      <c r="F198" s="101">
        <f t="shared" si="18"/>
        <v>13023</v>
      </c>
      <c r="G198" s="101">
        <f t="shared" si="19"/>
        <v>4.3509099996299483E-3</v>
      </c>
      <c r="I198" s="101">
        <f t="shared" si="21"/>
        <v>4.3509099996299483E-3</v>
      </c>
      <c r="Q198" s="113">
        <f t="shared" si="20"/>
        <v>29683.247000000003</v>
      </c>
      <c r="Z198" s="101">
        <v>12</v>
      </c>
      <c r="AB198" s="101" t="s">
        <v>71</v>
      </c>
      <c r="AD198" s="101" t="s">
        <v>56</v>
      </c>
    </row>
    <row r="199" spans="1:30" s="101" customFormat="1" ht="12.95" customHeight="1" x14ac:dyDescent="0.2">
      <c r="A199" s="101" t="s">
        <v>55</v>
      </c>
      <c r="B199" s="102" t="s">
        <v>140</v>
      </c>
      <c r="C199" s="114">
        <v>44702.707000000002</v>
      </c>
      <c r="D199" s="114"/>
      <c r="E199" s="101">
        <f t="shared" si="17"/>
        <v>13025.484922818783</v>
      </c>
      <c r="F199" s="101">
        <f t="shared" si="18"/>
        <v>13025.5</v>
      </c>
      <c r="G199" s="101">
        <f t="shared" si="19"/>
        <v>-5.8511649986030534E-3</v>
      </c>
      <c r="I199" s="101">
        <f t="shared" si="21"/>
        <v>-5.8511649986030534E-3</v>
      </c>
      <c r="Q199" s="113">
        <f t="shared" si="20"/>
        <v>29684.207000000002</v>
      </c>
      <c r="Z199" s="101">
        <v>14</v>
      </c>
      <c r="AB199" s="101" t="s">
        <v>71</v>
      </c>
      <c r="AD199" s="101" t="s">
        <v>56</v>
      </c>
    </row>
    <row r="200" spans="1:30" s="101" customFormat="1" ht="12.95" customHeight="1" x14ac:dyDescent="0.2">
      <c r="A200" s="101" t="s">
        <v>82</v>
      </c>
      <c r="B200" s="102"/>
      <c r="C200" s="114">
        <v>44704.453000000001</v>
      </c>
      <c r="D200" s="114"/>
      <c r="E200" s="101">
        <f t="shared" si="17"/>
        <v>13029.983985552695</v>
      </c>
      <c r="F200" s="101">
        <f t="shared" si="18"/>
        <v>13030</v>
      </c>
      <c r="G200" s="101">
        <f t="shared" si="19"/>
        <v>-6.2149000004865229E-3</v>
      </c>
      <c r="I200" s="101">
        <f t="shared" si="21"/>
        <v>-6.2149000004865229E-3</v>
      </c>
      <c r="Q200" s="113">
        <f t="shared" si="20"/>
        <v>29685.953000000001</v>
      </c>
      <c r="Z200" s="101">
        <v>7</v>
      </c>
      <c r="AB200" s="101" t="s">
        <v>28</v>
      </c>
      <c r="AD200" s="101" t="s">
        <v>30</v>
      </c>
    </row>
    <row r="201" spans="1:30" s="101" customFormat="1" ht="12.95" customHeight="1" x14ac:dyDescent="0.2">
      <c r="A201" s="101" t="s">
        <v>141</v>
      </c>
      <c r="B201" s="102"/>
      <c r="C201" s="114">
        <v>44704.849000000002</v>
      </c>
      <c r="D201" s="114"/>
      <c r="E201" s="101">
        <f t="shared" si="17"/>
        <v>13031.004391533586</v>
      </c>
      <c r="F201" s="101">
        <f t="shared" si="18"/>
        <v>13031</v>
      </c>
      <c r="G201" s="101">
        <f t="shared" si="19"/>
        <v>1.7042699982994236E-3</v>
      </c>
      <c r="J201" s="101">
        <f>G201</f>
        <v>1.7042699982994236E-3</v>
      </c>
      <c r="O201" s="101">
        <f ca="1">+C$11+C$12*F201</f>
        <v>1.526398746737914E-2</v>
      </c>
      <c r="Q201" s="113">
        <f t="shared" si="20"/>
        <v>29686.349000000002</v>
      </c>
    </row>
    <row r="202" spans="1:30" s="101" customFormat="1" ht="12.95" customHeight="1" x14ac:dyDescent="0.2">
      <c r="A202" s="73" t="s">
        <v>141</v>
      </c>
      <c r="B202" s="72" t="s">
        <v>138</v>
      </c>
      <c r="C202" s="73">
        <v>44718.821499999998</v>
      </c>
      <c r="D202" s="73" t="s">
        <v>254</v>
      </c>
      <c r="E202" s="101">
        <f t="shared" si="17"/>
        <v>13067.008488927409</v>
      </c>
      <c r="F202" s="101">
        <f t="shared" si="18"/>
        <v>13067</v>
      </c>
      <c r="G202" s="101">
        <f t="shared" si="19"/>
        <v>3.2943899932433851E-3</v>
      </c>
      <c r="J202" s="101">
        <f>G202</f>
        <v>3.2943899932433851E-3</v>
      </c>
      <c r="O202" s="101">
        <f ca="1">+C$11+C$12*F202</f>
        <v>1.5266915320481012E-2</v>
      </c>
      <c r="Q202" s="113">
        <f t="shared" si="20"/>
        <v>29700.321499999998</v>
      </c>
    </row>
    <row r="203" spans="1:30" s="101" customFormat="1" ht="12.95" customHeight="1" x14ac:dyDescent="0.2">
      <c r="A203" s="101" t="s">
        <v>55</v>
      </c>
      <c r="B203" s="102" t="s">
        <v>140</v>
      </c>
      <c r="C203" s="114">
        <v>44730.667999999998</v>
      </c>
      <c r="D203" s="114"/>
      <c r="E203" s="101">
        <f t="shared" si="17"/>
        <v>13097.53434613092</v>
      </c>
      <c r="F203" s="101">
        <f t="shared" si="18"/>
        <v>13097.5</v>
      </c>
      <c r="G203" s="101">
        <f t="shared" si="19"/>
        <v>1.3329074994544499E-2</v>
      </c>
      <c r="I203" s="101">
        <f t="shared" ref="I203:I211" si="22">G203</f>
        <v>1.3329074994544499E-2</v>
      </c>
      <c r="Q203" s="113">
        <f t="shared" si="20"/>
        <v>29712.167999999998</v>
      </c>
      <c r="Z203" s="101">
        <v>15</v>
      </c>
      <c r="AB203" s="101" t="s">
        <v>62</v>
      </c>
      <c r="AD203" s="101" t="s">
        <v>56</v>
      </c>
    </row>
    <row r="204" spans="1:30" s="101" customFormat="1" ht="12.95" customHeight="1" x14ac:dyDescent="0.2">
      <c r="A204" s="101" t="s">
        <v>82</v>
      </c>
      <c r="B204" s="102" t="s">
        <v>140</v>
      </c>
      <c r="C204" s="114">
        <v>44731.432999999997</v>
      </c>
      <c r="D204" s="114"/>
      <c r="E204" s="101">
        <f t="shared" si="17"/>
        <v>13099.505584957635</v>
      </c>
      <c r="F204" s="101">
        <f t="shared" si="18"/>
        <v>13099.5</v>
      </c>
      <c r="G204" s="101">
        <f t="shared" si="19"/>
        <v>2.1674149975297041E-3</v>
      </c>
      <c r="I204" s="101">
        <f t="shared" si="22"/>
        <v>2.1674149975297041E-3</v>
      </c>
      <c r="Q204" s="113">
        <f t="shared" si="20"/>
        <v>29712.932999999997</v>
      </c>
      <c r="Z204" s="101">
        <v>6</v>
      </c>
      <c r="AB204" s="101" t="s">
        <v>32</v>
      </c>
      <c r="AD204" s="101" t="s">
        <v>30</v>
      </c>
    </row>
    <row r="205" spans="1:30" s="101" customFormat="1" ht="12.95" customHeight="1" x14ac:dyDescent="0.2">
      <c r="A205" s="101" t="s">
        <v>83</v>
      </c>
      <c r="B205" s="102"/>
      <c r="C205" s="114">
        <v>44930.711000000003</v>
      </c>
      <c r="D205" s="114"/>
      <c r="E205" s="101">
        <f t="shared" si="17"/>
        <v>13613.001703794542</v>
      </c>
      <c r="F205" s="101">
        <f t="shared" si="18"/>
        <v>13613</v>
      </c>
      <c r="G205" s="101">
        <f t="shared" si="19"/>
        <v>6.6120999690610915E-4</v>
      </c>
      <c r="I205" s="101">
        <f t="shared" si="22"/>
        <v>6.6120999690610915E-4</v>
      </c>
      <c r="Q205" s="113">
        <f t="shared" si="20"/>
        <v>29912.211000000003</v>
      </c>
      <c r="Z205" s="101">
        <v>9</v>
      </c>
      <c r="AB205" s="101" t="s">
        <v>28</v>
      </c>
      <c r="AD205" s="101" t="s">
        <v>30</v>
      </c>
    </row>
    <row r="206" spans="1:30" s="101" customFormat="1" ht="12.95" customHeight="1" x14ac:dyDescent="0.2">
      <c r="A206" s="101" t="s">
        <v>84</v>
      </c>
      <c r="B206" s="102"/>
      <c r="C206" s="114">
        <v>45005.61</v>
      </c>
      <c r="D206" s="114"/>
      <c r="E206" s="101">
        <f t="shared" si="17"/>
        <v>13806.000157235279</v>
      </c>
      <c r="F206" s="101">
        <f t="shared" si="18"/>
        <v>13806</v>
      </c>
      <c r="G206" s="101">
        <f t="shared" si="19"/>
        <v>6.1020000430289656E-5</v>
      </c>
      <c r="I206" s="101">
        <f t="shared" si="22"/>
        <v>6.1020000430289656E-5</v>
      </c>
      <c r="Q206" s="113">
        <f t="shared" si="20"/>
        <v>29987.11</v>
      </c>
      <c r="Z206" s="101">
        <v>6</v>
      </c>
      <c r="AB206" s="101" t="s">
        <v>28</v>
      </c>
      <c r="AD206" s="101" t="s">
        <v>30</v>
      </c>
    </row>
    <row r="207" spans="1:30" s="101" customFormat="1" ht="12.95" customHeight="1" x14ac:dyDescent="0.2">
      <c r="A207" s="101" t="s">
        <v>84</v>
      </c>
      <c r="B207" s="102"/>
      <c r="C207" s="114">
        <v>45022.686000000002</v>
      </c>
      <c r="D207" s="114"/>
      <c r="E207" s="101">
        <f t="shared" si="17"/>
        <v>13850.001299986909</v>
      </c>
      <c r="F207" s="101">
        <f t="shared" si="18"/>
        <v>13850</v>
      </c>
      <c r="G207" s="101">
        <f t="shared" si="19"/>
        <v>5.044999998062849E-4</v>
      </c>
      <c r="I207" s="101">
        <f t="shared" si="22"/>
        <v>5.044999998062849E-4</v>
      </c>
      <c r="Q207" s="113">
        <f t="shared" si="20"/>
        <v>30004.186000000002</v>
      </c>
      <c r="Z207" s="101">
        <v>8</v>
      </c>
      <c r="AB207" s="101" t="s">
        <v>28</v>
      </c>
      <c r="AD207" s="101" t="s">
        <v>30</v>
      </c>
    </row>
    <row r="208" spans="1:30" s="101" customFormat="1" ht="12.95" customHeight="1" x14ac:dyDescent="0.2">
      <c r="A208" s="101" t="s">
        <v>84</v>
      </c>
      <c r="B208" s="102"/>
      <c r="C208" s="114">
        <v>45024.625999999997</v>
      </c>
      <c r="D208" s="114"/>
      <c r="E208" s="101">
        <f t="shared" si="17"/>
        <v>13855.000258580136</v>
      </c>
      <c r="F208" s="101">
        <f t="shared" si="18"/>
        <v>13855</v>
      </c>
      <c r="G208" s="101">
        <f t="shared" si="19"/>
        <v>1.0034999286290258E-4</v>
      </c>
      <c r="I208" s="101">
        <f t="shared" si="22"/>
        <v>1.0034999286290258E-4</v>
      </c>
      <c r="Q208" s="113">
        <f t="shared" si="20"/>
        <v>30006.125999999997</v>
      </c>
      <c r="Z208" s="101">
        <v>6</v>
      </c>
      <c r="AB208" s="101" t="s">
        <v>28</v>
      </c>
      <c r="AD208" s="101" t="s">
        <v>30</v>
      </c>
    </row>
    <row r="209" spans="1:30" s="101" customFormat="1" ht="12.95" customHeight="1" x14ac:dyDescent="0.2">
      <c r="A209" s="101" t="s">
        <v>84</v>
      </c>
      <c r="B209" s="102"/>
      <c r="C209" s="114">
        <v>45044.421000000002</v>
      </c>
      <c r="D209" s="114"/>
      <c r="E209" s="101">
        <f t="shared" si="17"/>
        <v>13906.007673710652</v>
      </c>
      <c r="F209" s="101">
        <f t="shared" si="18"/>
        <v>13906</v>
      </c>
      <c r="G209" s="101">
        <f t="shared" si="19"/>
        <v>2.978019998408854E-3</v>
      </c>
      <c r="I209" s="101">
        <f t="shared" si="22"/>
        <v>2.978019998408854E-3</v>
      </c>
      <c r="Q209" s="113">
        <f t="shared" si="20"/>
        <v>30025.921000000002</v>
      </c>
      <c r="Z209" s="101">
        <v>6</v>
      </c>
      <c r="AB209" s="101" t="s">
        <v>28</v>
      </c>
      <c r="AD209" s="101" t="s">
        <v>30</v>
      </c>
    </row>
    <row r="210" spans="1:30" s="101" customFormat="1" ht="12.95" customHeight="1" x14ac:dyDescent="0.2">
      <c r="A210" s="101" t="s">
        <v>85</v>
      </c>
      <c r="B210" s="102"/>
      <c r="C210" s="114">
        <v>45061.495000000003</v>
      </c>
      <c r="D210" s="114"/>
      <c r="E210" s="101">
        <f t="shared" si="17"/>
        <v>13950.003662896721</v>
      </c>
      <c r="F210" s="101">
        <f t="shared" si="18"/>
        <v>13950</v>
      </c>
      <c r="G210" s="101">
        <f t="shared" si="19"/>
        <v>1.4214999973773956E-3</v>
      </c>
      <c r="I210" s="101">
        <f t="shared" si="22"/>
        <v>1.4214999973773956E-3</v>
      </c>
      <c r="Q210" s="113">
        <f t="shared" si="20"/>
        <v>30042.995000000003</v>
      </c>
      <c r="Z210" s="101">
        <v>6</v>
      </c>
      <c r="AB210" s="101" t="s">
        <v>28</v>
      </c>
      <c r="AD210" s="101" t="s">
        <v>30</v>
      </c>
    </row>
    <row r="211" spans="1:30" s="101" customFormat="1" ht="12.95" customHeight="1" x14ac:dyDescent="0.2">
      <c r="A211" s="101" t="s">
        <v>85</v>
      </c>
      <c r="B211" s="102" t="s">
        <v>140</v>
      </c>
      <c r="C211" s="114">
        <v>45071.391000000003</v>
      </c>
      <c r="D211" s="114"/>
      <c r="E211" s="101">
        <f t="shared" si="17"/>
        <v>13975.503505287803</v>
      </c>
      <c r="F211" s="101">
        <f t="shared" si="18"/>
        <v>13975.5</v>
      </c>
      <c r="G211" s="101">
        <f t="shared" si="19"/>
        <v>1.3603350016637705E-3</v>
      </c>
      <c r="I211" s="101">
        <f t="shared" si="22"/>
        <v>1.3603350016637705E-3</v>
      </c>
      <c r="Q211" s="113">
        <f t="shared" si="20"/>
        <v>30052.891000000003</v>
      </c>
      <c r="Z211" s="101">
        <v>8</v>
      </c>
      <c r="AB211" s="101" t="s">
        <v>32</v>
      </c>
      <c r="AD211" s="101" t="s">
        <v>30</v>
      </c>
    </row>
    <row r="212" spans="1:30" s="101" customFormat="1" ht="12.95" customHeight="1" x14ac:dyDescent="0.2">
      <c r="A212" s="73" t="s">
        <v>141</v>
      </c>
      <c r="B212" s="72" t="s">
        <v>138</v>
      </c>
      <c r="C212" s="73">
        <v>45077.795700000002</v>
      </c>
      <c r="D212" s="73" t="s">
        <v>254</v>
      </c>
      <c r="E212" s="101">
        <f t="shared" si="17"/>
        <v>13992.007025958997</v>
      </c>
      <c r="F212" s="101">
        <f t="shared" si="18"/>
        <v>13992</v>
      </c>
      <c r="G212" s="101">
        <f t="shared" si="19"/>
        <v>2.7266399993095547E-3</v>
      </c>
      <c r="J212" s="101">
        <f>G212</f>
        <v>2.7266399993095547E-3</v>
      </c>
      <c r="O212" s="101">
        <f ca="1">+C$11+C$12*F212</f>
        <v>1.5342144879348596E-2</v>
      </c>
      <c r="Q212" s="113">
        <f t="shared" si="20"/>
        <v>30059.295700000002</v>
      </c>
    </row>
    <row r="213" spans="1:30" s="101" customFormat="1" ht="12.95" customHeight="1" x14ac:dyDescent="0.2">
      <c r="A213" s="101" t="s">
        <v>85</v>
      </c>
      <c r="B213" s="102"/>
      <c r="C213" s="114">
        <v>45079.351000000002</v>
      </c>
      <c r="D213" s="114"/>
      <c r="E213" s="101">
        <f t="shared" ref="E213:E276" si="23">+(C213-C$7)/C$8</f>
        <v>13996.014696216764</v>
      </c>
      <c r="F213" s="101">
        <f t="shared" ref="F213:F276" si="24">ROUND(2*E213,0)/2</f>
        <v>13996</v>
      </c>
      <c r="G213" s="101">
        <f t="shared" ref="G213:G224" si="25">+C213-(C$7+F213*C$8)</f>
        <v>5.7033199991565198E-3</v>
      </c>
      <c r="I213" s="101">
        <f t="shared" ref="I213:I224" si="26">G213</f>
        <v>5.7033199991565198E-3</v>
      </c>
      <c r="Q213" s="113">
        <f t="shared" ref="Q213:Q276" si="27">+C213-15018.5</f>
        <v>30060.851000000002</v>
      </c>
      <c r="Z213" s="101">
        <v>6</v>
      </c>
      <c r="AB213" s="101" t="s">
        <v>28</v>
      </c>
      <c r="AD213" s="101" t="s">
        <v>30</v>
      </c>
    </row>
    <row r="214" spans="1:30" s="101" customFormat="1" ht="12.95" customHeight="1" x14ac:dyDescent="0.2">
      <c r="A214" s="101" t="s">
        <v>85</v>
      </c>
      <c r="B214" s="102"/>
      <c r="C214" s="114">
        <v>45082.45</v>
      </c>
      <c r="D214" s="114"/>
      <c r="E214" s="101">
        <f t="shared" si="23"/>
        <v>14004.000146052033</v>
      </c>
      <c r="F214" s="101">
        <f t="shared" si="24"/>
        <v>14004</v>
      </c>
      <c r="G214" s="101">
        <f t="shared" si="25"/>
        <v>5.6679993576835841E-5</v>
      </c>
      <c r="I214" s="101">
        <f t="shared" si="26"/>
        <v>5.6679993576835841E-5</v>
      </c>
      <c r="Q214" s="113">
        <f t="shared" si="27"/>
        <v>30063.949999999997</v>
      </c>
      <c r="Z214" s="101">
        <v>7</v>
      </c>
      <c r="AB214" s="101" t="s">
        <v>28</v>
      </c>
      <c r="AD214" s="101" t="s">
        <v>30</v>
      </c>
    </row>
    <row r="215" spans="1:30" s="101" customFormat="1" ht="12.95" customHeight="1" x14ac:dyDescent="0.2">
      <c r="A215" s="101" t="s">
        <v>85</v>
      </c>
      <c r="B215" s="102"/>
      <c r="C215" s="114">
        <v>45103.408000000003</v>
      </c>
      <c r="D215" s="114"/>
      <c r="E215" s="101">
        <f t="shared" si="23"/>
        <v>14058.004359555714</v>
      </c>
      <c r="F215" s="101">
        <f t="shared" si="24"/>
        <v>14058</v>
      </c>
      <c r="G215" s="101">
        <f t="shared" si="25"/>
        <v>1.6918600013013929E-3</v>
      </c>
      <c r="I215" s="101">
        <f t="shared" si="26"/>
        <v>1.6918600013013929E-3</v>
      </c>
      <c r="Q215" s="113">
        <f t="shared" si="27"/>
        <v>30084.908000000003</v>
      </c>
      <c r="Z215" s="101">
        <v>5</v>
      </c>
      <c r="AB215" s="101" t="s">
        <v>86</v>
      </c>
      <c r="AD215" s="101" t="s">
        <v>30</v>
      </c>
    </row>
    <row r="216" spans="1:30" s="101" customFormat="1" ht="12.95" customHeight="1" x14ac:dyDescent="0.2">
      <c r="A216" s="101" t="s">
        <v>85</v>
      </c>
      <c r="B216" s="102"/>
      <c r="C216" s="114">
        <v>45103.41</v>
      </c>
      <c r="D216" s="114"/>
      <c r="E216" s="101">
        <f t="shared" si="23"/>
        <v>14058.009513121275</v>
      </c>
      <c r="F216" s="101">
        <f t="shared" si="24"/>
        <v>14058</v>
      </c>
      <c r="G216" s="101">
        <f t="shared" si="25"/>
        <v>3.6918600017088465E-3</v>
      </c>
      <c r="I216" s="101">
        <f t="shared" si="26"/>
        <v>3.6918600017088465E-3</v>
      </c>
      <c r="Q216" s="113">
        <f t="shared" si="27"/>
        <v>30084.910000000003</v>
      </c>
      <c r="Z216" s="101">
        <v>7</v>
      </c>
      <c r="AB216" s="101" t="s">
        <v>28</v>
      </c>
      <c r="AD216" s="101" t="s">
        <v>30</v>
      </c>
    </row>
    <row r="217" spans="1:30" s="101" customFormat="1" ht="12.95" customHeight="1" x14ac:dyDescent="0.2">
      <c r="A217" s="101" t="s">
        <v>85</v>
      </c>
      <c r="B217" s="102"/>
      <c r="C217" s="114">
        <v>45103.411999999997</v>
      </c>
      <c r="D217" s="114"/>
      <c r="E217" s="101">
        <f t="shared" si="23"/>
        <v>14058.014666686817</v>
      </c>
      <c r="F217" s="101">
        <f t="shared" si="24"/>
        <v>14058</v>
      </c>
      <c r="G217" s="101">
        <f t="shared" si="25"/>
        <v>5.6918599948403426E-3</v>
      </c>
      <c r="I217" s="101">
        <f t="shared" si="26"/>
        <v>5.6918599948403426E-3</v>
      </c>
      <c r="Q217" s="113">
        <f t="shared" si="27"/>
        <v>30084.911999999997</v>
      </c>
      <c r="Z217" s="101">
        <v>5</v>
      </c>
      <c r="AB217" s="101" t="s">
        <v>87</v>
      </c>
      <c r="AD217" s="101" t="s">
        <v>30</v>
      </c>
    </row>
    <row r="218" spans="1:30" s="101" customFormat="1" ht="12.95" customHeight="1" x14ac:dyDescent="0.2">
      <c r="A218" s="101" t="s">
        <v>85</v>
      </c>
      <c r="B218" s="102" t="s">
        <v>140</v>
      </c>
      <c r="C218" s="114">
        <v>45104.375</v>
      </c>
      <c r="D218" s="114"/>
      <c r="E218" s="101">
        <f t="shared" si="23"/>
        <v>14060.496108503987</v>
      </c>
      <c r="F218" s="101">
        <f t="shared" si="24"/>
        <v>14060.5</v>
      </c>
      <c r="G218" s="101">
        <f t="shared" si="25"/>
        <v>-1.5102150064194575E-3</v>
      </c>
      <c r="I218" s="101">
        <f t="shared" si="26"/>
        <v>-1.5102150064194575E-3</v>
      </c>
      <c r="Q218" s="113">
        <f t="shared" si="27"/>
        <v>30085.875</v>
      </c>
      <c r="Z218" s="101">
        <v>8</v>
      </c>
      <c r="AB218" s="101" t="s">
        <v>32</v>
      </c>
      <c r="AD218" s="101" t="s">
        <v>30</v>
      </c>
    </row>
    <row r="219" spans="1:30" s="101" customFormat="1" ht="12.95" customHeight="1" x14ac:dyDescent="0.2">
      <c r="A219" s="101" t="s">
        <v>85</v>
      </c>
      <c r="B219" s="102" t="s">
        <v>140</v>
      </c>
      <c r="C219" s="114">
        <v>45116.415999999997</v>
      </c>
      <c r="D219" s="114"/>
      <c r="E219" s="101">
        <f t="shared" si="23"/>
        <v>14091.523149958204</v>
      </c>
      <c r="F219" s="101">
        <f t="shared" si="24"/>
        <v>14091.5</v>
      </c>
      <c r="G219" s="101">
        <f t="shared" si="25"/>
        <v>8.984054991742596E-3</v>
      </c>
      <c r="I219" s="101">
        <f t="shared" si="26"/>
        <v>8.984054991742596E-3</v>
      </c>
      <c r="Q219" s="113">
        <f t="shared" si="27"/>
        <v>30097.915999999997</v>
      </c>
      <c r="Z219" s="101">
        <v>12</v>
      </c>
      <c r="AB219" s="101" t="s">
        <v>32</v>
      </c>
      <c r="AD219" s="101" t="s">
        <v>30</v>
      </c>
    </row>
    <row r="220" spans="1:30" s="101" customFormat="1" ht="12.95" customHeight="1" x14ac:dyDescent="0.2">
      <c r="A220" s="101" t="s">
        <v>88</v>
      </c>
      <c r="B220" s="102"/>
      <c r="C220" s="114">
        <v>45388.644</v>
      </c>
      <c r="D220" s="114"/>
      <c r="E220" s="101">
        <f t="shared" si="23"/>
        <v>14792.995572597589</v>
      </c>
      <c r="F220" s="101">
        <f t="shared" si="24"/>
        <v>14793</v>
      </c>
      <c r="G220" s="101">
        <f t="shared" si="25"/>
        <v>-1.7181900038849562E-3</v>
      </c>
      <c r="I220" s="101">
        <f t="shared" si="26"/>
        <v>-1.7181900038849562E-3</v>
      </c>
      <c r="Q220" s="113">
        <f t="shared" si="27"/>
        <v>30370.144</v>
      </c>
      <c r="Z220" s="101">
        <v>5</v>
      </c>
      <c r="AB220" s="101" t="s">
        <v>28</v>
      </c>
      <c r="AD220" s="101" t="s">
        <v>30</v>
      </c>
    </row>
    <row r="221" spans="1:30" s="101" customFormat="1" ht="12.95" customHeight="1" x14ac:dyDescent="0.2">
      <c r="A221" s="101" t="s">
        <v>88</v>
      </c>
      <c r="B221" s="102"/>
      <c r="C221" s="114">
        <v>45401.457999999999</v>
      </c>
      <c r="D221" s="114"/>
      <c r="E221" s="101">
        <f t="shared" si="23"/>
        <v>14826.014467140765</v>
      </c>
      <c r="F221" s="101">
        <f t="shared" si="24"/>
        <v>14826</v>
      </c>
      <c r="G221" s="101">
        <f t="shared" si="25"/>
        <v>5.6144199916161597E-3</v>
      </c>
      <c r="I221" s="101">
        <f t="shared" si="26"/>
        <v>5.6144199916161597E-3</v>
      </c>
      <c r="Q221" s="113">
        <f t="shared" si="27"/>
        <v>30382.957999999999</v>
      </c>
      <c r="Z221" s="101">
        <v>6</v>
      </c>
      <c r="AB221" s="101" t="s">
        <v>28</v>
      </c>
      <c r="AD221" s="101" t="s">
        <v>30</v>
      </c>
    </row>
    <row r="222" spans="1:30" s="101" customFormat="1" ht="12.95" customHeight="1" x14ac:dyDescent="0.2">
      <c r="A222" s="101" t="s">
        <v>55</v>
      </c>
      <c r="B222" s="102" t="s">
        <v>140</v>
      </c>
      <c r="C222" s="114">
        <v>45416.788</v>
      </c>
      <c r="D222" s="114"/>
      <c r="E222" s="101">
        <f t="shared" si="23"/>
        <v>14865.516547158481</v>
      </c>
      <c r="F222" s="101">
        <f t="shared" si="24"/>
        <v>14865.5</v>
      </c>
      <c r="G222" s="101">
        <f t="shared" si="25"/>
        <v>6.4216350001515821E-3</v>
      </c>
      <c r="I222" s="101">
        <f t="shared" si="26"/>
        <v>6.4216350001515821E-3</v>
      </c>
      <c r="Q222" s="113">
        <f t="shared" si="27"/>
        <v>30398.288</v>
      </c>
      <c r="Z222" s="101">
        <v>12</v>
      </c>
      <c r="AB222" s="101" t="s">
        <v>62</v>
      </c>
      <c r="AD222" s="101" t="s">
        <v>56</v>
      </c>
    </row>
    <row r="223" spans="1:30" s="101" customFormat="1" ht="12.95" customHeight="1" x14ac:dyDescent="0.2">
      <c r="A223" s="101" t="s">
        <v>89</v>
      </c>
      <c r="B223" s="102"/>
      <c r="C223" s="114">
        <v>45431.339</v>
      </c>
      <c r="D223" s="114"/>
      <c r="E223" s="101">
        <f t="shared" si="23"/>
        <v>14903.011313390556</v>
      </c>
      <c r="F223" s="101">
        <f t="shared" si="24"/>
        <v>14903</v>
      </c>
      <c r="G223" s="101">
        <f t="shared" si="25"/>
        <v>4.3905099955736659E-3</v>
      </c>
      <c r="I223" s="101">
        <f t="shared" si="26"/>
        <v>4.3905099955736659E-3</v>
      </c>
      <c r="Q223" s="113">
        <f t="shared" si="27"/>
        <v>30412.839</v>
      </c>
      <c r="Z223" s="101">
        <v>6</v>
      </c>
      <c r="AB223" s="101" t="s">
        <v>28</v>
      </c>
      <c r="AD223" s="101" t="s">
        <v>30</v>
      </c>
    </row>
    <row r="224" spans="1:30" s="101" customFormat="1" ht="12.95" customHeight="1" x14ac:dyDescent="0.2">
      <c r="A224" s="101" t="s">
        <v>89</v>
      </c>
      <c r="B224" s="102"/>
      <c r="C224" s="114">
        <v>45436.385999999999</v>
      </c>
      <c r="D224" s="114"/>
      <c r="E224" s="101">
        <f t="shared" si="23"/>
        <v>14916.016336081315</v>
      </c>
      <c r="F224" s="101">
        <f t="shared" si="24"/>
        <v>14916</v>
      </c>
      <c r="G224" s="101">
        <f t="shared" si="25"/>
        <v>6.3397199992323294E-3</v>
      </c>
      <c r="I224" s="101">
        <f t="shared" si="26"/>
        <v>6.3397199992323294E-3</v>
      </c>
      <c r="Q224" s="113">
        <f t="shared" si="27"/>
        <v>30417.885999999999</v>
      </c>
      <c r="Z224" s="101">
        <v>6</v>
      </c>
      <c r="AB224" s="101" t="s">
        <v>28</v>
      </c>
      <c r="AD224" s="101" t="s">
        <v>30</v>
      </c>
    </row>
    <row r="225" spans="1:30" s="101" customFormat="1" ht="12.95" customHeight="1" x14ac:dyDescent="0.2">
      <c r="A225" s="101" t="s">
        <v>89</v>
      </c>
      <c r="B225" s="102"/>
      <c r="C225" s="114">
        <v>45460.402999999998</v>
      </c>
      <c r="D225" s="114"/>
      <c r="E225" s="101">
        <f t="shared" si="23"/>
        <v>14977.902928109062</v>
      </c>
      <c r="F225" s="101">
        <f t="shared" si="24"/>
        <v>14978</v>
      </c>
      <c r="I225" s="4">
        <v>-3.767174000677187E-2</v>
      </c>
      <c r="Q225" s="113">
        <f t="shared" si="27"/>
        <v>30441.902999999998</v>
      </c>
      <c r="Z225" s="101">
        <v>6</v>
      </c>
      <c r="AB225" s="101" t="s">
        <v>28</v>
      </c>
      <c r="AD225" s="101" t="s">
        <v>30</v>
      </c>
    </row>
    <row r="226" spans="1:30" s="101" customFormat="1" ht="12.95" customHeight="1" x14ac:dyDescent="0.2">
      <c r="A226" s="101" t="s">
        <v>90</v>
      </c>
      <c r="B226" s="102"/>
      <c r="C226" s="114">
        <v>45460.445</v>
      </c>
      <c r="D226" s="114"/>
      <c r="E226" s="101">
        <f t="shared" si="23"/>
        <v>14978.011152985826</v>
      </c>
      <c r="F226" s="101">
        <f t="shared" si="24"/>
        <v>14978</v>
      </c>
      <c r="G226" s="101">
        <f t="shared" ref="G226:G257" si="28">+C226-(C$7+F226*C$8)</f>
        <v>4.3282599945086986E-3</v>
      </c>
      <c r="I226" s="101">
        <f t="shared" ref="I226:I266" si="29">G226</f>
        <v>4.3282599945086986E-3</v>
      </c>
      <c r="Q226" s="113">
        <f t="shared" si="27"/>
        <v>30441.945</v>
      </c>
      <c r="AD226" s="101" t="s">
        <v>91</v>
      </c>
    </row>
    <row r="227" spans="1:30" s="101" customFormat="1" ht="12.95" customHeight="1" x14ac:dyDescent="0.2">
      <c r="A227" s="101" t="s">
        <v>55</v>
      </c>
      <c r="B227" s="102" t="s">
        <v>140</v>
      </c>
      <c r="C227" s="114">
        <v>45463.75</v>
      </c>
      <c r="D227" s="114"/>
      <c r="E227" s="101">
        <f t="shared" si="23"/>
        <v>14986.527420073795</v>
      </c>
      <c r="F227" s="101">
        <f t="shared" si="24"/>
        <v>14986.5</v>
      </c>
      <c r="G227" s="101">
        <f t="shared" si="28"/>
        <v>1.0641204993589781E-2</v>
      </c>
      <c r="I227" s="101">
        <f t="shared" si="29"/>
        <v>1.0641204993589781E-2</v>
      </c>
      <c r="Q227" s="113">
        <f t="shared" si="27"/>
        <v>30445.25</v>
      </c>
      <c r="Z227" s="101">
        <v>14</v>
      </c>
      <c r="AB227" s="101" t="s">
        <v>62</v>
      </c>
      <c r="AD227" s="101" t="s">
        <v>56</v>
      </c>
    </row>
    <row r="228" spans="1:30" s="101" customFormat="1" ht="12.95" customHeight="1" x14ac:dyDescent="0.2">
      <c r="A228" s="101" t="s">
        <v>92</v>
      </c>
      <c r="B228" s="102"/>
      <c r="C228" s="114">
        <v>45700.665999999997</v>
      </c>
      <c r="D228" s="114"/>
      <c r="E228" s="101">
        <f t="shared" si="23"/>
        <v>15597.008489185086</v>
      </c>
      <c r="F228" s="101">
        <f t="shared" si="24"/>
        <v>15597</v>
      </c>
      <c r="G228" s="101">
        <f t="shared" si="28"/>
        <v>3.2944899940048344E-3</v>
      </c>
      <c r="I228" s="101">
        <f t="shared" si="29"/>
        <v>3.2944899940048344E-3</v>
      </c>
      <c r="Q228" s="113">
        <f t="shared" si="27"/>
        <v>30682.165999999997</v>
      </c>
      <c r="Z228" s="101">
        <v>7</v>
      </c>
      <c r="AB228" s="101" t="s">
        <v>28</v>
      </c>
      <c r="AD228" s="101" t="s">
        <v>30</v>
      </c>
    </row>
    <row r="229" spans="1:30" s="101" customFormat="1" ht="12.95" customHeight="1" x14ac:dyDescent="0.2">
      <c r="A229" s="101" t="s">
        <v>92</v>
      </c>
      <c r="B229" s="102"/>
      <c r="C229" s="114">
        <v>45702.606</v>
      </c>
      <c r="D229" s="114"/>
      <c r="E229" s="101">
        <f t="shared" si="23"/>
        <v>15602.007447778333</v>
      </c>
      <c r="F229" s="101">
        <f t="shared" si="24"/>
        <v>15602</v>
      </c>
      <c r="G229" s="101">
        <f t="shared" si="28"/>
        <v>2.8903399943374097E-3</v>
      </c>
      <c r="I229" s="101">
        <f t="shared" si="29"/>
        <v>2.8903399943374097E-3</v>
      </c>
      <c r="Q229" s="113">
        <f t="shared" si="27"/>
        <v>30684.106</v>
      </c>
      <c r="Z229" s="101">
        <v>6</v>
      </c>
      <c r="AB229" s="101" t="s">
        <v>28</v>
      </c>
      <c r="AD229" s="101" t="s">
        <v>30</v>
      </c>
    </row>
    <row r="230" spans="1:30" s="101" customFormat="1" ht="12.95" customHeight="1" x14ac:dyDescent="0.2">
      <c r="A230" s="101" t="s">
        <v>55</v>
      </c>
      <c r="B230" s="102"/>
      <c r="C230" s="114">
        <v>45753.832000000002</v>
      </c>
      <c r="D230" s="114"/>
      <c r="E230" s="101">
        <f t="shared" si="23"/>
        <v>15734.00572246766</v>
      </c>
      <c r="F230" s="101">
        <f t="shared" si="24"/>
        <v>15734</v>
      </c>
      <c r="G230" s="101">
        <f t="shared" si="28"/>
        <v>2.2207799993338995E-3</v>
      </c>
      <c r="I230" s="101">
        <f t="shared" si="29"/>
        <v>2.2207799993338995E-3</v>
      </c>
      <c r="Q230" s="113">
        <f t="shared" si="27"/>
        <v>30735.332000000002</v>
      </c>
      <c r="Z230" s="101">
        <v>14</v>
      </c>
      <c r="AB230" s="101" t="s">
        <v>62</v>
      </c>
      <c r="AD230" s="101" t="s">
        <v>56</v>
      </c>
    </row>
    <row r="231" spans="1:30" s="101" customFormat="1" ht="12.95" customHeight="1" x14ac:dyDescent="0.2">
      <c r="A231" s="101" t="s">
        <v>55</v>
      </c>
      <c r="B231" s="102"/>
      <c r="C231" s="114">
        <v>45785.656999999999</v>
      </c>
      <c r="D231" s="114"/>
      <c r="E231" s="101">
        <f t="shared" si="23"/>
        <v>15816.011834441799</v>
      </c>
      <c r="F231" s="101">
        <f t="shared" si="24"/>
        <v>15816</v>
      </c>
      <c r="G231" s="101">
        <f t="shared" si="28"/>
        <v>4.5927199971629307E-3</v>
      </c>
      <c r="I231" s="101">
        <f t="shared" si="29"/>
        <v>4.5927199971629307E-3</v>
      </c>
      <c r="Q231" s="113">
        <f t="shared" si="27"/>
        <v>30767.156999999999</v>
      </c>
      <c r="Z231" s="101">
        <v>15</v>
      </c>
      <c r="AB231" s="101" t="s">
        <v>62</v>
      </c>
      <c r="AD231" s="101" t="s">
        <v>56</v>
      </c>
    </row>
    <row r="232" spans="1:30" s="101" customFormat="1" ht="12.95" customHeight="1" x14ac:dyDescent="0.2">
      <c r="A232" s="101" t="s">
        <v>55</v>
      </c>
      <c r="B232" s="102"/>
      <c r="C232" s="114">
        <v>45797.684999999998</v>
      </c>
      <c r="D232" s="114"/>
      <c r="E232" s="101">
        <f t="shared" si="23"/>
        <v>15847.005377719881</v>
      </c>
      <c r="F232" s="101">
        <f t="shared" si="24"/>
        <v>15847</v>
      </c>
      <c r="G232" s="101">
        <f t="shared" si="28"/>
        <v>2.0869899963145144E-3</v>
      </c>
      <c r="I232" s="101">
        <f t="shared" si="29"/>
        <v>2.0869899963145144E-3</v>
      </c>
      <c r="Q232" s="113">
        <f t="shared" si="27"/>
        <v>30779.184999999998</v>
      </c>
      <c r="Z232" s="101">
        <v>16</v>
      </c>
      <c r="AB232" s="101" t="s">
        <v>62</v>
      </c>
      <c r="AD232" s="101" t="s">
        <v>56</v>
      </c>
    </row>
    <row r="233" spans="1:30" s="101" customFormat="1" ht="12.95" customHeight="1" x14ac:dyDescent="0.2">
      <c r="A233" s="101" t="s">
        <v>93</v>
      </c>
      <c r="B233" s="102"/>
      <c r="C233" s="114">
        <v>45812.434000000001</v>
      </c>
      <c r="D233" s="114"/>
      <c r="E233" s="101">
        <f t="shared" si="23"/>
        <v>15885.010346942408</v>
      </c>
      <c r="F233" s="101">
        <f t="shared" si="24"/>
        <v>15885</v>
      </c>
      <c r="G233" s="101">
        <f t="shared" si="28"/>
        <v>4.0154499947675504E-3</v>
      </c>
      <c r="I233" s="101">
        <f t="shared" si="29"/>
        <v>4.0154499947675504E-3</v>
      </c>
      <c r="Q233" s="113">
        <f t="shared" si="27"/>
        <v>30793.934000000001</v>
      </c>
      <c r="Z233" s="101">
        <v>8</v>
      </c>
      <c r="AB233" s="101" t="s">
        <v>32</v>
      </c>
      <c r="AD233" s="101" t="s">
        <v>30</v>
      </c>
    </row>
    <row r="234" spans="1:30" s="101" customFormat="1" ht="12.95" customHeight="1" x14ac:dyDescent="0.2">
      <c r="A234" s="101" t="s">
        <v>55</v>
      </c>
      <c r="B234" s="102" t="s">
        <v>140</v>
      </c>
      <c r="C234" s="114">
        <v>45836.688000000002</v>
      </c>
      <c r="D234" s="114"/>
      <c r="E234" s="101">
        <f t="shared" si="23"/>
        <v>15947.507636489025</v>
      </c>
      <c r="F234" s="101">
        <f t="shared" si="24"/>
        <v>15947.5</v>
      </c>
      <c r="G234" s="101">
        <f t="shared" si="28"/>
        <v>2.96357499610167E-3</v>
      </c>
      <c r="I234" s="101">
        <f t="shared" si="29"/>
        <v>2.96357499610167E-3</v>
      </c>
      <c r="Q234" s="113">
        <f t="shared" si="27"/>
        <v>30818.188000000002</v>
      </c>
      <c r="Z234" s="101">
        <v>15</v>
      </c>
      <c r="AB234" s="101" t="s">
        <v>62</v>
      </c>
      <c r="AD234" s="101" t="s">
        <v>56</v>
      </c>
    </row>
    <row r="235" spans="1:30" s="101" customFormat="1" ht="12.95" customHeight="1" x14ac:dyDescent="0.2">
      <c r="A235" s="101" t="s">
        <v>55</v>
      </c>
      <c r="B235" s="102"/>
      <c r="C235" s="114">
        <v>46120.957999999999</v>
      </c>
      <c r="D235" s="114"/>
      <c r="E235" s="101">
        <f t="shared" si="23"/>
        <v>16680.009677365397</v>
      </c>
      <c r="F235" s="101">
        <f t="shared" si="24"/>
        <v>16680</v>
      </c>
      <c r="G235" s="101">
        <f t="shared" si="28"/>
        <v>3.7555999952019192E-3</v>
      </c>
      <c r="I235" s="101">
        <f t="shared" si="29"/>
        <v>3.7555999952019192E-3</v>
      </c>
      <c r="Q235" s="113">
        <f t="shared" si="27"/>
        <v>31102.457999999999</v>
      </c>
      <c r="Z235" s="101">
        <v>11</v>
      </c>
      <c r="AB235" s="101" t="s">
        <v>94</v>
      </c>
      <c r="AD235" s="101" t="s">
        <v>56</v>
      </c>
    </row>
    <row r="236" spans="1:30" s="101" customFormat="1" ht="12.95" customHeight="1" x14ac:dyDescent="0.2">
      <c r="A236" s="101" t="s">
        <v>95</v>
      </c>
      <c r="B236" s="102"/>
      <c r="C236" s="114">
        <v>46163.26</v>
      </c>
      <c r="D236" s="114"/>
      <c r="E236" s="101">
        <f t="shared" si="23"/>
        <v>16789.012742525825</v>
      </c>
      <c r="F236" s="101">
        <f t="shared" si="24"/>
        <v>16789</v>
      </c>
      <c r="G236" s="101">
        <f t="shared" si="28"/>
        <v>4.9451300001237541E-3</v>
      </c>
      <c r="I236" s="101">
        <f t="shared" si="29"/>
        <v>4.9451300001237541E-3</v>
      </c>
      <c r="Q236" s="113">
        <f t="shared" si="27"/>
        <v>31144.760000000002</v>
      </c>
      <c r="Z236" s="101">
        <v>6</v>
      </c>
      <c r="AB236" s="101" t="s">
        <v>28</v>
      </c>
      <c r="AD236" s="101" t="s">
        <v>30</v>
      </c>
    </row>
    <row r="237" spans="1:30" s="101" customFormat="1" ht="12.95" customHeight="1" x14ac:dyDescent="0.2">
      <c r="A237" s="101" t="s">
        <v>95</v>
      </c>
      <c r="B237" s="102"/>
      <c r="C237" s="114">
        <v>46166.360999999997</v>
      </c>
      <c r="D237" s="114"/>
      <c r="E237" s="101">
        <f t="shared" si="23"/>
        <v>16797.003345926656</v>
      </c>
      <c r="F237" s="101">
        <f t="shared" si="24"/>
        <v>16797</v>
      </c>
      <c r="G237" s="101">
        <f t="shared" si="28"/>
        <v>1.2984899949515238E-3</v>
      </c>
      <c r="I237" s="101">
        <f t="shared" si="29"/>
        <v>1.2984899949515238E-3</v>
      </c>
      <c r="Q237" s="113">
        <f t="shared" si="27"/>
        <v>31147.860999999997</v>
      </c>
      <c r="Z237" s="101">
        <v>10</v>
      </c>
      <c r="AB237" s="101" t="s">
        <v>28</v>
      </c>
      <c r="AD237" s="101" t="s">
        <v>30</v>
      </c>
    </row>
    <row r="238" spans="1:30" s="101" customFormat="1" ht="12.95" customHeight="1" x14ac:dyDescent="0.2">
      <c r="A238" s="101" t="s">
        <v>95</v>
      </c>
      <c r="B238" s="102"/>
      <c r="C238" s="114">
        <v>46173.347000000002</v>
      </c>
      <c r="D238" s="114"/>
      <c r="E238" s="101">
        <f t="shared" si="23"/>
        <v>16815.004750427892</v>
      </c>
      <c r="F238" s="101">
        <f t="shared" si="24"/>
        <v>16815</v>
      </c>
      <c r="G238" s="101">
        <f t="shared" si="28"/>
        <v>1.8435500023770146E-3</v>
      </c>
      <c r="I238" s="101">
        <f t="shared" si="29"/>
        <v>1.8435500023770146E-3</v>
      </c>
      <c r="Q238" s="113">
        <f t="shared" si="27"/>
        <v>31154.847000000002</v>
      </c>
      <c r="Z238" s="101">
        <v>7</v>
      </c>
      <c r="AB238" s="101" t="s">
        <v>32</v>
      </c>
      <c r="AD238" s="101" t="s">
        <v>30</v>
      </c>
    </row>
    <row r="239" spans="1:30" s="101" customFormat="1" ht="12.95" customHeight="1" x14ac:dyDescent="0.2">
      <c r="A239" s="101" t="s">
        <v>55</v>
      </c>
      <c r="B239" s="102"/>
      <c r="C239" s="114">
        <v>46173.735000000001</v>
      </c>
      <c r="D239" s="114"/>
      <c r="E239" s="101">
        <f t="shared" si="23"/>
        <v>16816.004542146537</v>
      </c>
      <c r="F239" s="101">
        <f t="shared" si="24"/>
        <v>16816</v>
      </c>
      <c r="G239" s="101">
        <f t="shared" si="28"/>
        <v>1.7627199995331466E-3</v>
      </c>
      <c r="I239" s="101">
        <f t="shared" si="29"/>
        <v>1.7627199995331466E-3</v>
      </c>
      <c r="Q239" s="113">
        <f t="shared" si="27"/>
        <v>31155.235000000001</v>
      </c>
      <c r="Z239" s="101">
        <v>10</v>
      </c>
      <c r="AB239" s="101" t="s">
        <v>71</v>
      </c>
      <c r="AD239" s="101" t="s">
        <v>56</v>
      </c>
    </row>
    <row r="240" spans="1:30" s="101" customFormat="1" ht="12.95" customHeight="1" x14ac:dyDescent="0.2">
      <c r="A240" s="101" t="s">
        <v>55</v>
      </c>
      <c r="B240" s="102" t="s">
        <v>140</v>
      </c>
      <c r="C240" s="114">
        <v>46174.707000000002</v>
      </c>
      <c r="D240" s="114"/>
      <c r="E240" s="101">
        <f t="shared" si="23"/>
        <v>16818.509175008719</v>
      </c>
      <c r="F240" s="101">
        <f t="shared" si="24"/>
        <v>16818.5</v>
      </c>
      <c r="G240" s="101">
        <f t="shared" si="28"/>
        <v>3.5606449964689091E-3</v>
      </c>
      <c r="I240" s="101">
        <f t="shared" si="29"/>
        <v>3.5606449964689091E-3</v>
      </c>
      <c r="Q240" s="113">
        <f t="shared" si="27"/>
        <v>31156.207000000002</v>
      </c>
      <c r="Z240" s="101">
        <v>9</v>
      </c>
      <c r="AB240" s="101" t="s">
        <v>71</v>
      </c>
      <c r="AD240" s="101" t="s">
        <v>56</v>
      </c>
    </row>
    <row r="241" spans="1:30" s="101" customFormat="1" ht="12.95" customHeight="1" x14ac:dyDescent="0.2">
      <c r="A241" s="101" t="s">
        <v>55</v>
      </c>
      <c r="B241" s="102" t="s">
        <v>140</v>
      </c>
      <c r="C241" s="114">
        <v>46176.650999999998</v>
      </c>
      <c r="D241" s="114"/>
      <c r="E241" s="101">
        <f t="shared" si="23"/>
        <v>16823.518440733067</v>
      </c>
      <c r="F241" s="101">
        <f t="shared" si="24"/>
        <v>16823.5</v>
      </c>
      <c r="G241" s="101">
        <f t="shared" si="28"/>
        <v>7.1564949976163916E-3</v>
      </c>
      <c r="I241" s="101">
        <f t="shared" si="29"/>
        <v>7.1564949976163916E-3</v>
      </c>
      <c r="Q241" s="113">
        <f t="shared" si="27"/>
        <v>31158.150999999998</v>
      </c>
      <c r="Z241" s="101">
        <v>6</v>
      </c>
      <c r="AB241" s="101" t="s">
        <v>71</v>
      </c>
      <c r="AD241" s="101" t="s">
        <v>56</v>
      </c>
    </row>
    <row r="242" spans="1:30" s="101" customFormat="1" ht="12.95" customHeight="1" x14ac:dyDescent="0.2">
      <c r="A242" s="101" t="s">
        <v>95</v>
      </c>
      <c r="B242" s="102"/>
      <c r="C242" s="114">
        <v>46180.332999999999</v>
      </c>
      <c r="D242" s="114"/>
      <c r="E242" s="101">
        <f t="shared" si="23"/>
        <v>16833.006154929106</v>
      </c>
      <c r="F242" s="101">
        <f t="shared" si="24"/>
        <v>16833</v>
      </c>
      <c r="G242" s="101">
        <f t="shared" si="28"/>
        <v>2.3886099952505901E-3</v>
      </c>
      <c r="I242" s="101">
        <f t="shared" si="29"/>
        <v>2.3886099952505901E-3</v>
      </c>
      <c r="Q242" s="113">
        <f t="shared" si="27"/>
        <v>31161.832999999999</v>
      </c>
      <c r="Z242" s="101">
        <v>7</v>
      </c>
      <c r="AB242" s="101" t="s">
        <v>32</v>
      </c>
      <c r="AD242" s="101" t="s">
        <v>30</v>
      </c>
    </row>
    <row r="243" spans="1:30" s="101" customFormat="1" ht="12.95" customHeight="1" x14ac:dyDescent="0.2">
      <c r="A243" s="101" t="s">
        <v>55</v>
      </c>
      <c r="B243" s="102" t="s">
        <v>140</v>
      </c>
      <c r="C243" s="114">
        <v>46181.688000000002</v>
      </c>
      <c r="D243" s="114"/>
      <c r="E243" s="101">
        <f t="shared" si="23"/>
        <v>16836.497695596041</v>
      </c>
      <c r="F243" s="101">
        <f t="shared" si="24"/>
        <v>16836.5</v>
      </c>
      <c r="G243" s="101">
        <f t="shared" si="28"/>
        <v>-8.9429500076221302E-4</v>
      </c>
      <c r="I243" s="101">
        <f t="shared" si="29"/>
        <v>-8.9429500076221302E-4</v>
      </c>
      <c r="Q243" s="113">
        <f t="shared" si="27"/>
        <v>31163.188000000002</v>
      </c>
      <c r="Z243" s="101">
        <v>12</v>
      </c>
      <c r="AB243" s="101" t="s">
        <v>71</v>
      </c>
      <c r="AD243" s="101" t="s">
        <v>56</v>
      </c>
    </row>
    <row r="244" spans="1:30" s="101" customFormat="1" ht="12.95" customHeight="1" x14ac:dyDescent="0.2">
      <c r="A244" s="101" t="s">
        <v>96</v>
      </c>
      <c r="B244" s="102"/>
      <c r="C244" s="114">
        <v>46402.701000000001</v>
      </c>
      <c r="D244" s="114"/>
      <c r="E244" s="101">
        <f t="shared" si="23"/>
        <v>17406.000188156671</v>
      </c>
      <c r="F244" s="101">
        <f t="shared" si="24"/>
        <v>17406</v>
      </c>
      <c r="G244" s="101">
        <f t="shared" si="28"/>
        <v>7.3019997216761112E-5</v>
      </c>
      <c r="I244" s="101">
        <f t="shared" si="29"/>
        <v>7.3019997216761112E-5</v>
      </c>
      <c r="Q244" s="113">
        <f t="shared" si="27"/>
        <v>31384.201000000001</v>
      </c>
      <c r="Z244" s="101">
        <v>7</v>
      </c>
      <c r="AB244" s="101" t="s">
        <v>28</v>
      </c>
      <c r="AD244" s="101" t="s">
        <v>30</v>
      </c>
    </row>
    <row r="245" spans="1:30" s="101" customFormat="1" ht="12.95" customHeight="1" x14ac:dyDescent="0.2">
      <c r="A245" s="101" t="s">
        <v>96</v>
      </c>
      <c r="B245" s="102"/>
      <c r="C245" s="114">
        <v>46423.654999999999</v>
      </c>
      <c r="D245" s="114"/>
      <c r="E245" s="101">
        <f t="shared" si="23"/>
        <v>17459.994094529215</v>
      </c>
      <c r="F245" s="101">
        <f t="shared" si="24"/>
        <v>17460</v>
      </c>
      <c r="G245" s="101">
        <f t="shared" si="28"/>
        <v>-2.2918000031495467E-3</v>
      </c>
      <c r="I245" s="101">
        <f t="shared" si="29"/>
        <v>-2.2918000031495467E-3</v>
      </c>
      <c r="Q245" s="113">
        <f t="shared" si="27"/>
        <v>31405.154999999999</v>
      </c>
      <c r="Z245" s="101">
        <v>6</v>
      </c>
      <c r="AB245" s="101" t="s">
        <v>28</v>
      </c>
      <c r="AD245" s="101" t="s">
        <v>30</v>
      </c>
    </row>
    <row r="246" spans="1:30" s="101" customFormat="1" ht="12.95" customHeight="1" x14ac:dyDescent="0.2">
      <c r="A246" s="101" t="s">
        <v>96</v>
      </c>
      <c r="B246" s="102"/>
      <c r="C246" s="114">
        <v>46497.381999999998</v>
      </c>
      <c r="D246" s="114"/>
      <c r="E246" s="101">
        <f t="shared" si="23"/>
        <v>17649.97255855177</v>
      </c>
      <c r="F246" s="101">
        <f t="shared" si="24"/>
        <v>17650</v>
      </c>
      <c r="G246" s="101">
        <f t="shared" si="28"/>
        <v>-1.0649500007275492E-2</v>
      </c>
      <c r="I246" s="101">
        <f t="shared" si="29"/>
        <v>-1.0649500007275492E-2</v>
      </c>
      <c r="Q246" s="113">
        <f t="shared" si="27"/>
        <v>31478.881999999998</v>
      </c>
      <c r="Z246" s="101">
        <v>5</v>
      </c>
      <c r="AB246" s="101" t="s">
        <v>97</v>
      </c>
      <c r="AD246" s="101" t="s">
        <v>30</v>
      </c>
    </row>
    <row r="247" spans="1:30" s="101" customFormat="1" ht="12.95" customHeight="1" x14ac:dyDescent="0.2">
      <c r="A247" s="101" t="s">
        <v>96</v>
      </c>
      <c r="B247" s="102"/>
      <c r="C247" s="114">
        <v>46497.385000000002</v>
      </c>
      <c r="D247" s="114"/>
      <c r="E247" s="101">
        <f t="shared" si="23"/>
        <v>17649.980288900122</v>
      </c>
      <c r="F247" s="101">
        <f t="shared" si="24"/>
        <v>17650</v>
      </c>
      <c r="G247" s="101">
        <f t="shared" si="28"/>
        <v>-7.6495000030263327E-3</v>
      </c>
      <c r="I247" s="101">
        <f t="shared" si="29"/>
        <v>-7.6495000030263327E-3</v>
      </c>
      <c r="Q247" s="113">
        <f t="shared" si="27"/>
        <v>31478.885000000002</v>
      </c>
      <c r="Z247" s="101">
        <v>5</v>
      </c>
      <c r="AB247" s="101" t="s">
        <v>98</v>
      </c>
      <c r="AD247" s="101" t="s">
        <v>30</v>
      </c>
    </row>
    <row r="248" spans="1:30" s="101" customFormat="1" ht="12.95" customHeight="1" x14ac:dyDescent="0.2">
      <c r="A248" s="101" t="s">
        <v>99</v>
      </c>
      <c r="B248" s="102"/>
      <c r="C248" s="114">
        <v>46497.394999999997</v>
      </c>
      <c r="D248" s="114"/>
      <c r="E248" s="101">
        <f t="shared" si="23"/>
        <v>17650.006056727907</v>
      </c>
      <c r="F248" s="101">
        <f t="shared" si="24"/>
        <v>17650</v>
      </c>
      <c r="G248" s="101">
        <f t="shared" si="28"/>
        <v>2.3504999917349778E-3</v>
      </c>
      <c r="I248" s="101">
        <f t="shared" si="29"/>
        <v>2.3504999917349778E-3</v>
      </c>
      <c r="Q248" s="113">
        <f t="shared" si="27"/>
        <v>31478.894999999997</v>
      </c>
      <c r="AD248" s="101" t="s">
        <v>91</v>
      </c>
    </row>
    <row r="249" spans="1:30" s="101" customFormat="1" ht="12.95" customHeight="1" x14ac:dyDescent="0.2">
      <c r="A249" s="101" t="s">
        <v>55</v>
      </c>
      <c r="B249" s="102"/>
      <c r="C249" s="114">
        <v>46511.750999999997</v>
      </c>
      <c r="D249" s="114"/>
      <c r="E249" s="101">
        <f t="shared" si="23"/>
        <v>17686.998350317881</v>
      </c>
      <c r="F249" s="101">
        <f t="shared" si="24"/>
        <v>17687</v>
      </c>
      <c r="G249" s="101">
        <f t="shared" si="28"/>
        <v>-6.4021000434877351E-4</v>
      </c>
      <c r="I249" s="101">
        <f t="shared" si="29"/>
        <v>-6.4021000434877351E-4</v>
      </c>
      <c r="Q249" s="113">
        <f t="shared" si="27"/>
        <v>31493.250999999997</v>
      </c>
      <c r="Z249" s="101">
        <v>16</v>
      </c>
      <c r="AB249" s="101" t="s">
        <v>62</v>
      </c>
      <c r="AD249" s="101" t="s">
        <v>56</v>
      </c>
    </row>
    <row r="250" spans="1:30" s="101" customFormat="1" ht="12.95" customHeight="1" x14ac:dyDescent="0.2">
      <c r="A250" s="101" t="s">
        <v>55</v>
      </c>
      <c r="B250" s="102"/>
      <c r="C250" s="114">
        <v>46523.788</v>
      </c>
      <c r="D250" s="114"/>
      <c r="E250" s="101">
        <f t="shared" si="23"/>
        <v>17718.015084640996</v>
      </c>
      <c r="F250" s="101">
        <f t="shared" si="24"/>
        <v>17718</v>
      </c>
      <c r="G250" s="101">
        <f t="shared" si="28"/>
        <v>5.8540600002743304E-3</v>
      </c>
      <c r="I250" s="101">
        <f t="shared" si="29"/>
        <v>5.8540600002743304E-3</v>
      </c>
      <c r="Q250" s="113">
        <f t="shared" si="27"/>
        <v>31505.288</v>
      </c>
      <c r="Z250" s="101">
        <v>11</v>
      </c>
      <c r="AB250" s="101" t="s">
        <v>94</v>
      </c>
      <c r="AD250" s="101" t="s">
        <v>56</v>
      </c>
    </row>
    <row r="251" spans="1:30" s="101" customFormat="1" ht="12.95" customHeight="1" x14ac:dyDescent="0.2">
      <c r="A251" s="101" t="s">
        <v>100</v>
      </c>
      <c r="B251" s="102"/>
      <c r="C251" s="114">
        <v>46535.425000000003</v>
      </c>
      <c r="D251" s="114"/>
      <c r="E251" s="101">
        <f t="shared" si="23"/>
        <v>17748.001105852098</v>
      </c>
      <c r="F251" s="101">
        <f t="shared" si="24"/>
        <v>17748</v>
      </c>
      <c r="G251" s="101">
        <f t="shared" si="28"/>
        <v>4.2915999802062288E-4</v>
      </c>
      <c r="I251" s="101">
        <f t="shared" si="29"/>
        <v>4.2915999802062288E-4</v>
      </c>
      <c r="Q251" s="113">
        <f t="shared" si="27"/>
        <v>31516.925000000003</v>
      </c>
      <c r="Z251" s="101">
        <v>8</v>
      </c>
      <c r="AB251" s="101" t="s">
        <v>28</v>
      </c>
      <c r="AD251" s="101" t="s">
        <v>30</v>
      </c>
    </row>
    <row r="252" spans="1:30" s="101" customFormat="1" ht="12.95" customHeight="1" x14ac:dyDescent="0.2">
      <c r="A252" s="101" t="s">
        <v>55</v>
      </c>
      <c r="B252" s="102"/>
      <c r="C252" s="114">
        <v>46560.652999999998</v>
      </c>
      <c r="D252" s="114"/>
      <c r="E252" s="101">
        <f t="shared" si="23"/>
        <v>17813.008181826441</v>
      </c>
      <c r="F252" s="101">
        <f t="shared" si="24"/>
        <v>17813</v>
      </c>
      <c r="G252" s="101">
        <f t="shared" si="28"/>
        <v>3.1752099966979586E-3</v>
      </c>
      <c r="I252" s="101">
        <f t="shared" si="29"/>
        <v>3.1752099966979586E-3</v>
      </c>
      <c r="Q252" s="113">
        <f t="shared" si="27"/>
        <v>31542.152999999998</v>
      </c>
      <c r="Z252" s="101">
        <v>15</v>
      </c>
      <c r="AB252" s="101" t="s">
        <v>62</v>
      </c>
      <c r="AD252" s="101" t="s">
        <v>56</v>
      </c>
    </row>
    <row r="253" spans="1:30" s="101" customFormat="1" ht="12.95" customHeight="1" x14ac:dyDescent="0.2">
      <c r="A253" s="101" t="s">
        <v>101</v>
      </c>
      <c r="B253" s="102"/>
      <c r="C253" s="114">
        <v>46766.718999999997</v>
      </c>
      <c r="D253" s="114"/>
      <c r="E253" s="101">
        <f t="shared" si="23"/>
        <v>18343.995502174108</v>
      </c>
      <c r="F253" s="101">
        <f t="shared" si="24"/>
        <v>18344</v>
      </c>
      <c r="G253" s="101">
        <f t="shared" si="28"/>
        <v>-1.7455200068070553E-3</v>
      </c>
      <c r="I253" s="101">
        <f t="shared" si="29"/>
        <v>-1.7455200068070553E-3</v>
      </c>
      <c r="Q253" s="113">
        <f t="shared" si="27"/>
        <v>31748.218999999997</v>
      </c>
      <c r="Z253" s="101">
        <v>11</v>
      </c>
      <c r="AB253" s="101" t="s">
        <v>28</v>
      </c>
      <c r="AD253" s="101" t="s">
        <v>30</v>
      </c>
    </row>
    <row r="254" spans="1:30" s="101" customFormat="1" ht="12.95" customHeight="1" x14ac:dyDescent="0.2">
      <c r="A254" s="101" t="s">
        <v>101</v>
      </c>
      <c r="B254" s="102"/>
      <c r="C254" s="114">
        <v>46798.544999999998</v>
      </c>
      <c r="D254" s="114"/>
      <c r="E254" s="101">
        <f t="shared" si="23"/>
        <v>18426.004190931038</v>
      </c>
      <c r="F254" s="101">
        <f t="shared" si="24"/>
        <v>18426</v>
      </c>
      <c r="G254" s="101">
        <f t="shared" si="28"/>
        <v>1.6264199948636815E-3</v>
      </c>
      <c r="I254" s="101">
        <f t="shared" si="29"/>
        <v>1.6264199948636815E-3</v>
      </c>
      <c r="Q254" s="113">
        <f t="shared" si="27"/>
        <v>31780.044999999998</v>
      </c>
      <c r="Z254" s="101">
        <v>6</v>
      </c>
      <c r="AB254" s="101" t="s">
        <v>28</v>
      </c>
      <c r="AD254" s="101" t="s">
        <v>30</v>
      </c>
    </row>
    <row r="255" spans="1:30" s="101" customFormat="1" ht="12.95" customHeight="1" x14ac:dyDescent="0.2">
      <c r="A255" s="101" t="s">
        <v>55</v>
      </c>
      <c r="B255" s="102"/>
      <c r="C255" s="114">
        <v>46861.809000000001</v>
      </c>
      <c r="D255" s="114"/>
      <c r="E255" s="101">
        <f t="shared" si="23"/>
        <v>18589.021776726251</v>
      </c>
      <c r="F255" s="101">
        <f t="shared" si="24"/>
        <v>18589</v>
      </c>
      <c r="G255" s="101">
        <f t="shared" si="28"/>
        <v>8.4511300010490231E-3</v>
      </c>
      <c r="I255" s="101">
        <f t="shared" si="29"/>
        <v>8.4511300010490231E-3</v>
      </c>
      <c r="Q255" s="113">
        <f t="shared" si="27"/>
        <v>31843.309000000001</v>
      </c>
      <c r="Z255" s="101">
        <v>10</v>
      </c>
      <c r="AB255" s="101" t="s">
        <v>71</v>
      </c>
      <c r="AD255" s="101" t="s">
        <v>56</v>
      </c>
    </row>
    <row r="256" spans="1:30" s="101" customFormat="1" ht="12.95" customHeight="1" x14ac:dyDescent="0.2">
      <c r="A256" s="101" t="s">
        <v>102</v>
      </c>
      <c r="B256" s="102"/>
      <c r="C256" s="114">
        <v>46862.58</v>
      </c>
      <c r="D256" s="114"/>
      <c r="E256" s="101">
        <f t="shared" si="23"/>
        <v>18591.008476249648</v>
      </c>
      <c r="F256" s="101">
        <f t="shared" si="24"/>
        <v>18591</v>
      </c>
      <c r="G256" s="101">
        <f t="shared" si="28"/>
        <v>3.2894699979806319E-3</v>
      </c>
      <c r="I256" s="101">
        <f t="shared" si="29"/>
        <v>3.2894699979806319E-3</v>
      </c>
      <c r="Q256" s="113">
        <f t="shared" si="27"/>
        <v>31844.080000000002</v>
      </c>
      <c r="Z256" s="101">
        <v>6</v>
      </c>
      <c r="AB256" s="101" t="s">
        <v>28</v>
      </c>
      <c r="AD256" s="101" t="s">
        <v>30</v>
      </c>
    </row>
    <row r="257" spans="1:30" s="101" customFormat="1" ht="12.95" customHeight="1" x14ac:dyDescent="0.2">
      <c r="A257" s="101" t="s">
        <v>55</v>
      </c>
      <c r="B257" s="102"/>
      <c r="C257" s="114">
        <v>46875.777000000002</v>
      </c>
      <c r="D257" s="114"/>
      <c r="E257" s="101">
        <f t="shared" si="23"/>
        <v>18625.014278597577</v>
      </c>
      <c r="F257" s="101">
        <f t="shared" si="24"/>
        <v>18625</v>
      </c>
      <c r="G257" s="101">
        <f t="shared" si="28"/>
        <v>5.5412500005331822E-3</v>
      </c>
      <c r="I257" s="101">
        <f t="shared" si="29"/>
        <v>5.5412500005331822E-3</v>
      </c>
      <c r="Q257" s="113">
        <f t="shared" si="27"/>
        <v>31857.277000000002</v>
      </c>
      <c r="Z257" s="101">
        <v>18</v>
      </c>
      <c r="AB257" s="101" t="s">
        <v>62</v>
      </c>
      <c r="AD257" s="101" t="s">
        <v>56</v>
      </c>
    </row>
    <row r="258" spans="1:30" s="101" customFormat="1" ht="12.95" customHeight="1" x14ac:dyDescent="0.2">
      <c r="A258" s="101" t="s">
        <v>55</v>
      </c>
      <c r="B258" s="102" t="s">
        <v>140</v>
      </c>
      <c r="C258" s="114">
        <v>46881.786999999997</v>
      </c>
      <c r="D258" s="114"/>
      <c r="E258" s="101">
        <f t="shared" si="23"/>
        <v>18640.500743105484</v>
      </c>
      <c r="F258" s="101">
        <f t="shared" si="24"/>
        <v>18640.5</v>
      </c>
      <c r="G258" s="101">
        <f t="shared" ref="G258:G289" si="30">+C258-(C$7+F258*C$8)</f>
        <v>2.8838499565608799E-4</v>
      </c>
      <c r="I258" s="101">
        <f t="shared" si="29"/>
        <v>2.8838499565608799E-4</v>
      </c>
      <c r="Q258" s="113">
        <f t="shared" si="27"/>
        <v>31863.286999999997</v>
      </c>
      <c r="Z258" s="101">
        <v>9</v>
      </c>
      <c r="AB258" s="101" t="s">
        <v>94</v>
      </c>
      <c r="AD258" s="101" t="s">
        <v>56</v>
      </c>
    </row>
    <row r="259" spans="1:30" s="101" customFormat="1" ht="12.95" customHeight="1" x14ac:dyDescent="0.2">
      <c r="A259" s="101" t="s">
        <v>104</v>
      </c>
      <c r="B259" s="102"/>
      <c r="C259" s="114">
        <v>46908.377</v>
      </c>
      <c r="D259" s="114"/>
      <c r="E259" s="101">
        <f t="shared" si="23"/>
        <v>18709.017397226235</v>
      </c>
      <c r="F259" s="101">
        <f t="shared" si="24"/>
        <v>18709</v>
      </c>
      <c r="G259" s="101">
        <f t="shared" si="30"/>
        <v>6.7515299961087294E-3</v>
      </c>
      <c r="I259" s="101">
        <f t="shared" si="29"/>
        <v>6.7515299961087294E-3</v>
      </c>
      <c r="Q259" s="113">
        <f t="shared" si="27"/>
        <v>31889.877</v>
      </c>
      <c r="Z259" s="101">
        <v>10</v>
      </c>
      <c r="AB259" s="101" t="s">
        <v>103</v>
      </c>
      <c r="AD259" s="101" t="s">
        <v>30</v>
      </c>
    </row>
    <row r="260" spans="1:30" s="101" customFormat="1" ht="12.95" customHeight="1" x14ac:dyDescent="0.2">
      <c r="A260" s="101" t="s">
        <v>55</v>
      </c>
      <c r="B260" s="102"/>
      <c r="C260" s="114">
        <v>46910.699000000001</v>
      </c>
      <c r="D260" s="114"/>
      <c r="E260" s="101">
        <f t="shared" si="23"/>
        <v>18715.000686841442</v>
      </c>
      <c r="F260" s="101">
        <f t="shared" si="24"/>
        <v>18715</v>
      </c>
      <c r="G260" s="101">
        <f t="shared" si="30"/>
        <v>2.6654999965103343E-4</v>
      </c>
      <c r="I260" s="101">
        <f t="shared" si="29"/>
        <v>2.6654999965103343E-4</v>
      </c>
      <c r="Q260" s="113">
        <f t="shared" si="27"/>
        <v>31892.199000000001</v>
      </c>
      <c r="Z260" s="101">
        <v>14</v>
      </c>
      <c r="AB260" s="101" t="s">
        <v>71</v>
      </c>
      <c r="AD260" s="101" t="s">
        <v>56</v>
      </c>
    </row>
    <row r="261" spans="1:30" s="101" customFormat="1" ht="12.95" customHeight="1" x14ac:dyDescent="0.2">
      <c r="A261" s="101" t="s">
        <v>55</v>
      </c>
      <c r="B261" s="102" t="s">
        <v>140</v>
      </c>
      <c r="C261" s="114">
        <v>46911.67</v>
      </c>
      <c r="D261" s="114"/>
      <c r="E261" s="101">
        <f t="shared" si="23"/>
        <v>18717.502742920839</v>
      </c>
      <c r="F261" s="101">
        <f t="shared" si="24"/>
        <v>18717.5</v>
      </c>
      <c r="G261" s="101">
        <f t="shared" si="30"/>
        <v>1.0644749927450903E-3</v>
      </c>
      <c r="I261" s="101">
        <f t="shared" si="29"/>
        <v>1.0644749927450903E-3</v>
      </c>
      <c r="Q261" s="113">
        <f t="shared" si="27"/>
        <v>31893.17</v>
      </c>
      <c r="Z261" s="101">
        <v>12</v>
      </c>
      <c r="AB261" s="101" t="s">
        <v>71</v>
      </c>
      <c r="AD261" s="101" t="s">
        <v>56</v>
      </c>
    </row>
    <row r="262" spans="1:30" s="101" customFormat="1" ht="12.95" customHeight="1" x14ac:dyDescent="0.2">
      <c r="A262" s="101" t="s">
        <v>55</v>
      </c>
      <c r="B262" s="102"/>
      <c r="C262" s="114">
        <v>46912.639999999999</v>
      </c>
      <c r="D262" s="114"/>
      <c r="E262" s="101">
        <f t="shared" si="23"/>
        <v>18720.002222217459</v>
      </c>
      <c r="F262" s="101">
        <f t="shared" si="24"/>
        <v>18720</v>
      </c>
      <c r="G262" s="101">
        <f t="shared" si="30"/>
        <v>8.6239999654935673E-4</v>
      </c>
      <c r="I262" s="101">
        <f t="shared" si="29"/>
        <v>8.6239999654935673E-4</v>
      </c>
      <c r="Q262" s="113">
        <f t="shared" si="27"/>
        <v>31894.14</v>
      </c>
      <c r="Z262" s="101">
        <v>11</v>
      </c>
      <c r="AB262" s="101" t="s">
        <v>71</v>
      </c>
      <c r="AD262" s="101" t="s">
        <v>56</v>
      </c>
    </row>
    <row r="263" spans="1:30" s="101" customFormat="1" ht="12.95" customHeight="1" x14ac:dyDescent="0.2">
      <c r="A263" s="101" t="s">
        <v>104</v>
      </c>
      <c r="B263" s="102"/>
      <c r="C263" s="114">
        <v>46939.42</v>
      </c>
      <c r="D263" s="114"/>
      <c r="E263" s="101">
        <f t="shared" si="23"/>
        <v>18789.008465066403</v>
      </c>
      <c r="F263" s="101">
        <f t="shared" si="24"/>
        <v>18789</v>
      </c>
      <c r="G263" s="101">
        <f t="shared" si="30"/>
        <v>3.2851299984031357E-3</v>
      </c>
      <c r="I263" s="101">
        <f t="shared" si="29"/>
        <v>3.2851299984031357E-3</v>
      </c>
      <c r="Q263" s="113">
        <f t="shared" si="27"/>
        <v>31920.92</v>
      </c>
      <c r="Z263" s="101">
        <v>6</v>
      </c>
      <c r="AB263" s="101" t="s">
        <v>28</v>
      </c>
      <c r="AD263" s="101" t="s">
        <v>30</v>
      </c>
    </row>
    <row r="264" spans="1:30" s="101" customFormat="1" ht="12.95" customHeight="1" x14ac:dyDescent="0.2">
      <c r="A264" s="101" t="s">
        <v>105</v>
      </c>
      <c r="B264" s="102"/>
      <c r="C264" s="114">
        <v>47158.678</v>
      </c>
      <c r="D264" s="114"/>
      <c r="E264" s="101">
        <f t="shared" si="23"/>
        <v>19353.988703848107</v>
      </c>
      <c r="F264" s="101">
        <f t="shared" si="24"/>
        <v>19354</v>
      </c>
      <c r="G264" s="101">
        <f t="shared" si="30"/>
        <v>-4.3838200072059408E-3</v>
      </c>
      <c r="I264" s="101">
        <f t="shared" si="29"/>
        <v>-4.3838200072059408E-3</v>
      </c>
      <c r="Q264" s="113">
        <f t="shared" si="27"/>
        <v>32140.178</v>
      </c>
      <c r="Z264" s="101">
        <v>6</v>
      </c>
      <c r="AB264" s="101" t="s">
        <v>28</v>
      </c>
      <c r="AD264" s="101" t="s">
        <v>30</v>
      </c>
    </row>
    <row r="265" spans="1:30" s="101" customFormat="1" ht="12.95" customHeight="1" x14ac:dyDescent="0.2">
      <c r="A265" s="101" t="s">
        <v>106</v>
      </c>
      <c r="B265" s="102"/>
      <c r="C265" s="114">
        <v>47214.57</v>
      </c>
      <c r="D265" s="114"/>
      <c r="E265" s="101">
        <f t="shared" si="23"/>
        <v>19498.010246989001</v>
      </c>
      <c r="F265" s="101">
        <f t="shared" si="24"/>
        <v>19498</v>
      </c>
      <c r="G265" s="101">
        <f t="shared" si="30"/>
        <v>3.9766599948052317E-3</v>
      </c>
      <c r="I265" s="101">
        <f t="shared" si="29"/>
        <v>3.9766599948052317E-3</v>
      </c>
      <c r="Q265" s="113">
        <f t="shared" si="27"/>
        <v>32196.07</v>
      </c>
      <c r="Z265" s="101">
        <v>6</v>
      </c>
      <c r="AB265" s="101" t="s">
        <v>28</v>
      </c>
      <c r="AD265" s="101" t="s">
        <v>30</v>
      </c>
    </row>
    <row r="266" spans="1:30" s="101" customFormat="1" ht="12.95" customHeight="1" x14ac:dyDescent="0.2">
      <c r="A266" s="101" t="s">
        <v>55</v>
      </c>
      <c r="B266" s="102" t="s">
        <v>140</v>
      </c>
      <c r="C266" s="114">
        <v>47219.811999999998</v>
      </c>
      <c r="D266" s="114"/>
      <c r="E266" s="101">
        <f t="shared" si="23"/>
        <v>19511.517742321863</v>
      </c>
      <c r="F266" s="101">
        <f t="shared" si="24"/>
        <v>19511.5</v>
      </c>
      <c r="G266" s="101">
        <f t="shared" si="30"/>
        <v>6.885454997245688E-3</v>
      </c>
      <c r="I266" s="101">
        <f t="shared" si="29"/>
        <v>6.885454997245688E-3</v>
      </c>
      <c r="Q266" s="113">
        <f t="shared" si="27"/>
        <v>32201.311999999998</v>
      </c>
      <c r="Z266" s="101">
        <v>13</v>
      </c>
      <c r="AB266" s="101" t="s">
        <v>62</v>
      </c>
      <c r="AD266" s="101" t="s">
        <v>56</v>
      </c>
    </row>
    <row r="267" spans="1:30" s="101" customFormat="1" ht="12.95" customHeight="1" x14ac:dyDescent="0.2">
      <c r="A267" s="101" t="s">
        <v>107</v>
      </c>
      <c r="B267" s="102"/>
      <c r="C267" s="114">
        <v>47234.745999999999</v>
      </c>
      <c r="D267" s="114"/>
      <c r="E267" s="101">
        <f t="shared" si="23"/>
        <v>19549.999416358689</v>
      </c>
      <c r="F267" s="101">
        <f t="shared" si="24"/>
        <v>19550</v>
      </c>
      <c r="G267" s="101">
        <f t="shared" si="30"/>
        <v>-2.2650000755675137E-4</v>
      </c>
      <c r="J267" s="101">
        <f t="shared" ref="J267:J272" si="31">G267</f>
        <v>-2.2650000755675137E-4</v>
      </c>
      <c r="O267" s="101">
        <f t="shared" ref="O267:O272" ca="1" si="32">+C$11+C$12*F267</f>
        <v>1.5794172866576733E-2</v>
      </c>
      <c r="Q267" s="113">
        <f t="shared" si="27"/>
        <v>32216.245999999999</v>
      </c>
      <c r="AD267" s="101" t="s">
        <v>91</v>
      </c>
    </row>
    <row r="268" spans="1:30" s="101" customFormat="1" ht="12.95" customHeight="1" x14ac:dyDescent="0.2">
      <c r="A268" s="21" t="s">
        <v>107</v>
      </c>
      <c r="B268" s="23" t="s">
        <v>138</v>
      </c>
      <c r="C268" s="21">
        <v>47234.746700000003</v>
      </c>
      <c r="D268" s="22"/>
      <c r="E268" s="101">
        <f t="shared" si="23"/>
        <v>19550.001220106646</v>
      </c>
      <c r="F268" s="101">
        <f t="shared" si="24"/>
        <v>19550</v>
      </c>
      <c r="G268" s="101">
        <f t="shared" si="30"/>
        <v>4.7349999658763409E-4</v>
      </c>
      <c r="J268" s="101">
        <f t="shared" si="31"/>
        <v>4.7349999658763409E-4</v>
      </c>
      <c r="O268" s="101">
        <f t="shared" ca="1" si="32"/>
        <v>1.5794172866576733E-2</v>
      </c>
      <c r="Q268" s="113">
        <f t="shared" si="27"/>
        <v>32216.246700000003</v>
      </c>
    </row>
    <row r="269" spans="1:30" s="101" customFormat="1" ht="12.95" customHeight="1" x14ac:dyDescent="0.2">
      <c r="A269" s="101" t="s">
        <v>107</v>
      </c>
      <c r="B269" s="102" t="s">
        <v>138</v>
      </c>
      <c r="C269" s="114">
        <v>47234.746700000018</v>
      </c>
      <c r="D269" s="114"/>
      <c r="E269" s="101">
        <f t="shared" si="23"/>
        <v>19550.001220106686</v>
      </c>
      <c r="F269" s="101">
        <f t="shared" si="24"/>
        <v>19550</v>
      </c>
      <c r="G269" s="101">
        <f t="shared" si="30"/>
        <v>4.7350001113954931E-4</v>
      </c>
      <c r="J269" s="101">
        <f t="shared" si="31"/>
        <v>4.7350001113954931E-4</v>
      </c>
      <c r="O269" s="101">
        <f t="shared" ca="1" si="32"/>
        <v>1.5794172866576733E-2</v>
      </c>
      <c r="Q269" s="113">
        <f t="shared" si="27"/>
        <v>32216.246700000018</v>
      </c>
    </row>
    <row r="270" spans="1:30" s="101" customFormat="1" ht="12.95" customHeight="1" x14ac:dyDescent="0.2">
      <c r="A270" s="101" t="s">
        <v>107</v>
      </c>
      <c r="B270" s="102"/>
      <c r="C270" s="114">
        <v>47237.856</v>
      </c>
      <c r="D270" s="114"/>
      <c r="E270" s="101">
        <f t="shared" si="23"/>
        <v>19558.013210804555</v>
      </c>
      <c r="F270" s="101">
        <f t="shared" si="24"/>
        <v>19558</v>
      </c>
      <c r="G270" s="101">
        <f t="shared" si="30"/>
        <v>5.1268599927425385E-3</v>
      </c>
      <c r="J270" s="101">
        <f t="shared" si="31"/>
        <v>5.1268599927425385E-3</v>
      </c>
      <c r="O270" s="101">
        <f t="shared" ca="1" si="32"/>
        <v>1.5794823500599374E-2</v>
      </c>
      <c r="Q270" s="113">
        <f t="shared" si="27"/>
        <v>32219.356</v>
      </c>
      <c r="AD270" s="101" t="s">
        <v>91</v>
      </c>
    </row>
    <row r="271" spans="1:30" s="101" customFormat="1" ht="12.95" customHeight="1" x14ac:dyDescent="0.2">
      <c r="A271" s="101" t="s">
        <v>107</v>
      </c>
      <c r="B271" s="102" t="s">
        <v>138</v>
      </c>
      <c r="C271" s="114">
        <v>47237.856099999975</v>
      </c>
      <c r="D271" s="114"/>
      <c r="E271" s="101">
        <f t="shared" si="23"/>
        <v>19558.013468482772</v>
      </c>
      <c r="F271" s="101">
        <f t="shared" si="24"/>
        <v>19558</v>
      </c>
      <c r="G271" s="101">
        <f t="shared" si="30"/>
        <v>5.2268599683884531E-3</v>
      </c>
      <c r="J271" s="101">
        <f t="shared" si="31"/>
        <v>5.2268599683884531E-3</v>
      </c>
      <c r="O271" s="101">
        <f t="shared" ca="1" si="32"/>
        <v>1.5794823500599374E-2</v>
      </c>
      <c r="Q271" s="113">
        <f t="shared" si="27"/>
        <v>32219.356099999975</v>
      </c>
    </row>
    <row r="272" spans="1:30" s="101" customFormat="1" ht="12.95" customHeight="1" x14ac:dyDescent="0.2">
      <c r="A272" s="7" t="s">
        <v>107</v>
      </c>
      <c r="B272" s="117" t="s">
        <v>138</v>
      </c>
      <c r="C272" s="7">
        <v>47237.856099999997</v>
      </c>
      <c r="D272" s="7" t="s">
        <v>236</v>
      </c>
      <c r="E272" s="58">
        <f t="shared" si="23"/>
        <v>19558.013468482826</v>
      </c>
      <c r="F272" s="101">
        <f t="shared" si="24"/>
        <v>19558</v>
      </c>
      <c r="G272" s="101">
        <f t="shared" si="30"/>
        <v>5.226859990216326E-3</v>
      </c>
      <c r="J272" s="101">
        <f t="shared" si="31"/>
        <v>5.226859990216326E-3</v>
      </c>
      <c r="O272" s="101">
        <f t="shared" ca="1" si="32"/>
        <v>1.5794823500599374E-2</v>
      </c>
      <c r="Q272" s="113">
        <f t="shared" si="27"/>
        <v>32219.356099999997</v>
      </c>
    </row>
    <row r="273" spans="1:30" s="101" customFormat="1" ht="12.95" customHeight="1" x14ac:dyDescent="0.2">
      <c r="A273" s="101" t="s">
        <v>108</v>
      </c>
      <c r="B273" s="102"/>
      <c r="C273" s="114">
        <v>47239.404000000002</v>
      </c>
      <c r="D273" s="114"/>
      <c r="E273" s="101">
        <f t="shared" si="23"/>
        <v>19562.002070548035</v>
      </c>
      <c r="F273" s="101">
        <f t="shared" si="24"/>
        <v>19562</v>
      </c>
      <c r="G273" s="101">
        <f t="shared" si="30"/>
        <v>8.0354000238003209E-4</v>
      </c>
      <c r="I273" s="101">
        <f>G273</f>
        <v>8.0354000238003209E-4</v>
      </c>
      <c r="Q273" s="113">
        <f t="shared" si="27"/>
        <v>32220.904000000002</v>
      </c>
      <c r="Z273" s="101">
        <v>7</v>
      </c>
      <c r="AB273" s="101" t="s">
        <v>32</v>
      </c>
      <c r="AD273" s="101" t="s">
        <v>30</v>
      </c>
    </row>
    <row r="274" spans="1:30" s="101" customFormat="1" ht="12.95" customHeight="1" x14ac:dyDescent="0.2">
      <c r="A274" s="101" t="s">
        <v>107</v>
      </c>
      <c r="B274" s="102" t="s">
        <v>140</v>
      </c>
      <c r="C274" s="114">
        <v>47250.855000000003</v>
      </c>
      <c r="D274" s="114"/>
      <c r="E274" s="101">
        <f t="shared" si="23"/>
        <v>19591.508810162049</v>
      </c>
      <c r="F274" s="101">
        <f t="shared" si="24"/>
        <v>19591.5</v>
      </c>
      <c r="G274" s="101">
        <f t="shared" si="30"/>
        <v>3.4190549995400943E-3</v>
      </c>
      <c r="J274" s="101">
        <f>G274</f>
        <v>3.4190549995400943E-3</v>
      </c>
      <c r="O274" s="101">
        <f ca="1">+C$11+C$12*F274</f>
        <v>1.579754803056917E-2</v>
      </c>
      <c r="Q274" s="113">
        <f t="shared" si="27"/>
        <v>32232.355000000003</v>
      </c>
      <c r="AD274" s="101" t="s">
        <v>91</v>
      </c>
    </row>
    <row r="275" spans="1:30" s="101" customFormat="1" ht="12.95" customHeight="1" x14ac:dyDescent="0.2">
      <c r="A275" s="101" t="s">
        <v>107</v>
      </c>
      <c r="B275" s="102" t="s">
        <v>140</v>
      </c>
      <c r="C275" s="114">
        <v>47250.855299999937</v>
      </c>
      <c r="D275" s="114"/>
      <c r="E275" s="101">
        <f t="shared" si="23"/>
        <v>19591.509583196712</v>
      </c>
      <c r="F275" s="101">
        <f t="shared" si="24"/>
        <v>19591.5</v>
      </c>
      <c r="G275" s="101">
        <f t="shared" si="30"/>
        <v>3.7190549337537959E-3</v>
      </c>
      <c r="J275" s="101">
        <f>G275</f>
        <v>3.7190549337537959E-3</v>
      </c>
      <c r="O275" s="101">
        <f ca="1">+C$11+C$12*F275</f>
        <v>1.579754803056917E-2</v>
      </c>
      <c r="Q275" s="113">
        <f t="shared" si="27"/>
        <v>32232.355299999937</v>
      </c>
    </row>
    <row r="276" spans="1:30" s="101" customFormat="1" ht="12.95" customHeight="1" x14ac:dyDescent="0.2">
      <c r="A276" s="7" t="s">
        <v>107</v>
      </c>
      <c r="B276" s="117" t="s">
        <v>140</v>
      </c>
      <c r="C276" s="7">
        <v>47250.855300000003</v>
      </c>
      <c r="D276" s="7" t="s">
        <v>236</v>
      </c>
      <c r="E276" s="58">
        <f t="shared" si="23"/>
        <v>19591.509583196883</v>
      </c>
      <c r="F276" s="101">
        <f t="shared" si="24"/>
        <v>19591.5</v>
      </c>
      <c r="G276" s="101">
        <f t="shared" si="30"/>
        <v>3.7190549992374144E-3</v>
      </c>
      <c r="J276" s="101">
        <f>G276</f>
        <v>3.7190549992374144E-3</v>
      </c>
      <c r="O276" s="101">
        <f ca="1">+C$11+C$12*F276</f>
        <v>1.579754803056917E-2</v>
      </c>
      <c r="Q276" s="113">
        <f t="shared" si="27"/>
        <v>32232.355300000003</v>
      </c>
    </row>
    <row r="277" spans="1:30" s="101" customFormat="1" ht="12.95" customHeight="1" x14ac:dyDescent="0.2">
      <c r="A277" s="101" t="s">
        <v>108</v>
      </c>
      <c r="B277" s="102"/>
      <c r="C277" s="114">
        <v>47262.300999999999</v>
      </c>
      <c r="D277" s="114"/>
      <c r="E277" s="101">
        <f t="shared" ref="E277:E340" si="33">+(C277-C$7)/C$8</f>
        <v>19621.00266586215</v>
      </c>
      <c r="F277" s="101">
        <f t="shared" ref="F277:F340" si="34">ROUND(2*E277,0)/2</f>
        <v>19621</v>
      </c>
      <c r="G277" s="101">
        <f t="shared" si="30"/>
        <v>1.0345699993195012E-3</v>
      </c>
      <c r="I277" s="101">
        <f t="shared" ref="I277:I309" si="35">G277</f>
        <v>1.0345699993195012E-3</v>
      </c>
      <c r="Q277" s="113">
        <f t="shared" ref="Q277:Q340" si="36">+C277-15018.5</f>
        <v>32243.800999999999</v>
      </c>
      <c r="Z277" s="101">
        <v>6</v>
      </c>
      <c r="AB277" s="101" t="s">
        <v>28</v>
      </c>
      <c r="AD277" s="101" t="s">
        <v>30</v>
      </c>
    </row>
    <row r="278" spans="1:30" s="101" customFormat="1" ht="12.95" customHeight="1" x14ac:dyDescent="0.2">
      <c r="A278" s="101" t="s">
        <v>55</v>
      </c>
      <c r="B278" s="102" t="s">
        <v>140</v>
      </c>
      <c r="C278" s="114">
        <v>47268.707000000002</v>
      </c>
      <c r="D278" s="114"/>
      <c r="E278" s="101">
        <f t="shared" si="33"/>
        <v>19637.509536350968</v>
      </c>
      <c r="F278" s="101">
        <f t="shared" si="34"/>
        <v>19637.5</v>
      </c>
      <c r="G278" s="101">
        <f t="shared" si="30"/>
        <v>3.7008750005043112E-3</v>
      </c>
      <c r="I278" s="101">
        <f t="shared" si="35"/>
        <v>3.7008750005043112E-3</v>
      </c>
      <c r="Q278" s="113">
        <f t="shared" si="36"/>
        <v>32250.207000000002</v>
      </c>
      <c r="Z278" s="101">
        <v>10</v>
      </c>
      <c r="AB278" s="101" t="s">
        <v>71</v>
      </c>
      <c r="AD278" s="101" t="s">
        <v>56</v>
      </c>
    </row>
    <row r="279" spans="1:30" s="101" customFormat="1" ht="12.95" customHeight="1" x14ac:dyDescent="0.2">
      <c r="A279" s="101" t="s">
        <v>109</v>
      </c>
      <c r="B279" s="102"/>
      <c r="C279" s="114">
        <v>47531.633000000002</v>
      </c>
      <c r="D279" s="114"/>
      <c r="E279" s="101">
        <f t="shared" si="33"/>
        <v>20315.012725570596</v>
      </c>
      <c r="F279" s="101">
        <f t="shared" si="34"/>
        <v>20315</v>
      </c>
      <c r="G279" s="101">
        <f t="shared" si="30"/>
        <v>4.9385500024072826E-3</v>
      </c>
      <c r="I279" s="101">
        <f t="shared" si="35"/>
        <v>4.9385500024072826E-3</v>
      </c>
      <c r="O279" s="101">
        <f t="shared" ref="O279:O310" ca="1" si="37">+C$11+C$12*F279</f>
        <v>1.5856389744991546E-2</v>
      </c>
      <c r="Q279" s="113">
        <f t="shared" si="36"/>
        <v>32513.133000000002</v>
      </c>
      <c r="Z279" s="101">
        <v>7</v>
      </c>
      <c r="AB279" s="101" t="s">
        <v>28</v>
      </c>
      <c r="AD279" s="101" t="s">
        <v>30</v>
      </c>
    </row>
    <row r="280" spans="1:30" s="101" customFormat="1" ht="12.95" customHeight="1" x14ac:dyDescent="0.2">
      <c r="A280" s="101" t="s">
        <v>110</v>
      </c>
      <c r="B280" s="102"/>
      <c r="C280" s="114">
        <v>47564.612999999998</v>
      </c>
      <c r="D280" s="114"/>
      <c r="E280" s="101">
        <f t="shared" si="33"/>
        <v>20399.995021655654</v>
      </c>
      <c r="F280" s="101">
        <f t="shared" si="34"/>
        <v>20400</v>
      </c>
      <c r="G280" s="101">
        <f t="shared" si="30"/>
        <v>-1.9320000064908527E-3</v>
      </c>
      <c r="I280" s="101">
        <f t="shared" si="35"/>
        <v>-1.9320000064908527E-3</v>
      </c>
      <c r="O280" s="101">
        <f t="shared" ca="1" si="37"/>
        <v>1.5863302731482083E-2</v>
      </c>
      <c r="Q280" s="113">
        <f t="shared" si="36"/>
        <v>32546.112999999998</v>
      </c>
      <c r="Z280" s="101">
        <v>6</v>
      </c>
      <c r="AB280" s="101" t="s">
        <v>28</v>
      </c>
      <c r="AD280" s="101" t="s">
        <v>30</v>
      </c>
    </row>
    <row r="281" spans="1:30" s="101" customFormat="1" ht="12.95" customHeight="1" x14ac:dyDescent="0.2">
      <c r="A281" s="101" t="s">
        <v>110</v>
      </c>
      <c r="B281" s="102"/>
      <c r="C281" s="114">
        <v>47587.512000000002</v>
      </c>
      <c r="D281" s="114"/>
      <c r="E281" s="101">
        <f t="shared" si="33"/>
        <v>20459.000770535353</v>
      </c>
      <c r="F281" s="101">
        <f t="shared" si="34"/>
        <v>20459</v>
      </c>
      <c r="G281" s="101">
        <f t="shared" si="30"/>
        <v>2.9902999813202769E-4</v>
      </c>
      <c r="I281" s="101">
        <f t="shared" si="35"/>
        <v>2.9902999813202769E-4</v>
      </c>
      <c r="O281" s="101">
        <f t="shared" ca="1" si="37"/>
        <v>1.5868101157399041E-2</v>
      </c>
      <c r="Q281" s="113">
        <f t="shared" si="36"/>
        <v>32569.012000000002</v>
      </c>
      <c r="Z281" s="101">
        <v>9</v>
      </c>
      <c r="AB281" s="101" t="s">
        <v>32</v>
      </c>
      <c r="AD281" s="101" t="s">
        <v>30</v>
      </c>
    </row>
    <row r="282" spans="1:30" s="101" customFormat="1" ht="12.95" customHeight="1" x14ac:dyDescent="0.2">
      <c r="A282" s="101" t="s">
        <v>55</v>
      </c>
      <c r="B282" s="102" t="s">
        <v>140</v>
      </c>
      <c r="C282" s="114">
        <v>47629.618000000002</v>
      </c>
      <c r="D282" s="114"/>
      <c r="E282" s="101">
        <f t="shared" si="33"/>
        <v>20567.498786270888</v>
      </c>
      <c r="F282" s="101">
        <f t="shared" si="34"/>
        <v>20567.5</v>
      </c>
      <c r="G282" s="101">
        <f t="shared" si="30"/>
        <v>-4.7102499956963584E-4</v>
      </c>
      <c r="I282" s="101">
        <f t="shared" si="35"/>
        <v>-4.7102499956963584E-4</v>
      </c>
      <c r="O282" s="101">
        <f t="shared" ca="1" si="37"/>
        <v>1.5876925381331074E-2</v>
      </c>
      <c r="Q282" s="113">
        <f t="shared" si="36"/>
        <v>32611.118000000002</v>
      </c>
      <c r="Z282" s="101">
        <v>13</v>
      </c>
      <c r="AB282" s="101" t="s">
        <v>62</v>
      </c>
      <c r="AD282" s="101" t="s">
        <v>56</v>
      </c>
    </row>
    <row r="283" spans="1:30" s="101" customFormat="1" ht="12.95" customHeight="1" x14ac:dyDescent="0.2">
      <c r="A283" s="101" t="s">
        <v>55</v>
      </c>
      <c r="B283" s="102" t="s">
        <v>140</v>
      </c>
      <c r="C283" s="114">
        <v>47644.747000000003</v>
      </c>
      <c r="D283" s="114"/>
      <c r="E283" s="101">
        <f t="shared" si="33"/>
        <v>20606.482932949817</v>
      </c>
      <c r="F283" s="101">
        <f t="shared" si="34"/>
        <v>20606.5</v>
      </c>
      <c r="G283" s="101">
        <f t="shared" si="30"/>
        <v>-6.6233949983143248E-3</v>
      </c>
      <c r="I283" s="101">
        <f t="shared" si="35"/>
        <v>-6.6233949983143248E-3</v>
      </c>
      <c r="O283" s="101">
        <f t="shared" ca="1" si="37"/>
        <v>1.5880097222191438E-2</v>
      </c>
      <c r="Q283" s="113">
        <f t="shared" si="36"/>
        <v>32626.247000000003</v>
      </c>
      <c r="Z283" s="101">
        <v>9</v>
      </c>
      <c r="AB283" s="101" t="s">
        <v>94</v>
      </c>
      <c r="AD283" s="101" t="s">
        <v>56</v>
      </c>
    </row>
    <row r="284" spans="1:30" s="101" customFormat="1" ht="12.95" customHeight="1" x14ac:dyDescent="0.2">
      <c r="A284" s="101" t="s">
        <v>111</v>
      </c>
      <c r="B284" s="102"/>
      <c r="C284" s="114">
        <v>47655.425999999999</v>
      </c>
      <c r="D284" s="114"/>
      <c r="E284" s="101">
        <f t="shared" si="33"/>
        <v>20634.000396257648</v>
      </c>
      <c r="F284" s="101">
        <f t="shared" si="34"/>
        <v>20634</v>
      </c>
      <c r="G284" s="101">
        <f t="shared" si="30"/>
        <v>1.5377999807242304E-4</v>
      </c>
      <c r="I284" s="101">
        <f t="shared" si="35"/>
        <v>1.5377999807242304E-4</v>
      </c>
      <c r="O284" s="101">
        <f t="shared" ca="1" si="37"/>
        <v>1.5882333776644258E-2</v>
      </c>
      <c r="Q284" s="113">
        <f t="shared" si="36"/>
        <v>32636.925999999999</v>
      </c>
      <c r="Z284" s="101">
        <v>6</v>
      </c>
      <c r="AB284" s="101" t="s">
        <v>28</v>
      </c>
      <c r="AD284" s="101" t="s">
        <v>30</v>
      </c>
    </row>
    <row r="285" spans="1:30" s="101" customFormat="1" ht="12.95" customHeight="1" x14ac:dyDescent="0.2">
      <c r="A285" s="101" t="s">
        <v>112</v>
      </c>
      <c r="B285" s="102"/>
      <c r="C285" s="114">
        <v>47874.701999999997</v>
      </c>
      <c r="D285" s="114"/>
      <c r="E285" s="101">
        <f t="shared" si="33"/>
        <v>21199.027017129381</v>
      </c>
      <c r="F285" s="101">
        <f t="shared" si="34"/>
        <v>21199</v>
      </c>
      <c r="G285" s="101">
        <f t="shared" si="30"/>
        <v>1.0484829996130429E-2</v>
      </c>
      <c r="I285" s="101">
        <f t="shared" si="35"/>
        <v>1.0484829996130429E-2</v>
      </c>
      <c r="O285" s="101">
        <f t="shared" ca="1" si="37"/>
        <v>1.5928284804493108E-2</v>
      </c>
      <c r="Q285" s="113">
        <f t="shared" si="36"/>
        <v>32856.201999999997</v>
      </c>
      <c r="Z285" s="101">
        <v>6</v>
      </c>
      <c r="AB285" s="101" t="s">
        <v>28</v>
      </c>
      <c r="AD285" s="101" t="s">
        <v>30</v>
      </c>
    </row>
    <row r="286" spans="1:30" s="101" customFormat="1" ht="12.95" customHeight="1" x14ac:dyDescent="0.2">
      <c r="A286" s="101" t="s">
        <v>113</v>
      </c>
      <c r="B286" s="102"/>
      <c r="C286" s="114">
        <v>47939.504999999997</v>
      </c>
      <c r="D286" s="114"/>
      <c r="E286" s="101">
        <f t="shared" si="33"/>
        <v>21366.010271623039</v>
      </c>
      <c r="F286" s="101">
        <f t="shared" si="34"/>
        <v>21366</v>
      </c>
      <c r="G286" s="101">
        <f t="shared" si="30"/>
        <v>3.9862199919298291E-3</v>
      </c>
      <c r="I286" s="101">
        <f t="shared" si="35"/>
        <v>3.9862199919298291E-3</v>
      </c>
      <c r="O286" s="101">
        <f t="shared" ca="1" si="37"/>
        <v>1.5941866789715688E-2</v>
      </c>
      <c r="Q286" s="113">
        <f t="shared" si="36"/>
        <v>32921.004999999997</v>
      </c>
      <c r="Z286" s="101">
        <v>7</v>
      </c>
      <c r="AB286" s="101" t="s">
        <v>32</v>
      </c>
      <c r="AD286" s="101" t="s">
        <v>30</v>
      </c>
    </row>
    <row r="287" spans="1:30" s="101" customFormat="1" ht="12.95" customHeight="1" x14ac:dyDescent="0.2">
      <c r="A287" s="101" t="s">
        <v>113</v>
      </c>
      <c r="B287" s="102"/>
      <c r="C287" s="114">
        <v>47944.555999999997</v>
      </c>
      <c r="D287" s="114"/>
      <c r="E287" s="101">
        <f t="shared" si="33"/>
        <v>21379.025601444919</v>
      </c>
      <c r="F287" s="101">
        <f t="shared" si="34"/>
        <v>21379</v>
      </c>
      <c r="G287" s="101">
        <f t="shared" si="30"/>
        <v>9.9354299964033999E-3</v>
      </c>
      <c r="I287" s="101">
        <f t="shared" si="35"/>
        <v>9.9354299964033999E-3</v>
      </c>
      <c r="O287" s="101">
        <f t="shared" ca="1" si="37"/>
        <v>1.5942924070002473E-2</v>
      </c>
      <c r="Q287" s="113">
        <f t="shared" si="36"/>
        <v>32926.055999999997</v>
      </c>
      <c r="Z287" s="101">
        <v>4</v>
      </c>
      <c r="AB287" s="101" t="s">
        <v>28</v>
      </c>
      <c r="AD287" s="101" t="s">
        <v>30</v>
      </c>
    </row>
    <row r="288" spans="1:30" s="101" customFormat="1" ht="12.95" customHeight="1" x14ac:dyDescent="0.2">
      <c r="A288" s="101" t="s">
        <v>55</v>
      </c>
      <c r="B288" s="102" t="s">
        <v>140</v>
      </c>
      <c r="C288" s="114">
        <v>48000.625999999997</v>
      </c>
      <c r="D288" s="114"/>
      <c r="E288" s="101">
        <f t="shared" si="33"/>
        <v>21523.505811920659</v>
      </c>
      <c r="F288" s="101">
        <f t="shared" si="34"/>
        <v>21523.5</v>
      </c>
      <c r="G288" s="101">
        <f t="shared" si="30"/>
        <v>2.2554949900950305E-3</v>
      </c>
      <c r="I288" s="101">
        <f t="shared" si="35"/>
        <v>2.2554949900950305E-3</v>
      </c>
      <c r="O288" s="101">
        <f t="shared" ca="1" si="37"/>
        <v>1.5954676147036384E-2</v>
      </c>
      <c r="Q288" s="113">
        <f t="shared" si="36"/>
        <v>32982.125999999997</v>
      </c>
      <c r="Z288" s="101">
        <v>12</v>
      </c>
      <c r="AB288" s="101" t="s">
        <v>62</v>
      </c>
      <c r="AD288" s="101" t="s">
        <v>56</v>
      </c>
    </row>
    <row r="289" spans="1:30" s="101" customFormat="1" ht="12.95" customHeight="1" x14ac:dyDescent="0.2">
      <c r="A289" s="58" t="s">
        <v>114</v>
      </c>
      <c r="B289" s="118" t="s">
        <v>140</v>
      </c>
      <c r="C289" s="22">
        <v>48001.396000000001</v>
      </c>
      <c r="D289" s="22"/>
      <c r="E289" s="101">
        <f t="shared" si="33"/>
        <v>21525.489934661287</v>
      </c>
      <c r="F289" s="101">
        <f t="shared" si="34"/>
        <v>21525.5</v>
      </c>
      <c r="G289" s="101">
        <f t="shared" si="30"/>
        <v>-3.9061650022631511E-3</v>
      </c>
      <c r="I289" s="101">
        <f t="shared" si="35"/>
        <v>-3.9061650022631511E-3</v>
      </c>
      <c r="O289" s="101">
        <f t="shared" ca="1" si="37"/>
        <v>1.5954838805542042E-2</v>
      </c>
      <c r="Q289" s="113">
        <f t="shared" si="36"/>
        <v>32982.896000000001</v>
      </c>
      <c r="Z289" s="101">
        <v>6</v>
      </c>
      <c r="AB289" s="101" t="s">
        <v>32</v>
      </c>
      <c r="AD289" s="101" t="s">
        <v>30</v>
      </c>
    </row>
    <row r="290" spans="1:30" s="101" customFormat="1" ht="12.95" customHeight="1" x14ac:dyDescent="0.2">
      <c r="A290" s="58" t="s">
        <v>114</v>
      </c>
      <c r="B290" s="118"/>
      <c r="C290" s="22">
        <v>48012.462</v>
      </c>
      <c r="D290" s="22"/>
      <c r="E290" s="101">
        <f t="shared" si="33"/>
        <v>21554.004612904988</v>
      </c>
      <c r="F290" s="101">
        <f t="shared" si="34"/>
        <v>21554</v>
      </c>
      <c r="G290" s="101">
        <f t="shared" ref="G290:G321" si="38">+C290-(C$7+F290*C$8)</f>
        <v>1.7901799947139807E-3</v>
      </c>
      <c r="I290" s="101">
        <f t="shared" si="35"/>
        <v>1.7901799947139807E-3</v>
      </c>
      <c r="O290" s="101">
        <f t="shared" ca="1" si="37"/>
        <v>1.5957156689247694E-2</v>
      </c>
      <c r="Q290" s="113">
        <f t="shared" si="36"/>
        <v>32993.962</v>
      </c>
      <c r="Z290" s="101">
        <v>6</v>
      </c>
      <c r="AB290" s="101" t="s">
        <v>32</v>
      </c>
      <c r="AD290" s="101" t="s">
        <v>30</v>
      </c>
    </row>
    <row r="291" spans="1:30" s="101" customFormat="1" ht="12.95" customHeight="1" x14ac:dyDescent="0.2">
      <c r="A291" s="58" t="s">
        <v>115</v>
      </c>
      <c r="B291" s="118"/>
      <c r="C291" s="22">
        <v>48327.58</v>
      </c>
      <c r="D291" s="22">
        <v>3.0000000000000001E-3</v>
      </c>
      <c r="E291" s="101">
        <f t="shared" si="33"/>
        <v>22365.995248979441</v>
      </c>
      <c r="F291" s="101">
        <f t="shared" si="34"/>
        <v>22366</v>
      </c>
      <c r="G291" s="101">
        <f t="shared" si="38"/>
        <v>-1.8437800026731566E-3</v>
      </c>
      <c r="I291" s="101">
        <f t="shared" si="35"/>
        <v>-1.8437800026731566E-3</v>
      </c>
      <c r="O291" s="101">
        <f t="shared" ca="1" si="37"/>
        <v>1.6023196042545505E-2</v>
      </c>
      <c r="Q291" s="113">
        <f t="shared" si="36"/>
        <v>33309.08</v>
      </c>
      <c r="Z291" s="101">
        <v>9</v>
      </c>
      <c r="AB291" s="101" t="s">
        <v>28</v>
      </c>
      <c r="AD291" s="101" t="s">
        <v>30</v>
      </c>
    </row>
    <row r="292" spans="1:30" s="101" customFormat="1" ht="12.95" customHeight="1" x14ac:dyDescent="0.2">
      <c r="A292" s="58" t="s">
        <v>115</v>
      </c>
      <c r="B292" s="118" t="s">
        <v>140</v>
      </c>
      <c r="C292" s="22">
        <v>48332.44</v>
      </c>
      <c r="D292" s="22"/>
      <c r="E292" s="101">
        <f t="shared" si="33"/>
        <v>22378.518413290341</v>
      </c>
      <c r="F292" s="101">
        <f t="shared" si="34"/>
        <v>22378.5</v>
      </c>
      <c r="G292" s="101">
        <f t="shared" si="38"/>
        <v>7.145844996557571E-3</v>
      </c>
      <c r="I292" s="101">
        <f t="shared" si="35"/>
        <v>7.145844996557571E-3</v>
      </c>
      <c r="O292" s="101">
        <f t="shared" ca="1" si="37"/>
        <v>1.6024212658205878E-2</v>
      </c>
      <c r="Q292" s="113">
        <f t="shared" si="36"/>
        <v>33313.94</v>
      </c>
      <c r="Z292" s="101">
        <v>7</v>
      </c>
      <c r="AB292" s="101" t="s">
        <v>32</v>
      </c>
      <c r="AD292" s="101" t="s">
        <v>30</v>
      </c>
    </row>
    <row r="293" spans="1:30" s="101" customFormat="1" ht="12.95" customHeight="1" x14ac:dyDescent="0.2">
      <c r="A293" s="58" t="s">
        <v>116</v>
      </c>
      <c r="B293" s="118"/>
      <c r="C293" s="22">
        <v>48357.468000000001</v>
      </c>
      <c r="D293" s="22">
        <v>3.0000000000000001E-3</v>
      </c>
      <c r="E293" s="101">
        <f t="shared" si="33"/>
        <v>22443.010132708689</v>
      </c>
      <c r="F293" s="101">
        <f t="shared" si="34"/>
        <v>22443</v>
      </c>
      <c r="G293" s="101">
        <f t="shared" si="38"/>
        <v>3.9323099990724586E-3</v>
      </c>
      <c r="I293" s="101">
        <f t="shared" si="35"/>
        <v>3.9323099990724586E-3</v>
      </c>
      <c r="O293" s="101">
        <f t="shared" ca="1" si="37"/>
        <v>1.6029458395013404E-2</v>
      </c>
      <c r="Q293" s="113">
        <f t="shared" si="36"/>
        <v>33338.968000000001</v>
      </c>
      <c r="Z293" s="101">
        <v>23</v>
      </c>
      <c r="AB293" s="101" t="s">
        <v>103</v>
      </c>
      <c r="AD293" s="101" t="s">
        <v>30</v>
      </c>
    </row>
    <row r="294" spans="1:30" s="101" customFormat="1" ht="12.95" customHeight="1" x14ac:dyDescent="0.2">
      <c r="A294" s="58" t="s">
        <v>115</v>
      </c>
      <c r="B294" s="118"/>
      <c r="C294" s="22">
        <v>48357.468999999997</v>
      </c>
      <c r="D294" s="22"/>
      <c r="E294" s="101">
        <f t="shared" si="33"/>
        <v>22443.012709491461</v>
      </c>
      <c r="F294" s="101">
        <f t="shared" si="34"/>
        <v>22443</v>
      </c>
      <c r="G294" s="101">
        <f t="shared" si="38"/>
        <v>4.9323099956382066E-3</v>
      </c>
      <c r="I294" s="101">
        <f t="shared" si="35"/>
        <v>4.9323099956382066E-3</v>
      </c>
      <c r="O294" s="101">
        <f t="shared" ca="1" si="37"/>
        <v>1.6029458395013404E-2</v>
      </c>
      <c r="Q294" s="113">
        <f t="shared" si="36"/>
        <v>33338.968999999997</v>
      </c>
      <c r="Z294" s="101">
        <v>8</v>
      </c>
      <c r="AB294" s="101" t="s">
        <v>32</v>
      </c>
      <c r="AD294" s="101" t="s">
        <v>30</v>
      </c>
    </row>
    <row r="295" spans="1:30" s="101" customFormat="1" ht="12.95" customHeight="1" x14ac:dyDescent="0.2">
      <c r="A295" s="58" t="s">
        <v>55</v>
      </c>
      <c r="B295" s="118" t="s">
        <v>140</v>
      </c>
      <c r="C295" s="22">
        <v>48357.665000000001</v>
      </c>
      <c r="D295" s="22"/>
      <c r="E295" s="101">
        <f t="shared" si="33"/>
        <v>22443.517758916354</v>
      </c>
      <c r="F295" s="101">
        <f t="shared" si="34"/>
        <v>22443.5</v>
      </c>
      <c r="G295" s="101">
        <f t="shared" si="38"/>
        <v>6.891894998261705E-3</v>
      </c>
      <c r="I295" s="101">
        <f t="shared" si="35"/>
        <v>6.891894998261705E-3</v>
      </c>
      <c r="O295" s="101">
        <f t="shared" ca="1" si="37"/>
        <v>1.6029499059639817E-2</v>
      </c>
      <c r="Q295" s="113">
        <f t="shared" si="36"/>
        <v>33339.165000000001</v>
      </c>
      <c r="Z295" s="101">
        <v>16</v>
      </c>
      <c r="AB295" s="101" t="s">
        <v>62</v>
      </c>
      <c r="AD295" s="101" t="s">
        <v>56</v>
      </c>
    </row>
    <row r="296" spans="1:30" s="101" customFormat="1" ht="12.95" customHeight="1" x14ac:dyDescent="0.2">
      <c r="A296" s="58" t="s">
        <v>116</v>
      </c>
      <c r="B296" s="118"/>
      <c r="C296" s="22">
        <v>48385.409</v>
      </c>
      <c r="D296" s="22">
        <v>3.0000000000000001E-3</v>
      </c>
      <c r="E296" s="101">
        <f t="shared" si="33"/>
        <v>22515.008020365232</v>
      </c>
      <c r="F296" s="101">
        <f t="shared" si="34"/>
        <v>22515</v>
      </c>
      <c r="G296" s="101">
        <f t="shared" si="38"/>
        <v>3.112549995421432E-3</v>
      </c>
      <c r="I296" s="101">
        <f t="shared" si="35"/>
        <v>3.112549995421432E-3</v>
      </c>
      <c r="O296" s="101">
        <f t="shared" ca="1" si="37"/>
        <v>1.6035314101217151E-2</v>
      </c>
      <c r="Q296" s="113">
        <f t="shared" si="36"/>
        <v>33366.909</v>
      </c>
      <c r="Z296" s="101">
        <v>6</v>
      </c>
      <c r="AB296" s="101" t="s">
        <v>28</v>
      </c>
      <c r="AD296" s="101" t="s">
        <v>30</v>
      </c>
    </row>
    <row r="297" spans="1:30" s="101" customFormat="1" ht="12.95" customHeight="1" x14ac:dyDescent="0.2">
      <c r="A297" s="58" t="s">
        <v>117</v>
      </c>
      <c r="B297" s="118"/>
      <c r="C297" s="22">
        <v>48655.517</v>
      </c>
      <c r="D297" s="22">
        <v>2E-3</v>
      </c>
      <c r="E297" s="101">
        <f t="shared" si="33"/>
        <v>23211.017663510967</v>
      </c>
      <c r="F297" s="101">
        <f t="shared" si="34"/>
        <v>23211</v>
      </c>
      <c r="G297" s="101">
        <f t="shared" si="38"/>
        <v>6.854870000097435E-3</v>
      </c>
      <c r="I297" s="101">
        <f t="shared" si="35"/>
        <v>6.854870000097435E-3</v>
      </c>
      <c r="O297" s="101">
        <f t="shared" ca="1" si="37"/>
        <v>1.6091919261186704E-2</v>
      </c>
      <c r="Q297" s="113">
        <f t="shared" si="36"/>
        <v>33637.017</v>
      </c>
      <c r="Z297" s="101">
        <v>6</v>
      </c>
      <c r="AB297" s="101" t="s">
        <v>28</v>
      </c>
      <c r="AD297" s="101" t="s">
        <v>30</v>
      </c>
    </row>
    <row r="298" spans="1:30" s="101" customFormat="1" ht="12.95" customHeight="1" x14ac:dyDescent="0.2">
      <c r="A298" s="58" t="s">
        <v>55</v>
      </c>
      <c r="B298" s="118" t="s">
        <v>140</v>
      </c>
      <c r="C298" s="22">
        <v>48717.805999999997</v>
      </c>
      <c r="D298" s="22"/>
      <c r="E298" s="101">
        <f t="shared" si="33"/>
        <v>23371.522886095645</v>
      </c>
      <c r="F298" s="101">
        <f t="shared" si="34"/>
        <v>23371.5</v>
      </c>
      <c r="G298" s="101">
        <f t="shared" si="38"/>
        <v>8.8816549978218973E-3</v>
      </c>
      <c r="I298" s="101">
        <f t="shared" si="35"/>
        <v>8.8816549978218973E-3</v>
      </c>
      <c r="O298" s="101">
        <f t="shared" ca="1" si="37"/>
        <v>1.610497260626589E-2</v>
      </c>
      <c r="Q298" s="113">
        <f t="shared" si="36"/>
        <v>33699.305999999997</v>
      </c>
      <c r="Z298" s="101">
        <v>18</v>
      </c>
      <c r="AB298" s="101" t="s">
        <v>62</v>
      </c>
      <c r="AD298" s="101" t="s">
        <v>56</v>
      </c>
    </row>
    <row r="299" spans="1:30" s="101" customFormat="1" ht="12.95" customHeight="1" x14ac:dyDescent="0.2">
      <c r="A299" s="58" t="s">
        <v>118</v>
      </c>
      <c r="B299" s="118"/>
      <c r="C299" s="22">
        <v>48737.402999999998</v>
      </c>
      <c r="D299" s="22">
        <v>4.0000000000000001E-3</v>
      </c>
      <c r="E299" s="101">
        <f t="shared" si="33"/>
        <v>23422.020098235709</v>
      </c>
      <c r="F299" s="101">
        <f t="shared" si="34"/>
        <v>23422</v>
      </c>
      <c r="G299" s="101">
        <f t="shared" si="38"/>
        <v>7.799739993060939E-3</v>
      </c>
      <c r="I299" s="101">
        <f t="shared" si="35"/>
        <v>7.799739993060939E-3</v>
      </c>
      <c r="O299" s="101">
        <f t="shared" ca="1" si="37"/>
        <v>1.6109079733533795E-2</v>
      </c>
      <c r="Q299" s="113">
        <f t="shared" si="36"/>
        <v>33718.902999999998</v>
      </c>
      <c r="Z299" s="101">
        <v>6</v>
      </c>
      <c r="AB299" s="101" t="s">
        <v>32</v>
      </c>
      <c r="AD299" s="101" t="s">
        <v>30</v>
      </c>
    </row>
    <row r="300" spans="1:30" s="101" customFormat="1" ht="12.95" customHeight="1" x14ac:dyDescent="0.2">
      <c r="A300" s="58" t="s">
        <v>119</v>
      </c>
      <c r="B300" s="118"/>
      <c r="C300" s="22">
        <v>48741.665999999997</v>
      </c>
      <c r="D300" s="22"/>
      <c r="E300" s="101">
        <f t="shared" si="33"/>
        <v>23433.004923226934</v>
      </c>
      <c r="F300" s="101">
        <f t="shared" si="34"/>
        <v>23433</v>
      </c>
      <c r="G300" s="101">
        <f t="shared" si="38"/>
        <v>1.9106099935015664E-3</v>
      </c>
      <c r="I300" s="101">
        <f t="shared" si="35"/>
        <v>1.9106099935015664E-3</v>
      </c>
      <c r="O300" s="101">
        <f t="shared" ca="1" si="37"/>
        <v>1.6109974355314922E-2</v>
      </c>
      <c r="Q300" s="113">
        <f t="shared" si="36"/>
        <v>33723.165999999997</v>
      </c>
      <c r="Z300" s="101">
        <v>10</v>
      </c>
      <c r="AB300" s="101" t="s">
        <v>71</v>
      </c>
      <c r="AD300" s="101" t="s">
        <v>56</v>
      </c>
    </row>
    <row r="301" spans="1:30" s="101" customFormat="1" ht="12.95" customHeight="1" x14ac:dyDescent="0.2">
      <c r="A301" s="58" t="s">
        <v>119</v>
      </c>
      <c r="B301" s="118"/>
      <c r="C301" s="22">
        <v>48746.711000000003</v>
      </c>
      <c r="D301" s="22"/>
      <c r="E301" s="101">
        <f t="shared" si="33"/>
        <v>23446.004792352149</v>
      </c>
      <c r="F301" s="101">
        <f t="shared" si="34"/>
        <v>23446</v>
      </c>
      <c r="G301" s="101">
        <f t="shared" si="38"/>
        <v>1.8598200040287338E-3</v>
      </c>
      <c r="I301" s="101">
        <f t="shared" si="35"/>
        <v>1.8598200040287338E-3</v>
      </c>
      <c r="O301" s="101">
        <f t="shared" ca="1" si="37"/>
        <v>1.6111031635601712E-2</v>
      </c>
      <c r="Q301" s="113">
        <f t="shared" si="36"/>
        <v>33728.211000000003</v>
      </c>
      <c r="Z301" s="101">
        <v>9</v>
      </c>
      <c r="AB301" s="101" t="s">
        <v>71</v>
      </c>
      <c r="AD301" s="101" t="s">
        <v>56</v>
      </c>
    </row>
    <row r="302" spans="1:30" s="101" customFormat="1" ht="12.95" customHeight="1" x14ac:dyDescent="0.2">
      <c r="A302" s="58" t="s">
        <v>119</v>
      </c>
      <c r="B302" s="118"/>
      <c r="C302" s="22">
        <v>48748.650999999998</v>
      </c>
      <c r="D302" s="22"/>
      <c r="E302" s="101">
        <f t="shared" si="33"/>
        <v>23451.003750945376</v>
      </c>
      <c r="F302" s="101">
        <f t="shared" si="34"/>
        <v>23451</v>
      </c>
      <c r="G302" s="101">
        <f t="shared" si="38"/>
        <v>1.4556699970853515E-3</v>
      </c>
      <c r="I302" s="101">
        <f t="shared" si="35"/>
        <v>1.4556699970853515E-3</v>
      </c>
      <c r="O302" s="101">
        <f t="shared" ca="1" si="37"/>
        <v>1.6111438281865859E-2</v>
      </c>
      <c r="Q302" s="113">
        <f t="shared" si="36"/>
        <v>33730.150999999998</v>
      </c>
      <c r="Z302" s="101">
        <v>8</v>
      </c>
      <c r="AB302" s="101" t="s">
        <v>71</v>
      </c>
      <c r="AD302" s="101" t="s">
        <v>56</v>
      </c>
    </row>
    <row r="303" spans="1:30" s="101" customFormat="1" ht="12.95" customHeight="1" x14ac:dyDescent="0.2">
      <c r="A303" s="58" t="s">
        <v>118</v>
      </c>
      <c r="B303" s="118"/>
      <c r="C303" s="22">
        <v>48763.396000000001</v>
      </c>
      <c r="D303" s="22">
        <v>2E-3</v>
      </c>
      <c r="E303" s="101">
        <f t="shared" si="33"/>
        <v>23488.998413036785</v>
      </c>
      <c r="F303" s="101">
        <f t="shared" si="34"/>
        <v>23489</v>
      </c>
      <c r="G303" s="101">
        <f t="shared" si="38"/>
        <v>-6.1587000527651981E-4</v>
      </c>
      <c r="I303" s="101">
        <f t="shared" si="35"/>
        <v>-6.1587000527651981E-4</v>
      </c>
      <c r="O303" s="101">
        <f t="shared" ca="1" si="37"/>
        <v>1.6114528793473394E-2</v>
      </c>
      <c r="Q303" s="113">
        <f t="shared" si="36"/>
        <v>33744.896000000001</v>
      </c>
      <c r="Z303" s="101">
        <v>6</v>
      </c>
      <c r="AB303" s="101" t="s">
        <v>28</v>
      </c>
      <c r="AD303" s="101" t="s">
        <v>30</v>
      </c>
    </row>
    <row r="304" spans="1:30" s="101" customFormat="1" ht="12.95" customHeight="1" x14ac:dyDescent="0.2">
      <c r="A304" s="58" t="s">
        <v>118</v>
      </c>
      <c r="B304" s="118"/>
      <c r="C304" s="22">
        <v>48763.396999999997</v>
      </c>
      <c r="D304" s="22">
        <v>5.0000000000000001E-3</v>
      </c>
      <c r="E304" s="101">
        <f t="shared" si="33"/>
        <v>23489.000989819553</v>
      </c>
      <c r="F304" s="101">
        <f t="shared" si="34"/>
        <v>23489</v>
      </c>
      <c r="G304" s="101">
        <f t="shared" si="38"/>
        <v>3.841299912892282E-4</v>
      </c>
      <c r="I304" s="101">
        <f t="shared" si="35"/>
        <v>3.841299912892282E-4</v>
      </c>
      <c r="O304" s="101">
        <f t="shared" ca="1" si="37"/>
        <v>1.6114528793473394E-2</v>
      </c>
      <c r="Q304" s="113">
        <f t="shared" si="36"/>
        <v>33744.896999999997</v>
      </c>
      <c r="Z304" s="101">
        <v>6</v>
      </c>
      <c r="AB304" s="101" t="s">
        <v>32</v>
      </c>
      <c r="AD304" s="101" t="s">
        <v>30</v>
      </c>
    </row>
    <row r="305" spans="1:30" s="101" customFormat="1" ht="12.95" customHeight="1" x14ac:dyDescent="0.2">
      <c r="A305" s="58" t="s">
        <v>120</v>
      </c>
      <c r="B305" s="118"/>
      <c r="C305" s="22">
        <v>49019.535000000003</v>
      </c>
      <c r="D305" s="22">
        <v>5.0000000000000001E-3</v>
      </c>
      <c r="E305" s="101">
        <f t="shared" si="33"/>
        <v>24149.012977528419</v>
      </c>
      <c r="F305" s="101">
        <f t="shared" si="34"/>
        <v>24149</v>
      </c>
      <c r="G305" s="101">
        <f t="shared" si="38"/>
        <v>5.0363299960736185E-3</v>
      </c>
      <c r="I305" s="101">
        <f t="shared" si="35"/>
        <v>5.0363299960736185E-3</v>
      </c>
      <c r="O305" s="101">
        <f t="shared" ca="1" si="37"/>
        <v>1.6168206100341073E-2</v>
      </c>
      <c r="Q305" s="113">
        <f t="shared" si="36"/>
        <v>34001.035000000003</v>
      </c>
      <c r="Z305" s="101">
        <v>6</v>
      </c>
      <c r="AB305" s="101" t="s">
        <v>28</v>
      </c>
      <c r="AD305" s="101" t="s">
        <v>30</v>
      </c>
    </row>
    <row r="306" spans="1:30" s="101" customFormat="1" ht="12.95" customHeight="1" x14ac:dyDescent="0.2">
      <c r="A306" s="58" t="s">
        <v>119</v>
      </c>
      <c r="B306" s="118"/>
      <c r="C306" s="22">
        <v>49079.686999999998</v>
      </c>
      <c r="D306" s="22"/>
      <c r="E306" s="101">
        <f t="shared" si="33"/>
        <v>24304.011615312189</v>
      </c>
      <c r="F306" s="101">
        <f t="shared" si="34"/>
        <v>24304</v>
      </c>
      <c r="G306" s="101">
        <f t="shared" si="38"/>
        <v>4.5076799942762591E-3</v>
      </c>
      <c r="I306" s="101">
        <f t="shared" si="35"/>
        <v>4.5076799942762591E-3</v>
      </c>
      <c r="O306" s="101">
        <f t="shared" ca="1" si="37"/>
        <v>1.6180812134529696E-2</v>
      </c>
      <c r="Q306" s="113">
        <f t="shared" si="36"/>
        <v>34061.186999999998</v>
      </c>
      <c r="Z306" s="101">
        <v>13</v>
      </c>
      <c r="AB306" s="101" t="s">
        <v>54</v>
      </c>
      <c r="AD306" s="101" t="s">
        <v>56</v>
      </c>
    </row>
    <row r="307" spans="1:30" s="101" customFormat="1" ht="12.95" customHeight="1" x14ac:dyDescent="0.2">
      <c r="A307" s="58" t="s">
        <v>119</v>
      </c>
      <c r="B307" s="118"/>
      <c r="C307" s="22">
        <v>49089.779000000002</v>
      </c>
      <c r="D307" s="22"/>
      <c r="E307" s="101">
        <f t="shared" si="33"/>
        <v>24330.016507128166</v>
      </c>
      <c r="F307" s="101">
        <f t="shared" si="34"/>
        <v>24330</v>
      </c>
      <c r="G307" s="101">
        <f t="shared" si="38"/>
        <v>6.4061000011861324E-3</v>
      </c>
      <c r="I307" s="101">
        <f t="shared" si="35"/>
        <v>6.4061000011861324E-3</v>
      </c>
      <c r="O307" s="101">
        <f t="shared" ca="1" si="37"/>
        <v>1.6182926695103274E-2</v>
      </c>
      <c r="Q307" s="113">
        <f t="shared" si="36"/>
        <v>34071.279000000002</v>
      </c>
      <c r="Z307" s="101">
        <v>11</v>
      </c>
      <c r="AB307" s="101" t="s">
        <v>71</v>
      </c>
      <c r="AD307" s="101" t="s">
        <v>56</v>
      </c>
    </row>
    <row r="308" spans="1:30" s="101" customFormat="1" ht="12.95" customHeight="1" x14ac:dyDescent="0.2">
      <c r="A308" s="58" t="s">
        <v>119</v>
      </c>
      <c r="B308" s="118"/>
      <c r="C308" s="22">
        <v>49105.692999999999</v>
      </c>
      <c r="D308" s="22"/>
      <c r="E308" s="101">
        <f t="shared" si="33"/>
        <v>24371.023428289402</v>
      </c>
      <c r="F308" s="101">
        <f t="shared" si="34"/>
        <v>24371</v>
      </c>
      <c r="G308" s="101">
        <f t="shared" si="38"/>
        <v>9.09206999494927E-3</v>
      </c>
      <c r="I308" s="101">
        <f t="shared" si="35"/>
        <v>9.09206999494927E-3</v>
      </c>
      <c r="O308" s="101">
        <f t="shared" ca="1" si="37"/>
        <v>1.6186261194469295E-2</v>
      </c>
      <c r="Q308" s="113">
        <f t="shared" si="36"/>
        <v>34087.192999999999</v>
      </c>
      <c r="Z308" s="101">
        <v>7</v>
      </c>
      <c r="AB308" s="101" t="s">
        <v>71</v>
      </c>
      <c r="AD308" s="101" t="s">
        <v>56</v>
      </c>
    </row>
    <row r="309" spans="1:30" s="101" customFormat="1" ht="12.95" customHeight="1" x14ac:dyDescent="0.2">
      <c r="A309" s="58" t="s">
        <v>121</v>
      </c>
      <c r="B309" s="118" t="s">
        <v>140</v>
      </c>
      <c r="C309" s="22">
        <v>49107.436999999998</v>
      </c>
      <c r="D309" s="22">
        <v>7.0000000000000001E-3</v>
      </c>
      <c r="E309" s="101">
        <f t="shared" si="33"/>
        <v>24375.517337457753</v>
      </c>
      <c r="F309" s="101">
        <f t="shared" si="34"/>
        <v>24375.5</v>
      </c>
      <c r="G309" s="101">
        <f t="shared" si="38"/>
        <v>6.7283349926583469E-3</v>
      </c>
      <c r="I309" s="101">
        <f t="shared" si="35"/>
        <v>6.7283349926583469E-3</v>
      </c>
      <c r="O309" s="101">
        <f t="shared" ca="1" si="37"/>
        <v>1.618662717610703E-2</v>
      </c>
      <c r="Q309" s="113">
        <f t="shared" si="36"/>
        <v>34088.936999999998</v>
      </c>
      <c r="Z309" s="101">
        <v>8</v>
      </c>
      <c r="AB309" s="101" t="s">
        <v>32</v>
      </c>
      <c r="AD309" s="101" t="s">
        <v>30</v>
      </c>
    </row>
    <row r="310" spans="1:30" s="101" customFormat="1" ht="12.95" customHeight="1" x14ac:dyDescent="0.2">
      <c r="A310" s="58" t="s">
        <v>107</v>
      </c>
      <c r="B310" s="118"/>
      <c r="C310" s="22">
        <v>49108.785000000003</v>
      </c>
      <c r="D310" s="22"/>
      <c r="E310" s="101">
        <f t="shared" si="33"/>
        <v>24378.990840645234</v>
      </c>
      <c r="F310" s="101">
        <f t="shared" si="34"/>
        <v>24379</v>
      </c>
      <c r="G310" s="101">
        <f t="shared" si="38"/>
        <v>-3.5545700011425652E-3</v>
      </c>
      <c r="J310" s="101">
        <f>G310</f>
        <v>-3.5545700011425652E-3</v>
      </c>
      <c r="O310" s="101">
        <f t="shared" ca="1" si="37"/>
        <v>1.6186911828491933E-2</v>
      </c>
      <c r="Q310" s="113">
        <f t="shared" si="36"/>
        <v>34090.285000000003</v>
      </c>
      <c r="AD310" s="101" t="s">
        <v>91</v>
      </c>
    </row>
    <row r="311" spans="1:30" s="101" customFormat="1" ht="12.95" customHeight="1" x14ac:dyDescent="0.2">
      <c r="A311" s="7" t="s">
        <v>107</v>
      </c>
      <c r="B311" s="117" t="s">
        <v>138</v>
      </c>
      <c r="C311" s="7">
        <v>49108.785499999998</v>
      </c>
      <c r="D311" s="7" t="s">
        <v>236</v>
      </c>
      <c r="E311" s="58">
        <f t="shared" si="33"/>
        <v>24378.992129036611</v>
      </c>
      <c r="F311" s="101">
        <f t="shared" si="34"/>
        <v>24379</v>
      </c>
      <c r="G311" s="101">
        <f t="shared" si="38"/>
        <v>-3.05457000649767E-3</v>
      </c>
      <c r="J311" s="101">
        <f>G311</f>
        <v>-3.05457000649767E-3</v>
      </c>
      <c r="O311" s="101">
        <f t="shared" ref="O311:O342" ca="1" si="39">+C$11+C$12*F311</f>
        <v>1.6186911828491933E-2</v>
      </c>
      <c r="Q311" s="113">
        <f t="shared" si="36"/>
        <v>34090.285499999998</v>
      </c>
    </row>
    <row r="312" spans="1:30" s="101" customFormat="1" ht="12.95" customHeight="1" x14ac:dyDescent="0.2">
      <c r="A312" s="58" t="s">
        <v>107</v>
      </c>
      <c r="B312" s="118" t="s">
        <v>140</v>
      </c>
      <c r="C312" s="22">
        <v>49109.757999999914</v>
      </c>
      <c r="D312" s="22"/>
      <c r="E312" s="101">
        <f t="shared" si="33"/>
        <v>24381.498050289963</v>
      </c>
      <c r="F312" s="101">
        <f t="shared" si="34"/>
        <v>24381.5</v>
      </c>
      <c r="G312" s="101">
        <f t="shared" si="38"/>
        <v>-7.5664508767658845E-4</v>
      </c>
      <c r="J312" s="101">
        <f>G312</f>
        <v>-7.5664508767658845E-4</v>
      </c>
      <c r="O312" s="101">
        <f t="shared" ca="1" si="39"/>
        <v>1.6187115151624007E-2</v>
      </c>
      <c r="Q312" s="113">
        <f t="shared" si="36"/>
        <v>34091.257999999914</v>
      </c>
    </row>
    <row r="313" spans="1:30" s="101" customFormat="1" ht="12.95" customHeight="1" x14ac:dyDescent="0.2">
      <c r="A313" s="58" t="s">
        <v>107</v>
      </c>
      <c r="B313" s="118" t="s">
        <v>140</v>
      </c>
      <c r="C313" s="22">
        <v>49109.758000000002</v>
      </c>
      <c r="D313" s="22"/>
      <c r="E313" s="101">
        <f t="shared" si="33"/>
        <v>24381.498050290189</v>
      </c>
      <c r="F313" s="101">
        <f t="shared" si="34"/>
        <v>24381.5</v>
      </c>
      <c r="G313" s="101">
        <f t="shared" si="38"/>
        <v>-7.5664500036509708E-4</v>
      </c>
      <c r="J313" s="101">
        <f>G313</f>
        <v>-7.5664500036509708E-4</v>
      </c>
      <c r="O313" s="101">
        <f t="shared" ca="1" si="39"/>
        <v>1.6187115151624007E-2</v>
      </c>
      <c r="Q313" s="113">
        <f t="shared" si="36"/>
        <v>34091.258000000002</v>
      </c>
      <c r="AD313" s="101" t="s">
        <v>91</v>
      </c>
    </row>
    <row r="314" spans="1:30" s="101" customFormat="1" ht="12.95" customHeight="1" x14ac:dyDescent="0.2">
      <c r="A314" s="58" t="s">
        <v>119</v>
      </c>
      <c r="B314" s="118"/>
      <c r="C314" s="22">
        <v>49133.631999999998</v>
      </c>
      <c r="D314" s="22"/>
      <c r="E314" s="101">
        <f t="shared" si="33"/>
        <v>24443.016162380387</v>
      </c>
      <c r="F314" s="101">
        <f t="shared" si="34"/>
        <v>24443</v>
      </c>
      <c r="G314" s="101">
        <f t="shared" si="38"/>
        <v>6.2723099981667474E-3</v>
      </c>
      <c r="I314" s="101">
        <f t="shared" ref="I314:I345" si="40">G314</f>
        <v>6.2723099981667474E-3</v>
      </c>
      <c r="O314" s="101">
        <f t="shared" ca="1" si="39"/>
        <v>1.6192116900673043E-2</v>
      </c>
      <c r="Q314" s="113">
        <f t="shared" si="36"/>
        <v>34115.131999999998</v>
      </c>
      <c r="Z314" s="101">
        <v>10</v>
      </c>
      <c r="AB314" s="101" t="s">
        <v>71</v>
      </c>
      <c r="AD314" s="101" t="s">
        <v>56</v>
      </c>
    </row>
    <row r="315" spans="1:30" s="101" customFormat="1" ht="12.95" customHeight="1" x14ac:dyDescent="0.2">
      <c r="A315" s="58" t="s">
        <v>122</v>
      </c>
      <c r="B315" s="118"/>
      <c r="C315" s="22">
        <v>49372.684000000001</v>
      </c>
      <c r="D315" s="22"/>
      <c r="E315" s="101">
        <f t="shared" si="33"/>
        <v>25059.001239509817</v>
      </c>
      <c r="F315" s="101">
        <f t="shared" si="34"/>
        <v>25059</v>
      </c>
      <c r="G315" s="101">
        <f t="shared" si="38"/>
        <v>4.8102999426191673E-4</v>
      </c>
      <c r="I315" s="101">
        <f t="shared" si="40"/>
        <v>4.8102999426191673E-4</v>
      </c>
      <c r="O315" s="101">
        <f t="shared" ca="1" si="39"/>
        <v>1.624221572041621E-2</v>
      </c>
      <c r="Q315" s="113">
        <f t="shared" si="36"/>
        <v>34354.184000000001</v>
      </c>
      <c r="Z315" s="101">
        <v>8</v>
      </c>
      <c r="AB315" s="101" t="s">
        <v>28</v>
      </c>
      <c r="AD315" s="101" t="s">
        <v>30</v>
      </c>
    </row>
    <row r="316" spans="1:30" s="101" customFormat="1" ht="12.95" customHeight="1" x14ac:dyDescent="0.2">
      <c r="A316" s="58" t="s">
        <v>119</v>
      </c>
      <c r="B316" s="118" t="s">
        <v>140</v>
      </c>
      <c r="C316" s="22">
        <v>49423.722000000002</v>
      </c>
      <c r="D316" s="22"/>
      <c r="E316" s="101">
        <f t="shared" si="33"/>
        <v>25190.515079036497</v>
      </c>
      <c r="F316" s="101">
        <f t="shared" si="34"/>
        <v>25190.5</v>
      </c>
      <c r="G316" s="101">
        <f t="shared" si="38"/>
        <v>5.8518849982647225E-3</v>
      </c>
      <c r="I316" s="101">
        <f t="shared" si="40"/>
        <v>5.8518849982647225E-3</v>
      </c>
      <c r="O316" s="101">
        <f t="shared" ca="1" si="39"/>
        <v>1.6252910517163332E-2</v>
      </c>
      <c r="Q316" s="113">
        <f t="shared" si="36"/>
        <v>34405.222000000002</v>
      </c>
      <c r="Z316" s="101">
        <v>11</v>
      </c>
      <c r="AB316" s="101" t="s">
        <v>54</v>
      </c>
      <c r="AD316" s="101" t="s">
        <v>56</v>
      </c>
    </row>
    <row r="317" spans="1:30" s="101" customFormat="1" ht="12.95" customHeight="1" x14ac:dyDescent="0.2">
      <c r="A317" s="58" t="s">
        <v>119</v>
      </c>
      <c r="B317" s="118"/>
      <c r="C317" s="22">
        <v>49443.705999999998</v>
      </c>
      <c r="D317" s="22"/>
      <c r="E317" s="101">
        <f t="shared" si="33"/>
        <v>25242.009506112412</v>
      </c>
      <c r="F317" s="101">
        <f t="shared" si="34"/>
        <v>25242</v>
      </c>
      <c r="G317" s="101">
        <f t="shared" si="38"/>
        <v>3.6891399940941483E-3</v>
      </c>
      <c r="I317" s="101">
        <f t="shared" si="40"/>
        <v>3.6891399940941483E-3</v>
      </c>
      <c r="O317" s="101">
        <f t="shared" ca="1" si="39"/>
        <v>1.6257098973684068E-2</v>
      </c>
      <c r="Q317" s="113">
        <f t="shared" si="36"/>
        <v>34425.205999999998</v>
      </c>
      <c r="Z317" s="101">
        <v>12</v>
      </c>
      <c r="AB317" s="101" t="s">
        <v>71</v>
      </c>
      <c r="AD317" s="101" t="s">
        <v>56</v>
      </c>
    </row>
    <row r="318" spans="1:30" s="101" customFormat="1" ht="12.95" customHeight="1" x14ac:dyDescent="0.2">
      <c r="A318" s="58" t="s">
        <v>119</v>
      </c>
      <c r="B318" s="118"/>
      <c r="C318" s="22">
        <v>49450.692999999999</v>
      </c>
      <c r="D318" s="22"/>
      <c r="E318" s="101">
        <f t="shared" si="33"/>
        <v>25260.013487396416</v>
      </c>
      <c r="F318" s="101">
        <f t="shared" si="34"/>
        <v>25260</v>
      </c>
      <c r="G318" s="101">
        <f t="shared" si="38"/>
        <v>5.2341999980853871E-3</v>
      </c>
      <c r="I318" s="101">
        <f t="shared" si="40"/>
        <v>5.2341999980853871E-3</v>
      </c>
      <c r="O318" s="101">
        <f t="shared" ca="1" si="39"/>
        <v>1.6258562900235005E-2</v>
      </c>
      <c r="Q318" s="113">
        <f t="shared" si="36"/>
        <v>34432.192999999999</v>
      </c>
      <c r="Z318" s="101">
        <v>15</v>
      </c>
      <c r="AB318" s="101" t="s">
        <v>71</v>
      </c>
      <c r="AD318" s="101" t="s">
        <v>56</v>
      </c>
    </row>
    <row r="319" spans="1:30" s="101" customFormat="1" ht="12.95" customHeight="1" x14ac:dyDescent="0.2">
      <c r="A319" s="58" t="s">
        <v>119</v>
      </c>
      <c r="B319" s="118" t="s">
        <v>140</v>
      </c>
      <c r="C319" s="22">
        <v>49451.663999999997</v>
      </c>
      <c r="D319" s="22"/>
      <c r="E319" s="101">
        <f t="shared" si="33"/>
        <v>25262.515543475813</v>
      </c>
      <c r="F319" s="101">
        <f t="shared" si="34"/>
        <v>25262.5</v>
      </c>
      <c r="G319" s="101">
        <f t="shared" si="38"/>
        <v>6.0321249984554015E-3</v>
      </c>
      <c r="I319" s="101">
        <f t="shared" si="40"/>
        <v>6.0321249984554015E-3</v>
      </c>
      <c r="O319" s="101">
        <f t="shared" ca="1" si="39"/>
        <v>1.6258766223367079E-2</v>
      </c>
      <c r="Q319" s="113">
        <f t="shared" si="36"/>
        <v>34433.163999999997</v>
      </c>
      <c r="Z319" s="101">
        <v>10</v>
      </c>
      <c r="AB319" s="101" t="s">
        <v>71</v>
      </c>
      <c r="AD319" s="101" t="s">
        <v>56</v>
      </c>
    </row>
    <row r="320" spans="1:30" s="101" customFormat="1" ht="12.95" customHeight="1" x14ac:dyDescent="0.2">
      <c r="A320" s="58" t="s">
        <v>119</v>
      </c>
      <c r="B320" s="118"/>
      <c r="C320" s="22">
        <v>49455.735999999997</v>
      </c>
      <c r="D320" s="22"/>
      <c r="E320" s="101">
        <f t="shared" si="33"/>
        <v>25273.008202956054</v>
      </c>
      <c r="F320" s="101">
        <f t="shared" si="34"/>
        <v>25273</v>
      </c>
      <c r="G320" s="101">
        <f t="shared" si="38"/>
        <v>3.1834099936531857E-3</v>
      </c>
      <c r="I320" s="101">
        <f t="shared" si="40"/>
        <v>3.1834099936531857E-3</v>
      </c>
      <c r="O320" s="101">
        <f t="shared" ca="1" si="39"/>
        <v>1.6259620180521791E-2</v>
      </c>
      <c r="Q320" s="113">
        <f t="shared" si="36"/>
        <v>34437.235999999997</v>
      </c>
      <c r="Z320" s="101">
        <v>7</v>
      </c>
      <c r="AB320" s="101" t="s">
        <v>71</v>
      </c>
      <c r="AD320" s="101" t="s">
        <v>56</v>
      </c>
    </row>
    <row r="321" spans="1:30" s="101" customFormat="1" ht="12.95" customHeight="1" x14ac:dyDescent="0.2">
      <c r="A321" s="58" t="s">
        <v>119</v>
      </c>
      <c r="B321" s="118"/>
      <c r="C321" s="22">
        <v>49457.678</v>
      </c>
      <c r="D321" s="22"/>
      <c r="E321" s="101">
        <f t="shared" si="33"/>
        <v>25278.012315114862</v>
      </c>
      <c r="F321" s="101">
        <f t="shared" si="34"/>
        <v>25278</v>
      </c>
      <c r="G321" s="101">
        <f t="shared" si="38"/>
        <v>4.7792599943932146E-3</v>
      </c>
      <c r="I321" s="101">
        <f t="shared" si="40"/>
        <v>4.7792599943932146E-3</v>
      </c>
      <c r="O321" s="101">
        <f t="shared" ca="1" si="39"/>
        <v>1.6260026826785942E-2</v>
      </c>
      <c r="Q321" s="113">
        <f t="shared" si="36"/>
        <v>34439.178</v>
      </c>
      <c r="Z321" s="101">
        <v>11</v>
      </c>
      <c r="AB321" s="101" t="s">
        <v>71</v>
      </c>
      <c r="AD321" s="101" t="s">
        <v>56</v>
      </c>
    </row>
    <row r="322" spans="1:30" s="101" customFormat="1" ht="12.95" customHeight="1" x14ac:dyDescent="0.2">
      <c r="A322" s="58" t="s">
        <v>122</v>
      </c>
      <c r="B322" s="118"/>
      <c r="C322" s="22">
        <v>49472.425000000003</v>
      </c>
      <c r="D322" s="22"/>
      <c r="E322" s="101">
        <f t="shared" si="33"/>
        <v>25316.012130771829</v>
      </c>
      <c r="F322" s="101">
        <f t="shared" si="34"/>
        <v>25316</v>
      </c>
      <c r="G322" s="101">
        <f t="shared" ref="G322:G353" si="41">+C322-(C$7+F322*C$8)</f>
        <v>4.7077199997147545E-3</v>
      </c>
      <c r="I322" s="101">
        <f t="shared" si="40"/>
        <v>4.7077199997147545E-3</v>
      </c>
      <c r="O322" s="101">
        <f t="shared" ca="1" si="39"/>
        <v>1.6263117338393474E-2</v>
      </c>
      <c r="Q322" s="113">
        <f t="shared" si="36"/>
        <v>34453.925000000003</v>
      </c>
      <c r="Z322" s="101">
        <v>8</v>
      </c>
      <c r="AB322" s="101" t="s">
        <v>32</v>
      </c>
      <c r="AD322" s="101" t="s">
        <v>30</v>
      </c>
    </row>
    <row r="323" spans="1:30" s="101" customFormat="1" ht="12.95" customHeight="1" x14ac:dyDescent="0.2">
      <c r="A323" s="58" t="s">
        <v>122</v>
      </c>
      <c r="B323" s="118"/>
      <c r="C323" s="22">
        <v>49486.389000000003</v>
      </c>
      <c r="D323" s="22"/>
      <c r="E323" s="101">
        <f t="shared" si="33"/>
        <v>25351.994325512034</v>
      </c>
      <c r="F323" s="101">
        <f t="shared" si="34"/>
        <v>25352</v>
      </c>
      <c r="G323" s="101">
        <f t="shared" si="41"/>
        <v>-2.2021600016159937E-3</v>
      </c>
      <c r="I323" s="101">
        <f t="shared" si="40"/>
        <v>-2.2021600016159937E-3</v>
      </c>
      <c r="O323" s="101">
        <f t="shared" ca="1" si="39"/>
        <v>1.6266045191495347E-2</v>
      </c>
      <c r="Q323" s="113">
        <f t="shared" si="36"/>
        <v>34467.889000000003</v>
      </c>
      <c r="Z323" s="101">
        <v>7</v>
      </c>
      <c r="AB323" s="101" t="s">
        <v>32</v>
      </c>
      <c r="AD323" s="101" t="s">
        <v>30</v>
      </c>
    </row>
    <row r="324" spans="1:30" s="101" customFormat="1" ht="12.95" customHeight="1" x14ac:dyDescent="0.2">
      <c r="A324" s="58" t="s">
        <v>123</v>
      </c>
      <c r="B324" s="118"/>
      <c r="C324" s="22">
        <v>49724.675999999999</v>
      </c>
      <c r="D324" s="22">
        <v>3.0000000000000001E-3</v>
      </c>
      <c r="E324" s="101">
        <f t="shared" si="33"/>
        <v>25966.008163814731</v>
      </c>
      <c r="F324" s="101">
        <f t="shared" si="34"/>
        <v>25966</v>
      </c>
      <c r="G324" s="101">
        <f t="shared" si="41"/>
        <v>3.1682199987699278E-3</v>
      </c>
      <c r="I324" s="101">
        <f t="shared" si="40"/>
        <v>3.1682199987699278E-3</v>
      </c>
      <c r="O324" s="101">
        <f t="shared" ca="1" si="39"/>
        <v>1.6315981352732857E-2</v>
      </c>
      <c r="Q324" s="113">
        <f t="shared" si="36"/>
        <v>34706.175999999999</v>
      </c>
      <c r="Z324" s="101">
        <v>4</v>
      </c>
      <c r="AB324" s="101" t="s">
        <v>28</v>
      </c>
      <c r="AD324" s="101" t="s">
        <v>30</v>
      </c>
    </row>
    <row r="325" spans="1:30" s="101" customFormat="1" ht="12.95" customHeight="1" x14ac:dyDescent="0.2">
      <c r="A325" s="58" t="s">
        <v>119</v>
      </c>
      <c r="B325" s="118" t="s">
        <v>140</v>
      </c>
      <c r="C325" s="22">
        <v>49780.752</v>
      </c>
      <c r="D325" s="22"/>
      <c r="E325" s="101">
        <f t="shared" si="33"/>
        <v>26110.503834987154</v>
      </c>
      <c r="F325" s="101">
        <f t="shared" si="34"/>
        <v>26110.5</v>
      </c>
      <c r="G325" s="101">
        <f t="shared" si="41"/>
        <v>1.4882850009598769E-3</v>
      </c>
      <c r="I325" s="101">
        <f t="shared" si="40"/>
        <v>1.4882850009598769E-3</v>
      </c>
      <c r="O325" s="101">
        <f t="shared" ca="1" si="39"/>
        <v>1.6327733429766768E-2</v>
      </c>
      <c r="Q325" s="113">
        <f t="shared" si="36"/>
        <v>34762.252</v>
      </c>
      <c r="Z325" s="101">
        <v>10</v>
      </c>
      <c r="AB325" s="101" t="s">
        <v>71</v>
      </c>
      <c r="AD325" s="101" t="s">
        <v>56</v>
      </c>
    </row>
    <row r="326" spans="1:30" s="101" customFormat="1" ht="12.95" customHeight="1" x14ac:dyDescent="0.2">
      <c r="A326" s="58" t="s">
        <v>119</v>
      </c>
      <c r="B326" s="118"/>
      <c r="C326" s="22">
        <v>49786.775999999998</v>
      </c>
      <c r="D326" s="22"/>
      <c r="E326" s="101">
        <f t="shared" si="33"/>
        <v>26126.026374453988</v>
      </c>
      <c r="F326" s="101">
        <f t="shared" si="34"/>
        <v>26126</v>
      </c>
      <c r="G326" s="101">
        <f t="shared" si="41"/>
        <v>1.0235419991659001E-2</v>
      </c>
      <c r="I326" s="101">
        <f t="shared" si="40"/>
        <v>1.0235419991659001E-2</v>
      </c>
      <c r="O326" s="101">
        <f t="shared" ca="1" si="39"/>
        <v>1.6328994033185627E-2</v>
      </c>
      <c r="Q326" s="113">
        <f t="shared" si="36"/>
        <v>34768.275999999998</v>
      </c>
      <c r="Z326" s="101">
        <v>11</v>
      </c>
      <c r="AB326" s="101" t="s">
        <v>71</v>
      </c>
      <c r="AD326" s="101" t="s">
        <v>56</v>
      </c>
    </row>
    <row r="327" spans="1:30" s="101" customFormat="1" ht="12.95" customHeight="1" x14ac:dyDescent="0.2">
      <c r="A327" s="58" t="s">
        <v>119</v>
      </c>
      <c r="B327" s="118" t="s">
        <v>140</v>
      </c>
      <c r="C327" s="22">
        <v>49787.737999999998</v>
      </c>
      <c r="D327" s="22"/>
      <c r="E327" s="101">
        <f t="shared" si="33"/>
        <v>26128.505239488368</v>
      </c>
      <c r="F327" s="101">
        <f t="shared" si="34"/>
        <v>26128.5</v>
      </c>
      <c r="G327" s="101">
        <f t="shared" si="41"/>
        <v>2.0333449938334525E-3</v>
      </c>
      <c r="I327" s="101">
        <f t="shared" si="40"/>
        <v>2.0333449938334525E-3</v>
      </c>
      <c r="O327" s="101">
        <f t="shared" ca="1" si="39"/>
        <v>1.6329197356317701E-2</v>
      </c>
      <c r="Q327" s="113">
        <f t="shared" si="36"/>
        <v>34769.237999999998</v>
      </c>
      <c r="Z327" s="101">
        <v>13</v>
      </c>
      <c r="AB327" s="101" t="s">
        <v>71</v>
      </c>
      <c r="AD327" s="101" t="s">
        <v>56</v>
      </c>
    </row>
    <row r="328" spans="1:30" s="101" customFormat="1" ht="12.95" customHeight="1" x14ac:dyDescent="0.2">
      <c r="A328" s="58" t="s">
        <v>119</v>
      </c>
      <c r="B328" s="118"/>
      <c r="C328" s="22">
        <v>49788.71</v>
      </c>
      <c r="D328" s="22"/>
      <c r="E328" s="101">
        <f t="shared" si="33"/>
        <v>26131.009872350551</v>
      </c>
      <c r="F328" s="101">
        <f t="shared" si="34"/>
        <v>26131</v>
      </c>
      <c r="G328" s="101">
        <f t="shared" si="41"/>
        <v>3.8312699980451725E-3</v>
      </c>
      <c r="I328" s="101">
        <f t="shared" si="40"/>
        <v>3.8312699980451725E-3</v>
      </c>
      <c r="O328" s="101">
        <f t="shared" ca="1" si="39"/>
        <v>1.6329400679449779E-2</v>
      </c>
      <c r="Q328" s="113">
        <f t="shared" si="36"/>
        <v>34770.21</v>
      </c>
      <c r="Z328" s="101">
        <v>15</v>
      </c>
      <c r="AB328" s="101" t="s">
        <v>71</v>
      </c>
      <c r="AD328" s="101" t="s">
        <v>56</v>
      </c>
    </row>
    <row r="329" spans="1:30" s="101" customFormat="1" ht="12.95" customHeight="1" x14ac:dyDescent="0.2">
      <c r="A329" s="58" t="s">
        <v>119</v>
      </c>
      <c r="B329" s="118" t="s">
        <v>140</v>
      </c>
      <c r="C329" s="22">
        <v>49801.711000000003</v>
      </c>
      <c r="D329" s="22"/>
      <c r="E329" s="101">
        <f t="shared" si="33"/>
        <v>26164.510625273608</v>
      </c>
      <c r="F329" s="101">
        <f t="shared" si="34"/>
        <v>26164.5</v>
      </c>
      <c r="G329" s="101">
        <f t="shared" si="41"/>
        <v>4.1234649979742244E-3</v>
      </c>
      <c r="I329" s="101">
        <f t="shared" si="40"/>
        <v>4.1234649979742244E-3</v>
      </c>
      <c r="O329" s="101">
        <f t="shared" ca="1" si="39"/>
        <v>1.6332125209419575E-2</v>
      </c>
      <c r="Q329" s="113">
        <f t="shared" si="36"/>
        <v>34783.211000000003</v>
      </c>
      <c r="Z329" s="101">
        <v>9</v>
      </c>
      <c r="AB329" s="101" t="s">
        <v>71</v>
      </c>
      <c r="AD329" s="101" t="s">
        <v>56</v>
      </c>
    </row>
    <row r="330" spans="1:30" s="101" customFormat="1" ht="12.95" customHeight="1" x14ac:dyDescent="0.2">
      <c r="A330" s="58" t="s">
        <v>124</v>
      </c>
      <c r="B330" s="118"/>
      <c r="C330" s="22">
        <v>49810.440999999999</v>
      </c>
      <c r="D330" s="22">
        <v>4.0000000000000001E-3</v>
      </c>
      <c r="E330" s="101">
        <f t="shared" si="33"/>
        <v>26187.005938943174</v>
      </c>
      <c r="F330" s="101">
        <f t="shared" si="34"/>
        <v>26187</v>
      </c>
      <c r="G330" s="101">
        <f t="shared" si="41"/>
        <v>2.3047899958328344E-3</v>
      </c>
      <c r="I330" s="101">
        <f t="shared" si="40"/>
        <v>2.3047899958328344E-3</v>
      </c>
      <c r="O330" s="101">
        <f t="shared" ca="1" si="39"/>
        <v>1.6333955117608247E-2</v>
      </c>
      <c r="Q330" s="113">
        <f t="shared" si="36"/>
        <v>34791.940999999999</v>
      </c>
      <c r="Z330" s="101">
        <v>9</v>
      </c>
      <c r="AB330" s="101" t="s">
        <v>32</v>
      </c>
      <c r="AD330" s="101" t="s">
        <v>30</v>
      </c>
    </row>
    <row r="331" spans="1:30" s="101" customFormat="1" ht="12.95" customHeight="1" x14ac:dyDescent="0.2">
      <c r="A331" s="58" t="s">
        <v>119</v>
      </c>
      <c r="B331" s="118" t="s">
        <v>140</v>
      </c>
      <c r="C331" s="22">
        <v>49810.648000000001</v>
      </c>
      <c r="D331" s="22"/>
      <c r="E331" s="101">
        <f t="shared" si="33"/>
        <v>26187.539332978642</v>
      </c>
      <c r="F331" s="101">
        <f t="shared" si="34"/>
        <v>26187.5</v>
      </c>
      <c r="G331" s="101">
        <f t="shared" si="41"/>
        <v>1.5264374997059349E-2</v>
      </c>
      <c r="I331" s="101">
        <f t="shared" si="40"/>
        <v>1.5264374997059349E-2</v>
      </c>
      <c r="O331" s="101">
        <f t="shared" ca="1" si="39"/>
        <v>1.6333995782234663E-2</v>
      </c>
      <c r="Q331" s="113">
        <f t="shared" si="36"/>
        <v>34792.148000000001</v>
      </c>
      <c r="Z331" s="101">
        <v>10</v>
      </c>
      <c r="AB331" s="101" t="s">
        <v>71</v>
      </c>
      <c r="AD331" s="101" t="s">
        <v>56</v>
      </c>
    </row>
    <row r="332" spans="1:30" s="101" customFormat="1" ht="12.95" customHeight="1" x14ac:dyDescent="0.2">
      <c r="A332" s="58" t="s">
        <v>119</v>
      </c>
      <c r="B332" s="118" t="s">
        <v>140</v>
      </c>
      <c r="C332" s="22">
        <v>49829.654000000002</v>
      </c>
      <c r="D332" s="22"/>
      <c r="E332" s="101">
        <f t="shared" si="33"/>
        <v>26236.513666495714</v>
      </c>
      <c r="F332" s="101">
        <f t="shared" si="34"/>
        <v>26236.5</v>
      </c>
      <c r="G332" s="101">
        <f t="shared" si="41"/>
        <v>5.303705002006609E-3</v>
      </c>
      <c r="I332" s="101">
        <f t="shared" si="40"/>
        <v>5.303705002006609E-3</v>
      </c>
      <c r="O332" s="101">
        <f t="shared" ca="1" si="39"/>
        <v>1.6337980915623322E-2</v>
      </c>
      <c r="Q332" s="113">
        <f t="shared" si="36"/>
        <v>34811.154000000002</v>
      </c>
      <c r="Z332" s="101">
        <v>9</v>
      </c>
      <c r="AB332" s="101" t="s">
        <v>71</v>
      </c>
      <c r="AD332" s="101" t="s">
        <v>56</v>
      </c>
    </row>
    <row r="333" spans="1:30" s="101" customFormat="1" ht="12.95" customHeight="1" x14ac:dyDescent="0.2">
      <c r="A333" s="58" t="s">
        <v>119</v>
      </c>
      <c r="B333" s="118"/>
      <c r="C333" s="22">
        <v>49835.671999999999</v>
      </c>
      <c r="D333" s="22"/>
      <c r="E333" s="101">
        <f t="shared" si="33"/>
        <v>26252.020745265865</v>
      </c>
      <c r="F333" s="101">
        <f t="shared" si="34"/>
        <v>26252</v>
      </c>
      <c r="G333" s="101">
        <f t="shared" si="41"/>
        <v>8.0508399914833717E-3</v>
      </c>
      <c r="I333" s="101">
        <f t="shared" si="40"/>
        <v>8.0508399914833717E-3</v>
      </c>
      <c r="O333" s="101">
        <f t="shared" ca="1" si="39"/>
        <v>1.6339241519042185E-2</v>
      </c>
      <c r="Q333" s="113">
        <f t="shared" si="36"/>
        <v>34817.171999999999</v>
      </c>
      <c r="Z333" s="101">
        <v>15</v>
      </c>
      <c r="AB333" s="101" t="s">
        <v>71</v>
      </c>
      <c r="AD333" s="101" t="s">
        <v>56</v>
      </c>
    </row>
    <row r="334" spans="1:30" s="101" customFormat="1" ht="12.95" customHeight="1" x14ac:dyDescent="0.2">
      <c r="A334" s="58" t="s">
        <v>124</v>
      </c>
      <c r="B334" s="118"/>
      <c r="C334" s="22">
        <v>49836.442000000003</v>
      </c>
      <c r="D334" s="22">
        <v>5.0000000000000001E-3</v>
      </c>
      <c r="E334" s="101">
        <f t="shared" si="33"/>
        <v>26254.00486800649</v>
      </c>
      <c r="F334" s="101">
        <f t="shared" si="34"/>
        <v>26254</v>
      </c>
      <c r="G334" s="101">
        <f t="shared" si="41"/>
        <v>1.8891799991251901E-3</v>
      </c>
      <c r="I334" s="101">
        <f t="shared" si="40"/>
        <v>1.8891799991251901E-3</v>
      </c>
      <c r="O334" s="101">
        <f t="shared" ca="1" si="39"/>
        <v>1.6339404177547846E-2</v>
      </c>
      <c r="Q334" s="113">
        <f t="shared" si="36"/>
        <v>34817.942000000003</v>
      </c>
      <c r="Z334" s="101">
        <v>8</v>
      </c>
      <c r="AB334" s="101" t="s">
        <v>32</v>
      </c>
      <c r="AD334" s="101" t="s">
        <v>30</v>
      </c>
    </row>
    <row r="335" spans="1:30" s="101" customFormat="1" ht="12.95" customHeight="1" x14ac:dyDescent="0.2">
      <c r="A335" s="58" t="s">
        <v>124</v>
      </c>
      <c r="B335" s="118"/>
      <c r="C335" s="22">
        <v>49836.447999999997</v>
      </c>
      <c r="D335" s="22">
        <v>8.0000000000000002E-3</v>
      </c>
      <c r="E335" s="101">
        <f t="shared" si="33"/>
        <v>26254.020328703158</v>
      </c>
      <c r="F335" s="101">
        <f t="shared" si="34"/>
        <v>26254</v>
      </c>
      <c r="G335" s="101">
        <f t="shared" si="41"/>
        <v>7.8891799930715933E-3</v>
      </c>
      <c r="I335" s="101">
        <f t="shared" si="40"/>
        <v>7.8891799930715933E-3</v>
      </c>
      <c r="O335" s="101">
        <f t="shared" ca="1" si="39"/>
        <v>1.6339404177547846E-2</v>
      </c>
      <c r="Q335" s="113">
        <f t="shared" si="36"/>
        <v>34817.947999999997</v>
      </c>
      <c r="Z335" s="101">
        <v>7</v>
      </c>
      <c r="AB335" s="101" t="s">
        <v>28</v>
      </c>
      <c r="AD335" s="101" t="s">
        <v>30</v>
      </c>
    </row>
    <row r="336" spans="1:30" s="101" customFormat="1" ht="12.95" customHeight="1" x14ac:dyDescent="0.2">
      <c r="A336" s="58" t="s">
        <v>119</v>
      </c>
      <c r="B336" s="118"/>
      <c r="C336" s="22">
        <v>49868.659</v>
      </c>
      <c r="D336" s="22"/>
      <c r="E336" s="101">
        <f t="shared" si="33"/>
        <v>26337.021078830399</v>
      </c>
      <c r="F336" s="101">
        <f t="shared" si="34"/>
        <v>26337</v>
      </c>
      <c r="G336" s="101">
        <f t="shared" si="41"/>
        <v>8.1802899949252605E-3</v>
      </c>
      <c r="I336" s="101">
        <f t="shared" si="40"/>
        <v>8.1802899949252605E-3</v>
      </c>
      <c r="O336" s="101">
        <f t="shared" ca="1" si="39"/>
        <v>1.6346154505532721E-2</v>
      </c>
      <c r="Q336" s="113">
        <f t="shared" si="36"/>
        <v>34850.159</v>
      </c>
      <c r="Z336" s="101">
        <v>15</v>
      </c>
      <c r="AB336" s="101" t="s">
        <v>62</v>
      </c>
      <c r="AD336" s="101" t="s">
        <v>56</v>
      </c>
    </row>
    <row r="337" spans="1:30" s="101" customFormat="1" ht="12.95" customHeight="1" x14ac:dyDescent="0.2">
      <c r="A337" s="58" t="s">
        <v>119</v>
      </c>
      <c r="B337" s="118"/>
      <c r="C337" s="22">
        <v>49868.66</v>
      </c>
      <c r="D337" s="22"/>
      <c r="E337" s="101">
        <f t="shared" si="33"/>
        <v>26337.023655613189</v>
      </c>
      <c r="F337" s="101">
        <f t="shared" si="34"/>
        <v>26337</v>
      </c>
      <c r="G337" s="101">
        <f t="shared" si="41"/>
        <v>9.1802899987669662E-3</v>
      </c>
      <c r="I337" s="101">
        <f t="shared" si="40"/>
        <v>9.1802899987669662E-3</v>
      </c>
      <c r="O337" s="101">
        <f t="shared" ca="1" si="39"/>
        <v>1.6346154505532721E-2</v>
      </c>
      <c r="Q337" s="113">
        <f t="shared" si="36"/>
        <v>34850.160000000003</v>
      </c>
      <c r="Z337" s="101">
        <v>12</v>
      </c>
      <c r="AB337" s="101" t="s">
        <v>71</v>
      </c>
      <c r="AD337" s="101" t="s">
        <v>56</v>
      </c>
    </row>
    <row r="338" spans="1:30" s="101" customFormat="1" ht="12.95" customHeight="1" x14ac:dyDescent="0.2">
      <c r="A338" s="58" t="s">
        <v>125</v>
      </c>
      <c r="B338" s="118"/>
      <c r="C338" s="22">
        <v>50139.535000000003</v>
      </c>
      <c r="D338" s="22">
        <v>3.0000000000000001E-3</v>
      </c>
      <c r="E338" s="101">
        <f t="shared" si="33"/>
        <v>27035.009691151197</v>
      </c>
      <c r="F338" s="101">
        <f t="shared" si="34"/>
        <v>27035</v>
      </c>
      <c r="G338" s="101">
        <f t="shared" si="41"/>
        <v>3.7609499995596707E-3</v>
      </c>
      <c r="I338" s="101">
        <f t="shared" si="40"/>
        <v>3.7609499995596707E-3</v>
      </c>
      <c r="O338" s="101">
        <f t="shared" ca="1" si="39"/>
        <v>1.6402922324007935E-2</v>
      </c>
      <c r="Q338" s="113">
        <f t="shared" si="36"/>
        <v>35121.035000000003</v>
      </c>
      <c r="Z338" s="101">
        <v>8</v>
      </c>
      <c r="AB338" s="101" t="s">
        <v>28</v>
      </c>
      <c r="AD338" s="101" t="s">
        <v>30</v>
      </c>
    </row>
    <row r="339" spans="1:30" s="101" customFormat="1" ht="12.95" customHeight="1" x14ac:dyDescent="0.2">
      <c r="A339" s="58" t="s">
        <v>119</v>
      </c>
      <c r="B339" s="118" t="s">
        <v>140</v>
      </c>
      <c r="C339" s="22">
        <v>50153.705000000002</v>
      </c>
      <c r="D339" s="22"/>
      <c r="E339" s="101">
        <f t="shared" si="33"/>
        <v>27071.522703144081</v>
      </c>
      <c r="F339" s="101">
        <f t="shared" si="34"/>
        <v>27071.5</v>
      </c>
      <c r="G339" s="101">
        <f t="shared" si="41"/>
        <v>8.8106549956137314E-3</v>
      </c>
      <c r="I339" s="101">
        <f t="shared" si="40"/>
        <v>8.8106549956137314E-3</v>
      </c>
      <c r="O339" s="101">
        <f t="shared" ca="1" si="39"/>
        <v>1.6405890841736222E-2</v>
      </c>
      <c r="Q339" s="113">
        <f t="shared" si="36"/>
        <v>35135.205000000002</v>
      </c>
      <c r="Z339" s="101">
        <v>11</v>
      </c>
      <c r="AB339" s="101" t="s">
        <v>71</v>
      </c>
      <c r="AD339" s="101" t="s">
        <v>56</v>
      </c>
    </row>
    <row r="340" spans="1:30" s="101" customFormat="1" ht="12.95" customHeight="1" x14ac:dyDescent="0.2">
      <c r="A340" s="58" t="s">
        <v>119</v>
      </c>
      <c r="B340" s="118"/>
      <c r="C340" s="22">
        <v>50154.673999999999</v>
      </c>
      <c r="D340" s="22"/>
      <c r="E340" s="101">
        <f t="shared" si="33"/>
        <v>27074.019605657915</v>
      </c>
      <c r="F340" s="101">
        <f t="shared" si="34"/>
        <v>27074</v>
      </c>
      <c r="G340" s="101">
        <f t="shared" si="41"/>
        <v>7.6085799955762923E-3</v>
      </c>
      <c r="I340" s="101">
        <f t="shared" si="40"/>
        <v>7.6085799955762923E-3</v>
      </c>
      <c r="O340" s="101">
        <f t="shared" ca="1" si="39"/>
        <v>1.6406094164868296E-2</v>
      </c>
      <c r="Q340" s="113">
        <f t="shared" si="36"/>
        <v>35136.173999999999</v>
      </c>
      <c r="Z340" s="101">
        <v>10</v>
      </c>
      <c r="AB340" s="101" t="s">
        <v>71</v>
      </c>
      <c r="AD340" s="101" t="s">
        <v>56</v>
      </c>
    </row>
    <row r="341" spans="1:30" s="101" customFormat="1" ht="12.95" customHeight="1" x14ac:dyDescent="0.2">
      <c r="A341" s="58" t="s">
        <v>119</v>
      </c>
      <c r="B341" s="118" t="s">
        <v>140</v>
      </c>
      <c r="C341" s="22">
        <v>50158.750999999997</v>
      </c>
      <c r="D341" s="22"/>
      <c r="E341" s="101">
        <f t="shared" ref="E341:E404" si="42">+(C341-C$7)/C$8</f>
        <v>27084.52514905205</v>
      </c>
      <c r="F341" s="101">
        <f t="shared" ref="F341:F404" si="43">ROUND(2*E341,0)/2</f>
        <v>27084.5</v>
      </c>
      <c r="G341" s="101">
        <f t="shared" si="41"/>
        <v>9.7598649954306893E-3</v>
      </c>
      <c r="I341" s="101">
        <f t="shared" si="40"/>
        <v>9.7598649954306893E-3</v>
      </c>
      <c r="O341" s="101">
        <f t="shared" ca="1" si="39"/>
        <v>1.6406948122023011E-2</v>
      </c>
      <c r="Q341" s="113">
        <f t="shared" ref="Q341:Q404" si="44">+C341-15018.5</f>
        <v>35140.250999999997</v>
      </c>
      <c r="Z341" s="101">
        <v>11</v>
      </c>
      <c r="AB341" s="101" t="s">
        <v>71</v>
      </c>
      <c r="AD341" s="101" t="s">
        <v>56</v>
      </c>
    </row>
    <row r="342" spans="1:30" s="101" customFormat="1" ht="12.95" customHeight="1" x14ac:dyDescent="0.2">
      <c r="A342" s="58" t="s">
        <v>119</v>
      </c>
      <c r="B342" s="118" t="s">
        <v>140</v>
      </c>
      <c r="C342" s="22">
        <v>50165.735999999997</v>
      </c>
      <c r="D342" s="22"/>
      <c r="E342" s="101">
        <f t="shared" si="42"/>
        <v>27102.523976770495</v>
      </c>
      <c r="F342" s="101">
        <f t="shared" si="43"/>
        <v>27102.5</v>
      </c>
      <c r="G342" s="101">
        <f t="shared" si="41"/>
        <v>9.3049249917385168E-3</v>
      </c>
      <c r="I342" s="101">
        <f t="shared" si="40"/>
        <v>9.3049249917385168E-3</v>
      </c>
      <c r="O342" s="101">
        <f t="shared" ca="1" si="39"/>
        <v>1.6408412048573948E-2</v>
      </c>
      <c r="Q342" s="113">
        <f t="shared" si="44"/>
        <v>35147.235999999997</v>
      </c>
      <c r="Z342" s="101">
        <v>10</v>
      </c>
      <c r="AB342" s="101" t="s">
        <v>71</v>
      </c>
      <c r="AD342" s="101" t="s">
        <v>56</v>
      </c>
    </row>
    <row r="343" spans="1:30" s="101" customFormat="1" ht="12.95" customHeight="1" x14ac:dyDescent="0.2">
      <c r="A343" s="58" t="s">
        <v>119</v>
      </c>
      <c r="B343" s="118"/>
      <c r="C343" s="22">
        <v>50182.616000000002</v>
      </c>
      <c r="D343" s="22"/>
      <c r="E343" s="101">
        <f t="shared" si="42"/>
        <v>27146.020070097249</v>
      </c>
      <c r="F343" s="101">
        <f t="shared" si="43"/>
        <v>27146</v>
      </c>
      <c r="G343" s="101">
        <f t="shared" si="41"/>
        <v>7.7888199957669713E-3</v>
      </c>
      <c r="I343" s="101">
        <f t="shared" si="40"/>
        <v>7.7888199957669713E-3</v>
      </c>
      <c r="O343" s="101">
        <f t="shared" ref="O343:O374" ca="1" si="45">+C$11+C$12*F343</f>
        <v>1.6411949871072043E-2</v>
      </c>
      <c r="Q343" s="113">
        <f t="shared" si="44"/>
        <v>35164.116000000002</v>
      </c>
      <c r="Z343" s="101">
        <v>7</v>
      </c>
      <c r="AB343" s="101" t="s">
        <v>71</v>
      </c>
      <c r="AD343" s="101" t="s">
        <v>56</v>
      </c>
    </row>
    <row r="344" spans="1:30" s="101" customFormat="1" ht="12.95" customHeight="1" x14ac:dyDescent="0.2">
      <c r="A344" s="58" t="s">
        <v>126</v>
      </c>
      <c r="B344" s="118"/>
      <c r="C344" s="22">
        <v>50188.440999999999</v>
      </c>
      <c r="D344" s="22">
        <v>5.0000000000000001E-3</v>
      </c>
      <c r="E344" s="101">
        <f t="shared" si="42"/>
        <v>27161.029829790859</v>
      </c>
      <c r="F344" s="101">
        <f t="shared" si="43"/>
        <v>27161</v>
      </c>
      <c r="G344" s="101">
        <f t="shared" si="41"/>
        <v>1.1576369994145352E-2</v>
      </c>
      <c r="I344" s="101">
        <f t="shared" si="40"/>
        <v>1.1576369994145352E-2</v>
      </c>
      <c r="O344" s="101">
        <f t="shared" ca="1" si="45"/>
        <v>1.6413169809864493E-2</v>
      </c>
      <c r="Q344" s="113">
        <f t="shared" si="44"/>
        <v>35169.940999999999</v>
      </c>
      <c r="Z344" s="101">
        <v>8</v>
      </c>
      <c r="AB344" s="101" t="s">
        <v>32</v>
      </c>
      <c r="AD344" s="101" t="s">
        <v>30</v>
      </c>
    </row>
    <row r="345" spans="1:30" s="101" customFormat="1" ht="12.95" customHeight="1" x14ac:dyDescent="0.2">
      <c r="A345" s="58" t="s">
        <v>126</v>
      </c>
      <c r="B345" s="118"/>
      <c r="C345" s="22">
        <v>50190.377999999997</v>
      </c>
      <c r="D345" s="22">
        <v>4.0000000000000001E-3</v>
      </c>
      <c r="E345" s="101">
        <f t="shared" si="42"/>
        <v>27166.021058035756</v>
      </c>
      <c r="F345" s="101">
        <f t="shared" si="43"/>
        <v>27166</v>
      </c>
      <c r="G345" s="101">
        <f t="shared" si="41"/>
        <v>8.1722199975047261E-3</v>
      </c>
      <c r="I345" s="101">
        <f t="shared" si="40"/>
        <v>8.1722199975047261E-3</v>
      </c>
      <c r="O345" s="101">
        <f t="shared" ca="1" si="45"/>
        <v>1.6413576456128641E-2</v>
      </c>
      <c r="Q345" s="113">
        <f t="shared" si="44"/>
        <v>35171.877999999997</v>
      </c>
      <c r="Z345" s="101">
        <v>7</v>
      </c>
      <c r="AB345" s="101" t="s">
        <v>32</v>
      </c>
      <c r="AD345" s="101" t="s">
        <v>30</v>
      </c>
    </row>
    <row r="346" spans="1:30" s="101" customFormat="1" ht="12.95" customHeight="1" x14ac:dyDescent="0.2">
      <c r="A346" s="58" t="s">
        <v>119</v>
      </c>
      <c r="B346" s="118"/>
      <c r="C346" s="22">
        <v>50190.766000000003</v>
      </c>
      <c r="D346" s="22"/>
      <c r="E346" s="101">
        <f t="shared" si="42"/>
        <v>27167.020849754419</v>
      </c>
      <c r="F346" s="101">
        <f t="shared" si="43"/>
        <v>27167</v>
      </c>
      <c r="G346" s="101">
        <f t="shared" si="41"/>
        <v>8.0913900019368157E-3</v>
      </c>
      <c r="I346" s="101">
        <f t="shared" ref="I346:I366" si="46">G346</f>
        <v>8.0913900019368157E-3</v>
      </c>
      <c r="O346" s="101">
        <f t="shared" ca="1" si="45"/>
        <v>1.641365778538147E-2</v>
      </c>
      <c r="Q346" s="113">
        <f t="shared" si="44"/>
        <v>35172.266000000003</v>
      </c>
      <c r="Z346" s="101">
        <v>11</v>
      </c>
      <c r="AB346" s="101" t="s">
        <v>71</v>
      </c>
      <c r="AD346" s="101" t="s">
        <v>56</v>
      </c>
    </row>
    <row r="347" spans="1:30" s="101" customFormat="1" ht="12.95" customHeight="1" x14ac:dyDescent="0.2">
      <c r="A347" s="58" t="s">
        <v>119</v>
      </c>
      <c r="B347" s="118" t="s">
        <v>140</v>
      </c>
      <c r="C347" s="22">
        <v>50191.731</v>
      </c>
      <c r="D347" s="22"/>
      <c r="E347" s="101">
        <f t="shared" si="42"/>
        <v>27169.507445137129</v>
      </c>
      <c r="F347" s="101">
        <f t="shared" si="43"/>
        <v>27169.5</v>
      </c>
      <c r="G347" s="101">
        <f t="shared" si="41"/>
        <v>2.8893150010844693E-3</v>
      </c>
      <c r="I347" s="101">
        <f t="shared" si="46"/>
        <v>2.8893150010844693E-3</v>
      </c>
      <c r="O347" s="101">
        <f t="shared" ca="1" si="45"/>
        <v>1.6413861108513547E-2</v>
      </c>
      <c r="Q347" s="113">
        <f t="shared" si="44"/>
        <v>35173.231</v>
      </c>
      <c r="Z347" s="101">
        <v>11</v>
      </c>
      <c r="AB347" s="101" t="s">
        <v>71</v>
      </c>
      <c r="AD347" s="101" t="s">
        <v>56</v>
      </c>
    </row>
    <row r="348" spans="1:30" s="101" customFormat="1" ht="12.95" customHeight="1" x14ac:dyDescent="0.2">
      <c r="A348" s="58" t="s">
        <v>119</v>
      </c>
      <c r="B348" s="118"/>
      <c r="C348" s="22">
        <v>50194.644999999997</v>
      </c>
      <c r="D348" s="22"/>
      <c r="E348" s="101">
        <f t="shared" si="42"/>
        <v>27177.016190158101</v>
      </c>
      <c r="F348" s="101">
        <f t="shared" si="43"/>
        <v>27177</v>
      </c>
      <c r="G348" s="101">
        <f t="shared" si="41"/>
        <v>6.283089991484303E-3</v>
      </c>
      <c r="I348" s="101">
        <f t="shared" si="46"/>
        <v>6.283089991484303E-3</v>
      </c>
      <c r="O348" s="101">
        <f t="shared" ca="1" si="45"/>
        <v>1.6414471077909769E-2</v>
      </c>
      <c r="Q348" s="113">
        <f t="shared" si="44"/>
        <v>35176.144999999997</v>
      </c>
      <c r="Z348" s="101">
        <v>7</v>
      </c>
      <c r="AB348" s="101" t="s">
        <v>71</v>
      </c>
      <c r="AD348" s="101" t="s">
        <v>56</v>
      </c>
    </row>
    <row r="349" spans="1:30" s="101" customFormat="1" ht="12.95" customHeight="1" x14ac:dyDescent="0.2">
      <c r="A349" s="58" t="s">
        <v>119</v>
      </c>
      <c r="B349" s="118" t="s">
        <v>140</v>
      </c>
      <c r="C349" s="22">
        <v>50226.673000000003</v>
      </c>
      <c r="D349" s="22"/>
      <c r="E349" s="101">
        <f t="shared" si="42"/>
        <v>27259.545389036608</v>
      </c>
      <c r="F349" s="101">
        <f t="shared" si="43"/>
        <v>27259.5</v>
      </c>
      <c r="G349" s="101">
        <f t="shared" si="41"/>
        <v>1.7614614997000899E-2</v>
      </c>
      <c r="I349" s="101">
        <f t="shared" si="46"/>
        <v>1.7614614997000899E-2</v>
      </c>
      <c r="O349" s="101">
        <f t="shared" ca="1" si="45"/>
        <v>1.6421180741268228E-2</v>
      </c>
      <c r="Q349" s="113">
        <f t="shared" si="44"/>
        <v>35208.173000000003</v>
      </c>
      <c r="Z349" s="101">
        <v>11</v>
      </c>
      <c r="AB349" s="101" t="s">
        <v>71</v>
      </c>
      <c r="AD349" s="101" t="s">
        <v>56</v>
      </c>
    </row>
    <row r="350" spans="1:30" s="101" customFormat="1" ht="12.95" customHeight="1" x14ac:dyDescent="0.2">
      <c r="A350" s="58" t="s">
        <v>127</v>
      </c>
      <c r="B350" s="118"/>
      <c r="C350" s="22">
        <v>50485.705999999998</v>
      </c>
      <c r="D350" s="22">
        <v>2E-3</v>
      </c>
      <c r="E350" s="101">
        <f t="shared" si="42"/>
        <v>27927.017162893604</v>
      </c>
      <c r="F350" s="101">
        <f t="shared" si="43"/>
        <v>27927</v>
      </c>
      <c r="G350" s="101">
        <f t="shared" si="41"/>
        <v>6.6605899992282502E-3</v>
      </c>
      <c r="I350" s="101">
        <f t="shared" si="46"/>
        <v>6.6605899992282502E-3</v>
      </c>
      <c r="O350" s="101">
        <f t="shared" ca="1" si="45"/>
        <v>1.6475468017532136E-2</v>
      </c>
      <c r="Q350" s="113">
        <f t="shared" si="44"/>
        <v>35467.205999999998</v>
      </c>
      <c r="Z350" s="101">
        <v>6</v>
      </c>
      <c r="AB350" s="101" t="s">
        <v>28</v>
      </c>
      <c r="AD350" s="101" t="s">
        <v>30</v>
      </c>
    </row>
    <row r="351" spans="1:30" s="101" customFormat="1" ht="12.95" customHeight="1" x14ac:dyDescent="0.2">
      <c r="A351" s="58" t="s">
        <v>119</v>
      </c>
      <c r="B351" s="118"/>
      <c r="C351" s="22">
        <v>50514.813000000002</v>
      </c>
      <c r="D351" s="22"/>
      <c r="E351" s="101">
        <f t="shared" si="42"/>
        <v>28002.019579271666</v>
      </c>
      <c r="F351" s="101">
        <f t="shared" si="43"/>
        <v>28002</v>
      </c>
      <c r="G351" s="101">
        <f t="shared" si="41"/>
        <v>7.5983399947290309E-3</v>
      </c>
      <c r="I351" s="101">
        <f t="shared" si="46"/>
        <v>7.5983399947290309E-3</v>
      </c>
      <c r="O351" s="101">
        <f t="shared" ca="1" si="45"/>
        <v>1.6481567711494369E-2</v>
      </c>
      <c r="Q351" s="113">
        <f t="shared" si="44"/>
        <v>35496.313000000002</v>
      </c>
      <c r="Z351" s="101">
        <v>13</v>
      </c>
      <c r="AB351" s="101" t="s">
        <v>71</v>
      </c>
      <c r="AD351" s="101" t="s">
        <v>56</v>
      </c>
    </row>
    <row r="352" spans="1:30" s="101" customFormat="1" ht="12.95" customHeight="1" x14ac:dyDescent="0.2">
      <c r="A352" s="58" t="s">
        <v>119</v>
      </c>
      <c r="B352" s="118"/>
      <c r="C352" s="22">
        <v>50518.695</v>
      </c>
      <c r="D352" s="22"/>
      <c r="E352" s="101">
        <f t="shared" si="42"/>
        <v>28012.0226500237</v>
      </c>
      <c r="F352" s="101">
        <f t="shared" si="43"/>
        <v>28012</v>
      </c>
      <c r="G352" s="101">
        <f t="shared" si="41"/>
        <v>8.7900399958016351E-3</v>
      </c>
      <c r="I352" s="101">
        <f t="shared" si="46"/>
        <v>8.7900399958016351E-3</v>
      </c>
      <c r="O352" s="101">
        <f t="shared" ca="1" si="45"/>
        <v>1.6482381004022668E-2</v>
      </c>
      <c r="Q352" s="113">
        <f t="shared" si="44"/>
        <v>35500.195</v>
      </c>
      <c r="Z352" s="101">
        <v>11</v>
      </c>
      <c r="AB352" s="101" t="s">
        <v>71</v>
      </c>
      <c r="AD352" s="101" t="s">
        <v>56</v>
      </c>
    </row>
    <row r="353" spans="1:30" s="101" customFormat="1" ht="12.95" customHeight="1" x14ac:dyDescent="0.2">
      <c r="A353" s="58" t="s">
        <v>119</v>
      </c>
      <c r="B353" s="118"/>
      <c r="C353" s="22">
        <v>50539.648999999998</v>
      </c>
      <c r="D353" s="22"/>
      <c r="E353" s="101">
        <f t="shared" si="42"/>
        <v>28066.01655639624</v>
      </c>
      <c r="F353" s="101">
        <f t="shared" si="43"/>
        <v>28066</v>
      </c>
      <c r="G353" s="101">
        <f t="shared" si="41"/>
        <v>6.4252199954353273E-3</v>
      </c>
      <c r="I353" s="101">
        <f t="shared" si="46"/>
        <v>6.4252199954353273E-3</v>
      </c>
      <c r="O353" s="101">
        <f t="shared" ca="1" si="45"/>
        <v>1.6486772783675479E-2</v>
      </c>
      <c r="Q353" s="113">
        <f t="shared" si="44"/>
        <v>35521.148999999998</v>
      </c>
      <c r="Z353" s="101">
        <v>10</v>
      </c>
      <c r="AB353" s="101" t="s">
        <v>71</v>
      </c>
      <c r="AD353" s="101" t="s">
        <v>56</v>
      </c>
    </row>
    <row r="354" spans="1:30" s="101" customFormat="1" ht="12.95" customHeight="1" x14ac:dyDescent="0.2">
      <c r="A354" s="58" t="s">
        <v>119</v>
      </c>
      <c r="B354" s="118" t="s">
        <v>140</v>
      </c>
      <c r="C354" s="22">
        <v>50541.788999999997</v>
      </c>
      <c r="D354" s="22"/>
      <c r="E354" s="101">
        <f t="shared" si="42"/>
        <v>28071.530871545481</v>
      </c>
      <c r="F354" s="101">
        <f t="shared" si="43"/>
        <v>28071.5</v>
      </c>
      <c r="G354" s="101">
        <f t="shared" ref="G354:G385" si="47">+C354-(C$7+F354*C$8)</f>
        <v>1.1980654991930351E-2</v>
      </c>
      <c r="I354" s="101">
        <f t="shared" si="46"/>
        <v>1.1980654991930351E-2</v>
      </c>
      <c r="O354" s="101">
        <f t="shared" ca="1" si="45"/>
        <v>1.6487220094566043E-2</v>
      </c>
      <c r="Q354" s="113">
        <f t="shared" si="44"/>
        <v>35523.288999999997</v>
      </c>
      <c r="Z354" s="101">
        <v>7</v>
      </c>
      <c r="AB354" s="101" t="s">
        <v>71</v>
      </c>
      <c r="AD354" s="101" t="s">
        <v>56</v>
      </c>
    </row>
    <row r="355" spans="1:30" s="101" customFormat="1" ht="12.95" customHeight="1" x14ac:dyDescent="0.2">
      <c r="A355" s="58" t="s">
        <v>119</v>
      </c>
      <c r="B355" s="118"/>
      <c r="C355" s="22">
        <v>50553.624000000003</v>
      </c>
      <c r="D355" s="22"/>
      <c r="E355" s="101">
        <f t="shared" si="42"/>
        <v>28102.027095747038</v>
      </c>
      <c r="F355" s="101">
        <f t="shared" si="43"/>
        <v>28102</v>
      </c>
      <c r="G355" s="101">
        <f t="shared" si="47"/>
        <v>1.0515339999983553E-2</v>
      </c>
      <c r="I355" s="101">
        <f t="shared" si="46"/>
        <v>1.0515339999983553E-2</v>
      </c>
      <c r="O355" s="101">
        <f t="shared" ca="1" si="45"/>
        <v>1.6489700636777353E-2</v>
      </c>
      <c r="Q355" s="113">
        <f t="shared" si="44"/>
        <v>35535.124000000003</v>
      </c>
      <c r="Z355" s="101">
        <v>7</v>
      </c>
      <c r="AB355" s="101" t="s">
        <v>71</v>
      </c>
      <c r="AD355" s="101" t="s">
        <v>56</v>
      </c>
    </row>
    <row r="356" spans="1:30" s="101" customFormat="1" ht="12.95" customHeight="1" x14ac:dyDescent="0.2">
      <c r="A356" s="58" t="s">
        <v>128</v>
      </c>
      <c r="B356" s="118"/>
      <c r="C356" s="22">
        <v>50599.411999999997</v>
      </c>
      <c r="D356" s="22">
        <v>4.0000000000000001E-3</v>
      </c>
      <c r="E356" s="101">
        <f t="shared" si="42"/>
        <v>28220.012825678594</v>
      </c>
      <c r="F356" s="101">
        <f t="shared" si="43"/>
        <v>28220</v>
      </c>
      <c r="G356" s="101">
        <f t="shared" si="47"/>
        <v>4.9773999926401302E-3</v>
      </c>
      <c r="I356" s="101">
        <f t="shared" si="46"/>
        <v>4.9773999926401302E-3</v>
      </c>
      <c r="O356" s="101">
        <f t="shared" ca="1" si="45"/>
        <v>1.6499297488611273E-2</v>
      </c>
      <c r="Q356" s="113">
        <f t="shared" si="44"/>
        <v>35580.911999999997</v>
      </c>
      <c r="Z356" s="101">
        <v>5</v>
      </c>
      <c r="AB356" s="101" t="s">
        <v>28</v>
      </c>
      <c r="AD356" s="101" t="s">
        <v>30</v>
      </c>
    </row>
    <row r="357" spans="1:30" s="101" customFormat="1" ht="12.95" customHeight="1" x14ac:dyDescent="0.2">
      <c r="A357" s="58" t="s">
        <v>129</v>
      </c>
      <c r="B357" s="118"/>
      <c r="C357" s="22">
        <v>50792.675000000003</v>
      </c>
      <c r="D357" s="22">
        <v>4.0000000000000001E-3</v>
      </c>
      <c r="E357" s="101">
        <f t="shared" si="42"/>
        <v>28718.009596093681</v>
      </c>
      <c r="F357" s="101">
        <f t="shared" si="43"/>
        <v>28718</v>
      </c>
      <c r="G357" s="101">
        <f t="shared" si="47"/>
        <v>3.7240599995129742E-3</v>
      </c>
      <c r="I357" s="101">
        <f t="shared" si="46"/>
        <v>3.7240599995129742E-3</v>
      </c>
      <c r="O357" s="101">
        <f t="shared" ca="1" si="45"/>
        <v>1.653979945652052E-2</v>
      </c>
      <c r="Q357" s="113">
        <f t="shared" si="44"/>
        <v>35774.175000000003</v>
      </c>
      <c r="Z357" s="101">
        <v>7</v>
      </c>
      <c r="AB357" s="101" t="s">
        <v>28</v>
      </c>
      <c r="AD357" s="101" t="s">
        <v>30</v>
      </c>
    </row>
    <row r="358" spans="1:30" s="101" customFormat="1" ht="12.95" customHeight="1" x14ac:dyDescent="0.2">
      <c r="A358" s="58" t="s">
        <v>130</v>
      </c>
      <c r="B358" s="118"/>
      <c r="C358" s="22">
        <v>50846.625</v>
      </c>
      <c r="D358" s="22">
        <v>3.0000000000000001E-3</v>
      </c>
      <c r="E358" s="101">
        <f t="shared" si="42"/>
        <v>28857.027027075768</v>
      </c>
      <c r="F358" s="101">
        <f t="shared" si="43"/>
        <v>28857</v>
      </c>
      <c r="G358" s="101">
        <f t="shared" si="47"/>
        <v>1.048868999350816E-2</v>
      </c>
      <c r="I358" s="101">
        <f t="shared" si="46"/>
        <v>1.048868999350816E-2</v>
      </c>
      <c r="O358" s="101">
        <f t="shared" ca="1" si="45"/>
        <v>1.6551104222663867E-2</v>
      </c>
      <c r="Q358" s="113">
        <f t="shared" si="44"/>
        <v>35828.125</v>
      </c>
      <c r="Z358" s="101">
        <v>6</v>
      </c>
      <c r="AB358" s="101" t="s">
        <v>28</v>
      </c>
      <c r="AD358" s="101" t="s">
        <v>30</v>
      </c>
    </row>
    <row r="359" spans="1:30" s="101" customFormat="1" ht="12.95" customHeight="1" x14ac:dyDescent="0.2">
      <c r="A359" s="73" t="s">
        <v>1086</v>
      </c>
      <c r="B359" s="72" t="s">
        <v>140</v>
      </c>
      <c r="C359" s="73">
        <v>50902.697999999997</v>
      </c>
      <c r="D359" s="73" t="s">
        <v>254</v>
      </c>
      <c r="E359" s="101">
        <f t="shared" si="42"/>
        <v>29001.514967899842</v>
      </c>
      <c r="F359" s="101">
        <f t="shared" si="43"/>
        <v>29001.5</v>
      </c>
      <c r="G359" s="101">
        <f t="shared" si="47"/>
        <v>5.80875499144895E-3</v>
      </c>
      <c r="I359" s="101">
        <f t="shared" si="46"/>
        <v>5.80875499144895E-3</v>
      </c>
      <c r="O359" s="101">
        <f t="shared" ca="1" si="45"/>
        <v>1.6562856299697774E-2</v>
      </c>
      <c r="Q359" s="113">
        <f t="shared" si="44"/>
        <v>35884.197999999997</v>
      </c>
    </row>
    <row r="360" spans="1:30" s="101" customFormat="1" ht="12.95" customHeight="1" x14ac:dyDescent="0.2">
      <c r="A360" s="73" t="s">
        <v>1086</v>
      </c>
      <c r="B360" s="72" t="s">
        <v>140</v>
      </c>
      <c r="C360" s="73">
        <v>50921.728999999999</v>
      </c>
      <c r="D360" s="73" t="s">
        <v>254</v>
      </c>
      <c r="E360" s="101">
        <f t="shared" si="42"/>
        <v>29050.553720986416</v>
      </c>
      <c r="F360" s="101">
        <f t="shared" si="43"/>
        <v>29050.5</v>
      </c>
      <c r="G360" s="101">
        <f t="shared" si="47"/>
        <v>2.0848084997851402E-2</v>
      </c>
      <c r="I360" s="101">
        <f t="shared" si="46"/>
        <v>2.0848084997851402E-2</v>
      </c>
      <c r="O360" s="101">
        <f t="shared" ca="1" si="45"/>
        <v>1.6566841433086437E-2</v>
      </c>
      <c r="Q360" s="113">
        <f t="shared" si="44"/>
        <v>35903.228999999999</v>
      </c>
    </row>
    <row r="361" spans="1:30" s="101" customFormat="1" ht="12.95" customHeight="1" x14ac:dyDescent="0.2">
      <c r="A361" s="73" t="s">
        <v>1086</v>
      </c>
      <c r="B361" s="72" t="s">
        <v>140</v>
      </c>
      <c r="C361" s="73">
        <v>50928.705999999998</v>
      </c>
      <c r="D361" s="73" t="s">
        <v>254</v>
      </c>
      <c r="E361" s="101">
        <f t="shared" si="42"/>
        <v>29068.531934442613</v>
      </c>
      <c r="F361" s="101">
        <f t="shared" si="43"/>
        <v>29068.5</v>
      </c>
      <c r="G361" s="101">
        <f t="shared" si="47"/>
        <v>1.2393144999805372E-2</v>
      </c>
      <c r="I361" s="101">
        <f t="shared" si="46"/>
        <v>1.2393144999805372E-2</v>
      </c>
      <c r="O361" s="101">
        <f t="shared" ca="1" si="45"/>
        <v>1.6568305359637374E-2</v>
      </c>
      <c r="Q361" s="113">
        <f t="shared" si="44"/>
        <v>35910.205999999998</v>
      </c>
    </row>
    <row r="362" spans="1:30" s="101" customFormat="1" ht="12.95" customHeight="1" x14ac:dyDescent="0.2">
      <c r="A362" s="58" t="s">
        <v>132</v>
      </c>
      <c r="B362" s="118"/>
      <c r="C362" s="22">
        <v>50949.466</v>
      </c>
      <c r="D362" s="22">
        <v>3.0000000000000001E-3</v>
      </c>
      <c r="E362" s="101">
        <f t="shared" si="42"/>
        <v>29122.025944955843</v>
      </c>
      <c r="F362" s="101">
        <f t="shared" si="43"/>
        <v>29122</v>
      </c>
      <c r="G362" s="101">
        <f t="shared" si="47"/>
        <v>1.006873999722302E-2</v>
      </c>
      <c r="I362" s="101">
        <f t="shared" si="46"/>
        <v>1.006873999722302E-2</v>
      </c>
      <c r="O362" s="101">
        <f t="shared" ca="1" si="45"/>
        <v>1.6572656474663768E-2</v>
      </c>
      <c r="Q362" s="113">
        <f t="shared" si="44"/>
        <v>35930.966</v>
      </c>
      <c r="Z362" s="101">
        <v>5</v>
      </c>
      <c r="AB362" s="101" t="s">
        <v>131</v>
      </c>
      <c r="AD362" s="101" t="s">
        <v>30</v>
      </c>
    </row>
    <row r="363" spans="1:30" s="101" customFormat="1" ht="12.95" customHeight="1" x14ac:dyDescent="0.2">
      <c r="A363" s="73" t="s">
        <v>1086</v>
      </c>
      <c r="B363" s="72" t="s">
        <v>138</v>
      </c>
      <c r="C363" s="73">
        <v>50950.63</v>
      </c>
      <c r="D363" s="73" t="s">
        <v>254</v>
      </c>
      <c r="E363" s="101">
        <f t="shared" si="42"/>
        <v>29125.025320111778</v>
      </c>
      <c r="F363" s="101">
        <f t="shared" si="43"/>
        <v>29125</v>
      </c>
      <c r="G363" s="101">
        <f t="shared" si="47"/>
        <v>9.8262499959673733E-3</v>
      </c>
      <c r="I363" s="101">
        <f t="shared" si="46"/>
        <v>9.8262499959673733E-3</v>
      </c>
      <c r="O363" s="101">
        <f t="shared" ca="1" si="45"/>
        <v>1.6572900462422258E-2</v>
      </c>
      <c r="Q363" s="113">
        <f t="shared" si="44"/>
        <v>35932.129999999997</v>
      </c>
    </row>
    <row r="364" spans="1:30" s="101" customFormat="1" ht="12.95" customHeight="1" x14ac:dyDescent="0.2">
      <c r="A364" s="58" t="s">
        <v>134</v>
      </c>
      <c r="B364" s="118"/>
      <c r="C364" s="22">
        <v>51170.671999999999</v>
      </c>
      <c r="D364" s="22">
        <v>4.0000000000000001E-3</v>
      </c>
      <c r="E364" s="101">
        <f t="shared" si="42"/>
        <v>29692.025756593015</v>
      </c>
      <c r="F364" s="101">
        <f t="shared" si="43"/>
        <v>29692</v>
      </c>
      <c r="G364" s="101">
        <f t="shared" si="47"/>
        <v>9.9956399935763329E-3</v>
      </c>
      <c r="I364" s="101">
        <f t="shared" si="46"/>
        <v>9.9956399935763329E-3</v>
      </c>
      <c r="O364" s="101">
        <f t="shared" ca="1" si="45"/>
        <v>1.6619014148776767E-2</v>
      </c>
      <c r="Q364" s="113">
        <f t="shared" si="44"/>
        <v>36152.171999999999</v>
      </c>
      <c r="Z364" s="101">
        <v>7</v>
      </c>
      <c r="AB364" s="101" t="s">
        <v>133</v>
      </c>
      <c r="AD364" s="101" t="s">
        <v>91</v>
      </c>
    </row>
    <row r="365" spans="1:30" s="101" customFormat="1" ht="12.95" customHeight="1" x14ac:dyDescent="0.2">
      <c r="A365" s="58" t="s">
        <v>136</v>
      </c>
      <c r="B365" s="118"/>
      <c r="C365" s="22">
        <v>51236.642999999996</v>
      </c>
      <c r="D365" s="22">
        <v>4.0000000000000001E-3</v>
      </c>
      <c r="E365" s="101">
        <f t="shared" si="42"/>
        <v>29862.018693373731</v>
      </c>
      <c r="F365" s="101">
        <f t="shared" si="43"/>
        <v>29862</v>
      </c>
      <c r="G365" s="101">
        <f t="shared" si="47"/>
        <v>7.2545399962109514E-3</v>
      </c>
      <c r="I365" s="101">
        <f t="shared" si="46"/>
        <v>7.2545399962109514E-3</v>
      </c>
      <c r="O365" s="101">
        <f t="shared" ca="1" si="45"/>
        <v>1.6632840121757836E-2</v>
      </c>
      <c r="Q365" s="113">
        <f t="shared" si="44"/>
        <v>36218.142999999996</v>
      </c>
      <c r="Z365" s="101">
        <v>6</v>
      </c>
      <c r="AB365" s="101" t="s">
        <v>135</v>
      </c>
      <c r="AD365" s="101" t="s">
        <v>91</v>
      </c>
    </row>
    <row r="366" spans="1:30" s="101" customFormat="1" ht="12.95" customHeight="1" x14ac:dyDescent="0.2">
      <c r="A366" s="73" t="s">
        <v>1086</v>
      </c>
      <c r="B366" s="72" t="s">
        <v>140</v>
      </c>
      <c r="C366" s="73">
        <v>51257.803</v>
      </c>
      <c r="D366" s="73" t="s">
        <v>254</v>
      </c>
      <c r="E366" s="101">
        <f t="shared" si="42"/>
        <v>29916.543416998971</v>
      </c>
      <c r="F366" s="101">
        <f t="shared" si="43"/>
        <v>29916.5</v>
      </c>
      <c r="G366" s="101">
        <f t="shared" si="47"/>
        <v>1.684930500050541E-2</v>
      </c>
      <c r="I366" s="101">
        <f t="shared" si="46"/>
        <v>1.684930500050541E-2</v>
      </c>
      <c r="O366" s="101">
        <f t="shared" ca="1" si="45"/>
        <v>1.6637272566037059E-2</v>
      </c>
      <c r="Q366" s="113">
        <f t="shared" si="44"/>
        <v>36239.303</v>
      </c>
    </row>
    <row r="367" spans="1:30" s="101" customFormat="1" ht="12.95" customHeight="1" x14ac:dyDescent="0.2">
      <c r="A367" s="7" t="s">
        <v>143</v>
      </c>
      <c r="B367" s="117" t="s">
        <v>138</v>
      </c>
      <c r="C367" s="7">
        <v>51305.722999999998</v>
      </c>
      <c r="D367" s="7" t="s">
        <v>237</v>
      </c>
      <c r="E367" s="58">
        <f t="shared" si="42"/>
        <v>30040.022847817541</v>
      </c>
      <c r="F367" s="101">
        <f t="shared" si="43"/>
        <v>30040</v>
      </c>
      <c r="G367" s="101">
        <f t="shared" si="47"/>
        <v>8.866799995303154E-3</v>
      </c>
      <c r="K367" s="101">
        <f>G367</f>
        <v>8.866799995303154E-3</v>
      </c>
      <c r="O367" s="101">
        <f t="shared" ca="1" si="45"/>
        <v>1.6647316728761543E-2</v>
      </c>
      <c r="Q367" s="113">
        <f t="shared" si="44"/>
        <v>36287.222999999998</v>
      </c>
    </row>
    <row r="368" spans="1:30" s="101" customFormat="1" ht="12.95" customHeight="1" x14ac:dyDescent="0.2">
      <c r="A368" s="7" t="s">
        <v>143</v>
      </c>
      <c r="B368" s="118" t="s">
        <v>140</v>
      </c>
      <c r="C368" s="22">
        <v>51306.693800000001</v>
      </c>
      <c r="D368" s="22" t="s">
        <v>15</v>
      </c>
      <c r="E368" s="101">
        <f t="shared" si="42"/>
        <v>30042.524388540394</v>
      </c>
      <c r="F368" s="101">
        <f t="shared" si="43"/>
        <v>30042.5</v>
      </c>
      <c r="G368" s="101">
        <f t="shared" si="47"/>
        <v>9.4647250007255934E-3</v>
      </c>
      <c r="K368" s="101">
        <f>G368</f>
        <v>9.4647250007255934E-3</v>
      </c>
      <c r="O368" s="101">
        <f t="shared" ca="1" si="45"/>
        <v>1.6647520051893617E-2</v>
      </c>
      <c r="Q368" s="113">
        <f t="shared" si="44"/>
        <v>36288.193800000001</v>
      </c>
    </row>
    <row r="369" spans="1:17" s="101" customFormat="1" ht="12.95" customHeight="1" x14ac:dyDescent="0.2">
      <c r="A369" s="119" t="s">
        <v>143</v>
      </c>
      <c r="B369" s="118" t="s">
        <v>138</v>
      </c>
      <c r="C369" s="22">
        <v>51307.6639</v>
      </c>
      <c r="D369" s="22" t="s">
        <v>15</v>
      </c>
      <c r="E369" s="101">
        <f t="shared" si="42"/>
        <v>30045.024125515287</v>
      </c>
      <c r="F369" s="101">
        <f t="shared" si="43"/>
        <v>30045</v>
      </c>
      <c r="G369" s="101">
        <f t="shared" si="47"/>
        <v>9.3626499947276898E-3</v>
      </c>
      <c r="K369" s="101">
        <f>G369</f>
        <v>9.3626499947276898E-3</v>
      </c>
      <c r="O369" s="101">
        <f t="shared" ca="1" si="45"/>
        <v>1.6647723375025691E-2</v>
      </c>
      <c r="Q369" s="113">
        <f t="shared" si="44"/>
        <v>36289.1639</v>
      </c>
    </row>
    <row r="370" spans="1:17" s="101" customFormat="1" ht="12.95" customHeight="1" x14ac:dyDescent="0.2">
      <c r="A370" s="73" t="s">
        <v>1086</v>
      </c>
      <c r="B370" s="72" t="s">
        <v>140</v>
      </c>
      <c r="C370" s="73">
        <v>51308.635999999999</v>
      </c>
      <c r="D370" s="73" t="s">
        <v>254</v>
      </c>
      <c r="E370" s="101">
        <f t="shared" si="42"/>
        <v>30047.529016055742</v>
      </c>
      <c r="F370" s="101">
        <f t="shared" si="43"/>
        <v>30047.5</v>
      </c>
      <c r="G370" s="101">
        <f t="shared" si="47"/>
        <v>1.1260574996413197E-2</v>
      </c>
      <c r="I370" s="101">
        <f>G370</f>
        <v>1.1260574996413197E-2</v>
      </c>
      <c r="O370" s="101">
        <f t="shared" ca="1" si="45"/>
        <v>1.6647926698157768E-2</v>
      </c>
      <c r="Q370" s="113">
        <f t="shared" si="44"/>
        <v>36290.135999999999</v>
      </c>
    </row>
    <row r="371" spans="1:17" s="101" customFormat="1" ht="12.95" customHeight="1" x14ac:dyDescent="0.2">
      <c r="A371" s="73" t="s">
        <v>1110</v>
      </c>
      <c r="B371" s="72" t="s">
        <v>138</v>
      </c>
      <c r="C371" s="73">
        <v>51529.648000000001</v>
      </c>
      <c r="D371" s="73" t="s">
        <v>254</v>
      </c>
      <c r="E371" s="101">
        <f t="shared" si="42"/>
        <v>30617.028931833604</v>
      </c>
      <c r="F371" s="101">
        <f t="shared" si="43"/>
        <v>30617</v>
      </c>
      <c r="G371" s="101">
        <f t="shared" si="47"/>
        <v>1.1227889997826423E-2</v>
      </c>
      <c r="I371" s="101">
        <f>G371</f>
        <v>1.1227889997826423E-2</v>
      </c>
      <c r="O371" s="101">
        <f t="shared" ca="1" si="45"/>
        <v>1.669424370764435E-2</v>
      </c>
      <c r="Q371" s="113">
        <f t="shared" si="44"/>
        <v>36511.148000000001</v>
      </c>
    </row>
    <row r="372" spans="1:17" s="101" customFormat="1" ht="12.95" customHeight="1" x14ac:dyDescent="0.2">
      <c r="A372" s="58" t="s">
        <v>139</v>
      </c>
      <c r="B372" s="118" t="s">
        <v>138</v>
      </c>
      <c r="C372" s="22">
        <v>51576.605900000002</v>
      </c>
      <c r="D372" s="22">
        <v>3.5000000000000001E-3</v>
      </c>
      <c r="E372" s="101">
        <f t="shared" si="42"/>
        <v>30738.029239939522</v>
      </c>
      <c r="F372" s="101">
        <f t="shared" si="43"/>
        <v>30738</v>
      </c>
      <c r="G372" s="101">
        <f t="shared" si="47"/>
        <v>1.1347460000251886E-2</v>
      </c>
      <c r="K372" s="101">
        <f>G372</f>
        <v>1.1347460000251886E-2</v>
      </c>
      <c r="O372" s="101">
        <f t="shared" ca="1" si="45"/>
        <v>1.6704084547236757E-2</v>
      </c>
      <c r="Q372" s="113">
        <f t="shared" si="44"/>
        <v>36558.105900000002</v>
      </c>
    </row>
    <row r="373" spans="1:17" s="101" customFormat="1" ht="12.95" customHeight="1" x14ac:dyDescent="0.2">
      <c r="A373" s="73" t="s">
        <v>1118</v>
      </c>
      <c r="B373" s="72" t="s">
        <v>138</v>
      </c>
      <c r="C373" s="73">
        <v>51602.607000000004</v>
      </c>
      <c r="D373" s="73" t="s">
        <v>254</v>
      </c>
      <c r="E373" s="101">
        <f t="shared" si="42"/>
        <v>30805.028426681114</v>
      </c>
      <c r="F373" s="101">
        <f t="shared" si="43"/>
        <v>30805</v>
      </c>
      <c r="G373" s="101">
        <f t="shared" si="47"/>
        <v>1.1031850001018029E-2</v>
      </c>
      <c r="I373" s="101">
        <f t="shared" ref="I373:I378" si="48">G373</f>
        <v>1.1031850001018029E-2</v>
      </c>
      <c r="O373" s="101">
        <f t="shared" ca="1" si="45"/>
        <v>1.6709533607176356E-2</v>
      </c>
      <c r="Q373" s="113">
        <f t="shared" si="44"/>
        <v>36584.107000000004</v>
      </c>
    </row>
    <row r="374" spans="1:17" s="101" customFormat="1" ht="12.95" customHeight="1" x14ac:dyDescent="0.2">
      <c r="A374" s="73" t="s">
        <v>1086</v>
      </c>
      <c r="B374" s="72" t="s">
        <v>138</v>
      </c>
      <c r="C374" s="73">
        <v>51629.771999999997</v>
      </c>
      <c r="D374" s="73" t="s">
        <v>254</v>
      </c>
      <c r="E374" s="101">
        <f t="shared" si="42"/>
        <v>30875.02673090035</v>
      </c>
      <c r="F374" s="101">
        <f t="shared" si="43"/>
        <v>30875</v>
      </c>
      <c r="G374" s="101">
        <f t="shared" si="47"/>
        <v>1.037374999577878E-2</v>
      </c>
      <c r="I374" s="101">
        <f t="shared" si="48"/>
        <v>1.037374999577878E-2</v>
      </c>
      <c r="O374" s="101">
        <f t="shared" ca="1" si="45"/>
        <v>1.6715226654874443E-2</v>
      </c>
      <c r="Q374" s="113">
        <f t="shared" si="44"/>
        <v>36611.271999999997</v>
      </c>
    </row>
    <row r="375" spans="1:17" s="101" customFormat="1" ht="12.95" customHeight="1" x14ac:dyDescent="0.2">
      <c r="A375" s="73" t="s">
        <v>1086</v>
      </c>
      <c r="B375" s="72" t="s">
        <v>138</v>
      </c>
      <c r="C375" s="73">
        <v>51640.644</v>
      </c>
      <c r="D375" s="73" t="s">
        <v>254</v>
      </c>
      <c r="E375" s="101">
        <f t="shared" si="42"/>
        <v>30903.041513284737</v>
      </c>
      <c r="F375" s="101">
        <f t="shared" si="43"/>
        <v>30903</v>
      </c>
      <c r="G375" s="101">
        <f t="shared" si="47"/>
        <v>1.6110509997815825E-2</v>
      </c>
      <c r="I375" s="101">
        <f t="shared" si="48"/>
        <v>1.6110509997815825E-2</v>
      </c>
      <c r="O375" s="101">
        <f t="shared" ref="O375:O406" ca="1" si="49">+C$11+C$12*F375</f>
        <v>1.6717503873953678E-2</v>
      </c>
      <c r="Q375" s="113">
        <f t="shared" si="44"/>
        <v>36622.144</v>
      </c>
    </row>
    <row r="376" spans="1:17" s="101" customFormat="1" ht="12.95" customHeight="1" x14ac:dyDescent="0.2">
      <c r="A376" s="73" t="s">
        <v>1086</v>
      </c>
      <c r="B376" s="72" t="s">
        <v>138</v>
      </c>
      <c r="C376" s="73">
        <v>51643.748</v>
      </c>
      <c r="D376" s="73" t="s">
        <v>254</v>
      </c>
      <c r="E376" s="101">
        <f t="shared" si="42"/>
        <v>30911.039847033921</v>
      </c>
      <c r="F376" s="101">
        <f t="shared" si="43"/>
        <v>30911</v>
      </c>
      <c r="G376" s="101">
        <f t="shared" si="47"/>
        <v>1.5463869996892754E-2</v>
      </c>
      <c r="I376" s="101">
        <f t="shared" si="48"/>
        <v>1.5463869996892754E-2</v>
      </c>
      <c r="O376" s="101">
        <f t="shared" ca="1" si="49"/>
        <v>1.6718154507976316E-2</v>
      </c>
      <c r="Q376" s="113">
        <f t="shared" si="44"/>
        <v>36625.248</v>
      </c>
    </row>
    <row r="377" spans="1:17" s="101" customFormat="1" ht="12.95" customHeight="1" x14ac:dyDescent="0.2">
      <c r="A377" s="73" t="s">
        <v>1086</v>
      </c>
      <c r="B377" s="72" t="s">
        <v>138</v>
      </c>
      <c r="C377" s="73">
        <v>51657.716999999997</v>
      </c>
      <c r="D377" s="73" t="s">
        <v>254</v>
      </c>
      <c r="E377" s="101">
        <f t="shared" si="42"/>
        <v>30947.034925688018</v>
      </c>
      <c r="F377" s="101">
        <f t="shared" si="43"/>
        <v>30947</v>
      </c>
      <c r="G377" s="101">
        <f t="shared" si="47"/>
        <v>1.3553989992942661E-2</v>
      </c>
      <c r="I377" s="101">
        <f t="shared" si="48"/>
        <v>1.3553989992942661E-2</v>
      </c>
      <c r="O377" s="101">
        <f t="shared" ca="1" si="49"/>
        <v>1.672108236107819E-2</v>
      </c>
      <c r="Q377" s="113">
        <f t="shared" si="44"/>
        <v>36639.216999999997</v>
      </c>
    </row>
    <row r="378" spans="1:17" s="101" customFormat="1" ht="12.95" customHeight="1" x14ac:dyDescent="0.2">
      <c r="A378" s="73" t="s">
        <v>1086</v>
      </c>
      <c r="B378" s="72" t="s">
        <v>140</v>
      </c>
      <c r="C378" s="73">
        <v>51660.631000000001</v>
      </c>
      <c r="D378" s="73" t="s">
        <v>254</v>
      </c>
      <c r="E378" s="101">
        <f t="shared" si="42"/>
        <v>30954.543670709008</v>
      </c>
      <c r="F378" s="101">
        <f t="shared" si="43"/>
        <v>30954.5</v>
      </c>
      <c r="G378" s="101">
        <f t="shared" si="47"/>
        <v>1.694776499789441E-2</v>
      </c>
      <c r="I378" s="101">
        <f t="shared" si="48"/>
        <v>1.694776499789441E-2</v>
      </c>
      <c r="O378" s="101">
        <f t="shared" ca="1" si="49"/>
        <v>1.6721692330474412E-2</v>
      </c>
      <c r="Q378" s="113">
        <f t="shared" si="44"/>
        <v>36642.131000000001</v>
      </c>
    </row>
    <row r="379" spans="1:17" s="101" customFormat="1" ht="12.95" customHeight="1" x14ac:dyDescent="0.2">
      <c r="A379" s="73" t="s">
        <v>1086</v>
      </c>
      <c r="B379" s="72" t="s">
        <v>138</v>
      </c>
      <c r="C379" s="73">
        <v>51664.7016</v>
      </c>
      <c r="D379" s="73" t="s">
        <v>254</v>
      </c>
      <c r="E379" s="101">
        <f t="shared" si="42"/>
        <v>30965.032722693355</v>
      </c>
      <c r="F379" s="101">
        <f t="shared" si="43"/>
        <v>30965</v>
      </c>
      <c r="G379" s="101">
        <f t="shared" si="47"/>
        <v>1.2699049999355339E-2</v>
      </c>
      <c r="I379" s="101">
        <f>G379</f>
        <v>1.2699049999355339E-2</v>
      </c>
      <c r="O379" s="101">
        <f t="shared" ca="1" si="49"/>
        <v>1.6722546287629127E-2</v>
      </c>
      <c r="Q379" s="113">
        <f t="shared" si="44"/>
        <v>36646.2016</v>
      </c>
    </row>
    <row r="380" spans="1:17" s="101" customFormat="1" ht="12.95" customHeight="1" x14ac:dyDescent="0.2">
      <c r="A380" s="73" t="s">
        <v>1086</v>
      </c>
      <c r="B380" s="72" t="s">
        <v>138</v>
      </c>
      <c r="C380" s="73">
        <v>51664.702100000002</v>
      </c>
      <c r="D380" s="73" t="s">
        <v>254</v>
      </c>
      <c r="E380" s="101">
        <f t="shared" si="42"/>
        <v>30965.03401108475</v>
      </c>
      <c r="F380" s="101">
        <f t="shared" si="43"/>
        <v>30965</v>
      </c>
      <c r="G380" s="101">
        <f t="shared" si="47"/>
        <v>1.3199050001276191E-2</v>
      </c>
      <c r="I380" s="101">
        <f>G380</f>
        <v>1.3199050001276191E-2</v>
      </c>
      <c r="O380" s="101">
        <f t="shared" ca="1" si="49"/>
        <v>1.6722546287629127E-2</v>
      </c>
      <c r="Q380" s="113">
        <f t="shared" si="44"/>
        <v>36646.202100000002</v>
      </c>
    </row>
    <row r="381" spans="1:17" s="101" customFormat="1" ht="12.95" customHeight="1" x14ac:dyDescent="0.2">
      <c r="A381" s="73" t="s">
        <v>1086</v>
      </c>
      <c r="B381" s="72" t="s">
        <v>138</v>
      </c>
      <c r="C381" s="73">
        <v>51664.705000000002</v>
      </c>
      <c r="D381" s="73" t="s">
        <v>254</v>
      </c>
      <c r="E381" s="101">
        <f t="shared" si="42"/>
        <v>30965.041483754812</v>
      </c>
      <c r="F381" s="101">
        <f t="shared" si="43"/>
        <v>30965</v>
      </c>
      <c r="G381" s="101">
        <f t="shared" si="47"/>
        <v>1.6099050000775605E-2</v>
      </c>
      <c r="I381" s="101">
        <f>G381</f>
        <v>1.6099050000775605E-2</v>
      </c>
      <c r="O381" s="101">
        <f t="shared" ca="1" si="49"/>
        <v>1.6722546287629127E-2</v>
      </c>
      <c r="Q381" s="113">
        <f t="shared" si="44"/>
        <v>36646.205000000002</v>
      </c>
    </row>
    <row r="382" spans="1:17" s="101" customFormat="1" ht="12.95" customHeight="1" x14ac:dyDescent="0.2">
      <c r="A382" s="73" t="s">
        <v>1086</v>
      </c>
      <c r="B382" s="72" t="s">
        <v>138</v>
      </c>
      <c r="C382" s="73">
        <v>51664.705999999998</v>
      </c>
      <c r="D382" s="73" t="s">
        <v>254</v>
      </c>
      <c r="E382" s="101">
        <f t="shared" si="42"/>
        <v>30965.044060537584</v>
      </c>
      <c r="F382" s="101">
        <f t="shared" si="43"/>
        <v>30965</v>
      </c>
      <c r="G382" s="101">
        <f t="shared" si="47"/>
        <v>1.7099049997341353E-2</v>
      </c>
      <c r="I382" s="101">
        <f>G382</f>
        <v>1.7099049997341353E-2</v>
      </c>
      <c r="O382" s="101">
        <f t="shared" ca="1" si="49"/>
        <v>1.6722546287629127E-2</v>
      </c>
      <c r="Q382" s="113">
        <f t="shared" si="44"/>
        <v>36646.205999999998</v>
      </c>
    </row>
    <row r="383" spans="1:17" s="101" customFormat="1" ht="12.95" customHeight="1" x14ac:dyDescent="0.2">
      <c r="A383" s="73" t="s">
        <v>1146</v>
      </c>
      <c r="B383" s="72" t="s">
        <v>138</v>
      </c>
      <c r="C383" s="73">
        <v>51938.688999999998</v>
      </c>
      <c r="D383" s="73" t="s">
        <v>254</v>
      </c>
      <c r="E383" s="101">
        <f t="shared" si="42"/>
        <v>31671.038736955896</v>
      </c>
      <c r="F383" s="101">
        <f t="shared" si="43"/>
        <v>31671</v>
      </c>
      <c r="G383" s="101">
        <f t="shared" si="47"/>
        <v>1.5033069998025894E-2</v>
      </c>
      <c r="I383" s="101">
        <f>G383</f>
        <v>1.5033069998025894E-2</v>
      </c>
      <c r="O383" s="101">
        <f t="shared" ca="1" si="49"/>
        <v>1.6779964740126978E-2</v>
      </c>
      <c r="Q383" s="113">
        <f t="shared" si="44"/>
        <v>36920.188999999998</v>
      </c>
    </row>
    <row r="384" spans="1:17" s="101" customFormat="1" ht="12.95" customHeight="1" x14ac:dyDescent="0.2">
      <c r="A384" s="73" t="s">
        <v>1086</v>
      </c>
      <c r="B384" s="72" t="s">
        <v>138</v>
      </c>
      <c r="C384" s="73">
        <v>51986.808700000001</v>
      </c>
      <c r="D384" s="73" t="s">
        <v>254</v>
      </c>
      <c r="E384" s="101">
        <f t="shared" si="42"/>
        <v>31795.032751295646</v>
      </c>
      <c r="F384" s="101">
        <f t="shared" si="43"/>
        <v>31795</v>
      </c>
      <c r="G384" s="101">
        <f t="shared" si="47"/>
        <v>1.2710149996564724E-2</v>
      </c>
      <c r="I384" s="101">
        <f>G384</f>
        <v>1.2710149996564724E-2</v>
      </c>
      <c r="O384" s="101">
        <f t="shared" ca="1" si="49"/>
        <v>1.6790049567477875E-2</v>
      </c>
      <c r="Q384" s="113">
        <f t="shared" si="44"/>
        <v>36968.308700000001</v>
      </c>
    </row>
    <row r="385" spans="1:17" s="101" customFormat="1" ht="12.95" customHeight="1" x14ac:dyDescent="0.2">
      <c r="A385" s="73" t="s">
        <v>1086</v>
      </c>
      <c r="B385" s="72" t="s">
        <v>140</v>
      </c>
      <c r="C385" s="73">
        <v>52012.616000000002</v>
      </c>
      <c r="D385" s="73" t="s">
        <v>254</v>
      </c>
      <c r="E385" s="101">
        <f t="shared" si="42"/>
        <v>31861.532557534469</v>
      </c>
      <c r="F385" s="101">
        <f t="shared" si="43"/>
        <v>31861.5</v>
      </c>
      <c r="G385" s="101">
        <f t="shared" si="47"/>
        <v>1.2634954997338355E-2</v>
      </c>
      <c r="I385" s="101">
        <f>G385</f>
        <v>1.2634954997338355E-2</v>
      </c>
      <c r="O385" s="101">
        <f t="shared" ca="1" si="49"/>
        <v>1.6795457962791058E-2</v>
      </c>
      <c r="Q385" s="113">
        <f t="shared" si="44"/>
        <v>36994.116000000002</v>
      </c>
    </row>
    <row r="386" spans="1:17" s="101" customFormat="1" ht="12.95" customHeight="1" x14ac:dyDescent="0.2">
      <c r="A386" s="73" t="s">
        <v>1086</v>
      </c>
      <c r="B386" s="72" t="s">
        <v>138</v>
      </c>
      <c r="C386" s="73">
        <v>52020.5717</v>
      </c>
      <c r="D386" s="73" t="s">
        <v>254</v>
      </c>
      <c r="E386" s="101">
        <f t="shared" si="42"/>
        <v>31882.03266829747</v>
      </c>
      <c r="F386" s="101">
        <f t="shared" si="43"/>
        <v>31882</v>
      </c>
      <c r="G386" s="101">
        <f t="shared" ref="G386:G413" si="50">+C386-(C$7+F386*C$8)</f>
        <v>1.2677940001594834E-2</v>
      </c>
      <c r="I386" s="101">
        <f>G386</f>
        <v>1.2677940001594834E-2</v>
      </c>
      <c r="O386" s="101">
        <f t="shared" ca="1" si="49"/>
        <v>1.6797125212474069E-2</v>
      </c>
      <c r="Q386" s="113">
        <f t="shared" si="44"/>
        <v>37002.0717</v>
      </c>
    </row>
    <row r="387" spans="1:17" s="101" customFormat="1" ht="12.95" customHeight="1" x14ac:dyDescent="0.2">
      <c r="A387" s="119" t="s">
        <v>143</v>
      </c>
      <c r="B387" s="118" t="s">
        <v>138</v>
      </c>
      <c r="C387" s="22">
        <v>52028.7212</v>
      </c>
      <c r="D387" s="22" t="s">
        <v>15</v>
      </c>
      <c r="E387" s="101">
        <f t="shared" si="42"/>
        <v>31903.032159563245</v>
      </c>
      <c r="F387" s="101">
        <f t="shared" si="43"/>
        <v>31903</v>
      </c>
      <c r="G387" s="101">
        <f t="shared" si="50"/>
        <v>1.2480509998567868E-2</v>
      </c>
      <c r="K387" s="101">
        <f>G387</f>
        <v>1.2480509998567868E-2</v>
      </c>
      <c r="O387" s="101">
        <f t="shared" ca="1" si="49"/>
        <v>1.6798833126783496E-2</v>
      </c>
      <c r="Q387" s="113">
        <f t="shared" si="44"/>
        <v>37010.2212</v>
      </c>
    </row>
    <row r="388" spans="1:17" s="101" customFormat="1" ht="12.95" customHeight="1" x14ac:dyDescent="0.2">
      <c r="A388" s="73" t="s">
        <v>1086</v>
      </c>
      <c r="B388" s="72" t="s">
        <v>138</v>
      </c>
      <c r="C388" s="73">
        <v>52028.722000000002</v>
      </c>
      <c r="D388" s="73" t="s">
        <v>254</v>
      </c>
      <c r="E388" s="101">
        <f t="shared" si="42"/>
        <v>31903.034220989473</v>
      </c>
      <c r="F388" s="101">
        <f t="shared" si="43"/>
        <v>31903</v>
      </c>
      <c r="G388" s="101">
        <f t="shared" si="50"/>
        <v>1.3280510000186041E-2</v>
      </c>
      <c r="J388" s="101">
        <f>G388</f>
        <v>1.3280510000186041E-2</v>
      </c>
      <c r="O388" s="101">
        <f t="shared" ca="1" si="49"/>
        <v>1.6798833126783496E-2</v>
      </c>
      <c r="Q388" s="113">
        <f t="shared" si="44"/>
        <v>37010.222000000002</v>
      </c>
    </row>
    <row r="389" spans="1:17" s="101" customFormat="1" ht="12.95" customHeight="1" x14ac:dyDescent="0.2">
      <c r="A389" s="119" t="s">
        <v>143</v>
      </c>
      <c r="B389" s="118" t="s">
        <v>140</v>
      </c>
      <c r="C389" s="22">
        <v>52029.692900000002</v>
      </c>
      <c r="D389" s="22" t="s">
        <v>15</v>
      </c>
      <c r="E389" s="101">
        <f t="shared" si="42"/>
        <v>31905.536019390598</v>
      </c>
      <c r="F389" s="101">
        <f t="shared" si="43"/>
        <v>31905.5</v>
      </c>
      <c r="G389" s="101">
        <f t="shared" si="50"/>
        <v>1.397843499580631E-2</v>
      </c>
      <c r="K389" s="101">
        <f>G389</f>
        <v>1.397843499580631E-2</v>
      </c>
      <c r="O389" s="101">
        <f t="shared" ca="1" si="49"/>
        <v>1.679903644991557E-2</v>
      </c>
      <c r="Q389" s="113">
        <f t="shared" si="44"/>
        <v>37011.192900000002</v>
      </c>
    </row>
    <row r="390" spans="1:17" s="101" customFormat="1" ht="12.95" customHeight="1" x14ac:dyDescent="0.2">
      <c r="A390" s="119" t="s">
        <v>143</v>
      </c>
      <c r="B390" s="118" t="s">
        <v>138</v>
      </c>
      <c r="C390" s="22">
        <v>52030.661899999999</v>
      </c>
      <c r="D390" s="22" t="s">
        <v>15</v>
      </c>
      <c r="E390" s="101">
        <f t="shared" si="42"/>
        <v>31908.032921904429</v>
      </c>
      <c r="F390" s="101">
        <f t="shared" si="43"/>
        <v>31908</v>
      </c>
      <c r="G390" s="101">
        <f t="shared" si="50"/>
        <v>1.2776359995768871E-2</v>
      </c>
      <c r="K390" s="101">
        <f>G390</f>
        <v>1.2776359995768871E-2</v>
      </c>
      <c r="O390" s="101">
        <f t="shared" ca="1" si="49"/>
        <v>1.6799239773047647E-2</v>
      </c>
      <c r="Q390" s="113">
        <f t="shared" si="44"/>
        <v>37012.161899999999</v>
      </c>
    </row>
    <row r="391" spans="1:17" s="101" customFormat="1" ht="12.95" customHeight="1" x14ac:dyDescent="0.2">
      <c r="A391" s="73" t="s">
        <v>1086</v>
      </c>
      <c r="B391" s="72" t="s">
        <v>138</v>
      </c>
      <c r="C391" s="73">
        <v>52044.632299999997</v>
      </c>
      <c r="D391" s="73" t="s">
        <v>254</v>
      </c>
      <c r="E391" s="101">
        <f t="shared" si="42"/>
        <v>31944.031608054422</v>
      </c>
      <c r="F391" s="101">
        <f t="shared" si="43"/>
        <v>31944</v>
      </c>
      <c r="G391" s="101">
        <f t="shared" si="50"/>
        <v>1.2266479992831592E-2</v>
      </c>
      <c r="J391" s="101">
        <f>G391</f>
        <v>1.2266479992831592E-2</v>
      </c>
      <c r="O391" s="101">
        <f t="shared" ca="1" si="49"/>
        <v>1.6802167626149521E-2</v>
      </c>
      <c r="Q391" s="113">
        <f t="shared" si="44"/>
        <v>37026.132299999997</v>
      </c>
    </row>
    <row r="392" spans="1:17" s="101" customFormat="1" ht="12.95" customHeight="1" x14ac:dyDescent="0.2">
      <c r="A392" s="73" t="s">
        <v>1161</v>
      </c>
      <c r="B392" s="72" t="s">
        <v>138</v>
      </c>
      <c r="C392" s="73">
        <v>52288.737000000001</v>
      </c>
      <c r="D392" s="73" t="s">
        <v>254</v>
      </c>
      <c r="E392" s="101">
        <f t="shared" si="42"/>
        <v>32573.036395536463</v>
      </c>
      <c r="F392" s="101">
        <f t="shared" si="43"/>
        <v>32573</v>
      </c>
      <c r="G392" s="101">
        <f t="shared" si="50"/>
        <v>1.4124410001386423E-2</v>
      </c>
      <c r="I392" s="101">
        <f>G392</f>
        <v>1.4124410001386423E-2</v>
      </c>
      <c r="O392" s="101">
        <f t="shared" ca="1" si="49"/>
        <v>1.6853323726179478E-2</v>
      </c>
      <c r="Q392" s="113">
        <f t="shared" si="44"/>
        <v>37270.237000000001</v>
      </c>
    </row>
    <row r="393" spans="1:17" s="101" customFormat="1" ht="12.95" customHeight="1" x14ac:dyDescent="0.2">
      <c r="A393" s="119" t="s">
        <v>143</v>
      </c>
      <c r="B393" s="118" t="s">
        <v>138</v>
      </c>
      <c r="C393" s="22">
        <v>52320.945599999999</v>
      </c>
      <c r="D393" s="22" t="s">
        <v>15</v>
      </c>
      <c r="E393" s="101">
        <f t="shared" si="42"/>
        <v>32656.030961385019</v>
      </c>
      <c r="F393" s="101">
        <f t="shared" si="43"/>
        <v>32656</v>
      </c>
      <c r="G393" s="101">
        <f t="shared" si="50"/>
        <v>1.2015519998385571E-2</v>
      </c>
      <c r="K393" s="101">
        <f>G393</f>
        <v>1.2015519998385571E-2</v>
      </c>
      <c r="O393" s="101">
        <f t="shared" ca="1" si="49"/>
        <v>1.6860074054164349E-2</v>
      </c>
      <c r="Q393" s="113">
        <f t="shared" si="44"/>
        <v>37302.445599999999</v>
      </c>
    </row>
    <row r="394" spans="1:17" s="101" customFormat="1" ht="12.95" customHeight="1" x14ac:dyDescent="0.2">
      <c r="A394" s="119" t="s">
        <v>143</v>
      </c>
      <c r="B394" s="118" t="s">
        <v>140</v>
      </c>
      <c r="C394" s="22">
        <v>52325.798300000002</v>
      </c>
      <c r="D394" s="22" t="s">
        <v>15</v>
      </c>
      <c r="E394" s="101">
        <f t="shared" si="42"/>
        <v>32668.535315181631</v>
      </c>
      <c r="F394" s="101">
        <f t="shared" si="43"/>
        <v>32668.5</v>
      </c>
      <c r="G394" s="101">
        <f t="shared" si="50"/>
        <v>1.3705145000130869E-2</v>
      </c>
      <c r="K394" s="101">
        <f>G394</f>
        <v>1.3705145000130869E-2</v>
      </c>
      <c r="O394" s="101">
        <f t="shared" ca="1" si="49"/>
        <v>1.6861090669824726E-2</v>
      </c>
      <c r="Q394" s="113">
        <f t="shared" si="44"/>
        <v>37307.298300000002</v>
      </c>
    </row>
    <row r="395" spans="1:17" s="101" customFormat="1" ht="12.95" customHeight="1" x14ac:dyDescent="0.2">
      <c r="A395" s="119" t="s">
        <v>143</v>
      </c>
      <c r="B395" s="118" t="s">
        <v>138</v>
      </c>
      <c r="C395" s="22">
        <v>52325.990100000003</v>
      </c>
      <c r="D395" s="22" t="s">
        <v>15</v>
      </c>
      <c r="E395" s="101">
        <f t="shared" si="42"/>
        <v>32669.029542118842</v>
      </c>
      <c r="F395" s="101">
        <f t="shared" si="43"/>
        <v>32669</v>
      </c>
      <c r="G395" s="101">
        <f t="shared" si="50"/>
        <v>1.1464729999715928E-2</v>
      </c>
      <c r="K395" s="101">
        <f>G395</f>
        <v>1.1464729999715928E-2</v>
      </c>
      <c r="O395" s="101">
        <f t="shared" ca="1" si="49"/>
        <v>1.6861131334451138E-2</v>
      </c>
      <c r="Q395" s="113">
        <f t="shared" si="44"/>
        <v>37307.490100000003</v>
      </c>
    </row>
    <row r="396" spans="1:17" s="101" customFormat="1" ht="12.95" customHeight="1" x14ac:dyDescent="0.2">
      <c r="A396" s="73" t="s">
        <v>1086</v>
      </c>
      <c r="B396" s="72" t="s">
        <v>138</v>
      </c>
      <c r="C396" s="73">
        <v>52342.68</v>
      </c>
      <c r="D396" s="73" t="s">
        <v>254</v>
      </c>
      <c r="E396" s="101">
        <f t="shared" si="42"/>
        <v>32712.035789039095</v>
      </c>
      <c r="F396" s="101">
        <f t="shared" si="43"/>
        <v>32712</v>
      </c>
      <c r="G396" s="101">
        <f t="shared" si="50"/>
        <v>1.38890399975935E-2</v>
      </c>
      <c r="I396" s="101">
        <f>G396</f>
        <v>1.38890399975935E-2</v>
      </c>
      <c r="O396" s="101">
        <f t="shared" ca="1" si="49"/>
        <v>1.6864628492322821E-2</v>
      </c>
      <c r="Q396" s="113">
        <f t="shared" si="44"/>
        <v>37324.18</v>
      </c>
    </row>
    <row r="397" spans="1:17" s="101" customFormat="1" ht="12.95" customHeight="1" x14ac:dyDescent="0.2">
      <c r="A397" s="73" t="s">
        <v>1086</v>
      </c>
      <c r="B397" s="72" t="s">
        <v>138</v>
      </c>
      <c r="C397" s="73">
        <v>52356.648999999998</v>
      </c>
      <c r="D397" s="73" t="s">
        <v>254</v>
      </c>
      <c r="E397" s="101">
        <f t="shared" si="42"/>
        <v>32748.030867693193</v>
      </c>
      <c r="F397" s="101">
        <f t="shared" si="43"/>
        <v>32748</v>
      </c>
      <c r="G397" s="101">
        <f t="shared" si="50"/>
        <v>1.1979159993643407E-2</v>
      </c>
      <c r="I397" s="101">
        <f>G397</f>
        <v>1.1979159993643407E-2</v>
      </c>
      <c r="O397" s="101">
        <f t="shared" ca="1" si="49"/>
        <v>1.6867556345424695E-2</v>
      </c>
      <c r="Q397" s="113">
        <f t="shared" si="44"/>
        <v>37338.148999999998</v>
      </c>
    </row>
    <row r="398" spans="1:17" s="101" customFormat="1" ht="12.95" customHeight="1" x14ac:dyDescent="0.2">
      <c r="A398" s="73" t="s">
        <v>1170</v>
      </c>
      <c r="B398" s="72" t="s">
        <v>138</v>
      </c>
      <c r="C398" s="73">
        <v>52357.037100000001</v>
      </c>
      <c r="D398" s="73" t="s">
        <v>254</v>
      </c>
      <c r="E398" s="101">
        <f t="shared" si="42"/>
        <v>32749.030917090131</v>
      </c>
      <c r="F398" s="101">
        <f t="shared" si="43"/>
        <v>32749</v>
      </c>
      <c r="G398" s="101">
        <f t="shared" si="50"/>
        <v>1.1998329995549284E-2</v>
      </c>
      <c r="I398" s="101">
        <f>G398</f>
        <v>1.1998329995549284E-2</v>
      </c>
      <c r="O398" s="101">
        <f t="shared" ca="1" si="49"/>
        <v>1.6867637674677523E-2</v>
      </c>
      <c r="Q398" s="113">
        <f t="shared" si="44"/>
        <v>37338.537100000001</v>
      </c>
    </row>
    <row r="399" spans="1:17" s="101" customFormat="1" ht="12.95" customHeight="1" x14ac:dyDescent="0.2">
      <c r="A399" s="120" t="s">
        <v>142</v>
      </c>
      <c r="B399" s="121" t="s">
        <v>138</v>
      </c>
      <c r="C399" s="122">
        <v>52367.5164</v>
      </c>
      <c r="D399" s="122">
        <v>3.0000000000000001E-3</v>
      </c>
      <c r="E399" s="101">
        <f t="shared" si="42"/>
        <v>32776.033796876793</v>
      </c>
      <c r="F399" s="101">
        <f t="shared" si="43"/>
        <v>32776</v>
      </c>
      <c r="G399" s="101">
        <f t="shared" si="50"/>
        <v>1.3115919995470904E-2</v>
      </c>
      <c r="K399" s="101">
        <f>G399</f>
        <v>1.3115919995470904E-2</v>
      </c>
      <c r="O399" s="101">
        <f t="shared" ca="1" si="49"/>
        <v>1.686983356450393E-2</v>
      </c>
      <c r="Q399" s="113">
        <f t="shared" si="44"/>
        <v>37349.0164</v>
      </c>
    </row>
    <row r="400" spans="1:17" s="101" customFormat="1" ht="12.95" customHeight="1" x14ac:dyDescent="0.2">
      <c r="A400" s="73" t="s">
        <v>1178</v>
      </c>
      <c r="B400" s="72" t="s">
        <v>138</v>
      </c>
      <c r="C400" s="73">
        <v>52367.521999999997</v>
      </c>
      <c r="D400" s="73" t="s">
        <v>254</v>
      </c>
      <c r="E400" s="101">
        <f t="shared" si="42"/>
        <v>32776.048226860352</v>
      </c>
      <c r="F400" s="101">
        <f t="shared" si="43"/>
        <v>32776</v>
      </c>
      <c r="G400" s="101">
        <f t="shared" si="50"/>
        <v>1.8715919992246199E-2</v>
      </c>
      <c r="I400" s="101">
        <f>G400</f>
        <v>1.8715919992246199E-2</v>
      </c>
      <c r="O400" s="101">
        <f t="shared" ca="1" si="49"/>
        <v>1.686983356450393E-2</v>
      </c>
      <c r="Q400" s="113">
        <f t="shared" si="44"/>
        <v>37349.021999999997</v>
      </c>
    </row>
    <row r="401" spans="1:21" s="101" customFormat="1" ht="12.95" customHeight="1" x14ac:dyDescent="0.2">
      <c r="A401" s="73" t="s">
        <v>1170</v>
      </c>
      <c r="B401" s="72" t="s">
        <v>138</v>
      </c>
      <c r="C401" s="73">
        <v>52377.992400000003</v>
      </c>
      <c r="D401" s="73" t="s">
        <v>254</v>
      </c>
      <c r="E401" s="101">
        <f t="shared" si="42"/>
        <v>32803.028173280291</v>
      </c>
      <c r="F401" s="101">
        <f t="shared" si="43"/>
        <v>32803</v>
      </c>
      <c r="G401" s="101">
        <f t="shared" si="50"/>
        <v>1.0933509998722002E-2</v>
      </c>
      <c r="K401" s="101">
        <f>G401</f>
        <v>1.0933509998722002E-2</v>
      </c>
      <c r="O401" s="101">
        <f t="shared" ca="1" si="49"/>
        <v>1.6872029454330334E-2</v>
      </c>
      <c r="Q401" s="113">
        <f t="shared" si="44"/>
        <v>37359.492400000003</v>
      </c>
    </row>
    <row r="402" spans="1:21" s="101" customFormat="1" ht="12.95" customHeight="1" x14ac:dyDescent="0.2">
      <c r="A402" s="119" t="s">
        <v>150</v>
      </c>
      <c r="B402" s="118" t="s">
        <v>138</v>
      </c>
      <c r="C402" s="22">
        <v>52609.694000000003</v>
      </c>
      <c r="D402" s="22">
        <v>5.0000000000000001E-3</v>
      </c>
      <c r="E402" s="58">
        <f t="shared" si="42"/>
        <v>33400.072866263457</v>
      </c>
      <c r="F402" s="101">
        <f t="shared" si="43"/>
        <v>33400</v>
      </c>
      <c r="G402" s="101">
        <f t="shared" si="50"/>
        <v>2.8277999997953884E-2</v>
      </c>
      <c r="I402" s="101">
        <f>G402</f>
        <v>2.8277999997953884E-2</v>
      </c>
      <c r="O402" s="101">
        <f t="shared" ca="1" si="49"/>
        <v>1.6920583018269736E-2</v>
      </c>
      <c r="Q402" s="113">
        <f t="shared" si="44"/>
        <v>37591.194000000003</v>
      </c>
    </row>
    <row r="403" spans="1:21" s="101" customFormat="1" ht="12.95" customHeight="1" x14ac:dyDescent="0.2">
      <c r="A403" s="73" t="s">
        <v>1190</v>
      </c>
      <c r="B403" s="72" t="s">
        <v>138</v>
      </c>
      <c r="C403" s="73">
        <v>52627.918799999999</v>
      </c>
      <c r="D403" s="73" t="s">
        <v>254</v>
      </c>
      <c r="E403" s="101">
        <f t="shared" si="42"/>
        <v>33447.03421707276</v>
      </c>
      <c r="F403" s="101">
        <f t="shared" si="43"/>
        <v>33447</v>
      </c>
      <c r="G403" s="101">
        <f t="shared" si="50"/>
        <v>1.3278989994432777E-2</v>
      </c>
      <c r="I403" s="101">
        <f>G403</f>
        <v>1.3278989994432777E-2</v>
      </c>
      <c r="O403" s="101">
        <f t="shared" ca="1" si="49"/>
        <v>1.6924405493152737E-2</v>
      </c>
      <c r="Q403" s="113">
        <f t="shared" si="44"/>
        <v>37609.418799999999</v>
      </c>
    </row>
    <row r="404" spans="1:21" s="101" customFormat="1" ht="12.95" customHeight="1" x14ac:dyDescent="0.2">
      <c r="A404" s="119" t="s">
        <v>143</v>
      </c>
      <c r="B404" s="118" t="s">
        <v>140</v>
      </c>
      <c r="C404" s="22">
        <v>52701.848599999998</v>
      </c>
      <c r="D404" s="22" t="s">
        <v>15</v>
      </c>
      <c r="E404" s="101">
        <f t="shared" si="42"/>
        <v>33637.535252643102</v>
      </c>
      <c r="F404" s="101">
        <f t="shared" si="43"/>
        <v>33637.5</v>
      </c>
      <c r="G404" s="101">
        <f t="shared" si="50"/>
        <v>1.3680874995770864E-2</v>
      </c>
      <c r="I404" s="101">
        <f>G404</f>
        <v>1.3680874995770864E-2</v>
      </c>
      <c r="O404" s="101">
        <f t="shared" ca="1" si="49"/>
        <v>1.6939898715816817E-2</v>
      </c>
      <c r="Q404" s="113">
        <f t="shared" si="44"/>
        <v>37683.348599999998</v>
      </c>
    </row>
    <row r="405" spans="1:21" s="101" customFormat="1" ht="12.95" customHeight="1" x14ac:dyDescent="0.2">
      <c r="A405" s="119" t="s">
        <v>143</v>
      </c>
      <c r="B405" s="118" t="s">
        <v>140</v>
      </c>
      <c r="C405" s="22">
        <v>52704.176800000001</v>
      </c>
      <c r="D405" s="22" t="s">
        <v>15</v>
      </c>
      <c r="E405" s="101">
        <f t="shared" ref="E405:E468" si="51">+(C405-C$7)/C$8</f>
        <v>33643.534518311557</v>
      </c>
      <c r="F405" s="101">
        <f t="shared" ref="F405:F468" si="52">ROUND(2*E405,0)/2</f>
        <v>33643.5</v>
      </c>
      <c r="G405" s="101">
        <f t="shared" si="50"/>
        <v>1.3395895002759062E-2</v>
      </c>
      <c r="I405" s="101">
        <f>G405</f>
        <v>1.3395895002759062E-2</v>
      </c>
      <c r="O405" s="101">
        <f t="shared" ca="1" si="49"/>
        <v>1.6940386691333797E-2</v>
      </c>
      <c r="Q405" s="113">
        <f t="shared" ref="Q405:Q468" si="53">+C405-15018.5</f>
        <v>37685.676800000001</v>
      </c>
    </row>
    <row r="406" spans="1:21" s="101" customFormat="1" ht="12.95" customHeight="1" x14ac:dyDescent="0.2">
      <c r="A406" s="119" t="s">
        <v>143</v>
      </c>
      <c r="B406" s="118" t="s">
        <v>138</v>
      </c>
      <c r="C406" s="22">
        <v>52704.7598</v>
      </c>
      <c r="D406" s="22" t="s">
        <v>15</v>
      </c>
      <c r="E406" s="101">
        <f t="shared" si="51"/>
        <v>33645.036782672301</v>
      </c>
      <c r="F406" s="101">
        <f t="shared" si="52"/>
        <v>33645</v>
      </c>
      <c r="G406" s="101">
        <f t="shared" si="50"/>
        <v>1.4274649998696987E-2</v>
      </c>
      <c r="I406" s="101">
        <f>G406</f>
        <v>1.4274649998696987E-2</v>
      </c>
      <c r="O406" s="101">
        <f t="shared" ca="1" si="49"/>
        <v>1.6940508685213043E-2</v>
      </c>
      <c r="Q406" s="113">
        <f t="shared" si="53"/>
        <v>37686.2598</v>
      </c>
    </row>
    <row r="407" spans="1:21" s="101" customFormat="1" ht="12.95" customHeight="1" x14ac:dyDescent="0.2">
      <c r="A407" s="119" t="s">
        <v>143</v>
      </c>
      <c r="B407" s="118" t="s">
        <v>140</v>
      </c>
      <c r="C407" s="22">
        <v>52704.953800000003</v>
      </c>
      <c r="D407" s="22" t="s">
        <v>15</v>
      </c>
      <c r="E407" s="101">
        <f t="shared" si="51"/>
        <v>33645.536678531636</v>
      </c>
      <c r="F407" s="101">
        <f t="shared" si="52"/>
        <v>33645.5</v>
      </c>
      <c r="G407" s="101">
        <f t="shared" si="50"/>
        <v>1.4234235000913031E-2</v>
      </c>
      <c r="I407" s="101">
        <f>G407</f>
        <v>1.4234235000913031E-2</v>
      </c>
      <c r="O407" s="101">
        <f t="shared" ref="O407:O438" ca="1" si="54">+C$11+C$12*F407</f>
        <v>1.6940549349839459E-2</v>
      </c>
      <c r="Q407" s="113">
        <f t="shared" si="53"/>
        <v>37686.453800000003</v>
      </c>
    </row>
    <row r="408" spans="1:21" s="101" customFormat="1" ht="12.95" customHeight="1" x14ac:dyDescent="0.2">
      <c r="A408" s="119" t="s">
        <v>143</v>
      </c>
      <c r="B408" s="118" t="s">
        <v>138</v>
      </c>
      <c r="C408" s="22">
        <v>52705.923999999999</v>
      </c>
      <c r="D408" s="22" t="s">
        <v>15</v>
      </c>
      <c r="E408" s="101">
        <f t="shared" si="51"/>
        <v>33648.036673184804</v>
      </c>
      <c r="F408" s="101">
        <f t="shared" si="52"/>
        <v>33648</v>
      </c>
      <c r="G408" s="101">
        <f t="shared" si="50"/>
        <v>1.4232159999664873E-2</v>
      </c>
      <c r="I408" s="101">
        <f>G408</f>
        <v>1.4232159999664873E-2</v>
      </c>
      <c r="O408" s="101">
        <f t="shared" ca="1" si="54"/>
        <v>1.6940752672971533E-2</v>
      </c>
      <c r="Q408" s="113">
        <f t="shared" si="53"/>
        <v>37687.423999999999</v>
      </c>
    </row>
    <row r="409" spans="1:21" s="101" customFormat="1" ht="12.95" customHeight="1" x14ac:dyDescent="0.2">
      <c r="A409" s="73" t="s">
        <v>1190</v>
      </c>
      <c r="B409" s="72" t="s">
        <v>138</v>
      </c>
      <c r="C409" s="73">
        <v>52713.686199999996</v>
      </c>
      <c r="D409" s="73" t="s">
        <v>254</v>
      </c>
      <c r="E409" s="101">
        <f t="shared" si="51"/>
        <v>33668.038176479866</v>
      </c>
      <c r="F409" s="101">
        <f t="shared" si="52"/>
        <v>33668</v>
      </c>
      <c r="G409" s="101">
        <f t="shared" si="50"/>
        <v>1.4815559989074245E-2</v>
      </c>
      <c r="I409" s="101">
        <f>G409</f>
        <v>1.4815559989074245E-2</v>
      </c>
      <c r="O409" s="101">
        <f t="shared" ca="1" si="54"/>
        <v>1.6942379258028127E-2</v>
      </c>
      <c r="Q409" s="113">
        <f t="shared" si="53"/>
        <v>37695.186199999996</v>
      </c>
    </row>
    <row r="410" spans="1:21" s="101" customFormat="1" ht="12.95" customHeight="1" x14ac:dyDescent="0.2">
      <c r="A410" s="73" t="s">
        <v>1190</v>
      </c>
      <c r="B410" s="72" t="s">
        <v>138</v>
      </c>
      <c r="C410" s="73">
        <v>52734.644999999997</v>
      </c>
      <c r="D410" s="73" t="s">
        <v>254</v>
      </c>
      <c r="E410" s="101">
        <f t="shared" si="51"/>
        <v>33722.044451409762</v>
      </c>
      <c r="F410" s="101">
        <f t="shared" si="52"/>
        <v>33722</v>
      </c>
      <c r="G410" s="101">
        <f t="shared" si="50"/>
        <v>1.7250739991141018E-2</v>
      </c>
      <c r="I410" s="101">
        <f>G410</f>
        <v>1.7250739991141018E-2</v>
      </c>
      <c r="O410" s="101">
        <f t="shared" ca="1" si="54"/>
        <v>1.6946771037680938E-2</v>
      </c>
      <c r="Q410" s="113">
        <f t="shared" si="53"/>
        <v>37716.144999999997</v>
      </c>
    </row>
    <row r="411" spans="1:21" s="101" customFormat="1" ht="12.95" customHeight="1" x14ac:dyDescent="0.2">
      <c r="A411" s="73" t="s">
        <v>1190</v>
      </c>
      <c r="B411" s="72" t="s">
        <v>138</v>
      </c>
      <c r="C411" s="73">
        <v>52762.971599999997</v>
      </c>
      <c r="D411" s="73" t="s">
        <v>254</v>
      </c>
      <c r="E411" s="101">
        <f t="shared" si="51"/>
        <v>33795.035946506287</v>
      </c>
      <c r="F411" s="101">
        <f t="shared" si="52"/>
        <v>33795</v>
      </c>
      <c r="G411" s="101">
        <f t="shared" si="50"/>
        <v>1.3950149994343519E-2</v>
      </c>
      <c r="I411" s="101">
        <f>G411</f>
        <v>1.3950149994343519E-2</v>
      </c>
      <c r="O411" s="101">
        <f t="shared" ca="1" si="54"/>
        <v>1.6952708073137517E-2</v>
      </c>
      <c r="Q411" s="113">
        <f t="shared" si="53"/>
        <v>37744.471599999997</v>
      </c>
    </row>
    <row r="412" spans="1:21" s="101" customFormat="1" ht="12.95" customHeight="1" x14ac:dyDescent="0.2">
      <c r="A412" s="73" t="s">
        <v>1190</v>
      </c>
      <c r="B412" s="72" t="s">
        <v>140</v>
      </c>
      <c r="C412" s="73">
        <v>52780.629800000002</v>
      </c>
      <c r="D412" s="73" t="s">
        <v>254</v>
      </c>
      <c r="E412" s="101">
        <f t="shared" si="51"/>
        <v>33840.53729219245</v>
      </c>
      <c r="F412" s="101">
        <f t="shared" si="52"/>
        <v>33840.5</v>
      </c>
      <c r="G412" s="101">
        <f t="shared" si="50"/>
        <v>1.4472385002591182E-2</v>
      </c>
      <c r="I412" s="101">
        <f>G412</f>
        <v>1.4472385002591182E-2</v>
      </c>
      <c r="O412" s="101">
        <f t="shared" ca="1" si="54"/>
        <v>1.6956408554141274E-2</v>
      </c>
      <c r="Q412" s="113">
        <f t="shared" si="53"/>
        <v>37762.129800000002</v>
      </c>
    </row>
    <row r="413" spans="1:21" s="101" customFormat="1" ht="12.95" customHeight="1" x14ac:dyDescent="0.2">
      <c r="A413" s="73" t="s">
        <v>1207</v>
      </c>
      <c r="B413" s="72" t="s">
        <v>138</v>
      </c>
      <c r="C413" s="73">
        <v>53011.342700000001</v>
      </c>
      <c r="D413" s="73" t="s">
        <v>254</v>
      </c>
      <c r="E413" s="101">
        <f t="shared" si="51"/>
        <v>34435.034320041006</v>
      </c>
      <c r="F413" s="101">
        <f t="shared" si="52"/>
        <v>34435</v>
      </c>
      <c r="G413" s="101">
        <f t="shared" si="50"/>
        <v>1.3318949997483287E-2</v>
      </c>
      <c r="I413" s="101">
        <f>G413</f>
        <v>1.3318949997483287E-2</v>
      </c>
      <c r="O413" s="101">
        <f t="shared" ca="1" si="54"/>
        <v>1.7004758794948602E-2</v>
      </c>
      <c r="Q413" s="113">
        <f t="shared" si="53"/>
        <v>37992.842700000001</v>
      </c>
    </row>
    <row r="414" spans="1:21" s="101" customFormat="1" ht="12.95" customHeight="1" x14ac:dyDescent="0.2">
      <c r="A414" s="119" t="s">
        <v>144</v>
      </c>
      <c r="B414" s="118" t="s">
        <v>138</v>
      </c>
      <c r="C414" s="22">
        <v>53052.498</v>
      </c>
      <c r="D414" s="22">
        <v>2E-3</v>
      </c>
      <c r="E414" s="101">
        <f t="shared" si="51"/>
        <v>34541.082588387573</v>
      </c>
      <c r="F414" s="101">
        <f t="shared" si="52"/>
        <v>34541</v>
      </c>
      <c r="O414" s="101">
        <f t="shared" ca="1" si="54"/>
        <v>1.7013379695748562E-2</v>
      </c>
      <c r="Q414" s="113">
        <f t="shared" si="53"/>
        <v>38033.998</v>
      </c>
      <c r="U414" s="4">
        <v>3.2050969995907508E-2</v>
      </c>
    </row>
    <row r="415" spans="1:21" s="101" customFormat="1" ht="12.95" customHeight="1" x14ac:dyDescent="0.2">
      <c r="A415" s="73" t="s">
        <v>1190</v>
      </c>
      <c r="B415" s="72" t="s">
        <v>138</v>
      </c>
      <c r="C415" s="73">
        <v>53119.618600000002</v>
      </c>
      <c r="D415" s="73" t="s">
        <v>254</v>
      </c>
      <c r="E415" s="101">
        <f t="shared" si="51"/>
        <v>34714.037794652206</v>
      </c>
      <c r="F415" s="101">
        <f t="shared" si="52"/>
        <v>34714</v>
      </c>
      <c r="G415" s="101">
        <f t="shared" ref="G415:G443" si="55">+C415-(C$7+F415*C$8)</f>
        <v>1.4667379997263197E-2</v>
      </c>
      <c r="I415" s="101">
        <f>G415</f>
        <v>1.4667379997263197E-2</v>
      </c>
      <c r="O415" s="101">
        <f t="shared" ca="1" si="54"/>
        <v>1.7027449656488121E-2</v>
      </c>
      <c r="Q415" s="113">
        <f t="shared" si="53"/>
        <v>38101.118600000002</v>
      </c>
    </row>
    <row r="416" spans="1:21" s="101" customFormat="1" ht="12.95" customHeight="1" x14ac:dyDescent="0.2">
      <c r="A416" s="7" t="s">
        <v>239</v>
      </c>
      <c r="B416" s="117" t="s">
        <v>138</v>
      </c>
      <c r="C416" s="7">
        <v>53381.580999999998</v>
      </c>
      <c r="D416" s="7">
        <v>6.0000000000000001E-3</v>
      </c>
      <c r="E416" s="58">
        <f t="shared" si="51"/>
        <v>35389.057995985</v>
      </c>
      <c r="F416" s="101">
        <f t="shared" si="52"/>
        <v>35389</v>
      </c>
      <c r="G416" s="101">
        <f t="shared" si="55"/>
        <v>2.250712999375537E-2</v>
      </c>
      <c r="K416" s="101">
        <f t="shared" ref="K415:K443" si="56">G416</f>
        <v>2.250712999375537E-2</v>
      </c>
      <c r="O416" s="101">
        <f t="shared" ca="1" si="54"/>
        <v>1.708234690214825E-2</v>
      </c>
      <c r="Q416" s="113">
        <f t="shared" si="53"/>
        <v>38363.080999999998</v>
      </c>
    </row>
    <row r="417" spans="1:17" s="101" customFormat="1" ht="12.95" customHeight="1" x14ac:dyDescent="0.2">
      <c r="A417" s="73" t="s">
        <v>1190</v>
      </c>
      <c r="B417" s="72" t="s">
        <v>138</v>
      </c>
      <c r="C417" s="73">
        <v>53406.8</v>
      </c>
      <c r="D417" s="73" t="s">
        <v>254</v>
      </c>
      <c r="E417" s="101">
        <f t="shared" si="51"/>
        <v>35454.041880914345</v>
      </c>
      <c r="F417" s="101">
        <f t="shared" si="52"/>
        <v>35454</v>
      </c>
      <c r="G417" s="101">
        <f t="shared" si="55"/>
        <v>1.6253180001513101E-2</v>
      </c>
      <c r="I417" s="101">
        <f>G417</f>
        <v>1.6253180001513101E-2</v>
      </c>
      <c r="O417" s="101">
        <f t="shared" ca="1" si="54"/>
        <v>1.7087633303582185E-2</v>
      </c>
      <c r="Q417" s="113">
        <f t="shared" si="53"/>
        <v>38388.300000000003</v>
      </c>
    </row>
    <row r="418" spans="1:17" s="101" customFormat="1" ht="12.95" customHeight="1" x14ac:dyDescent="0.2">
      <c r="A418" s="73" t="s">
        <v>1190</v>
      </c>
      <c r="B418" s="72" t="s">
        <v>140</v>
      </c>
      <c r="C418" s="73">
        <v>53435.714099999997</v>
      </c>
      <c r="D418" s="73" t="s">
        <v>254</v>
      </c>
      <c r="E418" s="101">
        <f t="shared" si="51"/>
        <v>35528.547235894119</v>
      </c>
      <c r="F418" s="101">
        <f t="shared" si="52"/>
        <v>35528.5</v>
      </c>
      <c r="G418" s="101">
        <f t="shared" si="55"/>
        <v>1.833134499611333E-2</v>
      </c>
      <c r="I418" s="101">
        <f>G418</f>
        <v>1.833134499611333E-2</v>
      </c>
      <c r="O418" s="101">
        <f t="shared" ca="1" si="54"/>
        <v>1.7093692332918006E-2</v>
      </c>
      <c r="Q418" s="113">
        <f t="shared" si="53"/>
        <v>38417.214099999997</v>
      </c>
    </row>
    <row r="419" spans="1:17" s="101" customFormat="1" ht="12.95" customHeight="1" x14ac:dyDescent="0.2">
      <c r="A419" s="73" t="s">
        <v>1228</v>
      </c>
      <c r="B419" s="72" t="s">
        <v>138</v>
      </c>
      <c r="C419" s="73">
        <v>53449.098299999998</v>
      </c>
      <c r="D419" s="73" t="s">
        <v>254</v>
      </c>
      <c r="E419" s="101">
        <f t="shared" si="51"/>
        <v>35563.035411978468</v>
      </c>
      <c r="F419" s="101">
        <f t="shared" si="52"/>
        <v>35563</v>
      </c>
      <c r="G419" s="101">
        <f t="shared" si="55"/>
        <v>1.3742709998041391E-2</v>
      </c>
      <c r="I419" s="101">
        <f>G419</f>
        <v>1.3742709998041391E-2</v>
      </c>
      <c r="O419" s="101">
        <f t="shared" ca="1" si="54"/>
        <v>1.7096498192140638E-2</v>
      </c>
      <c r="Q419" s="113">
        <f t="shared" si="53"/>
        <v>38430.598299999998</v>
      </c>
    </row>
    <row r="420" spans="1:17" s="101" customFormat="1" ht="12.95" customHeight="1" x14ac:dyDescent="0.2">
      <c r="A420" s="119" t="s">
        <v>155</v>
      </c>
      <c r="B420" s="118" t="s">
        <v>140</v>
      </c>
      <c r="C420" s="22">
        <v>53466.767899999999</v>
      </c>
      <c r="D420" s="22">
        <v>8.9999999999999998E-4</v>
      </c>
      <c r="E420" s="101">
        <f t="shared" si="51"/>
        <v>35608.566132988315</v>
      </c>
      <c r="F420" s="101">
        <f t="shared" si="52"/>
        <v>35608.5</v>
      </c>
      <c r="G420" s="101">
        <f t="shared" si="55"/>
        <v>2.566494499478722E-2</v>
      </c>
      <c r="K420" s="101">
        <f t="shared" si="56"/>
        <v>2.566494499478722E-2</v>
      </c>
      <c r="O420" s="101">
        <f t="shared" ca="1" si="54"/>
        <v>1.7100198673144395E-2</v>
      </c>
      <c r="Q420" s="113">
        <f t="shared" si="53"/>
        <v>38448.267899999999</v>
      </c>
    </row>
    <row r="421" spans="1:17" s="101" customFormat="1" ht="12.95" customHeight="1" x14ac:dyDescent="0.2">
      <c r="A421" s="119" t="s">
        <v>155</v>
      </c>
      <c r="B421" s="118" t="s">
        <v>140</v>
      </c>
      <c r="C421" s="22">
        <v>53468.707499999997</v>
      </c>
      <c r="D421" s="22">
        <v>6.9999999999999999E-4</v>
      </c>
      <c r="E421" s="58">
        <f t="shared" si="51"/>
        <v>35613.564060868441</v>
      </c>
      <c r="F421" s="101">
        <f t="shared" si="52"/>
        <v>35613.5</v>
      </c>
      <c r="G421" s="101">
        <f t="shared" si="55"/>
        <v>2.4860794997948688E-2</v>
      </c>
      <c r="K421" s="101">
        <f t="shared" si="56"/>
        <v>2.4860794997948688E-2</v>
      </c>
      <c r="O421" s="101">
        <f t="shared" ca="1" si="54"/>
        <v>1.7100605319408543E-2</v>
      </c>
      <c r="Q421" s="113">
        <f t="shared" si="53"/>
        <v>38450.207499999997</v>
      </c>
    </row>
    <row r="422" spans="1:17" s="101" customFormat="1" ht="12.95" customHeight="1" x14ac:dyDescent="0.2">
      <c r="A422" s="73" t="s">
        <v>1190</v>
      </c>
      <c r="B422" s="72" t="s">
        <v>140</v>
      </c>
      <c r="C422" s="73">
        <v>53494.700299999997</v>
      </c>
      <c r="D422" s="73" t="s">
        <v>254</v>
      </c>
      <c r="E422" s="101">
        <f t="shared" si="51"/>
        <v>35680.541860312951</v>
      </c>
      <c r="F422" s="101">
        <f t="shared" si="52"/>
        <v>35680.5</v>
      </c>
      <c r="G422" s="101">
        <f t="shared" si="55"/>
        <v>1.6245184990111738E-2</v>
      </c>
      <c r="I422" s="101">
        <f>G422</f>
        <v>1.6245184990111738E-2</v>
      </c>
      <c r="O422" s="101">
        <f t="shared" ca="1" si="54"/>
        <v>1.7106054379348142E-2</v>
      </c>
      <c r="Q422" s="113">
        <f t="shared" si="53"/>
        <v>38476.200299999997</v>
      </c>
    </row>
    <row r="423" spans="1:17" s="101" customFormat="1" ht="12.95" customHeight="1" x14ac:dyDescent="0.2">
      <c r="A423" s="123" t="s">
        <v>147</v>
      </c>
      <c r="B423" s="121" t="s">
        <v>138</v>
      </c>
      <c r="C423" s="122">
        <v>53547.672400000003</v>
      </c>
      <c r="D423" s="122">
        <v>1.1999999999999999E-3</v>
      </c>
      <c r="E423" s="58">
        <f t="shared" si="51"/>
        <v>35817.03945541448</v>
      </c>
      <c r="F423" s="101">
        <f t="shared" si="52"/>
        <v>35817</v>
      </c>
      <c r="G423" s="101">
        <f t="shared" si="55"/>
        <v>1.5311889997974504E-2</v>
      </c>
      <c r="K423" s="101">
        <f t="shared" si="56"/>
        <v>1.5311889997974504E-2</v>
      </c>
      <c r="O423" s="101">
        <f t="shared" ca="1" si="54"/>
        <v>1.7117155822359412E-2</v>
      </c>
      <c r="Q423" s="113">
        <f t="shared" si="53"/>
        <v>38529.172400000003</v>
      </c>
    </row>
    <row r="424" spans="1:17" s="101" customFormat="1" ht="12.95" customHeight="1" x14ac:dyDescent="0.2">
      <c r="A424" s="73" t="s">
        <v>1255</v>
      </c>
      <c r="B424" s="72" t="s">
        <v>138</v>
      </c>
      <c r="C424" s="73">
        <v>53809.241099999999</v>
      </c>
      <c r="D424" s="73" t="s">
        <v>254</v>
      </c>
      <c r="E424" s="101">
        <f t="shared" si="51"/>
        <v>36491.045177366781</v>
      </c>
      <c r="F424" s="101">
        <f t="shared" si="52"/>
        <v>36491</v>
      </c>
      <c r="G424" s="101">
        <f t="shared" si="55"/>
        <v>1.7532469995785505E-2</v>
      </c>
      <c r="I424" s="101">
        <f>G424</f>
        <v>1.7532469995785505E-2</v>
      </c>
      <c r="O424" s="101">
        <f t="shared" ca="1" si="54"/>
        <v>1.7171971738766709E-2</v>
      </c>
      <c r="Q424" s="113">
        <f t="shared" si="53"/>
        <v>38790.741099999999</v>
      </c>
    </row>
    <row r="425" spans="1:17" s="101" customFormat="1" ht="12.95" customHeight="1" x14ac:dyDescent="0.2">
      <c r="A425" s="73" t="s">
        <v>1255</v>
      </c>
      <c r="B425" s="72" t="s">
        <v>138</v>
      </c>
      <c r="C425" s="73">
        <v>53815.059800000003</v>
      </c>
      <c r="D425" s="73" t="s">
        <v>254</v>
      </c>
      <c r="E425" s="101">
        <f t="shared" si="51"/>
        <v>36506.038703328893</v>
      </c>
      <c r="F425" s="101">
        <f t="shared" si="52"/>
        <v>36506</v>
      </c>
      <c r="G425" s="101">
        <f t="shared" si="55"/>
        <v>1.5020020000520162E-2</v>
      </c>
      <c r="I425" s="101">
        <f>G425</f>
        <v>1.5020020000520162E-2</v>
      </c>
      <c r="O425" s="101">
        <f t="shared" ca="1" si="54"/>
        <v>1.7173191677559155E-2</v>
      </c>
      <c r="Q425" s="113">
        <f t="shared" si="53"/>
        <v>38796.559800000003</v>
      </c>
    </row>
    <row r="426" spans="1:17" s="101" customFormat="1" ht="12.95" customHeight="1" x14ac:dyDescent="0.2">
      <c r="A426" s="73" t="s">
        <v>1190</v>
      </c>
      <c r="B426" s="72" t="s">
        <v>140</v>
      </c>
      <c r="C426" s="73">
        <v>53834.658199999998</v>
      </c>
      <c r="D426" s="73" t="s">
        <v>254</v>
      </c>
      <c r="E426" s="101">
        <f t="shared" si="51"/>
        <v>36556.539522964827</v>
      </c>
      <c r="F426" s="101">
        <f t="shared" si="52"/>
        <v>36556.5</v>
      </c>
      <c r="G426" s="101">
        <f t="shared" si="55"/>
        <v>1.5338104996772017E-2</v>
      </c>
      <c r="I426" s="101">
        <f>G426</f>
        <v>1.5338104996772017E-2</v>
      </c>
      <c r="O426" s="101">
        <f t="shared" ca="1" si="54"/>
        <v>1.7177298804827063E-2</v>
      </c>
      <c r="Q426" s="113">
        <f t="shared" si="53"/>
        <v>38816.158199999998</v>
      </c>
    </row>
    <row r="427" spans="1:17" s="101" customFormat="1" ht="12.95" customHeight="1" x14ac:dyDescent="0.2">
      <c r="A427" s="73" t="s">
        <v>1255</v>
      </c>
      <c r="B427" s="72" t="s">
        <v>140</v>
      </c>
      <c r="C427" s="73">
        <v>53856.003299999997</v>
      </c>
      <c r="D427" s="73" t="s">
        <v>254</v>
      </c>
      <c r="E427" s="101">
        <f t="shared" si="51"/>
        <v>36611.541209082636</v>
      </c>
      <c r="F427" s="101">
        <f t="shared" si="52"/>
        <v>36611.5</v>
      </c>
      <c r="G427" s="101">
        <f t="shared" si="55"/>
        <v>1.5992454995284788E-2</v>
      </c>
      <c r="I427" s="101">
        <f>G427</f>
        <v>1.5992454995284788E-2</v>
      </c>
      <c r="O427" s="101">
        <f t="shared" ca="1" si="54"/>
        <v>1.7181771913732703E-2</v>
      </c>
      <c r="Q427" s="113">
        <f t="shared" si="53"/>
        <v>38837.503299999997</v>
      </c>
    </row>
    <row r="428" spans="1:17" s="101" customFormat="1" ht="12.95" customHeight="1" x14ac:dyDescent="0.2">
      <c r="A428" s="73" t="s">
        <v>1270</v>
      </c>
      <c r="B428" s="72" t="s">
        <v>140</v>
      </c>
      <c r="C428" s="73">
        <v>54170.737200000003</v>
      </c>
      <c r="D428" s="73" t="s">
        <v>254</v>
      </c>
      <c r="E428" s="101">
        <f t="shared" si="51"/>
        <v>37422.542102891297</v>
      </c>
      <c r="F428" s="101">
        <f t="shared" si="52"/>
        <v>37422.5</v>
      </c>
      <c r="G428" s="101">
        <f t="shared" si="55"/>
        <v>1.6339324996806681E-2</v>
      </c>
      <c r="I428" s="101">
        <f>G428</f>
        <v>1.6339324996806681E-2</v>
      </c>
      <c r="O428" s="101">
        <f t="shared" ca="1" si="54"/>
        <v>1.7247729937777685E-2</v>
      </c>
      <c r="Q428" s="113">
        <f t="shared" si="53"/>
        <v>39152.237200000003</v>
      </c>
    </row>
    <row r="429" spans="1:17" s="101" customFormat="1" ht="12.95" customHeight="1" x14ac:dyDescent="0.2">
      <c r="A429" s="73" t="s">
        <v>1270</v>
      </c>
      <c r="B429" s="72" t="s">
        <v>138</v>
      </c>
      <c r="C429" s="73">
        <v>54174.811000000002</v>
      </c>
      <c r="D429" s="73" t="s">
        <v>254</v>
      </c>
      <c r="E429" s="101">
        <f t="shared" si="51"/>
        <v>37433.039400580543</v>
      </c>
      <c r="F429" s="101">
        <f t="shared" si="52"/>
        <v>37433</v>
      </c>
      <c r="G429" s="101">
        <f t="shared" si="55"/>
        <v>1.5290609997464344E-2</v>
      </c>
      <c r="I429" s="101">
        <f>G429</f>
        <v>1.5290609997464344E-2</v>
      </c>
      <c r="O429" s="101">
        <f t="shared" ca="1" si="54"/>
        <v>1.72485838949324E-2</v>
      </c>
      <c r="Q429" s="113">
        <f t="shared" si="53"/>
        <v>39156.311000000002</v>
      </c>
    </row>
    <row r="430" spans="1:17" s="101" customFormat="1" ht="12.95" customHeight="1" x14ac:dyDescent="0.2">
      <c r="A430" s="73" t="s">
        <v>1270</v>
      </c>
      <c r="B430" s="72" t="s">
        <v>140</v>
      </c>
      <c r="C430" s="73">
        <v>54210.709000000003</v>
      </c>
      <c r="D430" s="73" t="s">
        <v>254</v>
      </c>
      <c r="E430" s="101">
        <f t="shared" si="51"/>
        <v>37525.540748817715</v>
      </c>
      <c r="F430" s="101">
        <f t="shared" si="52"/>
        <v>37525.5</v>
      </c>
      <c r="G430" s="101">
        <f t="shared" si="55"/>
        <v>1.5813835001608822E-2</v>
      </c>
      <c r="I430" s="101">
        <f>G430</f>
        <v>1.5813835001608822E-2</v>
      </c>
      <c r="O430" s="101">
        <f t="shared" ca="1" si="54"/>
        <v>1.7256106850819158E-2</v>
      </c>
      <c r="Q430" s="113">
        <f t="shared" si="53"/>
        <v>39192.209000000003</v>
      </c>
    </row>
    <row r="431" spans="1:17" s="101" customFormat="1" ht="12.95" customHeight="1" x14ac:dyDescent="0.2">
      <c r="A431" s="73" t="s">
        <v>1270</v>
      </c>
      <c r="B431" s="72" t="s">
        <v>138</v>
      </c>
      <c r="C431" s="73">
        <v>54211.680399999997</v>
      </c>
      <c r="D431" s="73" t="s">
        <v>254</v>
      </c>
      <c r="E431" s="101">
        <f t="shared" si="51"/>
        <v>37528.043835610209</v>
      </c>
      <c r="F431" s="101">
        <f t="shared" si="52"/>
        <v>37528</v>
      </c>
      <c r="G431" s="101">
        <f t="shared" si="55"/>
        <v>1.7011759991873987E-2</v>
      </c>
      <c r="I431" s="101">
        <f>G431</f>
        <v>1.7011759991873987E-2</v>
      </c>
      <c r="O431" s="101">
        <f t="shared" ca="1" si="54"/>
        <v>1.7256310173951232E-2</v>
      </c>
      <c r="Q431" s="113">
        <f t="shared" si="53"/>
        <v>39193.180399999997</v>
      </c>
    </row>
    <row r="432" spans="1:17" s="101" customFormat="1" ht="12.95" customHeight="1" x14ac:dyDescent="0.2">
      <c r="A432" s="73" t="s">
        <v>1270</v>
      </c>
      <c r="B432" s="72" t="s">
        <v>138</v>
      </c>
      <c r="C432" s="73">
        <v>54232.6342</v>
      </c>
      <c r="D432" s="73" t="s">
        <v>254</v>
      </c>
      <c r="E432" s="101">
        <f t="shared" si="51"/>
        <v>37582.037226626213</v>
      </c>
      <c r="F432" s="101">
        <f t="shared" si="52"/>
        <v>37582</v>
      </c>
      <c r="G432" s="101">
        <f t="shared" si="55"/>
        <v>1.4446939996560104E-2</v>
      </c>
      <c r="I432" s="101">
        <f>G432</f>
        <v>1.4446939996560104E-2</v>
      </c>
      <c r="O432" s="101">
        <f t="shared" ca="1" si="54"/>
        <v>1.7260701953604043E-2</v>
      </c>
      <c r="Q432" s="113">
        <f t="shared" si="53"/>
        <v>39214.1342</v>
      </c>
    </row>
    <row r="433" spans="1:21" s="101" customFormat="1" ht="12.95" customHeight="1" x14ac:dyDescent="0.2">
      <c r="A433" s="119" t="s">
        <v>240</v>
      </c>
      <c r="B433" s="118" t="s">
        <v>138</v>
      </c>
      <c r="C433" s="22">
        <v>54519.814100000003</v>
      </c>
      <c r="D433" s="22">
        <v>2.0000000000000001E-4</v>
      </c>
      <c r="E433" s="58">
        <f t="shared" si="51"/>
        <v>38322.037447714181</v>
      </c>
      <c r="F433" s="101">
        <f t="shared" si="52"/>
        <v>38322</v>
      </c>
      <c r="G433" s="101">
        <f t="shared" si="55"/>
        <v>1.4532740002323408E-2</v>
      </c>
      <c r="K433" s="101">
        <f t="shared" si="56"/>
        <v>1.4532740002323408E-2</v>
      </c>
      <c r="O433" s="101">
        <f t="shared" ca="1" si="54"/>
        <v>1.732088560069811E-2</v>
      </c>
      <c r="Q433" s="113">
        <f t="shared" si="53"/>
        <v>39501.314100000003</v>
      </c>
    </row>
    <row r="434" spans="1:21" s="101" customFormat="1" ht="12.95" customHeight="1" x14ac:dyDescent="0.2">
      <c r="A434" s="119" t="s">
        <v>243</v>
      </c>
      <c r="B434" s="118" t="s">
        <v>138</v>
      </c>
      <c r="C434" s="22">
        <v>54540.771699999998</v>
      </c>
      <c r="D434" s="22">
        <v>1E-4</v>
      </c>
      <c r="E434" s="58">
        <f t="shared" si="51"/>
        <v>38376.040630504722</v>
      </c>
      <c r="F434" s="101">
        <f t="shared" si="52"/>
        <v>38376</v>
      </c>
      <c r="G434" s="101">
        <f t="shared" si="55"/>
        <v>1.5767919991048984E-2</v>
      </c>
      <c r="K434" s="101">
        <f t="shared" si="56"/>
        <v>1.5767919991048984E-2</v>
      </c>
      <c r="O434" s="101">
        <f t="shared" ca="1" si="54"/>
        <v>1.7325277380350921E-2</v>
      </c>
      <c r="Q434" s="113">
        <f t="shared" si="53"/>
        <v>39522.271699999998</v>
      </c>
    </row>
    <row r="435" spans="1:21" s="101" customFormat="1" ht="12.95" customHeight="1" x14ac:dyDescent="0.2">
      <c r="A435" s="119" t="s">
        <v>243</v>
      </c>
      <c r="B435" s="118" t="s">
        <v>138</v>
      </c>
      <c r="C435" s="22">
        <v>54554.743000000002</v>
      </c>
      <c r="D435" s="22">
        <v>2.0000000000000001E-4</v>
      </c>
      <c r="E435" s="58">
        <f t="shared" si="51"/>
        <v>38412.041635759226</v>
      </c>
      <c r="F435" s="101">
        <f t="shared" si="52"/>
        <v>38412</v>
      </c>
      <c r="G435" s="101">
        <f t="shared" si="55"/>
        <v>1.615804000175558E-2</v>
      </c>
      <c r="K435" s="101">
        <f t="shared" si="56"/>
        <v>1.615804000175558E-2</v>
      </c>
      <c r="O435" s="101">
        <f t="shared" ca="1" si="54"/>
        <v>1.7328205233452795E-2</v>
      </c>
      <c r="Q435" s="113">
        <f t="shared" si="53"/>
        <v>39536.243000000002</v>
      </c>
    </row>
    <row r="436" spans="1:21" s="101" customFormat="1" ht="12.95" customHeight="1" x14ac:dyDescent="0.2">
      <c r="A436" s="119" t="s">
        <v>243</v>
      </c>
      <c r="B436" s="118" t="s">
        <v>140</v>
      </c>
      <c r="C436" s="22">
        <v>54567.746899999998</v>
      </c>
      <c r="D436" s="22">
        <v>2.0000000000000001E-4</v>
      </c>
      <c r="E436" s="58">
        <f t="shared" si="51"/>
        <v>38445.549861352323</v>
      </c>
      <c r="F436" s="101">
        <f t="shared" si="52"/>
        <v>38445.5</v>
      </c>
      <c r="G436" s="101">
        <f t="shared" si="55"/>
        <v>1.9350234993908089E-2</v>
      </c>
      <c r="K436" s="101">
        <f t="shared" si="56"/>
        <v>1.9350234993908089E-2</v>
      </c>
      <c r="O436" s="101">
        <f t="shared" ca="1" si="54"/>
        <v>1.7330929763422591E-2</v>
      </c>
      <c r="Q436" s="113">
        <f t="shared" si="53"/>
        <v>39549.246899999998</v>
      </c>
    </row>
    <row r="437" spans="1:21" s="101" customFormat="1" ht="12.95" customHeight="1" x14ac:dyDescent="0.2">
      <c r="A437" s="119" t="s">
        <v>243</v>
      </c>
      <c r="B437" s="118" t="s">
        <v>140</v>
      </c>
      <c r="C437" s="22">
        <v>54569.687299999998</v>
      </c>
      <c r="D437" s="22">
        <v>2.0000000000000001E-4</v>
      </c>
      <c r="E437" s="58">
        <f t="shared" si="51"/>
        <v>38450.549850658674</v>
      </c>
      <c r="F437" s="101">
        <f t="shared" si="52"/>
        <v>38450.5</v>
      </c>
      <c r="G437" s="101">
        <f t="shared" si="55"/>
        <v>1.9346084991411772E-2</v>
      </c>
      <c r="K437" s="101">
        <f t="shared" si="56"/>
        <v>1.9346084991411772E-2</v>
      </c>
      <c r="O437" s="101">
        <f t="shared" ca="1" si="54"/>
        <v>1.7331336409686742E-2</v>
      </c>
      <c r="Q437" s="113">
        <f t="shared" si="53"/>
        <v>39551.187299999998</v>
      </c>
    </row>
    <row r="438" spans="1:21" s="101" customFormat="1" ht="12.95" customHeight="1" x14ac:dyDescent="0.2">
      <c r="A438" s="119" t="s">
        <v>244</v>
      </c>
      <c r="B438" s="118" t="s">
        <v>140</v>
      </c>
      <c r="C438" s="22">
        <v>54828.925999999999</v>
      </c>
      <c r="D438" s="22">
        <v>2.9999999999999997E-4</v>
      </c>
      <c r="E438" s="58">
        <f t="shared" si="51"/>
        <v>39118.55166873354</v>
      </c>
      <c r="F438" s="101">
        <f t="shared" si="52"/>
        <v>39118.5</v>
      </c>
      <c r="G438" s="101">
        <f t="shared" si="55"/>
        <v>2.0051644998602569E-2</v>
      </c>
      <c r="K438" s="101">
        <f t="shared" si="56"/>
        <v>2.0051644998602569E-2</v>
      </c>
      <c r="O438" s="101">
        <f t="shared" ca="1" si="54"/>
        <v>1.7385664350577062E-2</v>
      </c>
      <c r="Q438" s="113">
        <f t="shared" si="53"/>
        <v>39810.425999999999</v>
      </c>
    </row>
    <row r="439" spans="1:21" s="101" customFormat="1" ht="12.95" customHeight="1" x14ac:dyDescent="0.2">
      <c r="A439" s="119" t="s">
        <v>244</v>
      </c>
      <c r="B439" s="118" t="s">
        <v>138</v>
      </c>
      <c r="C439" s="22">
        <v>54832.998699999996</v>
      </c>
      <c r="D439" s="22">
        <v>2.9999999999999997E-4</v>
      </c>
      <c r="E439" s="58">
        <f t="shared" si="51"/>
        <v>39129.046131961717</v>
      </c>
      <c r="F439" s="101">
        <f t="shared" si="52"/>
        <v>39129</v>
      </c>
      <c r="G439" s="101">
        <f t="shared" si="55"/>
        <v>1.7902929990668781E-2</v>
      </c>
      <c r="K439" s="101">
        <f t="shared" si="56"/>
        <v>1.7902929990668781E-2</v>
      </c>
      <c r="O439" s="101">
        <f t="shared" ref="O439:O474" ca="1" si="57">+C$11+C$12*F439</f>
        <v>1.7386518307731774E-2</v>
      </c>
      <c r="Q439" s="113">
        <f t="shared" si="53"/>
        <v>39814.498699999996</v>
      </c>
    </row>
    <row r="440" spans="1:21" s="101" customFormat="1" ht="12.95" customHeight="1" x14ac:dyDescent="0.2">
      <c r="A440" s="22" t="s">
        <v>156</v>
      </c>
      <c r="B440" s="118" t="s">
        <v>138</v>
      </c>
      <c r="C440" s="22">
        <v>54874.910600000003</v>
      </c>
      <c r="D440" s="22">
        <v>1E-3</v>
      </c>
      <c r="E440" s="58">
        <f t="shared" si="51"/>
        <v>39237.043994159671</v>
      </c>
      <c r="F440" s="101">
        <f t="shared" si="52"/>
        <v>39237</v>
      </c>
      <c r="G440" s="101">
        <f t="shared" si="55"/>
        <v>1.7073290000553243E-2</v>
      </c>
      <c r="K440" s="101">
        <f t="shared" si="56"/>
        <v>1.7073290000553243E-2</v>
      </c>
      <c r="O440" s="101">
        <f t="shared" ca="1" si="57"/>
        <v>1.7395301867037395E-2</v>
      </c>
      <c r="Q440" s="113">
        <f t="shared" si="53"/>
        <v>39856.410600000003</v>
      </c>
    </row>
    <row r="441" spans="1:21" s="101" customFormat="1" ht="12.95" customHeight="1" x14ac:dyDescent="0.2">
      <c r="A441" s="119" t="s">
        <v>241</v>
      </c>
      <c r="B441" s="118" t="s">
        <v>140</v>
      </c>
      <c r="C441" s="22">
        <v>54891.7955</v>
      </c>
      <c r="D441" s="22">
        <v>2.0000000000000001E-4</v>
      </c>
      <c r="E441" s="58">
        <f t="shared" si="51"/>
        <v>39280.552713722027</v>
      </c>
      <c r="F441" s="101">
        <f t="shared" si="52"/>
        <v>39280.5</v>
      </c>
      <c r="G441" s="101">
        <f t="shared" si="55"/>
        <v>2.0457184997212607E-2</v>
      </c>
      <c r="K441" s="101">
        <f t="shared" si="56"/>
        <v>2.0457184997212607E-2</v>
      </c>
      <c r="O441" s="101">
        <f t="shared" ca="1" si="57"/>
        <v>1.739883968953549E-2</v>
      </c>
      <c r="Q441" s="113">
        <f t="shared" si="53"/>
        <v>39873.2955</v>
      </c>
    </row>
    <row r="442" spans="1:21" s="101" customFormat="1" ht="12.95" customHeight="1" x14ac:dyDescent="0.2">
      <c r="A442" s="119" t="s">
        <v>241</v>
      </c>
      <c r="B442" s="118" t="s">
        <v>140</v>
      </c>
      <c r="C442" s="22">
        <v>54912.750800000002</v>
      </c>
      <c r="D442" s="22">
        <v>2.9999999999999997E-4</v>
      </c>
      <c r="E442" s="58">
        <f t="shared" si="51"/>
        <v>39334.549969912194</v>
      </c>
      <c r="F442" s="101">
        <f t="shared" si="52"/>
        <v>39334.5</v>
      </c>
      <c r="G442" s="101">
        <f t="shared" si="55"/>
        <v>1.9392365000385325E-2</v>
      </c>
      <c r="K442" s="101">
        <f t="shared" si="56"/>
        <v>1.9392365000385325E-2</v>
      </c>
      <c r="O442" s="101">
        <f t="shared" ca="1" si="57"/>
        <v>1.7403231469188301E-2</v>
      </c>
      <c r="Q442" s="113">
        <f t="shared" si="53"/>
        <v>39894.250800000002</v>
      </c>
    </row>
    <row r="443" spans="1:21" s="101" customFormat="1" ht="12.95" customHeight="1" x14ac:dyDescent="0.2">
      <c r="A443" s="73" t="s">
        <v>1334</v>
      </c>
      <c r="B443" s="72" t="s">
        <v>140</v>
      </c>
      <c r="C443" s="73">
        <v>54918.184600000001</v>
      </c>
      <c r="D443" s="73" t="s">
        <v>254</v>
      </c>
      <c r="E443" s="101">
        <f t="shared" si="51"/>
        <v>39348.551692182264</v>
      </c>
      <c r="F443" s="101">
        <f t="shared" si="52"/>
        <v>39348.5</v>
      </c>
      <c r="G443" s="101">
        <f t="shared" si="55"/>
        <v>2.0060744995134883E-2</v>
      </c>
      <c r="I443" s="101">
        <f>G443</f>
        <v>2.0060744995134883E-2</v>
      </c>
      <c r="O443" s="101">
        <f t="shared" ca="1" si="57"/>
        <v>1.7404370078727919E-2</v>
      </c>
      <c r="Q443" s="113">
        <f t="shared" si="53"/>
        <v>39899.684600000001</v>
      </c>
    </row>
    <row r="444" spans="1:21" s="101" customFormat="1" ht="12.95" customHeight="1" x14ac:dyDescent="0.2">
      <c r="A444" s="7" t="s">
        <v>234</v>
      </c>
      <c r="B444" s="117" t="s">
        <v>138</v>
      </c>
      <c r="C444" s="7">
        <v>54934.69</v>
      </c>
      <c r="D444" s="7">
        <v>1E-3</v>
      </c>
      <c r="E444" s="58">
        <f t="shared" si="51"/>
        <v>39391.082522679615</v>
      </c>
      <c r="F444" s="101">
        <f t="shared" si="52"/>
        <v>39391</v>
      </c>
      <c r="O444" s="101">
        <f t="shared" ca="1" si="57"/>
        <v>1.7407826571973185E-2</v>
      </c>
      <c r="Q444" s="113">
        <f t="shared" si="53"/>
        <v>39916.19</v>
      </c>
      <c r="U444" s="101">
        <f>+C444-(C$7+F444*C$8)</f>
        <v>3.2025469998188782E-2</v>
      </c>
    </row>
    <row r="445" spans="1:21" s="101" customFormat="1" ht="12.95" customHeight="1" x14ac:dyDescent="0.2">
      <c r="A445" s="119" t="s">
        <v>241</v>
      </c>
      <c r="B445" s="118" t="s">
        <v>140</v>
      </c>
      <c r="C445" s="22">
        <v>54952.723599999998</v>
      </c>
      <c r="D445" s="22">
        <v>2.0000000000000001E-4</v>
      </c>
      <c r="E445" s="58">
        <f t="shared" si="51"/>
        <v>39437.55119262138</v>
      </c>
      <c r="F445" s="101">
        <f t="shared" si="52"/>
        <v>39437.5</v>
      </c>
      <c r="G445" s="101">
        <f t="shared" ref="G445:G474" si="58">+C445-(C$7+F445*C$8)</f>
        <v>1.9866874994477257E-2</v>
      </c>
      <c r="K445" s="101">
        <f t="shared" ref="K445:K461" si="59">G445</f>
        <v>1.9866874994477257E-2</v>
      </c>
      <c r="O445" s="101">
        <f t="shared" ca="1" si="57"/>
        <v>1.7411608382229774E-2</v>
      </c>
      <c r="Q445" s="113">
        <f t="shared" si="53"/>
        <v>39934.223599999998</v>
      </c>
    </row>
    <row r="446" spans="1:21" s="101" customFormat="1" ht="12.95" customHeight="1" x14ac:dyDescent="0.2">
      <c r="A446" s="119" t="s">
        <v>245</v>
      </c>
      <c r="B446" s="118" t="s">
        <v>138</v>
      </c>
      <c r="C446" s="22">
        <v>55191.973400000003</v>
      </c>
      <c r="D446" s="22">
        <v>1E-4</v>
      </c>
      <c r="E446" s="58">
        <f t="shared" si="51"/>
        <v>40054.045957384704</v>
      </c>
      <c r="F446" s="101">
        <f t="shared" si="52"/>
        <v>40054</v>
      </c>
      <c r="G446" s="101">
        <f t="shared" si="58"/>
        <v>1.7835179998655804E-2</v>
      </c>
      <c r="K446" s="101">
        <f t="shared" si="59"/>
        <v>1.7835179998655804E-2</v>
      </c>
      <c r="O446" s="101">
        <f t="shared" ca="1" si="57"/>
        <v>1.7461747866599358E-2</v>
      </c>
      <c r="Q446" s="113">
        <f t="shared" si="53"/>
        <v>40173.473400000003</v>
      </c>
    </row>
    <row r="447" spans="1:21" s="101" customFormat="1" ht="12.95" customHeight="1" x14ac:dyDescent="0.2">
      <c r="A447" s="119" t="s">
        <v>242</v>
      </c>
      <c r="B447" s="118" t="s">
        <v>138</v>
      </c>
      <c r="C447" s="22">
        <v>55296.755799999999</v>
      </c>
      <c r="D447" s="22">
        <v>1E-4</v>
      </c>
      <c r="E447" s="58">
        <f t="shared" si="51"/>
        <v>40324.047441353898</v>
      </c>
      <c r="F447" s="101">
        <f t="shared" si="52"/>
        <v>40324</v>
      </c>
      <c r="G447" s="101">
        <f t="shared" si="58"/>
        <v>1.8411079996440094E-2</v>
      </c>
      <c r="K447" s="101">
        <f t="shared" si="59"/>
        <v>1.8411079996440094E-2</v>
      </c>
      <c r="O447" s="101">
        <f t="shared" ca="1" si="57"/>
        <v>1.748370676486341E-2</v>
      </c>
      <c r="Q447" s="113">
        <f t="shared" si="53"/>
        <v>40278.255799999999</v>
      </c>
    </row>
    <row r="448" spans="1:21" s="101" customFormat="1" ht="12.95" customHeight="1" x14ac:dyDescent="0.2">
      <c r="A448" s="119" t="s">
        <v>242</v>
      </c>
      <c r="B448" s="118" t="s">
        <v>138</v>
      </c>
      <c r="C448" s="22">
        <v>55298.696000000004</v>
      </c>
      <c r="D448" s="22">
        <v>1E-4</v>
      </c>
      <c r="E448" s="58">
        <f t="shared" si="51"/>
        <v>40329.046915303705</v>
      </c>
      <c r="F448" s="101">
        <f t="shared" si="52"/>
        <v>40329</v>
      </c>
      <c r="G448" s="101">
        <f t="shared" si="58"/>
        <v>1.8206929998996202E-2</v>
      </c>
      <c r="K448" s="101">
        <f t="shared" si="59"/>
        <v>1.8206929998996202E-2</v>
      </c>
      <c r="O448" s="101">
        <f t="shared" ca="1" si="57"/>
        <v>1.7484113411127558E-2</v>
      </c>
      <c r="Q448" s="113">
        <f t="shared" si="53"/>
        <v>40280.196000000004</v>
      </c>
    </row>
    <row r="449" spans="1:17" s="101" customFormat="1" ht="12.95" customHeight="1" x14ac:dyDescent="0.2">
      <c r="A449" s="119" t="s">
        <v>242</v>
      </c>
      <c r="B449" s="118" t="s">
        <v>140</v>
      </c>
      <c r="C449" s="22">
        <v>55304.7114</v>
      </c>
      <c r="D449" s="22">
        <v>1E-4</v>
      </c>
      <c r="E449" s="58">
        <f t="shared" si="51"/>
        <v>40344.547294438627</v>
      </c>
      <c r="F449" s="101">
        <f t="shared" si="52"/>
        <v>40344.5</v>
      </c>
      <c r="G449" s="101">
        <f t="shared" si="58"/>
        <v>1.8354064995946828E-2</v>
      </c>
      <c r="K449" s="101">
        <f t="shared" si="59"/>
        <v>1.8354064995946828E-2</v>
      </c>
      <c r="O449" s="101">
        <f t="shared" ca="1" si="57"/>
        <v>1.7485374014546421E-2</v>
      </c>
      <c r="Q449" s="113">
        <f t="shared" si="53"/>
        <v>40286.2114</v>
      </c>
    </row>
    <row r="450" spans="1:17" s="101" customFormat="1" ht="12.95" customHeight="1" x14ac:dyDescent="0.2">
      <c r="A450" s="7" t="s">
        <v>235</v>
      </c>
      <c r="B450" s="117" t="s">
        <v>138</v>
      </c>
      <c r="C450" s="7">
        <v>55320.818200000002</v>
      </c>
      <c r="D450" s="7">
        <v>5.9999999999999995E-4</v>
      </c>
      <c r="E450" s="58">
        <f t="shared" si="51"/>
        <v>40386.051019319864</v>
      </c>
      <c r="F450" s="101">
        <f t="shared" si="52"/>
        <v>40386</v>
      </c>
      <c r="G450" s="101">
        <f t="shared" si="58"/>
        <v>1.9799620000412688E-2</v>
      </c>
      <c r="K450" s="101">
        <f t="shared" si="59"/>
        <v>1.9799620000412688E-2</v>
      </c>
      <c r="O450" s="101">
        <f t="shared" ca="1" si="57"/>
        <v>1.7488749178538859E-2</v>
      </c>
      <c r="Q450" s="113">
        <f t="shared" si="53"/>
        <v>40302.318200000002</v>
      </c>
    </row>
    <row r="451" spans="1:17" s="101" customFormat="1" ht="12.95" customHeight="1" x14ac:dyDescent="0.2">
      <c r="A451" s="119" t="s">
        <v>242</v>
      </c>
      <c r="B451" s="118" t="s">
        <v>138</v>
      </c>
      <c r="C451" s="22">
        <v>55345.653299999998</v>
      </c>
      <c r="D451" s="22">
        <v>1E-4</v>
      </c>
      <c r="E451" s="58">
        <f t="shared" si="51"/>
        <v>40450.045677339935</v>
      </c>
      <c r="F451" s="101">
        <f t="shared" si="52"/>
        <v>40450</v>
      </c>
      <c r="G451" s="101">
        <f t="shared" si="58"/>
        <v>1.7726499994751066E-2</v>
      </c>
      <c r="K451" s="101">
        <f t="shared" si="59"/>
        <v>1.7726499994751066E-2</v>
      </c>
      <c r="O451" s="101">
        <f t="shared" ca="1" si="57"/>
        <v>1.7493954250719965E-2</v>
      </c>
      <c r="Q451" s="113">
        <f t="shared" si="53"/>
        <v>40327.153299999998</v>
      </c>
    </row>
    <row r="452" spans="1:17" s="101" customFormat="1" ht="12.95" customHeight="1" x14ac:dyDescent="0.2">
      <c r="A452" s="7" t="s">
        <v>238</v>
      </c>
      <c r="B452" s="117" t="s">
        <v>138</v>
      </c>
      <c r="C452" s="7">
        <v>55604.890800000001</v>
      </c>
      <c r="D452" s="7">
        <v>2.9999999999999997E-4</v>
      </c>
      <c r="E452" s="58">
        <f t="shared" si="51"/>
        <v>41118.044403275468</v>
      </c>
      <c r="F452" s="101">
        <f t="shared" si="52"/>
        <v>41118</v>
      </c>
      <c r="G452" s="101">
        <f t="shared" si="58"/>
        <v>1.7232059995876625E-2</v>
      </c>
      <c r="K452" s="101">
        <f t="shared" si="59"/>
        <v>1.7232059995876625E-2</v>
      </c>
      <c r="O452" s="101">
        <f t="shared" ca="1" si="57"/>
        <v>1.7548282191610285E-2</v>
      </c>
      <c r="Q452" s="113">
        <f t="shared" si="53"/>
        <v>40586.390800000001</v>
      </c>
    </row>
    <row r="453" spans="1:17" s="101" customFormat="1" ht="12.95" customHeight="1" x14ac:dyDescent="0.2">
      <c r="A453" s="22" t="s">
        <v>246</v>
      </c>
      <c r="B453" s="118" t="s">
        <v>138</v>
      </c>
      <c r="C453" s="22">
        <v>55980.938399999999</v>
      </c>
      <c r="D453" s="22">
        <v>8.0000000000000004E-4</v>
      </c>
      <c r="E453" s="58">
        <f t="shared" si="51"/>
        <v>42087.037383423441</v>
      </c>
      <c r="F453" s="101">
        <f t="shared" si="52"/>
        <v>42087</v>
      </c>
      <c r="G453" s="101">
        <f t="shared" si="58"/>
        <v>1.4507789994240738E-2</v>
      </c>
      <c r="K453" s="101">
        <f t="shared" si="59"/>
        <v>1.4507789994240738E-2</v>
      </c>
      <c r="O453" s="101">
        <f t="shared" ca="1" si="57"/>
        <v>1.762709023760238E-2</v>
      </c>
      <c r="Q453" s="113">
        <f t="shared" si="53"/>
        <v>40962.438399999999</v>
      </c>
    </row>
    <row r="454" spans="1:17" s="101" customFormat="1" ht="12.95" customHeight="1" x14ac:dyDescent="0.2">
      <c r="A454" s="22" t="s">
        <v>246</v>
      </c>
      <c r="B454" s="118" t="s">
        <v>138</v>
      </c>
      <c r="C454" s="22">
        <v>56045.749100000001</v>
      </c>
      <c r="D454" s="22">
        <v>5.0000000000000001E-4</v>
      </c>
      <c r="E454" s="58">
        <f t="shared" si="51"/>
        <v>42254.040479144511</v>
      </c>
      <c r="F454" s="101">
        <f t="shared" si="52"/>
        <v>42254</v>
      </c>
      <c r="G454" s="101">
        <f t="shared" si="58"/>
        <v>1.570917999924859E-2</v>
      </c>
      <c r="K454" s="101">
        <f t="shared" si="59"/>
        <v>1.570917999924859E-2</v>
      </c>
      <c r="O454" s="101">
        <f t="shared" ca="1" si="57"/>
        <v>1.7640672222824959E-2</v>
      </c>
      <c r="Q454" s="113">
        <f t="shared" si="53"/>
        <v>41027.249100000001</v>
      </c>
    </row>
    <row r="455" spans="1:17" s="101" customFormat="1" ht="12.95" customHeight="1" x14ac:dyDescent="0.2">
      <c r="A455" s="119" t="s">
        <v>248</v>
      </c>
      <c r="B455" s="118" t="s">
        <v>138</v>
      </c>
      <c r="C455" s="22">
        <v>56073.693099999997</v>
      </c>
      <c r="D455" s="22">
        <v>2.0000000000000001E-4</v>
      </c>
      <c r="E455" s="58">
        <f t="shared" si="51"/>
        <v>42326.046097149389</v>
      </c>
      <c r="F455" s="101">
        <f t="shared" si="52"/>
        <v>42326</v>
      </c>
      <c r="G455" s="101">
        <f t="shared" si="58"/>
        <v>1.7889419992570765E-2</v>
      </c>
      <c r="K455" s="101">
        <f t="shared" si="59"/>
        <v>1.7889419992570765E-2</v>
      </c>
      <c r="O455" s="101">
        <f t="shared" ca="1" si="57"/>
        <v>1.7646527929028707E-2</v>
      </c>
      <c r="Q455" s="113">
        <f t="shared" si="53"/>
        <v>41055.193099999997</v>
      </c>
    </row>
    <row r="456" spans="1:17" s="101" customFormat="1" ht="12.95" customHeight="1" x14ac:dyDescent="0.2">
      <c r="A456" s="119" t="s">
        <v>249</v>
      </c>
      <c r="B456" s="118" t="s">
        <v>138</v>
      </c>
      <c r="C456" s="22">
        <v>56385.71</v>
      </c>
      <c r="D456" s="22">
        <v>2.0000000000000001E-4</v>
      </c>
      <c r="E456" s="58">
        <f t="shared" si="51"/>
        <v>43130.045872144721</v>
      </c>
      <c r="F456" s="101">
        <f t="shared" si="52"/>
        <v>43130</v>
      </c>
      <c r="G456" s="101">
        <f t="shared" si="58"/>
        <v>1.7802099995606113E-2</v>
      </c>
      <c r="K456" s="101">
        <f t="shared" si="59"/>
        <v>1.7802099995606113E-2</v>
      </c>
      <c r="O456" s="101">
        <f t="shared" ca="1" si="57"/>
        <v>1.7711916648303884E-2</v>
      </c>
      <c r="Q456" s="113">
        <f t="shared" si="53"/>
        <v>41367.21</v>
      </c>
    </row>
    <row r="457" spans="1:17" s="101" customFormat="1" ht="12.95" customHeight="1" x14ac:dyDescent="0.2">
      <c r="A457" s="119" t="s">
        <v>250</v>
      </c>
      <c r="B457" s="118" t="s">
        <v>140</v>
      </c>
      <c r="C457" s="22">
        <v>56746.82</v>
      </c>
      <c r="D457" s="22">
        <v>2.0000000000000001E-4</v>
      </c>
      <c r="E457" s="58">
        <f t="shared" si="51"/>
        <v>44060.547901837861</v>
      </c>
      <c r="F457" s="101">
        <f t="shared" si="52"/>
        <v>44060.5</v>
      </c>
      <c r="G457" s="101">
        <f t="shared" si="58"/>
        <v>1.8589784995128866E-2</v>
      </c>
      <c r="K457" s="101">
        <f t="shared" si="59"/>
        <v>1.8589784995128866E-2</v>
      </c>
      <c r="O457" s="101">
        <f t="shared" ca="1" si="57"/>
        <v>1.7787593518062028E-2</v>
      </c>
      <c r="Q457" s="113">
        <f t="shared" si="53"/>
        <v>41728.32</v>
      </c>
    </row>
    <row r="458" spans="1:17" s="101" customFormat="1" ht="12.95" customHeight="1" x14ac:dyDescent="0.2">
      <c r="A458" s="73" t="s">
        <v>1400</v>
      </c>
      <c r="B458" s="72" t="s">
        <v>138</v>
      </c>
      <c r="C458" s="73">
        <v>57081.925600000002</v>
      </c>
      <c r="D458" s="73" t="s">
        <v>254</v>
      </c>
      <c r="E458" s="101">
        <f t="shared" si="51"/>
        <v>44924.042241406256</v>
      </c>
      <c r="F458" s="101">
        <f t="shared" si="52"/>
        <v>44924</v>
      </c>
      <c r="G458" s="101">
        <f t="shared" si="58"/>
        <v>1.6393080004490912E-2</v>
      </c>
      <c r="I458" s="101">
        <f>G458</f>
        <v>1.6393080004490912E-2</v>
      </c>
      <c r="O458" s="101">
        <f t="shared" ca="1" si="57"/>
        <v>1.785782132788058E-2</v>
      </c>
      <c r="Q458" s="113">
        <f t="shared" si="53"/>
        <v>42063.425600000002</v>
      </c>
    </row>
    <row r="459" spans="1:17" s="101" customFormat="1" ht="12.95" customHeight="1" x14ac:dyDescent="0.2">
      <c r="A459" s="75" t="s">
        <v>1404</v>
      </c>
      <c r="B459" s="76" t="s">
        <v>138</v>
      </c>
      <c r="C459" s="77">
        <v>57081.925600000002</v>
      </c>
      <c r="D459" s="77">
        <v>1E-4</v>
      </c>
      <c r="E459" s="58">
        <f t="shared" si="51"/>
        <v>44924.042241406256</v>
      </c>
      <c r="F459" s="101">
        <f t="shared" si="52"/>
        <v>44924</v>
      </c>
      <c r="G459" s="101">
        <f t="shared" si="58"/>
        <v>1.6393080004490912E-2</v>
      </c>
      <c r="K459" s="101">
        <f t="shared" si="59"/>
        <v>1.6393080004490912E-2</v>
      </c>
      <c r="O459" s="101">
        <f t="shared" ca="1" si="57"/>
        <v>1.785782132788058E-2</v>
      </c>
      <c r="Q459" s="113">
        <f t="shared" si="53"/>
        <v>42063.425600000002</v>
      </c>
    </row>
    <row r="460" spans="1:17" s="101" customFormat="1" ht="12.95" customHeight="1" x14ac:dyDescent="0.2">
      <c r="A460" s="75" t="s">
        <v>1405</v>
      </c>
      <c r="B460" s="76" t="s">
        <v>138</v>
      </c>
      <c r="C460" s="77">
        <v>57419.945699999997</v>
      </c>
      <c r="D460" s="77">
        <v>1E-4</v>
      </c>
      <c r="E460" s="58">
        <f t="shared" si="51"/>
        <v>45795.046614386993</v>
      </c>
      <c r="F460" s="101">
        <f t="shared" si="52"/>
        <v>45795</v>
      </c>
      <c r="G460" s="101">
        <f t="shared" si="58"/>
        <v>1.8090149998897687E-2</v>
      </c>
      <c r="K460" s="101">
        <f t="shared" si="59"/>
        <v>1.8090149998897687E-2</v>
      </c>
      <c r="O460" s="101">
        <f t="shared" ca="1" si="57"/>
        <v>1.7928659107095353E-2</v>
      </c>
      <c r="Q460" s="113">
        <f t="shared" si="53"/>
        <v>42401.445699999997</v>
      </c>
    </row>
    <row r="461" spans="1:17" s="101" customFormat="1" ht="12.95" customHeight="1" x14ac:dyDescent="0.2">
      <c r="A461" s="78" t="s">
        <v>1406</v>
      </c>
      <c r="B461" s="79" t="s">
        <v>138</v>
      </c>
      <c r="C461" s="80">
        <v>57797.938000000002</v>
      </c>
      <c r="D461" s="80">
        <v>1E-4</v>
      </c>
      <c r="E461" s="58">
        <f t="shared" si="51"/>
        <v>46769.050664007285</v>
      </c>
      <c r="F461" s="101">
        <f t="shared" si="52"/>
        <v>46769</v>
      </c>
      <c r="G461" s="101">
        <f t="shared" si="58"/>
        <v>1.9661730002553668E-2</v>
      </c>
      <c r="K461" s="101">
        <f t="shared" si="59"/>
        <v>1.9661730002553668E-2</v>
      </c>
      <c r="O461" s="101">
        <f t="shared" ca="1" si="57"/>
        <v>1.8007873799351596E-2</v>
      </c>
      <c r="Q461" s="113">
        <f t="shared" si="53"/>
        <v>42779.438000000002</v>
      </c>
    </row>
    <row r="462" spans="1:17" s="101" customFormat="1" ht="12.95" customHeight="1" x14ac:dyDescent="0.2">
      <c r="A462" s="81" t="s">
        <v>0</v>
      </c>
      <c r="B462" s="82" t="s">
        <v>138</v>
      </c>
      <c r="C462" s="83">
        <v>57858.476999999999</v>
      </c>
      <c r="D462" s="83">
        <v>3.0000000000000001E-3</v>
      </c>
      <c r="E462" s="101">
        <f t="shared" si="51"/>
        <v>46925.046516726929</v>
      </c>
      <c r="F462" s="101">
        <f t="shared" si="52"/>
        <v>46925</v>
      </c>
      <c r="G462" s="101">
        <f t="shared" si="58"/>
        <v>1.8052250001346692E-2</v>
      </c>
      <c r="I462" s="101">
        <f>G462</f>
        <v>1.8052250001346692E-2</v>
      </c>
      <c r="O462" s="101">
        <f t="shared" ca="1" si="57"/>
        <v>1.8020561162793047E-2</v>
      </c>
      <c r="Q462" s="113">
        <f t="shared" si="53"/>
        <v>42839.976999999999</v>
      </c>
    </row>
    <row r="463" spans="1:17" s="101" customFormat="1" ht="12.95" customHeight="1" x14ac:dyDescent="0.2">
      <c r="A463" s="78" t="s">
        <v>1406</v>
      </c>
      <c r="B463" s="79" t="s">
        <v>140</v>
      </c>
      <c r="C463" s="80">
        <v>57880.406300000002</v>
      </c>
      <c r="D463" s="80">
        <v>2.0000000000000001E-4</v>
      </c>
      <c r="E463" s="58">
        <f t="shared" si="51"/>
        <v>46981.553559344837</v>
      </c>
      <c r="F463" s="101">
        <f t="shared" si="52"/>
        <v>46981.5</v>
      </c>
      <c r="G463" s="101">
        <f t="shared" si="58"/>
        <v>2.0785354994586669E-2</v>
      </c>
      <c r="K463" s="101">
        <f t="shared" ref="K463:K474" si="60">G463</f>
        <v>2.0785354994586669E-2</v>
      </c>
      <c r="O463" s="101">
        <f t="shared" ca="1" si="57"/>
        <v>1.8025156265577932E-2</v>
      </c>
      <c r="Q463" s="113">
        <f t="shared" si="53"/>
        <v>42861.906300000002</v>
      </c>
    </row>
    <row r="464" spans="1:17" s="101" customFormat="1" ht="12.95" customHeight="1" x14ac:dyDescent="0.2">
      <c r="A464" s="78" t="s">
        <v>1406</v>
      </c>
      <c r="B464" s="79" t="s">
        <v>138</v>
      </c>
      <c r="C464" s="80">
        <v>57881.374199999998</v>
      </c>
      <c r="D464" s="80">
        <v>1E-4</v>
      </c>
      <c r="E464" s="58">
        <f t="shared" si="51"/>
        <v>46984.047627397609</v>
      </c>
      <c r="F464" s="101">
        <f t="shared" si="52"/>
        <v>46984</v>
      </c>
      <c r="G464" s="101">
        <f t="shared" si="58"/>
        <v>1.8483279993233737E-2</v>
      </c>
      <c r="K464" s="101">
        <f t="shared" si="60"/>
        <v>1.8483279993233737E-2</v>
      </c>
      <c r="O464" s="101">
        <f t="shared" ca="1" si="57"/>
        <v>1.8025359588710009E-2</v>
      </c>
      <c r="Q464" s="113">
        <f t="shared" si="53"/>
        <v>42862.874199999998</v>
      </c>
    </row>
    <row r="465" spans="1:17" s="101" customFormat="1" ht="12.95" customHeight="1" x14ac:dyDescent="0.2">
      <c r="A465" s="84" t="s">
        <v>1407</v>
      </c>
      <c r="B465" s="85" t="s">
        <v>140</v>
      </c>
      <c r="C465" s="95">
        <v>58192.809399999998</v>
      </c>
      <c r="D465" s="86">
        <v>1E-4</v>
      </c>
      <c r="E465" s="58">
        <f t="shared" si="51"/>
        <v>47786.548487849803</v>
      </c>
      <c r="F465" s="101">
        <f t="shared" si="52"/>
        <v>47786.5</v>
      </c>
      <c r="G465" s="101">
        <f t="shared" si="58"/>
        <v>1.8817204996594228E-2</v>
      </c>
      <c r="K465" s="101">
        <f t="shared" si="60"/>
        <v>1.8817204996594228E-2</v>
      </c>
      <c r="O465" s="101">
        <f t="shared" ca="1" si="57"/>
        <v>1.8090626314105938E-2</v>
      </c>
      <c r="Q465" s="113">
        <f t="shared" si="53"/>
        <v>43174.309399999998</v>
      </c>
    </row>
    <row r="466" spans="1:17" s="101" customFormat="1" ht="12.95" customHeight="1" x14ac:dyDescent="0.2">
      <c r="A466" s="84" t="s">
        <v>1408</v>
      </c>
      <c r="B466" s="85" t="s">
        <v>140</v>
      </c>
      <c r="C466" s="95">
        <v>58542.857100000001</v>
      </c>
      <c r="D466" s="86">
        <v>2.0000000000000001E-4</v>
      </c>
      <c r="E466" s="58">
        <f t="shared" si="51"/>
        <v>48688.545373395536</v>
      </c>
      <c r="F466" s="101">
        <f t="shared" si="52"/>
        <v>48688.5</v>
      </c>
      <c r="G466" s="101">
        <f t="shared" si="58"/>
        <v>1.7608545000257436E-2</v>
      </c>
      <c r="K466" s="101">
        <f t="shared" si="60"/>
        <v>1.7608545000257436E-2</v>
      </c>
      <c r="O466" s="101">
        <f t="shared" ca="1" si="57"/>
        <v>1.8163985300158433E-2</v>
      </c>
      <c r="Q466" s="113">
        <f t="shared" si="53"/>
        <v>43524.357100000001</v>
      </c>
    </row>
    <row r="467" spans="1:17" s="101" customFormat="1" ht="12.95" customHeight="1" x14ac:dyDescent="0.2">
      <c r="A467" s="84" t="s">
        <v>1408</v>
      </c>
      <c r="B467" s="85" t="s">
        <v>140</v>
      </c>
      <c r="C467" s="95">
        <v>58573.515399999997</v>
      </c>
      <c r="D467" s="86">
        <v>1E-4</v>
      </c>
      <c r="E467" s="58">
        <f t="shared" si="51"/>
        <v>48767.545152900217</v>
      </c>
      <c r="F467" s="101">
        <f t="shared" si="52"/>
        <v>48767.5</v>
      </c>
      <c r="G467" s="101">
        <f t="shared" si="58"/>
        <v>1.7522974994790275E-2</v>
      </c>
      <c r="K467" s="101">
        <f t="shared" si="60"/>
        <v>1.7522974994790275E-2</v>
      </c>
      <c r="O467" s="101">
        <f t="shared" ca="1" si="57"/>
        <v>1.8170410311131993E-2</v>
      </c>
      <c r="Q467" s="113">
        <f t="shared" si="53"/>
        <v>43555.015399999997</v>
      </c>
    </row>
    <row r="468" spans="1:17" s="101" customFormat="1" ht="12.95" customHeight="1" x14ac:dyDescent="0.2">
      <c r="A468" s="84" t="s">
        <v>1408</v>
      </c>
      <c r="B468" s="85" t="s">
        <v>140</v>
      </c>
      <c r="C468" s="95">
        <v>58603.400999999998</v>
      </c>
      <c r="D468" s="86">
        <v>1E-4</v>
      </c>
      <c r="E468" s="58">
        <f t="shared" si="51"/>
        <v>48844.5538523508</v>
      </c>
      <c r="F468" s="101">
        <f t="shared" si="52"/>
        <v>48844.5</v>
      </c>
      <c r="G468" s="101">
        <f t="shared" si="58"/>
        <v>2.0899064998957328E-2</v>
      </c>
      <c r="K468" s="101">
        <f t="shared" si="60"/>
        <v>2.0899064998957328E-2</v>
      </c>
      <c r="O468" s="101">
        <f t="shared" ca="1" si="57"/>
        <v>1.8176672663599888E-2</v>
      </c>
      <c r="Q468" s="113">
        <f t="shared" si="53"/>
        <v>43584.900999999998</v>
      </c>
    </row>
    <row r="469" spans="1:17" s="101" customFormat="1" ht="12.95" customHeight="1" x14ac:dyDescent="0.2">
      <c r="A469" s="87" t="s">
        <v>1409</v>
      </c>
      <c r="B469" s="88" t="s">
        <v>140</v>
      </c>
      <c r="C469" s="96">
        <v>58901.834000000003</v>
      </c>
      <c r="D469" s="89">
        <v>2.9999999999999997E-4</v>
      </c>
      <c r="E469" s="58">
        <f t="shared" ref="E469:E474" si="61">+(C469-C$7)/C$8</f>
        <v>49613.550867740618</v>
      </c>
      <c r="F469" s="101">
        <f t="shared" ref="F469:F476" si="62">ROUND(2*E469,0)/2</f>
        <v>49613.5</v>
      </c>
      <c r="G469" s="101">
        <f t="shared" si="58"/>
        <v>1.9740795003599487E-2</v>
      </c>
      <c r="K469" s="101">
        <f t="shared" si="60"/>
        <v>1.9740795003599487E-2</v>
      </c>
      <c r="O469" s="101">
        <f t="shared" ca="1" si="57"/>
        <v>1.8239214859026021E-2</v>
      </c>
      <c r="Q469" s="113">
        <f t="shared" ref="Q469:Q474" si="63">+C469-15018.5</f>
        <v>43883.334000000003</v>
      </c>
    </row>
    <row r="470" spans="1:17" s="101" customFormat="1" ht="12.95" customHeight="1" x14ac:dyDescent="0.2">
      <c r="A470" s="90" t="s">
        <v>1411</v>
      </c>
      <c r="B470" s="85" t="s">
        <v>140</v>
      </c>
      <c r="C470" s="95">
        <v>59237.911399999997</v>
      </c>
      <c r="D470" s="86">
        <v>2.9999999999999997E-4</v>
      </c>
      <c r="E470" s="58">
        <f t="shared" si="61"/>
        <v>50479.549324814616</v>
      </c>
      <c r="F470" s="101">
        <f t="shared" si="62"/>
        <v>50479.5</v>
      </c>
      <c r="G470" s="101">
        <f t="shared" si="58"/>
        <v>1.9142014993121848E-2</v>
      </c>
      <c r="K470" s="101">
        <f t="shared" si="60"/>
        <v>1.9142014993121848E-2</v>
      </c>
      <c r="O470" s="101">
        <f t="shared" ca="1" si="57"/>
        <v>1.8309645991976643E-2</v>
      </c>
      <c r="Q470" s="113">
        <f t="shared" si="63"/>
        <v>44219.411399999997</v>
      </c>
    </row>
    <row r="471" spans="1:17" s="101" customFormat="1" ht="12.95" customHeight="1" x14ac:dyDescent="0.2">
      <c r="A471" s="91" t="s">
        <v>1412</v>
      </c>
      <c r="B471" s="92" t="s">
        <v>138</v>
      </c>
      <c r="C471" s="94">
        <v>59337.453999999911</v>
      </c>
      <c r="D471" s="100">
        <v>2E-3</v>
      </c>
      <c r="E471" s="58">
        <f t="shared" si="61"/>
        <v>50736.048982372842</v>
      </c>
      <c r="F471" s="101">
        <f t="shared" si="62"/>
        <v>50736</v>
      </c>
      <c r="G471" s="101">
        <f t="shared" si="58"/>
        <v>1.9009119903785177E-2</v>
      </c>
      <c r="K471" s="101">
        <f t="shared" si="60"/>
        <v>1.9009119903785177E-2</v>
      </c>
      <c r="O471" s="101">
        <f t="shared" ca="1" si="57"/>
        <v>1.8330506945327493E-2</v>
      </c>
      <c r="Q471" s="113">
        <f t="shared" si="63"/>
        <v>44318.953999999911</v>
      </c>
    </row>
    <row r="472" spans="1:17" s="101" customFormat="1" ht="12.95" customHeight="1" x14ac:dyDescent="0.2">
      <c r="A472" s="90" t="s">
        <v>1410</v>
      </c>
      <c r="B472" s="85" t="s">
        <v>140</v>
      </c>
      <c r="C472" s="95">
        <v>59338.423799999997</v>
      </c>
      <c r="D472" s="86">
        <v>2.9999999999999997E-4</v>
      </c>
      <c r="E472" s="58">
        <f t="shared" si="61"/>
        <v>50738.547946313127</v>
      </c>
      <c r="F472" s="101">
        <f t="shared" si="62"/>
        <v>50738.5</v>
      </c>
      <c r="G472" s="101">
        <f t="shared" si="58"/>
        <v>1.8607044992677402E-2</v>
      </c>
      <c r="K472" s="101">
        <f t="shared" si="60"/>
        <v>1.8607044992677402E-2</v>
      </c>
      <c r="O472" s="101">
        <f t="shared" ca="1" si="57"/>
        <v>1.8330710268459567E-2</v>
      </c>
      <c r="Q472" s="113">
        <f t="shared" si="63"/>
        <v>44319.923799999997</v>
      </c>
    </row>
    <row r="473" spans="1:17" s="101" customFormat="1" ht="12.95" customHeight="1" x14ac:dyDescent="0.2">
      <c r="A473" s="90" t="s">
        <v>1410</v>
      </c>
      <c r="B473" s="85" t="s">
        <v>138</v>
      </c>
      <c r="C473" s="95">
        <v>59339.393400000001</v>
      </c>
      <c r="D473" s="86">
        <v>1E-4</v>
      </c>
      <c r="E473" s="58">
        <f t="shared" si="61"/>
        <v>50741.046394896643</v>
      </c>
      <c r="F473" s="101">
        <f t="shared" si="62"/>
        <v>50741</v>
      </c>
      <c r="G473" s="101">
        <f t="shared" si="58"/>
        <v>1.8004969999310561E-2</v>
      </c>
      <c r="K473" s="101">
        <f t="shared" si="60"/>
        <v>1.8004969999310561E-2</v>
      </c>
      <c r="O473" s="101">
        <f t="shared" ca="1" si="57"/>
        <v>1.8330913591591641E-2</v>
      </c>
      <c r="Q473" s="113">
        <f t="shared" si="63"/>
        <v>44320.893400000001</v>
      </c>
    </row>
    <row r="474" spans="1:17" s="101" customFormat="1" ht="12.95" customHeight="1" x14ac:dyDescent="0.2">
      <c r="A474" s="91" t="s">
        <v>1413</v>
      </c>
      <c r="B474" s="92" t="s">
        <v>138</v>
      </c>
      <c r="C474" s="94">
        <v>59709.427799999998</v>
      </c>
      <c r="D474" s="100">
        <v>1E-4</v>
      </c>
      <c r="E474" s="58">
        <f t="shared" si="61"/>
        <v>51694.544664831796</v>
      </c>
      <c r="F474" s="101">
        <f t="shared" si="62"/>
        <v>51694.5</v>
      </c>
      <c r="G474" s="101">
        <f t="shared" si="58"/>
        <v>1.7333564996079076E-2</v>
      </c>
      <c r="K474" s="101">
        <f t="shared" si="60"/>
        <v>1.7333564996079076E-2</v>
      </c>
      <c r="O474" s="101">
        <f t="shared" ca="1" si="57"/>
        <v>1.8408461034164873E-2</v>
      </c>
      <c r="Q474" s="113">
        <f t="shared" si="63"/>
        <v>44690.927799999998</v>
      </c>
    </row>
    <row r="475" spans="1:17" s="101" customFormat="1" ht="12.95" customHeight="1" x14ac:dyDescent="0.2">
      <c r="A475" s="93" t="s">
        <v>1414</v>
      </c>
      <c r="B475" s="125" t="s">
        <v>138</v>
      </c>
      <c r="C475" s="97">
        <v>60048.415000000037</v>
      </c>
      <c r="D475" s="100">
        <v>2E-3</v>
      </c>
      <c r="E475" s="58">
        <f t="shared" ref="E475:E476" si="64">+(C475-C$7)/C$8</f>
        <v>52568.041044439211</v>
      </c>
      <c r="F475" s="101">
        <f t="shared" si="62"/>
        <v>52568</v>
      </c>
      <c r="G475" s="101">
        <f t="shared" ref="G475:G476" si="65">+C475-(C$7+F475*C$8)</f>
        <v>1.5928560038446449E-2</v>
      </c>
      <c r="K475" s="101">
        <f t="shared" ref="K475:K476" si="66">G475</f>
        <v>1.5928560038446449E-2</v>
      </c>
      <c r="O475" s="101">
        <f t="shared" ref="O475:O476" ca="1" si="67">+C$11+C$12*F475</f>
        <v>1.847950213651172E-2</v>
      </c>
      <c r="Q475" s="113">
        <f t="shared" ref="Q475:Q476" si="68">+C475-15018.5</f>
        <v>45029.915000000037</v>
      </c>
    </row>
    <row r="476" spans="1:17" s="101" customFormat="1" ht="12.95" customHeight="1" x14ac:dyDescent="0.2">
      <c r="A476" s="93" t="s">
        <v>1414</v>
      </c>
      <c r="B476" s="125" t="s">
        <v>140</v>
      </c>
      <c r="C476" s="97">
        <v>60048.611000000034</v>
      </c>
      <c r="D476" s="100">
        <v>3.0000000000000001E-3</v>
      </c>
      <c r="E476" s="58">
        <f t="shared" si="64"/>
        <v>52568.546093864083</v>
      </c>
      <c r="F476" s="101">
        <f t="shared" si="62"/>
        <v>52568.5</v>
      </c>
      <c r="G476" s="101">
        <f t="shared" si="65"/>
        <v>1.7888145026518032E-2</v>
      </c>
      <c r="K476" s="101">
        <f t="shared" si="66"/>
        <v>1.7888145026518032E-2</v>
      </c>
      <c r="O476" s="101">
        <f t="shared" ca="1" si="67"/>
        <v>1.8479542801138137E-2</v>
      </c>
      <c r="Q476" s="113">
        <f t="shared" si="68"/>
        <v>45030.111000000034</v>
      </c>
    </row>
    <row r="477" spans="1:17" s="101" customFormat="1" ht="12.95" customHeight="1" x14ac:dyDescent="0.2">
      <c r="A477" s="98" t="s">
        <v>1415</v>
      </c>
      <c r="B477" s="99" t="s">
        <v>140</v>
      </c>
      <c r="C477" s="100">
        <v>60086.640200000002</v>
      </c>
      <c r="D477" s="100">
        <v>2.0000000000000001E-4</v>
      </c>
      <c r="E477" s="58">
        <f t="shared" ref="E477" si="69">+(C477-C$7)/C$8</f>
        <v>52666.539081561947</v>
      </c>
      <c r="F477" s="101">
        <f t="shared" ref="F477" si="70">ROUND(2*E477,0)/2</f>
        <v>52666.5</v>
      </c>
      <c r="G477" s="101">
        <f t="shared" ref="G477" si="71">+C477-(C$7+F477*C$8)</f>
        <v>1.5166805002081674E-2</v>
      </c>
      <c r="K477" s="101">
        <f t="shared" ref="K477" si="72">G477</f>
        <v>1.5166805002081674E-2</v>
      </c>
      <c r="O477" s="101">
        <f t="shared" ref="O477" ca="1" si="73">+C$11+C$12*F477</f>
        <v>1.8487513067915459E-2</v>
      </c>
      <c r="Q477" s="113">
        <f t="shared" ref="Q477" si="74">+C477-15018.5</f>
        <v>45068.140200000002</v>
      </c>
    </row>
    <row r="478" spans="1:17" s="101" customFormat="1" ht="12.95" customHeight="1" x14ac:dyDescent="0.2">
      <c r="A478" s="58"/>
      <c r="B478" s="118"/>
      <c r="C478" s="124"/>
      <c r="D478" s="22"/>
    </row>
    <row r="479" spans="1:17" s="101" customFormat="1" ht="12.95" customHeight="1" x14ac:dyDescent="0.2">
      <c r="A479" s="58"/>
      <c r="B479" s="118"/>
      <c r="C479" s="22"/>
      <c r="D479" s="22"/>
    </row>
    <row r="480" spans="1:17" s="101" customFormat="1" ht="12.95" customHeight="1" x14ac:dyDescent="0.2">
      <c r="A480" s="58"/>
      <c r="B480" s="118"/>
      <c r="C480" s="22"/>
      <c r="D480" s="22"/>
    </row>
    <row r="481" spans="1:4" s="101" customFormat="1" ht="12.95" customHeight="1" x14ac:dyDescent="0.2">
      <c r="A481" s="58"/>
      <c r="B481" s="118"/>
      <c r="C481" s="22"/>
      <c r="D481" s="22"/>
    </row>
    <row r="482" spans="1:4" s="101" customFormat="1" ht="12.95" customHeight="1" x14ac:dyDescent="0.2">
      <c r="A482" s="58"/>
      <c r="B482" s="118"/>
      <c r="C482" s="22"/>
      <c r="D482" s="22"/>
    </row>
    <row r="483" spans="1:4" s="101" customFormat="1" ht="12.95" customHeight="1" x14ac:dyDescent="0.2">
      <c r="A483" s="58"/>
      <c r="B483" s="118"/>
      <c r="C483" s="22"/>
      <c r="D483" s="22"/>
    </row>
    <row r="484" spans="1:4" s="101" customFormat="1" ht="12.95" customHeight="1" x14ac:dyDescent="0.2">
      <c r="A484" s="58"/>
      <c r="B484" s="118"/>
      <c r="C484" s="22"/>
      <c r="D484" s="22"/>
    </row>
    <row r="485" spans="1:4" s="101" customFormat="1" ht="12.95" customHeight="1" x14ac:dyDescent="0.2">
      <c r="A485" s="58"/>
      <c r="B485" s="118"/>
      <c r="C485" s="22"/>
      <c r="D485" s="22"/>
    </row>
    <row r="486" spans="1:4" s="101" customFormat="1" ht="12.95" customHeight="1" x14ac:dyDescent="0.2">
      <c r="A486" s="58"/>
      <c r="B486" s="118"/>
      <c r="C486" s="22"/>
      <c r="D486" s="22"/>
    </row>
    <row r="487" spans="1:4" s="101" customFormat="1" ht="12.95" customHeight="1" x14ac:dyDescent="0.2">
      <c r="A487" s="58"/>
      <c r="B487" s="118"/>
      <c r="C487" s="22"/>
      <c r="D487" s="22"/>
    </row>
    <row r="488" spans="1:4" s="101" customFormat="1" ht="12.95" customHeight="1" x14ac:dyDescent="0.2">
      <c r="A488" s="58"/>
      <c r="B488" s="118"/>
      <c r="C488" s="22"/>
      <c r="D488" s="22"/>
    </row>
    <row r="489" spans="1:4" s="101" customFormat="1" ht="12.95" customHeight="1" x14ac:dyDescent="0.2">
      <c r="A489" s="58"/>
      <c r="B489" s="118"/>
      <c r="C489" s="22"/>
      <c r="D489" s="22"/>
    </row>
    <row r="490" spans="1:4" s="101" customFormat="1" ht="12.95" customHeight="1" x14ac:dyDescent="0.2">
      <c r="A490" s="58"/>
      <c r="B490" s="118"/>
      <c r="C490" s="22"/>
      <c r="D490" s="22"/>
    </row>
    <row r="491" spans="1:4" s="101" customFormat="1" ht="12.95" customHeight="1" x14ac:dyDescent="0.2">
      <c r="A491" s="58"/>
      <c r="B491" s="118"/>
      <c r="C491" s="22"/>
      <c r="D491" s="22"/>
    </row>
    <row r="492" spans="1:4" s="101" customFormat="1" ht="12.95" customHeight="1" x14ac:dyDescent="0.2">
      <c r="A492" s="58"/>
      <c r="B492" s="118"/>
      <c r="C492" s="22"/>
      <c r="D492" s="22"/>
    </row>
    <row r="493" spans="1:4" s="101" customFormat="1" ht="12.95" customHeight="1" x14ac:dyDescent="0.2">
      <c r="A493" s="58"/>
      <c r="B493" s="118"/>
      <c r="C493" s="22"/>
      <c r="D493" s="22"/>
    </row>
    <row r="494" spans="1:4" s="101" customFormat="1" ht="12.95" customHeight="1" x14ac:dyDescent="0.2">
      <c r="A494" s="58"/>
      <c r="B494" s="118"/>
      <c r="C494" s="22"/>
      <c r="D494" s="22"/>
    </row>
    <row r="495" spans="1:4" s="101" customFormat="1" ht="12.95" customHeight="1" x14ac:dyDescent="0.2">
      <c r="A495" s="58"/>
      <c r="B495" s="118"/>
      <c r="C495" s="22"/>
      <c r="D495" s="22"/>
    </row>
    <row r="496" spans="1:4" s="101" customFormat="1" ht="12.95" customHeight="1" x14ac:dyDescent="0.2">
      <c r="A496" s="58"/>
      <c r="B496" s="118"/>
      <c r="C496" s="22"/>
      <c r="D496" s="22"/>
    </row>
    <row r="497" spans="1:4" s="101" customFormat="1" ht="12.95" customHeight="1" x14ac:dyDescent="0.2">
      <c r="A497" s="58"/>
      <c r="B497" s="118"/>
      <c r="C497" s="22"/>
      <c r="D497" s="22"/>
    </row>
    <row r="498" spans="1:4" s="101" customFormat="1" ht="12.95" customHeight="1" x14ac:dyDescent="0.2">
      <c r="A498" s="58"/>
      <c r="B498" s="118"/>
      <c r="C498" s="22"/>
      <c r="D498" s="22"/>
    </row>
    <row r="499" spans="1:4" s="101" customFormat="1" ht="12.95" customHeight="1" x14ac:dyDescent="0.2">
      <c r="A499" s="58"/>
      <c r="B499" s="118"/>
      <c r="C499" s="22"/>
      <c r="D499" s="22"/>
    </row>
    <row r="500" spans="1:4" s="101" customFormat="1" ht="12.95" customHeight="1" x14ac:dyDescent="0.2">
      <c r="A500" s="58"/>
      <c r="B500" s="118"/>
      <c r="C500" s="22"/>
      <c r="D500" s="22"/>
    </row>
    <row r="501" spans="1:4" s="101" customFormat="1" ht="12.95" customHeight="1" x14ac:dyDescent="0.2">
      <c r="A501" s="58"/>
      <c r="B501" s="118"/>
      <c r="C501" s="22"/>
      <c r="D501" s="22"/>
    </row>
    <row r="502" spans="1:4" s="101" customFormat="1" ht="12.95" customHeight="1" x14ac:dyDescent="0.2">
      <c r="A502" s="58"/>
      <c r="B502" s="118"/>
      <c r="C502" s="22"/>
      <c r="D502" s="22"/>
    </row>
    <row r="503" spans="1:4" s="101" customFormat="1" ht="12.95" customHeight="1" x14ac:dyDescent="0.2">
      <c r="A503" s="58"/>
      <c r="B503" s="118"/>
      <c r="C503" s="22"/>
      <c r="D503" s="22"/>
    </row>
    <row r="504" spans="1:4" s="101" customFormat="1" ht="12.95" customHeight="1" x14ac:dyDescent="0.2">
      <c r="A504" s="58"/>
      <c r="B504" s="118"/>
      <c r="C504" s="22"/>
      <c r="D504" s="22"/>
    </row>
    <row r="505" spans="1:4" s="101" customFormat="1" ht="12.95" customHeight="1" x14ac:dyDescent="0.2">
      <c r="A505" s="58"/>
      <c r="B505" s="118"/>
      <c r="C505" s="22"/>
      <c r="D505" s="22"/>
    </row>
    <row r="506" spans="1:4" s="101" customFormat="1" ht="12.95" customHeight="1" x14ac:dyDescent="0.2">
      <c r="A506" s="58"/>
      <c r="B506" s="118"/>
      <c r="C506" s="22"/>
      <c r="D506" s="22"/>
    </row>
    <row r="507" spans="1:4" s="101" customFormat="1" ht="12.95" customHeight="1" x14ac:dyDescent="0.2">
      <c r="A507" s="58"/>
      <c r="B507" s="118"/>
      <c r="C507" s="22"/>
      <c r="D507" s="22"/>
    </row>
    <row r="508" spans="1:4" s="101" customFormat="1" ht="12.95" customHeight="1" x14ac:dyDescent="0.2">
      <c r="A508" s="58"/>
      <c r="B508" s="118"/>
      <c r="C508" s="22"/>
      <c r="D508" s="22"/>
    </row>
    <row r="509" spans="1:4" s="101" customFormat="1" ht="12.95" customHeight="1" x14ac:dyDescent="0.2">
      <c r="A509" s="58"/>
      <c r="B509" s="118"/>
      <c r="C509" s="22"/>
      <c r="D509" s="22"/>
    </row>
    <row r="510" spans="1:4" s="101" customFormat="1" ht="12.95" customHeight="1" x14ac:dyDescent="0.2">
      <c r="A510" s="58"/>
      <c r="B510" s="118"/>
      <c r="C510" s="22"/>
      <c r="D510" s="22"/>
    </row>
    <row r="511" spans="1:4" s="101" customFormat="1" ht="12.95" customHeight="1" x14ac:dyDescent="0.2">
      <c r="A511" s="58"/>
      <c r="B511" s="118"/>
      <c r="C511" s="22"/>
      <c r="D511" s="22"/>
    </row>
    <row r="512" spans="1:4" s="101" customFormat="1" ht="12.95" customHeight="1" x14ac:dyDescent="0.2">
      <c r="A512" s="58"/>
      <c r="B512" s="118"/>
      <c r="C512" s="22"/>
      <c r="D512" s="22"/>
    </row>
    <row r="513" spans="1:4" s="101" customFormat="1" ht="12.95" customHeight="1" x14ac:dyDescent="0.2">
      <c r="A513" s="58"/>
      <c r="B513" s="118"/>
      <c r="C513" s="22"/>
      <c r="D513" s="22"/>
    </row>
    <row r="514" spans="1:4" s="101" customFormat="1" ht="12.95" customHeight="1" x14ac:dyDescent="0.2">
      <c r="A514" s="58"/>
      <c r="B514" s="118"/>
      <c r="C514" s="22"/>
      <c r="D514" s="22"/>
    </row>
    <row r="515" spans="1:4" s="101" customFormat="1" ht="12.95" customHeight="1" x14ac:dyDescent="0.2">
      <c r="A515" s="58"/>
      <c r="B515" s="118"/>
      <c r="C515" s="22"/>
      <c r="D515" s="22"/>
    </row>
    <row r="516" spans="1:4" s="101" customFormat="1" ht="12.95" customHeight="1" x14ac:dyDescent="0.2">
      <c r="A516" s="58"/>
      <c r="B516" s="118"/>
      <c r="C516" s="22"/>
      <c r="D516" s="22"/>
    </row>
    <row r="517" spans="1:4" s="101" customFormat="1" ht="12.95" customHeight="1" x14ac:dyDescent="0.2">
      <c r="A517" s="58"/>
      <c r="B517" s="118"/>
      <c r="C517" s="22"/>
      <c r="D517" s="22"/>
    </row>
    <row r="518" spans="1:4" s="101" customFormat="1" ht="12.95" customHeight="1" x14ac:dyDescent="0.2">
      <c r="A518" s="58"/>
      <c r="B518" s="118"/>
      <c r="C518" s="22"/>
      <c r="D518" s="22"/>
    </row>
    <row r="519" spans="1:4" s="101" customFormat="1" ht="12.95" customHeight="1" x14ac:dyDescent="0.2">
      <c r="A519" s="58"/>
      <c r="B519" s="118"/>
      <c r="C519" s="22"/>
      <c r="D519" s="22"/>
    </row>
    <row r="520" spans="1:4" s="101" customFormat="1" ht="12.95" customHeight="1" x14ac:dyDescent="0.2">
      <c r="A520" s="58"/>
      <c r="B520" s="118"/>
      <c r="C520" s="22"/>
      <c r="D520" s="22"/>
    </row>
    <row r="521" spans="1:4" s="101" customFormat="1" ht="12.95" customHeight="1" x14ac:dyDescent="0.2">
      <c r="A521" s="58"/>
      <c r="B521" s="118"/>
      <c r="C521" s="22"/>
      <c r="D521" s="22"/>
    </row>
    <row r="522" spans="1:4" s="101" customFormat="1" ht="12.95" customHeight="1" x14ac:dyDescent="0.2">
      <c r="A522" s="58"/>
      <c r="B522" s="118"/>
      <c r="C522" s="22"/>
      <c r="D522" s="22"/>
    </row>
    <row r="523" spans="1:4" s="101" customFormat="1" ht="12.95" customHeight="1" x14ac:dyDescent="0.2">
      <c r="A523" s="58"/>
      <c r="B523" s="118"/>
      <c r="C523" s="22"/>
      <c r="D523" s="22"/>
    </row>
    <row r="524" spans="1:4" s="101" customFormat="1" ht="12.95" customHeight="1" x14ac:dyDescent="0.2">
      <c r="A524" s="58"/>
      <c r="B524" s="118"/>
      <c r="C524" s="22"/>
      <c r="D524" s="22"/>
    </row>
    <row r="525" spans="1:4" s="101" customFormat="1" ht="12.95" customHeight="1" x14ac:dyDescent="0.2">
      <c r="A525" s="58"/>
      <c r="B525" s="118"/>
      <c r="C525" s="22"/>
      <c r="D525" s="22"/>
    </row>
    <row r="526" spans="1:4" s="101" customFormat="1" ht="12.95" customHeight="1" x14ac:dyDescent="0.2">
      <c r="A526" s="58"/>
      <c r="B526" s="118"/>
      <c r="C526" s="22"/>
      <c r="D526" s="22"/>
    </row>
    <row r="527" spans="1:4" s="101" customFormat="1" ht="12.95" customHeight="1" x14ac:dyDescent="0.2">
      <c r="A527" s="58"/>
      <c r="B527" s="118"/>
      <c r="C527" s="22"/>
      <c r="D527" s="22"/>
    </row>
    <row r="528" spans="1:4" s="101" customFormat="1" ht="12.95" customHeight="1" x14ac:dyDescent="0.2">
      <c r="A528" s="58"/>
      <c r="B528" s="118"/>
      <c r="C528" s="22"/>
      <c r="D528" s="22"/>
    </row>
    <row r="529" spans="1:4" s="101" customFormat="1" ht="12.95" customHeight="1" x14ac:dyDescent="0.2">
      <c r="A529" s="58"/>
      <c r="B529" s="118"/>
      <c r="C529" s="22"/>
      <c r="D529" s="22"/>
    </row>
    <row r="530" spans="1:4" s="101" customFormat="1" ht="12.95" customHeight="1" x14ac:dyDescent="0.2">
      <c r="A530" s="58"/>
      <c r="B530" s="118"/>
      <c r="C530" s="22"/>
      <c r="D530" s="22"/>
    </row>
    <row r="531" spans="1:4" s="101" customFormat="1" ht="12.95" customHeight="1" x14ac:dyDescent="0.2">
      <c r="A531" s="58"/>
      <c r="B531" s="118"/>
      <c r="C531" s="22"/>
      <c r="D531" s="22"/>
    </row>
    <row r="532" spans="1:4" s="101" customFormat="1" ht="12.95" customHeight="1" x14ac:dyDescent="0.2">
      <c r="A532" s="58"/>
      <c r="B532" s="118"/>
      <c r="C532" s="22"/>
      <c r="D532" s="22"/>
    </row>
    <row r="533" spans="1:4" s="101" customFormat="1" ht="12.95" customHeight="1" x14ac:dyDescent="0.2">
      <c r="A533" s="58"/>
      <c r="B533" s="118"/>
      <c r="C533" s="22"/>
      <c r="D533" s="22"/>
    </row>
    <row r="534" spans="1:4" s="101" customFormat="1" ht="12.95" customHeight="1" x14ac:dyDescent="0.2">
      <c r="A534" s="58"/>
      <c r="B534" s="118"/>
      <c r="C534" s="22"/>
      <c r="D534" s="22"/>
    </row>
    <row r="535" spans="1:4" s="101" customFormat="1" ht="12.95" customHeight="1" x14ac:dyDescent="0.2">
      <c r="A535" s="58"/>
      <c r="B535" s="118"/>
      <c r="C535" s="22"/>
      <c r="D535" s="22"/>
    </row>
    <row r="536" spans="1:4" s="101" customFormat="1" ht="12.95" customHeight="1" x14ac:dyDescent="0.2">
      <c r="A536" s="58"/>
      <c r="B536" s="118"/>
      <c r="C536" s="22"/>
      <c r="D536" s="22"/>
    </row>
    <row r="537" spans="1:4" s="101" customFormat="1" ht="12.95" customHeight="1" x14ac:dyDescent="0.2">
      <c r="A537" s="58"/>
      <c r="B537" s="118"/>
      <c r="C537" s="22"/>
      <c r="D537" s="22"/>
    </row>
    <row r="538" spans="1:4" s="101" customFormat="1" ht="12.95" customHeight="1" x14ac:dyDescent="0.2">
      <c r="A538" s="58"/>
      <c r="B538" s="118"/>
      <c r="C538" s="22"/>
      <c r="D538" s="22"/>
    </row>
    <row r="539" spans="1:4" s="101" customFormat="1" ht="12.95" customHeight="1" x14ac:dyDescent="0.2">
      <c r="A539" s="58"/>
      <c r="B539" s="118"/>
      <c r="C539" s="22"/>
      <c r="D539" s="22"/>
    </row>
    <row r="540" spans="1:4" s="101" customFormat="1" ht="12.95" customHeight="1" x14ac:dyDescent="0.2">
      <c r="A540" s="58"/>
      <c r="B540" s="118"/>
      <c r="C540" s="22"/>
      <c r="D540" s="22"/>
    </row>
    <row r="541" spans="1:4" s="101" customFormat="1" ht="12.95" customHeight="1" x14ac:dyDescent="0.2">
      <c r="A541" s="58"/>
      <c r="B541" s="118"/>
      <c r="C541" s="22"/>
      <c r="D541" s="22"/>
    </row>
    <row r="542" spans="1:4" s="101" customFormat="1" ht="12.95" customHeight="1" x14ac:dyDescent="0.2">
      <c r="A542" s="58"/>
      <c r="B542" s="118"/>
      <c r="C542" s="22"/>
      <c r="D542" s="22"/>
    </row>
    <row r="543" spans="1:4" s="101" customFormat="1" ht="12.95" customHeight="1" x14ac:dyDescent="0.2">
      <c r="A543" s="58"/>
      <c r="B543" s="118"/>
      <c r="C543" s="22"/>
      <c r="D543" s="22"/>
    </row>
    <row r="544" spans="1:4" s="101" customFormat="1" ht="12.95" customHeight="1" x14ac:dyDescent="0.2">
      <c r="A544" s="58"/>
      <c r="B544" s="118"/>
      <c r="C544" s="22"/>
      <c r="D544" s="22"/>
    </row>
    <row r="545" spans="1:4" s="101" customFormat="1" ht="12.95" customHeight="1" x14ac:dyDescent="0.2">
      <c r="A545" s="58"/>
      <c r="B545" s="118"/>
      <c r="C545" s="22"/>
      <c r="D545" s="22"/>
    </row>
    <row r="546" spans="1:4" s="101" customFormat="1" ht="12.95" customHeight="1" x14ac:dyDescent="0.2">
      <c r="A546" s="58"/>
      <c r="B546" s="118"/>
      <c r="C546" s="22"/>
      <c r="D546" s="22"/>
    </row>
    <row r="547" spans="1:4" s="101" customFormat="1" ht="12.95" customHeight="1" x14ac:dyDescent="0.2">
      <c r="A547" s="58"/>
      <c r="B547" s="118"/>
      <c r="C547" s="22"/>
      <c r="D547" s="22"/>
    </row>
    <row r="548" spans="1:4" s="101" customFormat="1" ht="12.95" customHeight="1" x14ac:dyDescent="0.2">
      <c r="A548" s="58"/>
      <c r="B548" s="118"/>
      <c r="C548" s="22"/>
      <c r="D548" s="22"/>
    </row>
    <row r="549" spans="1:4" s="101" customFormat="1" ht="12.95" customHeight="1" x14ac:dyDescent="0.2">
      <c r="A549" s="58"/>
      <c r="B549" s="118"/>
      <c r="C549" s="22"/>
      <c r="D549" s="22"/>
    </row>
    <row r="550" spans="1:4" s="101" customFormat="1" ht="12.95" customHeight="1" x14ac:dyDescent="0.2">
      <c r="A550" s="58"/>
      <c r="B550" s="118"/>
      <c r="C550" s="22"/>
      <c r="D550" s="22"/>
    </row>
    <row r="551" spans="1:4" s="101" customFormat="1" ht="12.95" customHeight="1" x14ac:dyDescent="0.2">
      <c r="A551" s="58"/>
      <c r="B551" s="118"/>
      <c r="C551" s="22"/>
      <c r="D551" s="22"/>
    </row>
    <row r="552" spans="1:4" s="101" customFormat="1" ht="12.95" customHeight="1" x14ac:dyDescent="0.2">
      <c r="A552" s="58"/>
      <c r="B552" s="118"/>
      <c r="C552" s="22"/>
      <c r="D552" s="22"/>
    </row>
    <row r="553" spans="1:4" s="101" customFormat="1" ht="12.95" customHeight="1" x14ac:dyDescent="0.2">
      <c r="A553" s="58"/>
      <c r="B553" s="118"/>
      <c r="C553" s="22"/>
      <c r="D553" s="22"/>
    </row>
    <row r="554" spans="1:4" s="101" customFormat="1" ht="12.95" customHeight="1" x14ac:dyDescent="0.2">
      <c r="A554" s="58"/>
      <c r="B554" s="118"/>
      <c r="C554" s="22"/>
      <c r="D554" s="22"/>
    </row>
    <row r="555" spans="1:4" s="101" customFormat="1" ht="12.95" customHeight="1" x14ac:dyDescent="0.2">
      <c r="A555" s="58"/>
      <c r="B555" s="118"/>
      <c r="C555" s="22"/>
      <c r="D555" s="22"/>
    </row>
    <row r="556" spans="1:4" x14ac:dyDescent="0.2">
      <c r="A556" s="5"/>
      <c r="B556" s="9"/>
      <c r="C556" s="126"/>
      <c r="D556" s="126"/>
    </row>
    <row r="557" spans="1:4" x14ac:dyDescent="0.2">
      <c r="A557" s="5"/>
      <c r="B557" s="9"/>
      <c r="C557" s="126"/>
      <c r="D557" s="126"/>
    </row>
    <row r="558" spans="1:4" x14ac:dyDescent="0.2">
      <c r="A558" s="5"/>
      <c r="B558" s="9"/>
      <c r="C558" s="126"/>
      <c r="D558" s="126"/>
    </row>
    <row r="559" spans="1:4" x14ac:dyDescent="0.2">
      <c r="A559" s="5"/>
      <c r="B559" s="9"/>
      <c r="C559" s="126"/>
      <c r="D559" s="126"/>
    </row>
    <row r="560" spans="1:4" x14ac:dyDescent="0.2">
      <c r="A560" s="5"/>
      <c r="B560" s="9"/>
      <c r="C560" s="126"/>
      <c r="D560" s="126"/>
    </row>
    <row r="561" spans="1:4" x14ac:dyDescent="0.2">
      <c r="A561" s="5"/>
      <c r="B561" s="9"/>
      <c r="C561" s="126"/>
      <c r="D561" s="126"/>
    </row>
    <row r="562" spans="1:4" x14ac:dyDescent="0.2">
      <c r="A562" s="5"/>
      <c r="B562" s="9"/>
      <c r="C562" s="126"/>
      <c r="D562" s="126"/>
    </row>
    <row r="563" spans="1:4" x14ac:dyDescent="0.2">
      <c r="A563" s="5"/>
      <c r="B563" s="9"/>
      <c r="C563" s="126"/>
      <c r="D563" s="126"/>
    </row>
    <row r="564" spans="1:4" x14ac:dyDescent="0.2">
      <c r="A564" s="5"/>
      <c r="B564" s="9"/>
      <c r="C564" s="126"/>
      <c r="D564" s="126"/>
    </row>
    <row r="565" spans="1:4" x14ac:dyDescent="0.2">
      <c r="A565" s="5"/>
      <c r="B565" s="9"/>
      <c r="C565" s="126"/>
      <c r="D565" s="126"/>
    </row>
    <row r="566" spans="1:4" x14ac:dyDescent="0.2">
      <c r="A566" s="5"/>
      <c r="B566" s="9"/>
      <c r="C566" s="126"/>
      <c r="D566" s="126"/>
    </row>
    <row r="567" spans="1:4" x14ac:dyDescent="0.2">
      <c r="A567" s="5"/>
      <c r="B567" s="9"/>
      <c r="C567" s="126"/>
      <c r="D567" s="126"/>
    </row>
    <row r="568" spans="1:4" x14ac:dyDescent="0.2">
      <c r="A568" s="5"/>
      <c r="B568" s="9"/>
      <c r="C568" s="126"/>
      <c r="D568" s="126"/>
    </row>
    <row r="569" spans="1:4" x14ac:dyDescent="0.2">
      <c r="A569" s="5"/>
      <c r="B569" s="9"/>
      <c r="C569" s="126"/>
      <c r="D569" s="126"/>
    </row>
    <row r="570" spans="1:4" x14ac:dyDescent="0.2">
      <c r="A570" s="5"/>
      <c r="B570" s="9"/>
      <c r="C570" s="126"/>
      <c r="D570" s="126"/>
    </row>
    <row r="571" spans="1:4" x14ac:dyDescent="0.2">
      <c r="A571" s="5"/>
      <c r="B571" s="9"/>
      <c r="C571" s="126"/>
      <c r="D571" s="126"/>
    </row>
    <row r="572" spans="1:4" x14ac:dyDescent="0.2">
      <c r="A572" s="5"/>
      <c r="B572" s="9"/>
      <c r="C572" s="126"/>
      <c r="D572" s="126"/>
    </row>
    <row r="573" spans="1:4" x14ac:dyDescent="0.2">
      <c r="A573" s="5"/>
      <c r="B573" s="9"/>
      <c r="C573" s="126"/>
      <c r="D573" s="126"/>
    </row>
    <row r="574" spans="1:4" x14ac:dyDescent="0.2">
      <c r="A574" s="5"/>
      <c r="B574" s="9"/>
      <c r="C574" s="126"/>
      <c r="D574" s="126"/>
    </row>
    <row r="575" spans="1:4" x14ac:dyDescent="0.2">
      <c r="A575" s="5"/>
      <c r="B575" s="9"/>
      <c r="C575" s="126"/>
      <c r="D575" s="126"/>
    </row>
    <row r="576" spans="1:4" x14ac:dyDescent="0.2">
      <c r="A576" s="5"/>
      <c r="B576" s="9"/>
      <c r="C576" s="126"/>
      <c r="D576" s="126"/>
    </row>
    <row r="577" spans="1:4" x14ac:dyDescent="0.2">
      <c r="A577" s="5"/>
      <c r="B577" s="9"/>
      <c r="C577" s="126"/>
      <c r="D577" s="126"/>
    </row>
    <row r="578" spans="1:4" x14ac:dyDescent="0.2">
      <c r="A578" s="5"/>
      <c r="B578" s="9"/>
      <c r="C578" s="126"/>
      <c r="D578" s="126"/>
    </row>
    <row r="579" spans="1:4" x14ac:dyDescent="0.2">
      <c r="A579" s="5"/>
      <c r="B579" s="9"/>
      <c r="C579" s="5"/>
      <c r="D579" s="5"/>
    </row>
    <row r="580" spans="1:4" x14ac:dyDescent="0.2">
      <c r="A580" s="5"/>
      <c r="B580" s="9"/>
      <c r="C580" s="5"/>
      <c r="D580" s="5"/>
    </row>
    <row r="581" spans="1:4" x14ac:dyDescent="0.2">
      <c r="A581" s="5"/>
      <c r="B581" s="9"/>
      <c r="C581" s="5"/>
      <c r="D581" s="5"/>
    </row>
    <row r="582" spans="1:4" x14ac:dyDescent="0.2">
      <c r="A582" s="5"/>
      <c r="B582" s="9"/>
      <c r="C582" s="5"/>
      <c r="D582" s="5"/>
    </row>
    <row r="583" spans="1:4" x14ac:dyDescent="0.2">
      <c r="A583" s="5"/>
      <c r="B583" s="9"/>
      <c r="C583" s="5"/>
      <c r="D583" s="5"/>
    </row>
    <row r="584" spans="1:4" x14ac:dyDescent="0.2">
      <c r="A584" s="5"/>
      <c r="B584" s="9"/>
      <c r="C584" s="5"/>
      <c r="D584" s="5"/>
    </row>
    <row r="585" spans="1:4" x14ac:dyDescent="0.2">
      <c r="A585" s="5"/>
      <c r="B585" s="9"/>
      <c r="C585" s="5"/>
      <c r="D585" s="5"/>
    </row>
    <row r="586" spans="1:4" x14ac:dyDescent="0.2">
      <c r="A586" s="5"/>
      <c r="B586" s="9"/>
      <c r="C586" s="5"/>
      <c r="D586" s="5"/>
    </row>
    <row r="587" spans="1:4" x14ac:dyDescent="0.2">
      <c r="A587" s="5"/>
      <c r="B587" s="9"/>
      <c r="C587" s="5"/>
      <c r="D587" s="5"/>
    </row>
    <row r="588" spans="1:4" x14ac:dyDescent="0.2">
      <c r="A588" s="5"/>
      <c r="B588" s="9"/>
      <c r="C588" s="5"/>
      <c r="D588" s="5"/>
    </row>
    <row r="589" spans="1:4" x14ac:dyDescent="0.2">
      <c r="A589" s="5"/>
      <c r="B589" s="9"/>
      <c r="C589" s="5"/>
      <c r="D589" s="5"/>
    </row>
    <row r="590" spans="1:4" x14ac:dyDescent="0.2">
      <c r="A590" s="5"/>
      <c r="B590" s="9"/>
      <c r="C590" s="5"/>
      <c r="D590" s="5"/>
    </row>
    <row r="591" spans="1:4" x14ac:dyDescent="0.2">
      <c r="A591" s="5"/>
      <c r="B591" s="9"/>
      <c r="C591" s="5"/>
      <c r="D591" s="5"/>
    </row>
    <row r="592" spans="1:4" x14ac:dyDescent="0.2">
      <c r="A592" s="5"/>
      <c r="B592" s="9"/>
      <c r="C592" s="5"/>
      <c r="D592" s="5"/>
    </row>
    <row r="593" spans="1:4" x14ac:dyDescent="0.2">
      <c r="A593" s="5"/>
      <c r="B593" s="9"/>
      <c r="C593" s="5"/>
      <c r="D593" s="5"/>
    </row>
    <row r="594" spans="1:4" x14ac:dyDescent="0.2">
      <c r="A594" s="5"/>
      <c r="B594" s="9"/>
      <c r="C594" s="5"/>
      <c r="D594" s="5"/>
    </row>
    <row r="595" spans="1:4" x14ac:dyDescent="0.2">
      <c r="A595" s="5"/>
      <c r="B595" s="9"/>
      <c r="C595" s="5"/>
      <c r="D595" s="5"/>
    </row>
    <row r="596" spans="1:4" x14ac:dyDescent="0.2">
      <c r="A596" s="5"/>
      <c r="B596" s="9"/>
      <c r="C596" s="5"/>
      <c r="D596" s="5"/>
    </row>
    <row r="597" spans="1:4" x14ac:dyDescent="0.2">
      <c r="A597" s="5"/>
      <c r="B597" s="9"/>
      <c r="C597" s="5"/>
      <c r="D597" s="5"/>
    </row>
    <row r="598" spans="1:4" x14ac:dyDescent="0.2">
      <c r="A598" s="5"/>
      <c r="B598" s="9"/>
      <c r="C598" s="5"/>
      <c r="D598" s="5"/>
    </row>
    <row r="599" spans="1:4" x14ac:dyDescent="0.2">
      <c r="A599" s="5"/>
      <c r="B599" s="9"/>
      <c r="C599" s="5"/>
      <c r="D599" s="5"/>
    </row>
    <row r="600" spans="1:4" x14ac:dyDescent="0.2">
      <c r="A600" s="5"/>
      <c r="B600" s="9"/>
      <c r="C600" s="5"/>
      <c r="D600" s="5"/>
    </row>
    <row r="601" spans="1:4" x14ac:dyDescent="0.2">
      <c r="A601" s="5"/>
      <c r="B601" s="9"/>
      <c r="C601" s="5"/>
      <c r="D601" s="5"/>
    </row>
    <row r="602" spans="1:4" x14ac:dyDescent="0.2">
      <c r="A602" s="5"/>
      <c r="B602" s="9"/>
      <c r="C602" s="5"/>
      <c r="D602" s="5"/>
    </row>
    <row r="603" spans="1:4" x14ac:dyDescent="0.2">
      <c r="A603" s="5"/>
      <c r="B603" s="9"/>
      <c r="C603" s="5"/>
      <c r="D603" s="5"/>
    </row>
    <row r="604" spans="1:4" x14ac:dyDescent="0.2">
      <c r="A604" s="5"/>
      <c r="B604" s="9"/>
      <c r="C604" s="5"/>
      <c r="D604" s="5"/>
    </row>
    <row r="605" spans="1:4" x14ac:dyDescent="0.2">
      <c r="A605" s="5"/>
      <c r="B605" s="9"/>
      <c r="C605" s="5"/>
      <c r="D605" s="5"/>
    </row>
    <row r="606" spans="1:4" x14ac:dyDescent="0.2">
      <c r="A606" s="5"/>
      <c r="B606" s="9"/>
      <c r="C606" s="5"/>
      <c r="D606" s="5"/>
    </row>
    <row r="607" spans="1:4" x14ac:dyDescent="0.2">
      <c r="A607" s="5"/>
      <c r="B607" s="9"/>
      <c r="C607" s="5"/>
      <c r="D607" s="5"/>
    </row>
    <row r="608" spans="1:4" x14ac:dyDescent="0.2">
      <c r="A608" s="5"/>
      <c r="B608" s="9"/>
      <c r="C608" s="5"/>
      <c r="D608" s="5"/>
    </row>
    <row r="609" spans="1:4" x14ac:dyDescent="0.2">
      <c r="A609" s="5"/>
      <c r="B609" s="9"/>
      <c r="C609" s="5"/>
      <c r="D609" s="5"/>
    </row>
    <row r="610" spans="1:4" x14ac:dyDescent="0.2">
      <c r="A610" s="5"/>
      <c r="B610" s="9"/>
      <c r="C610" s="5"/>
      <c r="D610" s="5"/>
    </row>
    <row r="611" spans="1:4" x14ac:dyDescent="0.2">
      <c r="A611" s="5"/>
      <c r="B611" s="9"/>
      <c r="C611" s="5"/>
      <c r="D611" s="5"/>
    </row>
    <row r="612" spans="1:4" x14ac:dyDescent="0.2">
      <c r="A612" s="5"/>
      <c r="B612" s="9"/>
      <c r="C612" s="5"/>
      <c r="D612" s="5"/>
    </row>
    <row r="613" spans="1:4" x14ac:dyDescent="0.2">
      <c r="A613" s="5"/>
      <c r="B613" s="9"/>
      <c r="C613" s="5"/>
      <c r="D613" s="5"/>
    </row>
    <row r="614" spans="1:4" x14ac:dyDescent="0.2">
      <c r="A614" s="5"/>
      <c r="B614" s="9"/>
      <c r="C614" s="5"/>
      <c r="D614" s="5"/>
    </row>
    <row r="615" spans="1:4" x14ac:dyDescent="0.2">
      <c r="A615" s="5"/>
      <c r="B615" s="9"/>
      <c r="C615" s="5"/>
      <c r="D615" s="5"/>
    </row>
    <row r="616" spans="1:4" x14ac:dyDescent="0.2">
      <c r="A616" s="5"/>
      <c r="B616" s="9"/>
      <c r="C616" s="5"/>
      <c r="D616" s="5"/>
    </row>
    <row r="617" spans="1:4" x14ac:dyDescent="0.2">
      <c r="A617" s="5"/>
      <c r="B617" s="9"/>
      <c r="C617" s="5"/>
      <c r="D617" s="5"/>
    </row>
    <row r="618" spans="1:4" x14ac:dyDescent="0.2">
      <c r="A618" s="5"/>
      <c r="B618" s="9"/>
      <c r="C618" s="5"/>
      <c r="D618" s="5"/>
    </row>
    <row r="619" spans="1:4" x14ac:dyDescent="0.2">
      <c r="A619" s="5"/>
      <c r="B619" s="9"/>
      <c r="C619" s="5"/>
      <c r="D619" s="5"/>
    </row>
    <row r="620" spans="1:4" x14ac:dyDescent="0.2">
      <c r="A620" s="5"/>
      <c r="B620" s="9"/>
      <c r="C620" s="5"/>
      <c r="D620" s="5"/>
    </row>
    <row r="621" spans="1:4" x14ac:dyDescent="0.2">
      <c r="A621" s="5"/>
      <c r="B621" s="9"/>
      <c r="C621" s="5"/>
      <c r="D621" s="5"/>
    </row>
    <row r="622" spans="1:4" x14ac:dyDescent="0.2">
      <c r="A622" s="5"/>
      <c r="B622" s="9"/>
      <c r="C622" s="5"/>
      <c r="D622" s="5"/>
    </row>
    <row r="623" spans="1:4" x14ac:dyDescent="0.2">
      <c r="A623" s="5"/>
      <c r="B623" s="9"/>
      <c r="C623" s="5"/>
      <c r="D623" s="5"/>
    </row>
    <row r="624" spans="1:4" x14ac:dyDescent="0.2">
      <c r="A624" s="5"/>
      <c r="B624" s="9"/>
      <c r="C624" s="5"/>
      <c r="D624" s="5"/>
    </row>
    <row r="625" spans="1:4" x14ac:dyDescent="0.2">
      <c r="A625" s="5"/>
      <c r="B625" s="9"/>
      <c r="C625" s="5"/>
      <c r="D625" s="5"/>
    </row>
    <row r="626" spans="1:4" x14ac:dyDescent="0.2">
      <c r="A626" s="5"/>
      <c r="B626" s="9"/>
      <c r="C626" s="5"/>
      <c r="D626" s="5"/>
    </row>
    <row r="627" spans="1:4" x14ac:dyDescent="0.2">
      <c r="A627" s="5"/>
      <c r="B627" s="9"/>
      <c r="C627" s="5"/>
      <c r="D627" s="5"/>
    </row>
    <row r="628" spans="1:4" x14ac:dyDescent="0.2">
      <c r="A628" s="5"/>
      <c r="B628" s="9"/>
      <c r="C628" s="5"/>
      <c r="D628" s="5"/>
    </row>
    <row r="629" spans="1:4" x14ac:dyDescent="0.2">
      <c r="A629" s="5"/>
      <c r="B629" s="9"/>
      <c r="C629" s="5"/>
      <c r="D629" s="5"/>
    </row>
    <row r="630" spans="1:4" x14ac:dyDescent="0.2">
      <c r="A630" s="5"/>
      <c r="B630" s="9"/>
      <c r="C630" s="5"/>
      <c r="D630" s="5"/>
    </row>
    <row r="631" spans="1:4" x14ac:dyDescent="0.2">
      <c r="A631" s="5"/>
      <c r="B631" s="9"/>
      <c r="C631" s="5"/>
      <c r="D631" s="5"/>
    </row>
    <row r="632" spans="1:4" x14ac:dyDescent="0.2">
      <c r="A632" s="5"/>
      <c r="B632" s="9"/>
      <c r="C632" s="5"/>
      <c r="D632" s="5"/>
    </row>
    <row r="633" spans="1:4" x14ac:dyDescent="0.2">
      <c r="A633" s="5"/>
      <c r="B633" s="9"/>
      <c r="C633" s="5"/>
      <c r="D633" s="5"/>
    </row>
    <row r="634" spans="1:4" x14ac:dyDescent="0.2">
      <c r="A634" s="5"/>
      <c r="B634" s="9"/>
      <c r="C634" s="5"/>
      <c r="D634" s="5"/>
    </row>
    <row r="635" spans="1:4" x14ac:dyDescent="0.2">
      <c r="A635" s="5"/>
      <c r="B635" s="9"/>
      <c r="C635" s="5"/>
      <c r="D635" s="5"/>
    </row>
    <row r="636" spans="1:4" x14ac:dyDescent="0.2">
      <c r="A636" s="5"/>
      <c r="B636" s="9"/>
      <c r="C636" s="5"/>
      <c r="D636" s="5"/>
    </row>
    <row r="637" spans="1:4" x14ac:dyDescent="0.2">
      <c r="A637" s="5"/>
      <c r="B637" s="9"/>
      <c r="C637" s="5"/>
      <c r="D637" s="5"/>
    </row>
    <row r="638" spans="1:4" x14ac:dyDescent="0.2">
      <c r="A638" s="5"/>
      <c r="B638" s="9"/>
      <c r="C638" s="5"/>
      <c r="D638" s="5"/>
    </row>
    <row r="639" spans="1:4" x14ac:dyDescent="0.2">
      <c r="A639" s="5"/>
      <c r="B639" s="9"/>
      <c r="C639" s="5"/>
      <c r="D639" s="5"/>
    </row>
    <row r="640" spans="1:4" x14ac:dyDescent="0.2">
      <c r="A640" s="5"/>
      <c r="B640" s="9"/>
      <c r="C640" s="5"/>
      <c r="D640" s="5"/>
    </row>
    <row r="641" spans="1:4" x14ac:dyDescent="0.2">
      <c r="A641" s="5"/>
      <c r="B641" s="9"/>
      <c r="C641" s="5"/>
      <c r="D641" s="5"/>
    </row>
    <row r="642" spans="1:4" x14ac:dyDescent="0.2">
      <c r="A642" s="5"/>
      <c r="B642" s="9"/>
      <c r="C642" s="5"/>
      <c r="D642" s="5"/>
    </row>
    <row r="643" spans="1:4" x14ac:dyDescent="0.2">
      <c r="A643" s="5"/>
      <c r="B643" s="9"/>
      <c r="C643" s="5"/>
      <c r="D643" s="5"/>
    </row>
    <row r="644" spans="1:4" x14ac:dyDescent="0.2">
      <c r="A644" s="5"/>
      <c r="B644" s="9"/>
      <c r="C644" s="5"/>
      <c r="D644" s="5"/>
    </row>
    <row r="645" spans="1:4" x14ac:dyDescent="0.2">
      <c r="A645" s="5"/>
      <c r="B645" s="9"/>
      <c r="C645" s="5"/>
      <c r="D645" s="5"/>
    </row>
    <row r="646" spans="1:4" x14ac:dyDescent="0.2">
      <c r="A646" s="5"/>
      <c r="B646" s="9"/>
      <c r="C646" s="5"/>
      <c r="D646" s="5"/>
    </row>
    <row r="647" spans="1:4" x14ac:dyDescent="0.2">
      <c r="A647" s="5"/>
      <c r="B647" s="9"/>
      <c r="C647" s="5"/>
      <c r="D647" s="5"/>
    </row>
    <row r="648" spans="1:4" x14ac:dyDescent="0.2">
      <c r="A648" s="5"/>
      <c r="B648" s="9"/>
      <c r="C648" s="5"/>
      <c r="D648" s="5"/>
    </row>
    <row r="649" spans="1:4" x14ac:dyDescent="0.2">
      <c r="A649" s="5"/>
      <c r="B649" s="9"/>
      <c r="C649" s="5"/>
      <c r="D649" s="5"/>
    </row>
    <row r="650" spans="1:4" x14ac:dyDescent="0.2">
      <c r="A650" s="5"/>
      <c r="B650" s="9"/>
      <c r="C650" s="5"/>
      <c r="D650" s="5"/>
    </row>
    <row r="651" spans="1:4" x14ac:dyDescent="0.2">
      <c r="A651" s="5"/>
      <c r="B651" s="9"/>
      <c r="C651" s="5"/>
      <c r="D651" s="5"/>
    </row>
    <row r="652" spans="1:4" x14ac:dyDescent="0.2">
      <c r="A652" s="5"/>
      <c r="B652" s="9"/>
      <c r="C652" s="5"/>
      <c r="D652" s="5"/>
    </row>
    <row r="653" spans="1:4" x14ac:dyDescent="0.2">
      <c r="A653" s="5"/>
      <c r="B653" s="9"/>
      <c r="C653" s="5"/>
      <c r="D653" s="5"/>
    </row>
    <row r="654" spans="1:4" x14ac:dyDescent="0.2">
      <c r="A654" s="5"/>
      <c r="B654" s="9"/>
      <c r="C654" s="5"/>
      <c r="D654" s="5"/>
    </row>
    <row r="655" spans="1:4" x14ac:dyDescent="0.2">
      <c r="A655" s="5"/>
      <c r="B655" s="9"/>
      <c r="C655" s="5"/>
      <c r="D655" s="5"/>
    </row>
    <row r="656" spans="1:4" x14ac:dyDescent="0.2">
      <c r="A656" s="5"/>
      <c r="B656" s="9"/>
      <c r="C656" s="5"/>
      <c r="D656" s="5"/>
    </row>
    <row r="657" spans="1:4" x14ac:dyDescent="0.2">
      <c r="A657" s="5"/>
      <c r="B657" s="9"/>
      <c r="C657" s="5"/>
      <c r="D657" s="5"/>
    </row>
    <row r="658" spans="1:4" x14ac:dyDescent="0.2">
      <c r="A658" s="5"/>
      <c r="B658" s="9"/>
      <c r="C658" s="5"/>
      <c r="D658" s="5"/>
    </row>
    <row r="659" spans="1:4" x14ac:dyDescent="0.2">
      <c r="A659" s="5"/>
      <c r="B659" s="9"/>
      <c r="C659" s="5"/>
      <c r="D659" s="5"/>
    </row>
    <row r="660" spans="1:4" x14ac:dyDescent="0.2">
      <c r="A660" s="5"/>
      <c r="B660" s="9"/>
      <c r="C660" s="5"/>
      <c r="D660" s="5"/>
    </row>
    <row r="661" spans="1:4" x14ac:dyDescent="0.2">
      <c r="A661" s="5"/>
      <c r="B661" s="9"/>
      <c r="C661" s="5"/>
      <c r="D661" s="5"/>
    </row>
    <row r="662" spans="1:4" x14ac:dyDescent="0.2">
      <c r="A662" s="5"/>
      <c r="B662" s="9"/>
      <c r="C662" s="5"/>
      <c r="D662" s="5"/>
    </row>
    <row r="663" spans="1:4" x14ac:dyDescent="0.2">
      <c r="A663" s="5"/>
      <c r="B663" s="9"/>
      <c r="C663" s="5"/>
      <c r="D663" s="5"/>
    </row>
    <row r="664" spans="1:4" x14ac:dyDescent="0.2">
      <c r="A664" s="5"/>
      <c r="B664" s="9"/>
      <c r="C664" s="5"/>
      <c r="D664" s="5"/>
    </row>
    <row r="665" spans="1:4" x14ac:dyDescent="0.2">
      <c r="A665" s="5"/>
      <c r="B665" s="9"/>
      <c r="C665" s="5"/>
      <c r="D665" s="5"/>
    </row>
    <row r="666" spans="1:4" x14ac:dyDescent="0.2">
      <c r="A666" s="5"/>
      <c r="B666" s="9"/>
      <c r="C666" s="5"/>
      <c r="D666" s="5"/>
    </row>
    <row r="667" spans="1:4" x14ac:dyDescent="0.2">
      <c r="A667" s="5"/>
      <c r="B667" s="9"/>
      <c r="C667" s="5"/>
      <c r="D667" s="5"/>
    </row>
    <row r="668" spans="1:4" x14ac:dyDescent="0.2">
      <c r="A668" s="5"/>
      <c r="B668" s="9"/>
      <c r="C668" s="5"/>
      <c r="D668" s="5"/>
    </row>
    <row r="669" spans="1:4" x14ac:dyDescent="0.2">
      <c r="A669" s="5"/>
      <c r="B669" s="9"/>
      <c r="C669" s="5"/>
      <c r="D669" s="5"/>
    </row>
    <row r="670" spans="1:4" x14ac:dyDescent="0.2">
      <c r="A670" s="5"/>
      <c r="B670" s="9"/>
      <c r="C670" s="5"/>
      <c r="D670" s="5"/>
    </row>
  </sheetData>
  <protectedRanges>
    <protectedRange sqref="A465:D469" name="Range1"/>
  </protectedRanges>
  <sortState xmlns:xlrd2="http://schemas.microsoft.com/office/spreadsheetml/2017/richdata2" ref="A21:Q474">
    <sortCondition ref="C21:C474"/>
  </sortState>
  <phoneticPr fontId="0" type="noConversion"/>
  <hyperlinks>
    <hyperlink ref="L166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380" workbookViewId="0">
      <selection activeCell="A351" sqref="A351:D425"/>
    </sheetView>
  </sheetViews>
  <sheetFormatPr defaultRowHeight="12.75" x14ac:dyDescent="0.2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59" t="s">
        <v>251</v>
      </c>
      <c r="I1" s="60" t="s">
        <v>171</v>
      </c>
      <c r="J1" s="61" t="s">
        <v>237</v>
      </c>
    </row>
    <row r="2" spans="1:16" x14ac:dyDescent="0.2">
      <c r="I2" s="62" t="s">
        <v>182</v>
      </c>
      <c r="J2" s="63" t="s">
        <v>236</v>
      </c>
    </row>
    <row r="3" spans="1:16" x14ac:dyDescent="0.2">
      <c r="A3" s="64" t="s">
        <v>252</v>
      </c>
      <c r="I3" s="62" t="s">
        <v>186</v>
      </c>
      <c r="J3" s="63" t="s">
        <v>253</v>
      </c>
    </row>
    <row r="4" spans="1:16" x14ac:dyDescent="0.2">
      <c r="I4" s="62" t="s">
        <v>200</v>
      </c>
      <c r="J4" s="63" t="s">
        <v>253</v>
      </c>
    </row>
    <row r="5" spans="1:16" ht="13.5" thickBot="1" x14ac:dyDescent="0.25">
      <c r="I5" s="65" t="s">
        <v>230</v>
      </c>
      <c r="J5" s="66" t="s">
        <v>254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ORI 112 </v>
      </c>
      <c r="B11" s="1" t="str">
        <f t="shared" ref="B11:B74" si="1">IF(H11=INT(H11),"I","II")</f>
        <v>II</v>
      </c>
      <c r="C11" s="8">
        <f t="shared" ref="C11:C74" si="2">1*G11</f>
        <v>40299.553</v>
      </c>
      <c r="D11" s="11" t="str">
        <f t="shared" ref="D11:D74" si="3">VLOOKUP(F11,I$1:J$5,2,FALSE)</f>
        <v>vis</v>
      </c>
      <c r="E11" s="67">
        <f>VLOOKUP(C11,Active!C$21:E$969,3,FALSE)</f>
        <v>1679.5135178411072</v>
      </c>
      <c r="F11" s="1" t="s">
        <v>230</v>
      </c>
      <c r="G11" s="11" t="str">
        <f t="shared" ref="G11:G74" si="4">MID(I11,3,LEN(I11)-3)</f>
        <v>40299.553</v>
      </c>
      <c r="H11" s="8">
        <f t="shared" ref="H11:H74" si="5">1*K11</f>
        <v>1679.5</v>
      </c>
      <c r="I11" s="68" t="s">
        <v>296</v>
      </c>
      <c r="J11" s="69" t="s">
        <v>297</v>
      </c>
      <c r="K11" s="68">
        <v>1679.5</v>
      </c>
      <c r="L11" s="68" t="s">
        <v>298</v>
      </c>
      <c r="M11" s="69" t="s">
        <v>259</v>
      </c>
      <c r="N11" s="69"/>
      <c r="O11" s="70" t="s">
        <v>299</v>
      </c>
      <c r="P11" s="70" t="s">
        <v>300</v>
      </c>
    </row>
    <row r="12" spans="1:16" ht="12.75" customHeight="1" thickBot="1" x14ac:dyDescent="0.25">
      <c r="A12" s="8" t="str">
        <f t="shared" si="0"/>
        <v> ORI 113 </v>
      </c>
      <c r="B12" s="1" t="str">
        <f t="shared" si="1"/>
        <v>I</v>
      </c>
      <c r="C12" s="8">
        <f t="shared" si="2"/>
        <v>40318.39</v>
      </c>
      <c r="D12" s="11" t="str">
        <f t="shared" si="3"/>
        <v>vis</v>
      </c>
      <c r="E12" s="67">
        <f>VLOOKUP(C12,Active!C$21:E$969,3,FALSE)</f>
        <v>1728.052375068349</v>
      </c>
      <c r="F12" s="1" t="s">
        <v>230</v>
      </c>
      <c r="G12" s="11" t="str">
        <f t="shared" si="4"/>
        <v>40318.390</v>
      </c>
      <c r="H12" s="8">
        <f t="shared" si="5"/>
        <v>1728</v>
      </c>
      <c r="I12" s="68" t="s">
        <v>301</v>
      </c>
      <c r="J12" s="69" t="s">
        <v>302</v>
      </c>
      <c r="K12" s="68">
        <v>1728</v>
      </c>
      <c r="L12" s="68" t="s">
        <v>303</v>
      </c>
      <c r="M12" s="69" t="s">
        <v>259</v>
      </c>
      <c r="N12" s="69"/>
      <c r="O12" s="70" t="s">
        <v>299</v>
      </c>
      <c r="P12" s="70" t="s">
        <v>304</v>
      </c>
    </row>
    <row r="13" spans="1:16" ht="12.75" customHeight="1" thickBot="1" x14ac:dyDescent="0.25">
      <c r="A13" s="8" t="str">
        <f t="shared" si="0"/>
        <v> ORI 113 </v>
      </c>
      <c r="B13" s="1" t="str">
        <f t="shared" si="1"/>
        <v>II</v>
      </c>
      <c r="C13" s="8">
        <f t="shared" si="2"/>
        <v>40322.455999999998</v>
      </c>
      <c r="D13" s="11" t="str">
        <f t="shared" si="3"/>
        <v>vis</v>
      </c>
      <c r="E13" s="67">
        <f>VLOOKUP(C13,Active!C$21:E$969,3,FALSE)</f>
        <v>1738.5295738519089</v>
      </c>
      <c r="F13" s="1" t="s">
        <v>230</v>
      </c>
      <c r="G13" s="11" t="str">
        <f t="shared" si="4"/>
        <v>40322.456</v>
      </c>
      <c r="H13" s="8">
        <f t="shared" si="5"/>
        <v>1738.5</v>
      </c>
      <c r="I13" s="68" t="s">
        <v>305</v>
      </c>
      <c r="J13" s="69" t="s">
        <v>306</v>
      </c>
      <c r="K13" s="68">
        <v>1738.5</v>
      </c>
      <c r="L13" s="68" t="s">
        <v>307</v>
      </c>
      <c r="M13" s="69" t="s">
        <v>259</v>
      </c>
      <c r="N13" s="69"/>
      <c r="O13" s="70" t="s">
        <v>299</v>
      </c>
      <c r="P13" s="70" t="s">
        <v>304</v>
      </c>
    </row>
    <row r="14" spans="1:16" ht="12.75" customHeight="1" thickBot="1" x14ac:dyDescent="0.25">
      <c r="A14" s="8" t="str">
        <f t="shared" si="0"/>
        <v> ORI 113 </v>
      </c>
      <c r="B14" s="1" t="str">
        <f t="shared" si="1"/>
        <v>II</v>
      </c>
      <c r="C14" s="8">
        <f t="shared" si="2"/>
        <v>40331.373</v>
      </c>
      <c r="D14" s="11" t="str">
        <f t="shared" si="3"/>
        <v>vis</v>
      </c>
      <c r="E14" s="67">
        <f>VLOOKUP(C14,Active!C$21:E$969,3,FALSE)</f>
        <v>1761.5067459013535</v>
      </c>
      <c r="F14" s="1" t="s">
        <v>230</v>
      </c>
      <c r="G14" s="11" t="str">
        <f t="shared" si="4"/>
        <v>40331.373</v>
      </c>
      <c r="H14" s="8">
        <f t="shared" si="5"/>
        <v>1761.5</v>
      </c>
      <c r="I14" s="68" t="s">
        <v>308</v>
      </c>
      <c r="J14" s="69" t="s">
        <v>309</v>
      </c>
      <c r="K14" s="68">
        <v>1761.5</v>
      </c>
      <c r="L14" s="68" t="s">
        <v>310</v>
      </c>
      <c r="M14" s="69" t="s">
        <v>259</v>
      </c>
      <c r="N14" s="69"/>
      <c r="O14" s="70" t="s">
        <v>311</v>
      </c>
      <c r="P14" s="70" t="s">
        <v>304</v>
      </c>
    </row>
    <row r="15" spans="1:16" ht="12.75" customHeight="1" thickBot="1" x14ac:dyDescent="0.25">
      <c r="A15" s="8" t="str">
        <f t="shared" si="0"/>
        <v> ORI 113 </v>
      </c>
      <c r="B15" s="1" t="str">
        <f t="shared" si="1"/>
        <v>II</v>
      </c>
      <c r="C15" s="8">
        <f t="shared" si="2"/>
        <v>40353.495000000003</v>
      </c>
      <c r="D15" s="11" t="str">
        <f t="shared" si="3"/>
        <v>vis</v>
      </c>
      <c r="E15" s="67">
        <f>VLOOKUP(C15,Active!C$21:E$969,3,FALSE)</f>
        <v>1818.5103345609712</v>
      </c>
      <c r="F15" s="1" t="s">
        <v>230</v>
      </c>
      <c r="G15" s="11" t="str">
        <f t="shared" si="4"/>
        <v>40353.495</v>
      </c>
      <c r="H15" s="8">
        <f t="shared" si="5"/>
        <v>1818.5</v>
      </c>
      <c r="I15" s="68" t="s">
        <v>312</v>
      </c>
      <c r="J15" s="69" t="s">
        <v>313</v>
      </c>
      <c r="K15" s="68">
        <v>1818.5</v>
      </c>
      <c r="L15" s="68" t="s">
        <v>272</v>
      </c>
      <c r="M15" s="69" t="s">
        <v>259</v>
      </c>
      <c r="N15" s="69"/>
      <c r="O15" s="70" t="s">
        <v>299</v>
      </c>
      <c r="P15" s="70" t="s">
        <v>304</v>
      </c>
    </row>
    <row r="16" spans="1:16" ht="12.75" customHeight="1" thickBot="1" x14ac:dyDescent="0.25">
      <c r="A16" s="8" t="str">
        <f t="shared" si="0"/>
        <v> ORI 113 </v>
      </c>
      <c r="B16" s="1" t="str">
        <f t="shared" si="1"/>
        <v>II</v>
      </c>
      <c r="C16" s="8">
        <f t="shared" si="2"/>
        <v>40362.425999999999</v>
      </c>
      <c r="D16" s="11" t="str">
        <f t="shared" si="3"/>
        <v>vis</v>
      </c>
      <c r="E16" s="67">
        <f>VLOOKUP(C16,Active!C$21:E$969,3,FALSE)</f>
        <v>1841.5235815693247</v>
      </c>
      <c r="F16" s="1" t="s">
        <v>230</v>
      </c>
      <c r="G16" s="11" t="str">
        <f t="shared" si="4"/>
        <v>40362.426</v>
      </c>
      <c r="H16" s="8">
        <f t="shared" si="5"/>
        <v>1841.5</v>
      </c>
      <c r="I16" s="68" t="s">
        <v>314</v>
      </c>
      <c r="J16" s="69" t="s">
        <v>315</v>
      </c>
      <c r="K16" s="68">
        <v>1841.5</v>
      </c>
      <c r="L16" s="68" t="s">
        <v>276</v>
      </c>
      <c r="M16" s="69" t="s">
        <v>259</v>
      </c>
      <c r="N16" s="69"/>
      <c r="O16" s="70" t="s">
        <v>299</v>
      </c>
      <c r="P16" s="70" t="s">
        <v>304</v>
      </c>
    </row>
    <row r="17" spans="1:16" ht="12.75" customHeight="1" thickBot="1" x14ac:dyDescent="0.25">
      <c r="A17" s="8" t="str">
        <f t="shared" si="0"/>
        <v> ORI 113 </v>
      </c>
      <c r="B17" s="1" t="str">
        <f t="shared" si="1"/>
        <v>I</v>
      </c>
      <c r="C17" s="8">
        <f t="shared" si="2"/>
        <v>40363.385000000002</v>
      </c>
      <c r="D17" s="11" t="str">
        <f t="shared" si="3"/>
        <v>vis</v>
      </c>
      <c r="E17" s="67">
        <f>VLOOKUP(C17,Active!C$21:E$969,3,FALSE)</f>
        <v>1843.9947162553708</v>
      </c>
      <c r="F17" s="1" t="s">
        <v>230</v>
      </c>
      <c r="G17" s="11" t="str">
        <f t="shared" si="4"/>
        <v>40363.385</v>
      </c>
      <c r="H17" s="8">
        <f t="shared" si="5"/>
        <v>1844</v>
      </c>
      <c r="I17" s="68" t="s">
        <v>316</v>
      </c>
      <c r="J17" s="69" t="s">
        <v>317</v>
      </c>
      <c r="K17" s="68">
        <v>1844</v>
      </c>
      <c r="L17" s="68" t="s">
        <v>258</v>
      </c>
      <c r="M17" s="69" t="s">
        <v>259</v>
      </c>
      <c r="N17" s="69"/>
      <c r="O17" s="70" t="s">
        <v>299</v>
      </c>
      <c r="P17" s="70" t="s">
        <v>304</v>
      </c>
    </row>
    <row r="18" spans="1:16" ht="12.75" customHeight="1" thickBot="1" x14ac:dyDescent="0.25">
      <c r="A18" s="8" t="str">
        <f t="shared" si="0"/>
        <v> ORI 117 </v>
      </c>
      <c r="B18" s="1" t="str">
        <f t="shared" si="1"/>
        <v>I</v>
      </c>
      <c r="C18" s="8">
        <f t="shared" si="2"/>
        <v>40589.64</v>
      </c>
      <c r="D18" s="11" t="str">
        <f t="shared" si="3"/>
        <v>vis</v>
      </c>
      <c r="E18" s="67">
        <f>VLOOKUP(C18,Active!C$21:E$969,3,FALSE)</f>
        <v>2427.0047041488656</v>
      </c>
      <c r="F18" s="1" t="s">
        <v>230</v>
      </c>
      <c r="G18" s="11" t="str">
        <f t="shared" si="4"/>
        <v>40589.640</v>
      </c>
      <c r="H18" s="8">
        <f t="shared" si="5"/>
        <v>2427</v>
      </c>
      <c r="I18" s="68" t="s">
        <v>318</v>
      </c>
      <c r="J18" s="69" t="s">
        <v>319</v>
      </c>
      <c r="K18" s="68">
        <v>2427</v>
      </c>
      <c r="L18" s="68" t="s">
        <v>279</v>
      </c>
      <c r="M18" s="69" t="s">
        <v>259</v>
      </c>
      <c r="N18" s="69"/>
      <c r="O18" s="70" t="s">
        <v>299</v>
      </c>
      <c r="P18" s="70" t="s">
        <v>320</v>
      </c>
    </row>
    <row r="19" spans="1:16" ht="12.75" customHeight="1" thickBot="1" x14ac:dyDescent="0.25">
      <c r="A19" s="8" t="str">
        <f t="shared" si="0"/>
        <v> ORI 118 </v>
      </c>
      <c r="B19" s="1" t="str">
        <f t="shared" si="1"/>
        <v>II</v>
      </c>
      <c r="C19" s="8">
        <f t="shared" si="2"/>
        <v>40688.398000000001</v>
      </c>
      <c r="D19" s="11" t="str">
        <f t="shared" si="3"/>
        <v>vis</v>
      </c>
      <c r="E19" s="67">
        <f>VLOOKUP(C19,Active!C$21:E$969,3,FALSE)</f>
        <v>2681.4826179381184</v>
      </c>
      <c r="F19" s="1" t="s">
        <v>230</v>
      </c>
      <c r="G19" s="11" t="str">
        <f t="shared" si="4"/>
        <v>40688.398</v>
      </c>
      <c r="H19" s="8">
        <f t="shared" si="5"/>
        <v>2681.5</v>
      </c>
      <c r="I19" s="68" t="s">
        <v>321</v>
      </c>
      <c r="J19" s="69" t="s">
        <v>322</v>
      </c>
      <c r="K19" s="68">
        <v>2681.5</v>
      </c>
      <c r="L19" s="68" t="s">
        <v>323</v>
      </c>
      <c r="M19" s="69" t="s">
        <v>259</v>
      </c>
      <c r="N19" s="69"/>
      <c r="O19" s="70" t="s">
        <v>299</v>
      </c>
      <c r="P19" s="70" t="s">
        <v>324</v>
      </c>
    </row>
    <row r="20" spans="1:16" ht="12.75" customHeight="1" thickBot="1" x14ac:dyDescent="0.25">
      <c r="A20" s="8" t="str">
        <f t="shared" si="0"/>
        <v> ORI 119 </v>
      </c>
      <c r="B20" s="1" t="str">
        <f t="shared" si="1"/>
        <v>II</v>
      </c>
      <c r="C20" s="8">
        <f t="shared" si="2"/>
        <v>40714.404000000002</v>
      </c>
      <c r="D20" s="11" t="str">
        <f t="shared" si="3"/>
        <v>vis</v>
      </c>
      <c r="E20" s="67">
        <f>VLOOKUP(C20,Active!C$21:E$969,3,FALSE)</f>
        <v>2748.4944309153302</v>
      </c>
      <c r="F20" s="1" t="s">
        <v>230</v>
      </c>
      <c r="G20" s="11" t="str">
        <f t="shared" si="4"/>
        <v>40714.404</v>
      </c>
      <c r="H20" s="8">
        <f t="shared" si="5"/>
        <v>2748.5</v>
      </c>
      <c r="I20" s="68" t="s">
        <v>325</v>
      </c>
      <c r="J20" s="69" t="s">
        <v>326</v>
      </c>
      <c r="K20" s="68">
        <v>2748.5</v>
      </c>
      <c r="L20" s="68" t="s">
        <v>258</v>
      </c>
      <c r="M20" s="69" t="s">
        <v>259</v>
      </c>
      <c r="N20" s="69"/>
      <c r="O20" s="70" t="s">
        <v>299</v>
      </c>
      <c r="P20" s="70" t="s">
        <v>327</v>
      </c>
    </row>
    <row r="21" spans="1:16" ht="12.75" customHeight="1" thickBot="1" x14ac:dyDescent="0.25">
      <c r="A21" s="8" t="str">
        <f t="shared" si="0"/>
        <v> ORI 119 </v>
      </c>
      <c r="B21" s="1" t="str">
        <f t="shared" si="1"/>
        <v>I</v>
      </c>
      <c r="C21" s="8">
        <f t="shared" si="2"/>
        <v>40715.377</v>
      </c>
      <c r="D21" s="11" t="str">
        <f t="shared" si="3"/>
        <v>vis</v>
      </c>
      <c r="E21" s="67">
        <f>VLOOKUP(C21,Active!C$21:E$969,3,FALSE)</f>
        <v>2751.0016405602851</v>
      </c>
      <c r="F21" s="1" t="s">
        <v>230</v>
      </c>
      <c r="G21" s="11" t="str">
        <f t="shared" si="4"/>
        <v>40715.377</v>
      </c>
      <c r="H21" s="8">
        <f t="shared" si="5"/>
        <v>2751</v>
      </c>
      <c r="I21" s="68" t="s">
        <v>328</v>
      </c>
      <c r="J21" s="69" t="s">
        <v>329</v>
      </c>
      <c r="K21" s="68">
        <v>2751</v>
      </c>
      <c r="L21" s="68" t="s">
        <v>264</v>
      </c>
      <c r="M21" s="69" t="s">
        <v>259</v>
      </c>
      <c r="N21" s="69"/>
      <c r="O21" s="70" t="s">
        <v>299</v>
      </c>
      <c r="P21" s="70" t="s">
        <v>327</v>
      </c>
    </row>
    <row r="22" spans="1:16" ht="12.75" customHeight="1" thickBot="1" x14ac:dyDescent="0.25">
      <c r="A22" s="8" t="str">
        <f t="shared" si="0"/>
        <v> ORI 119 </v>
      </c>
      <c r="B22" s="1" t="str">
        <f t="shared" si="1"/>
        <v>I</v>
      </c>
      <c r="C22" s="8">
        <f t="shared" si="2"/>
        <v>40720.417999999998</v>
      </c>
      <c r="D22" s="11" t="str">
        <f t="shared" si="3"/>
        <v>vis</v>
      </c>
      <c r="E22" s="67">
        <f>VLOOKUP(C22,Active!C$21:E$969,3,FALSE)</f>
        <v>2763.9912025543613</v>
      </c>
      <c r="F22" s="1" t="s">
        <v>230</v>
      </c>
      <c r="G22" s="11" t="str">
        <f t="shared" si="4"/>
        <v>40720.418</v>
      </c>
      <c r="H22" s="8">
        <f t="shared" si="5"/>
        <v>2764</v>
      </c>
      <c r="I22" s="68" t="s">
        <v>330</v>
      </c>
      <c r="J22" s="69" t="s">
        <v>331</v>
      </c>
      <c r="K22" s="68">
        <v>2764</v>
      </c>
      <c r="L22" s="68" t="s">
        <v>255</v>
      </c>
      <c r="M22" s="69" t="s">
        <v>259</v>
      </c>
      <c r="N22" s="69"/>
      <c r="O22" s="70" t="s">
        <v>299</v>
      </c>
      <c r="P22" s="70" t="s">
        <v>327</v>
      </c>
    </row>
    <row r="23" spans="1:16" ht="12.75" customHeight="1" thickBot="1" x14ac:dyDescent="0.25">
      <c r="A23" s="8" t="str">
        <f t="shared" si="0"/>
        <v> ORI 119 </v>
      </c>
      <c r="B23" s="1" t="str">
        <f t="shared" si="1"/>
        <v>I</v>
      </c>
      <c r="C23" s="8">
        <f t="shared" si="2"/>
        <v>40741.377</v>
      </c>
      <c r="D23" s="11" t="str">
        <f t="shared" si="3"/>
        <v>vis</v>
      </c>
      <c r="E23" s="67">
        <f>VLOOKUP(C23,Active!C$21:E$969,3,FALSE)</f>
        <v>2817.9979928408143</v>
      </c>
      <c r="F23" s="1" t="s">
        <v>230</v>
      </c>
      <c r="G23" s="11" t="str">
        <f t="shared" si="4"/>
        <v>40741.377</v>
      </c>
      <c r="H23" s="8">
        <f t="shared" si="5"/>
        <v>2818</v>
      </c>
      <c r="I23" s="68" t="s">
        <v>332</v>
      </c>
      <c r="J23" s="69" t="s">
        <v>333</v>
      </c>
      <c r="K23" s="68">
        <v>2818</v>
      </c>
      <c r="L23" s="68" t="s">
        <v>334</v>
      </c>
      <c r="M23" s="69" t="s">
        <v>259</v>
      </c>
      <c r="N23" s="69"/>
      <c r="O23" s="70" t="s">
        <v>299</v>
      </c>
      <c r="P23" s="70" t="s">
        <v>327</v>
      </c>
    </row>
    <row r="24" spans="1:16" ht="12.75" customHeight="1" thickBot="1" x14ac:dyDescent="0.25">
      <c r="A24" s="8" t="str">
        <f t="shared" si="0"/>
        <v> ORI 122 </v>
      </c>
      <c r="B24" s="1" t="str">
        <f t="shared" si="1"/>
        <v>I</v>
      </c>
      <c r="C24" s="8">
        <f t="shared" si="2"/>
        <v>40913.688999999998</v>
      </c>
      <c r="D24" s="11" t="str">
        <f t="shared" si="3"/>
        <v>vis</v>
      </c>
      <c r="E24" s="67">
        <f>VLOOKUP(C24,Active!C$21:E$969,3,FALSE)</f>
        <v>3262.0085872316736</v>
      </c>
      <c r="F24" s="1" t="s">
        <v>230</v>
      </c>
      <c r="G24" s="11" t="str">
        <f t="shared" si="4"/>
        <v>40913.689</v>
      </c>
      <c r="H24" s="8">
        <f t="shared" si="5"/>
        <v>3262</v>
      </c>
      <c r="I24" s="68" t="s">
        <v>335</v>
      </c>
      <c r="J24" s="69" t="s">
        <v>336</v>
      </c>
      <c r="K24" s="68">
        <v>3262</v>
      </c>
      <c r="L24" s="68" t="s">
        <v>310</v>
      </c>
      <c r="M24" s="69" t="s">
        <v>259</v>
      </c>
      <c r="N24" s="69"/>
      <c r="O24" s="70" t="s">
        <v>299</v>
      </c>
      <c r="P24" s="70" t="s">
        <v>337</v>
      </c>
    </row>
    <row r="25" spans="1:16" ht="12.75" customHeight="1" thickBot="1" x14ac:dyDescent="0.25">
      <c r="A25" s="8" t="str">
        <f t="shared" si="0"/>
        <v> ORI 122 </v>
      </c>
      <c r="B25" s="1" t="str">
        <f t="shared" si="1"/>
        <v>II</v>
      </c>
      <c r="C25" s="8">
        <f t="shared" si="2"/>
        <v>40926.688999999998</v>
      </c>
      <c r="D25" s="11" t="str">
        <f t="shared" si="3"/>
        <v>vis</v>
      </c>
      <c r="E25" s="67">
        <f>VLOOKUP(C25,Active!C$21:E$969,3,FALSE)</f>
        <v>3295.5067633719377</v>
      </c>
      <c r="F25" s="1" t="s">
        <v>230</v>
      </c>
      <c r="G25" s="11" t="str">
        <f t="shared" si="4"/>
        <v>40926.689</v>
      </c>
      <c r="H25" s="8">
        <f t="shared" si="5"/>
        <v>3295.5</v>
      </c>
      <c r="I25" s="68" t="s">
        <v>338</v>
      </c>
      <c r="J25" s="69" t="s">
        <v>339</v>
      </c>
      <c r="K25" s="68">
        <v>3295.5</v>
      </c>
      <c r="L25" s="68" t="s">
        <v>310</v>
      </c>
      <c r="M25" s="69" t="s">
        <v>259</v>
      </c>
      <c r="N25" s="69"/>
      <c r="O25" s="70" t="s">
        <v>299</v>
      </c>
      <c r="P25" s="70" t="s">
        <v>337</v>
      </c>
    </row>
    <row r="26" spans="1:16" ht="12.75" customHeight="1" thickBot="1" x14ac:dyDescent="0.25">
      <c r="A26" s="8" t="str">
        <f t="shared" si="0"/>
        <v> ORI 124 </v>
      </c>
      <c r="B26" s="1" t="str">
        <f t="shared" si="1"/>
        <v>II</v>
      </c>
      <c r="C26" s="8">
        <f t="shared" si="2"/>
        <v>41003.529000000002</v>
      </c>
      <c r="D26" s="11" t="str">
        <f t="shared" si="3"/>
        <v>vis</v>
      </c>
      <c r="E26" s="67">
        <f>VLOOKUP(C26,Active!C$21:E$969,3,FALSE)</f>
        <v>3493.5067521887104</v>
      </c>
      <c r="F26" s="1" t="s">
        <v>230</v>
      </c>
      <c r="G26" s="11" t="str">
        <f t="shared" si="4"/>
        <v>41003.529</v>
      </c>
      <c r="H26" s="8">
        <f t="shared" si="5"/>
        <v>3493.5</v>
      </c>
      <c r="I26" s="68" t="s">
        <v>340</v>
      </c>
      <c r="J26" s="69" t="s">
        <v>341</v>
      </c>
      <c r="K26" s="68">
        <v>3493.5</v>
      </c>
      <c r="L26" s="68" t="s">
        <v>310</v>
      </c>
      <c r="M26" s="69" t="s">
        <v>259</v>
      </c>
      <c r="N26" s="69"/>
      <c r="O26" s="70" t="s">
        <v>299</v>
      </c>
      <c r="P26" s="70" t="s">
        <v>342</v>
      </c>
    </row>
    <row r="27" spans="1:16" ht="12.75" customHeight="1" thickBot="1" x14ac:dyDescent="0.25">
      <c r="A27" s="8" t="str">
        <f t="shared" si="0"/>
        <v> ORI 124 </v>
      </c>
      <c r="B27" s="1" t="str">
        <f t="shared" si="1"/>
        <v>I</v>
      </c>
      <c r="C27" s="8">
        <f t="shared" si="2"/>
        <v>41027.387999999999</v>
      </c>
      <c r="D27" s="11" t="str">
        <f t="shared" si="3"/>
        <v>vis</v>
      </c>
      <c r="E27" s="67">
        <f>VLOOKUP(C27,Active!C$21:E$969,3,FALSE)</f>
        <v>3554.9862125372074</v>
      </c>
      <c r="F27" s="1" t="s">
        <v>230</v>
      </c>
      <c r="G27" s="11" t="str">
        <f t="shared" si="4"/>
        <v>41027.388</v>
      </c>
      <c r="H27" s="8">
        <f t="shared" si="5"/>
        <v>3555</v>
      </c>
      <c r="I27" s="68" t="s">
        <v>343</v>
      </c>
      <c r="J27" s="69" t="s">
        <v>344</v>
      </c>
      <c r="K27" s="68">
        <v>3555</v>
      </c>
      <c r="L27" s="68" t="s">
        <v>345</v>
      </c>
      <c r="M27" s="69" t="s">
        <v>259</v>
      </c>
      <c r="N27" s="69"/>
      <c r="O27" s="70" t="s">
        <v>299</v>
      </c>
      <c r="P27" s="70" t="s">
        <v>342</v>
      </c>
    </row>
    <row r="28" spans="1:16" ht="12.75" customHeight="1" thickBot="1" x14ac:dyDescent="0.25">
      <c r="A28" s="8" t="str">
        <f t="shared" si="0"/>
        <v> ORI 124 </v>
      </c>
      <c r="B28" s="1" t="str">
        <f t="shared" si="1"/>
        <v>II</v>
      </c>
      <c r="C28" s="8">
        <f t="shared" si="2"/>
        <v>41034.572999999997</v>
      </c>
      <c r="D28" s="11" t="str">
        <f t="shared" si="3"/>
        <v>vis</v>
      </c>
      <c r="E28" s="67">
        <f>VLOOKUP(C28,Active!C$21:E$969,3,FALSE)</f>
        <v>3573.5003968116475</v>
      </c>
      <c r="F28" s="1" t="s">
        <v>230</v>
      </c>
      <c r="G28" s="11" t="str">
        <f t="shared" si="4"/>
        <v>41034.573</v>
      </c>
      <c r="H28" s="8">
        <f t="shared" si="5"/>
        <v>3573.5</v>
      </c>
      <c r="I28" s="68" t="s">
        <v>346</v>
      </c>
      <c r="J28" s="69" t="s">
        <v>347</v>
      </c>
      <c r="K28" s="68">
        <v>3573.5</v>
      </c>
      <c r="L28" s="68" t="s">
        <v>348</v>
      </c>
      <c r="M28" s="69" t="s">
        <v>259</v>
      </c>
      <c r="N28" s="69"/>
      <c r="O28" s="70" t="s">
        <v>299</v>
      </c>
      <c r="P28" s="70" t="s">
        <v>342</v>
      </c>
    </row>
    <row r="29" spans="1:16" ht="12.75" customHeight="1" thickBot="1" x14ac:dyDescent="0.25">
      <c r="A29" s="8" t="str">
        <f t="shared" si="0"/>
        <v> ORI 124 </v>
      </c>
      <c r="B29" s="1" t="str">
        <f t="shared" si="1"/>
        <v>I</v>
      </c>
      <c r="C29" s="8">
        <f t="shared" si="2"/>
        <v>41042.54</v>
      </c>
      <c r="D29" s="11" t="str">
        <f t="shared" si="3"/>
        <v>vis</v>
      </c>
      <c r="E29" s="67">
        <f>VLOOKUP(C29,Active!C$21:E$969,3,FALSE)</f>
        <v>3594.0296252200801</v>
      </c>
      <c r="F29" s="1" t="s">
        <v>230</v>
      </c>
      <c r="G29" s="11" t="str">
        <f t="shared" si="4"/>
        <v>41042.540</v>
      </c>
      <c r="H29" s="8">
        <f t="shared" si="5"/>
        <v>3594</v>
      </c>
      <c r="I29" s="68" t="s">
        <v>349</v>
      </c>
      <c r="J29" s="69" t="s">
        <v>350</v>
      </c>
      <c r="K29" s="68">
        <v>3594</v>
      </c>
      <c r="L29" s="68" t="s">
        <v>307</v>
      </c>
      <c r="M29" s="69" t="s">
        <v>259</v>
      </c>
      <c r="N29" s="69"/>
      <c r="O29" s="70" t="s">
        <v>299</v>
      </c>
      <c r="P29" s="70" t="s">
        <v>342</v>
      </c>
    </row>
    <row r="30" spans="1:16" ht="12.75" customHeight="1" thickBot="1" x14ac:dyDescent="0.25">
      <c r="A30" s="8" t="str">
        <f t="shared" si="0"/>
        <v> ORI 125 </v>
      </c>
      <c r="B30" s="1" t="str">
        <f t="shared" si="1"/>
        <v>II</v>
      </c>
      <c r="C30" s="8">
        <f t="shared" si="2"/>
        <v>41054.366999999998</v>
      </c>
      <c r="D30" s="11" t="str">
        <f t="shared" si="3"/>
        <v>vis</v>
      </c>
      <c r="E30" s="67">
        <f>VLOOKUP(C30,Active!C$21:E$969,3,FALSE)</f>
        <v>3624.5052351593745</v>
      </c>
      <c r="F30" s="1" t="s">
        <v>230</v>
      </c>
      <c r="G30" s="11" t="str">
        <f t="shared" si="4"/>
        <v>41054.367</v>
      </c>
      <c r="H30" s="8">
        <f t="shared" si="5"/>
        <v>3624.5</v>
      </c>
      <c r="I30" s="68" t="s">
        <v>351</v>
      </c>
      <c r="J30" s="69" t="s">
        <v>352</v>
      </c>
      <c r="K30" s="68">
        <v>3624.5</v>
      </c>
      <c r="L30" s="68" t="s">
        <v>279</v>
      </c>
      <c r="M30" s="69" t="s">
        <v>259</v>
      </c>
      <c r="N30" s="69"/>
      <c r="O30" s="70" t="s">
        <v>311</v>
      </c>
      <c r="P30" s="70" t="s">
        <v>353</v>
      </c>
    </row>
    <row r="31" spans="1:16" ht="12.75" customHeight="1" thickBot="1" x14ac:dyDescent="0.25">
      <c r="A31" s="8" t="str">
        <f t="shared" si="0"/>
        <v> ORI 125 </v>
      </c>
      <c r="B31" s="1" t="str">
        <f t="shared" si="1"/>
        <v>I</v>
      </c>
      <c r="C31" s="8">
        <f t="shared" si="2"/>
        <v>41055.332999999999</v>
      </c>
      <c r="D31" s="11" t="str">
        <f t="shared" si="3"/>
        <v>vis</v>
      </c>
      <c r="E31" s="67">
        <f>VLOOKUP(C31,Active!C$21:E$969,3,FALSE)</f>
        <v>3626.9944073248748</v>
      </c>
      <c r="F31" s="1" t="s">
        <v>230</v>
      </c>
      <c r="G31" s="11" t="str">
        <f t="shared" si="4"/>
        <v>41055.333</v>
      </c>
      <c r="H31" s="8">
        <f t="shared" si="5"/>
        <v>3627</v>
      </c>
      <c r="I31" s="68" t="s">
        <v>354</v>
      </c>
      <c r="J31" s="69" t="s">
        <v>355</v>
      </c>
      <c r="K31" s="68">
        <v>3627</v>
      </c>
      <c r="L31" s="68" t="s">
        <v>258</v>
      </c>
      <c r="M31" s="69" t="s">
        <v>259</v>
      </c>
      <c r="N31" s="69"/>
      <c r="O31" s="70" t="s">
        <v>299</v>
      </c>
      <c r="P31" s="70" t="s">
        <v>353</v>
      </c>
    </row>
    <row r="32" spans="1:16" ht="12.75" customHeight="1" thickBot="1" x14ac:dyDescent="0.25">
      <c r="A32" s="8" t="str">
        <f t="shared" si="0"/>
        <v> ORI 125 </v>
      </c>
      <c r="B32" s="1" t="str">
        <f t="shared" si="1"/>
        <v>I</v>
      </c>
      <c r="C32" s="8">
        <f t="shared" si="2"/>
        <v>41056.495999999999</v>
      </c>
      <c r="D32" s="11" t="str">
        <f t="shared" si="3"/>
        <v>vis</v>
      </c>
      <c r="E32" s="67">
        <f>VLOOKUP(C32,Active!C$21:E$969,3,FALSE)</f>
        <v>3629.9912056980397</v>
      </c>
      <c r="F32" s="1" t="s">
        <v>230</v>
      </c>
      <c r="G32" s="11" t="str">
        <f t="shared" si="4"/>
        <v>41056.496</v>
      </c>
      <c r="H32" s="8">
        <f t="shared" si="5"/>
        <v>3630</v>
      </c>
      <c r="I32" s="68" t="s">
        <v>356</v>
      </c>
      <c r="J32" s="69" t="s">
        <v>357</v>
      </c>
      <c r="K32" s="68">
        <v>3630</v>
      </c>
      <c r="L32" s="68" t="s">
        <v>255</v>
      </c>
      <c r="M32" s="69" t="s">
        <v>259</v>
      </c>
      <c r="N32" s="69"/>
      <c r="O32" s="70" t="s">
        <v>311</v>
      </c>
      <c r="P32" s="70" t="s">
        <v>353</v>
      </c>
    </row>
    <row r="33" spans="1:16" ht="12.75" customHeight="1" thickBot="1" x14ac:dyDescent="0.25">
      <c r="A33" s="8" t="str">
        <f t="shared" si="0"/>
        <v> ORI 125 </v>
      </c>
      <c r="B33" s="1" t="str">
        <f t="shared" si="1"/>
        <v>II</v>
      </c>
      <c r="C33" s="8">
        <f t="shared" si="2"/>
        <v>41057.468999999997</v>
      </c>
      <c r="D33" s="11" t="str">
        <f t="shared" si="3"/>
        <v>vis</v>
      </c>
      <c r="E33" s="67">
        <f>VLOOKUP(C33,Active!C$21:E$969,3,FALSE)</f>
        <v>3632.4984153429946</v>
      </c>
      <c r="F33" s="1" t="s">
        <v>230</v>
      </c>
      <c r="G33" s="11" t="str">
        <f t="shared" si="4"/>
        <v>41057.469</v>
      </c>
      <c r="H33" s="8">
        <f t="shared" si="5"/>
        <v>3632.5</v>
      </c>
      <c r="I33" s="68" t="s">
        <v>358</v>
      </c>
      <c r="J33" s="69" t="s">
        <v>359</v>
      </c>
      <c r="K33" s="68">
        <v>3632.5</v>
      </c>
      <c r="L33" s="68" t="s">
        <v>334</v>
      </c>
      <c r="M33" s="69" t="s">
        <v>259</v>
      </c>
      <c r="N33" s="69"/>
      <c r="O33" s="70" t="s">
        <v>299</v>
      </c>
      <c r="P33" s="70" t="s">
        <v>353</v>
      </c>
    </row>
    <row r="34" spans="1:16" ht="12.75" customHeight="1" thickBot="1" x14ac:dyDescent="0.25">
      <c r="A34" s="8" t="str">
        <f t="shared" si="0"/>
        <v> ORI 125 </v>
      </c>
      <c r="B34" s="1" t="str">
        <f t="shared" si="1"/>
        <v>I</v>
      </c>
      <c r="C34" s="8">
        <f t="shared" si="2"/>
        <v>41060.375999999997</v>
      </c>
      <c r="D34" s="11" t="str">
        <f t="shared" si="3"/>
        <v>vis</v>
      </c>
      <c r="E34" s="67">
        <f>VLOOKUP(C34,Active!C$21:E$969,3,FALSE)</f>
        <v>3639.9891228845117</v>
      </c>
      <c r="F34" s="1" t="s">
        <v>230</v>
      </c>
      <c r="G34" s="11" t="str">
        <f t="shared" si="4"/>
        <v>41060.376</v>
      </c>
      <c r="H34" s="8">
        <f t="shared" si="5"/>
        <v>3640</v>
      </c>
      <c r="I34" s="68" t="s">
        <v>360</v>
      </c>
      <c r="J34" s="69" t="s">
        <v>361</v>
      </c>
      <c r="K34" s="68">
        <v>3640</v>
      </c>
      <c r="L34" s="68" t="s">
        <v>362</v>
      </c>
      <c r="M34" s="69" t="s">
        <v>259</v>
      </c>
      <c r="N34" s="69"/>
      <c r="O34" s="70" t="s">
        <v>311</v>
      </c>
      <c r="P34" s="70" t="s">
        <v>353</v>
      </c>
    </row>
    <row r="35" spans="1:16" ht="12.75" customHeight="1" thickBot="1" x14ac:dyDescent="0.25">
      <c r="A35" s="8" t="str">
        <f t="shared" si="0"/>
        <v> ORI 125 </v>
      </c>
      <c r="B35" s="1" t="str">
        <f t="shared" si="1"/>
        <v>I</v>
      </c>
      <c r="C35" s="8">
        <f t="shared" si="2"/>
        <v>41060.387000000002</v>
      </c>
      <c r="D35" s="11" t="str">
        <f t="shared" si="3"/>
        <v>vis</v>
      </c>
      <c r="E35" s="67">
        <f>VLOOKUP(C35,Active!C$21:E$969,3,FALSE)</f>
        <v>3640.0174674951072</v>
      </c>
      <c r="F35" s="1" t="s">
        <v>230</v>
      </c>
      <c r="G35" s="11" t="str">
        <f t="shared" si="4"/>
        <v>41060.387</v>
      </c>
      <c r="H35" s="8">
        <f t="shared" si="5"/>
        <v>3640</v>
      </c>
      <c r="I35" s="68" t="s">
        <v>363</v>
      </c>
      <c r="J35" s="69" t="s">
        <v>364</v>
      </c>
      <c r="K35" s="68">
        <v>3640</v>
      </c>
      <c r="L35" s="68" t="s">
        <v>287</v>
      </c>
      <c r="M35" s="69" t="s">
        <v>259</v>
      </c>
      <c r="N35" s="69"/>
      <c r="O35" s="70" t="s">
        <v>299</v>
      </c>
      <c r="P35" s="70" t="s">
        <v>353</v>
      </c>
    </row>
    <row r="36" spans="1:16" ht="12.75" customHeight="1" thickBot="1" x14ac:dyDescent="0.25">
      <c r="A36" s="8" t="str">
        <f t="shared" si="0"/>
        <v> ORI 129 </v>
      </c>
      <c r="B36" s="1" t="str">
        <f t="shared" si="1"/>
        <v>I</v>
      </c>
      <c r="C36" s="8">
        <f t="shared" si="2"/>
        <v>41279.659</v>
      </c>
      <c r="D36" s="11" t="str">
        <f t="shared" si="3"/>
        <v>vis</v>
      </c>
      <c r="E36" s="67">
        <f>VLOOKUP(C36,Active!C$21:E$969,3,FALSE)</f>
        <v>4205.0337812357193</v>
      </c>
      <c r="F36" s="1" t="s">
        <v>230</v>
      </c>
      <c r="G36" s="11" t="str">
        <f t="shared" si="4"/>
        <v>41279.659</v>
      </c>
      <c r="H36" s="8">
        <f t="shared" si="5"/>
        <v>4205</v>
      </c>
      <c r="I36" s="68" t="s">
        <v>377</v>
      </c>
      <c r="J36" s="69" t="s">
        <v>378</v>
      </c>
      <c r="K36" s="68">
        <v>4205</v>
      </c>
      <c r="L36" s="68" t="s">
        <v>379</v>
      </c>
      <c r="M36" s="69" t="s">
        <v>259</v>
      </c>
      <c r="N36" s="69"/>
      <c r="O36" s="70" t="s">
        <v>299</v>
      </c>
      <c r="P36" s="70" t="s">
        <v>380</v>
      </c>
    </row>
    <row r="37" spans="1:16" ht="12.75" customHeight="1" thickBot="1" x14ac:dyDescent="0.25">
      <c r="A37" s="8" t="str">
        <f t="shared" si="0"/>
        <v> BBS 1 </v>
      </c>
      <c r="B37" s="1" t="str">
        <f t="shared" si="1"/>
        <v>II</v>
      </c>
      <c r="C37" s="8">
        <f t="shared" si="2"/>
        <v>41304.684000000001</v>
      </c>
      <c r="D37" s="11" t="str">
        <f t="shared" si="3"/>
        <v>vis</v>
      </c>
      <c r="E37" s="67">
        <f>VLOOKUP(C37,Active!C$21:E$969,3,FALSE)</f>
        <v>4269.5177703057325</v>
      </c>
      <c r="F37" s="1" t="s">
        <v>230</v>
      </c>
      <c r="G37" s="11" t="str">
        <f t="shared" si="4"/>
        <v>41304.684</v>
      </c>
      <c r="H37" s="8">
        <f t="shared" si="5"/>
        <v>4269.5</v>
      </c>
      <c r="I37" s="68" t="s">
        <v>381</v>
      </c>
      <c r="J37" s="69" t="s">
        <v>382</v>
      </c>
      <c r="K37" s="68">
        <v>4269.5</v>
      </c>
      <c r="L37" s="68" t="s">
        <v>287</v>
      </c>
      <c r="M37" s="69" t="s">
        <v>259</v>
      </c>
      <c r="N37" s="69"/>
      <c r="O37" s="70" t="s">
        <v>299</v>
      </c>
      <c r="P37" s="70" t="s">
        <v>383</v>
      </c>
    </row>
    <row r="38" spans="1:16" ht="12.75" customHeight="1" thickBot="1" x14ac:dyDescent="0.25">
      <c r="A38" s="8" t="str">
        <f t="shared" si="0"/>
        <v> BBS 2 </v>
      </c>
      <c r="B38" s="1" t="str">
        <f t="shared" si="1"/>
        <v>II</v>
      </c>
      <c r="C38" s="8">
        <f t="shared" si="2"/>
        <v>41367.536</v>
      </c>
      <c r="D38" s="11" t="str">
        <f t="shared" si="3"/>
        <v>vis</v>
      </c>
      <c r="E38" s="67">
        <f>VLOOKUP(C38,Active!C$21:E$969,3,FALSE)</f>
        <v>4431.4737215955674</v>
      </c>
      <c r="F38" s="1" t="s">
        <v>230</v>
      </c>
      <c r="G38" s="11" t="str">
        <f t="shared" si="4"/>
        <v>41367.536</v>
      </c>
      <c r="H38" s="8">
        <f t="shared" si="5"/>
        <v>4431.5</v>
      </c>
      <c r="I38" s="68" t="s">
        <v>384</v>
      </c>
      <c r="J38" s="69" t="s">
        <v>385</v>
      </c>
      <c r="K38" s="68">
        <v>4431.5</v>
      </c>
      <c r="L38" s="68" t="s">
        <v>386</v>
      </c>
      <c r="M38" s="69" t="s">
        <v>259</v>
      </c>
      <c r="N38" s="69"/>
      <c r="O38" s="70" t="s">
        <v>299</v>
      </c>
      <c r="P38" s="70" t="s">
        <v>387</v>
      </c>
    </row>
    <row r="39" spans="1:16" ht="12.75" customHeight="1" thickBot="1" x14ac:dyDescent="0.25">
      <c r="A39" s="8" t="str">
        <f t="shared" si="0"/>
        <v> BBS 2 </v>
      </c>
      <c r="B39" s="1" t="str">
        <f t="shared" si="1"/>
        <v>I</v>
      </c>
      <c r="C39" s="8">
        <f t="shared" si="2"/>
        <v>41396.455999999998</v>
      </c>
      <c r="D39" s="11" t="str">
        <f t="shared" si="3"/>
        <v>vis</v>
      </c>
      <c r="E39" s="67">
        <f>VLOOKUP(C39,Active!C$21:E$969,3,FALSE)</f>
        <v>4505.9942795937513</v>
      </c>
      <c r="F39" s="1" t="s">
        <v>230</v>
      </c>
      <c r="G39" s="11" t="str">
        <f t="shared" si="4"/>
        <v>41396.456</v>
      </c>
      <c r="H39" s="8">
        <f t="shared" si="5"/>
        <v>4506</v>
      </c>
      <c r="I39" s="68" t="s">
        <v>388</v>
      </c>
      <c r="J39" s="69" t="s">
        <v>389</v>
      </c>
      <c r="K39" s="68">
        <v>4506</v>
      </c>
      <c r="L39" s="68" t="s">
        <v>258</v>
      </c>
      <c r="M39" s="69" t="s">
        <v>259</v>
      </c>
      <c r="N39" s="69"/>
      <c r="O39" s="70" t="s">
        <v>311</v>
      </c>
      <c r="P39" s="70" t="s">
        <v>387</v>
      </c>
    </row>
    <row r="40" spans="1:16" ht="12.75" customHeight="1" thickBot="1" x14ac:dyDescent="0.25">
      <c r="A40" s="8" t="str">
        <f t="shared" si="0"/>
        <v> BBS 3 </v>
      </c>
      <c r="B40" s="1" t="str">
        <f t="shared" si="1"/>
        <v>II</v>
      </c>
      <c r="C40" s="8">
        <f t="shared" si="2"/>
        <v>41411.400999999998</v>
      </c>
      <c r="D40" s="11" t="str">
        <f t="shared" si="3"/>
        <v>vis</v>
      </c>
      <c r="E40" s="67">
        <f>VLOOKUP(C40,Active!C$21:E$969,3,FALSE)</f>
        <v>4544.5042982411542</v>
      </c>
      <c r="F40" s="1" t="s">
        <v>230</v>
      </c>
      <c r="G40" s="11" t="str">
        <f t="shared" si="4"/>
        <v>41411.401</v>
      </c>
      <c r="H40" s="8">
        <f t="shared" si="5"/>
        <v>4544.5</v>
      </c>
      <c r="I40" s="68" t="s">
        <v>390</v>
      </c>
      <c r="J40" s="69" t="s">
        <v>391</v>
      </c>
      <c r="K40" s="68">
        <v>4544.5</v>
      </c>
      <c r="L40" s="68" t="s">
        <v>279</v>
      </c>
      <c r="M40" s="69" t="s">
        <v>259</v>
      </c>
      <c r="N40" s="69"/>
      <c r="O40" s="70" t="s">
        <v>299</v>
      </c>
      <c r="P40" s="70" t="s">
        <v>392</v>
      </c>
    </row>
    <row r="41" spans="1:16" ht="12.75" customHeight="1" thickBot="1" x14ac:dyDescent="0.25">
      <c r="A41" s="8" t="str">
        <f t="shared" si="0"/>
        <v> BBS 7 </v>
      </c>
      <c r="B41" s="1" t="str">
        <f t="shared" si="1"/>
        <v>II</v>
      </c>
      <c r="C41" s="8">
        <f t="shared" si="2"/>
        <v>41649.678999999996</v>
      </c>
      <c r="D41" s="11" t="str">
        <f t="shared" si="3"/>
        <v>vis</v>
      </c>
      <c r="E41" s="67">
        <f>VLOOKUP(C41,Active!C$21:E$969,3,FALSE)</f>
        <v>5158.4949454988364</v>
      </c>
      <c r="F41" s="1" t="s">
        <v>230</v>
      </c>
      <c r="G41" s="11" t="str">
        <f t="shared" si="4"/>
        <v>41649.679</v>
      </c>
      <c r="H41" s="8">
        <f t="shared" si="5"/>
        <v>5158.5</v>
      </c>
      <c r="I41" s="68" t="s">
        <v>393</v>
      </c>
      <c r="J41" s="69" t="s">
        <v>394</v>
      </c>
      <c r="K41" s="68">
        <v>5158.5</v>
      </c>
      <c r="L41" s="68" t="s">
        <v>258</v>
      </c>
      <c r="M41" s="69" t="s">
        <v>259</v>
      </c>
      <c r="N41" s="69"/>
      <c r="O41" s="70" t="s">
        <v>299</v>
      </c>
      <c r="P41" s="70" t="s">
        <v>395</v>
      </c>
    </row>
    <row r="42" spans="1:16" ht="12.75" customHeight="1" thickBot="1" x14ac:dyDescent="0.25">
      <c r="A42" s="8" t="str">
        <f t="shared" si="0"/>
        <v> BBS 8 </v>
      </c>
      <c r="B42" s="1" t="str">
        <f t="shared" si="1"/>
        <v>II</v>
      </c>
      <c r="C42" s="8">
        <f t="shared" si="2"/>
        <v>41728.46</v>
      </c>
      <c r="D42" s="11" t="str">
        <f t="shared" si="3"/>
        <v>vis</v>
      </c>
      <c r="E42" s="67">
        <f>VLOOKUP(C42,Active!C$21:E$969,3,FALSE)</f>
        <v>5361.4964696916259</v>
      </c>
      <c r="F42" s="1" t="s">
        <v>230</v>
      </c>
      <c r="G42" s="11" t="str">
        <f t="shared" si="4"/>
        <v>41728.460</v>
      </c>
      <c r="H42" s="8">
        <f t="shared" si="5"/>
        <v>5361.5</v>
      </c>
      <c r="I42" s="68" t="s">
        <v>396</v>
      </c>
      <c r="J42" s="69" t="s">
        <v>397</v>
      </c>
      <c r="K42" s="68">
        <v>5361.5</v>
      </c>
      <c r="L42" s="68" t="s">
        <v>334</v>
      </c>
      <c r="M42" s="69" t="s">
        <v>259</v>
      </c>
      <c r="N42" s="69"/>
      <c r="O42" s="70" t="s">
        <v>299</v>
      </c>
      <c r="P42" s="70" t="s">
        <v>398</v>
      </c>
    </row>
    <row r="43" spans="1:16" ht="12.75" customHeight="1" thickBot="1" x14ac:dyDescent="0.25">
      <c r="A43" s="8" t="str">
        <f t="shared" si="0"/>
        <v> BBS 8 </v>
      </c>
      <c r="B43" s="1" t="str">
        <f t="shared" si="1"/>
        <v>I</v>
      </c>
      <c r="C43" s="8">
        <f t="shared" si="2"/>
        <v>41741.457000000002</v>
      </c>
      <c r="D43" s="11" t="str">
        <f t="shared" si="3"/>
        <v>vis</v>
      </c>
      <c r="E43" s="67">
        <f>VLOOKUP(C43,Active!C$21:E$969,3,FALSE)</f>
        <v>5394.9869154835578</v>
      </c>
      <c r="F43" s="1" t="s">
        <v>230</v>
      </c>
      <c r="G43" s="11" t="str">
        <f t="shared" si="4"/>
        <v>41741.457</v>
      </c>
      <c r="H43" s="8">
        <f t="shared" si="5"/>
        <v>5395</v>
      </c>
      <c r="I43" s="68" t="s">
        <v>399</v>
      </c>
      <c r="J43" s="69" t="s">
        <v>400</v>
      </c>
      <c r="K43" s="68">
        <v>5395</v>
      </c>
      <c r="L43" s="68" t="s">
        <v>345</v>
      </c>
      <c r="M43" s="69" t="s">
        <v>259</v>
      </c>
      <c r="N43" s="69"/>
      <c r="O43" s="70" t="s">
        <v>299</v>
      </c>
      <c r="P43" s="70" t="s">
        <v>398</v>
      </c>
    </row>
    <row r="44" spans="1:16" ht="12.75" customHeight="1" thickBot="1" x14ac:dyDescent="0.25">
      <c r="A44" s="8" t="str">
        <f t="shared" si="0"/>
        <v> BBS 8 </v>
      </c>
      <c r="B44" s="1" t="str">
        <f t="shared" si="1"/>
        <v>I</v>
      </c>
      <c r="C44" s="8">
        <f t="shared" si="2"/>
        <v>41742.605000000003</v>
      </c>
      <c r="D44" s="11" t="str">
        <f t="shared" si="3"/>
        <v>vis</v>
      </c>
      <c r="E44" s="67">
        <f>VLOOKUP(C44,Active!C$21:E$969,3,FALSE)</f>
        <v>5397.9450621150236</v>
      </c>
      <c r="F44" s="1" t="s">
        <v>230</v>
      </c>
      <c r="G44" s="11" t="str">
        <f t="shared" si="4"/>
        <v>41742.605</v>
      </c>
      <c r="H44" s="8">
        <f t="shared" si="5"/>
        <v>5398</v>
      </c>
      <c r="I44" s="68" t="s">
        <v>401</v>
      </c>
      <c r="J44" s="69" t="s">
        <v>402</v>
      </c>
      <c r="K44" s="68">
        <v>5398</v>
      </c>
      <c r="L44" s="68" t="s">
        <v>403</v>
      </c>
      <c r="M44" s="69" t="s">
        <v>259</v>
      </c>
      <c r="N44" s="69"/>
      <c r="O44" s="70" t="s">
        <v>299</v>
      </c>
      <c r="P44" s="70" t="s">
        <v>398</v>
      </c>
    </row>
    <row r="45" spans="1:16" ht="12.75" customHeight="1" thickBot="1" x14ac:dyDescent="0.25">
      <c r="A45" s="8" t="str">
        <f t="shared" si="0"/>
        <v> BBS 8 </v>
      </c>
      <c r="B45" s="1" t="str">
        <f t="shared" si="1"/>
        <v>II</v>
      </c>
      <c r="C45" s="8">
        <f t="shared" si="2"/>
        <v>41752.512999999999</v>
      </c>
      <c r="D45" s="11" t="str">
        <f t="shared" si="3"/>
        <v>vis</v>
      </c>
      <c r="E45" s="67">
        <f>VLOOKUP(C45,Active!C$21:E$969,3,FALSE)</f>
        <v>5423.4758258994543</v>
      </c>
      <c r="F45" s="1" t="s">
        <v>230</v>
      </c>
      <c r="G45" s="11" t="str">
        <f t="shared" si="4"/>
        <v>41752.513</v>
      </c>
      <c r="H45" s="8">
        <f t="shared" si="5"/>
        <v>5423.5</v>
      </c>
      <c r="I45" s="68" t="s">
        <v>404</v>
      </c>
      <c r="J45" s="69" t="s">
        <v>405</v>
      </c>
      <c r="K45" s="68">
        <v>5423.5</v>
      </c>
      <c r="L45" s="68" t="s">
        <v>406</v>
      </c>
      <c r="M45" s="69" t="s">
        <v>259</v>
      </c>
      <c r="N45" s="69"/>
      <c r="O45" s="70" t="s">
        <v>299</v>
      </c>
      <c r="P45" s="70" t="s">
        <v>398</v>
      </c>
    </row>
    <row r="46" spans="1:16" ht="12.75" customHeight="1" thickBot="1" x14ac:dyDescent="0.25">
      <c r="A46" s="8" t="str">
        <f t="shared" si="0"/>
        <v> BBS 8 </v>
      </c>
      <c r="B46" s="1" t="str">
        <f t="shared" si="1"/>
        <v>I</v>
      </c>
      <c r="C46" s="8">
        <f t="shared" si="2"/>
        <v>41753.487999999998</v>
      </c>
      <c r="D46" s="11" t="str">
        <f t="shared" si="3"/>
        <v>vis</v>
      </c>
      <c r="E46" s="67">
        <f>VLOOKUP(C46,Active!C$21:E$969,3,FALSE)</f>
        <v>5425.9881891099703</v>
      </c>
      <c r="F46" s="1" t="s">
        <v>230</v>
      </c>
      <c r="G46" s="11" t="str">
        <f t="shared" si="4"/>
        <v>41753.488</v>
      </c>
      <c r="H46" s="8">
        <f t="shared" si="5"/>
        <v>5426</v>
      </c>
      <c r="I46" s="68" t="s">
        <v>407</v>
      </c>
      <c r="J46" s="69" t="s">
        <v>408</v>
      </c>
      <c r="K46" s="68">
        <v>5426</v>
      </c>
      <c r="L46" s="68" t="s">
        <v>345</v>
      </c>
      <c r="M46" s="69" t="s">
        <v>259</v>
      </c>
      <c r="N46" s="69"/>
      <c r="O46" s="70" t="s">
        <v>299</v>
      </c>
      <c r="P46" s="70" t="s">
        <v>398</v>
      </c>
    </row>
    <row r="47" spans="1:16" ht="12.75" customHeight="1" thickBot="1" x14ac:dyDescent="0.25">
      <c r="A47" s="8" t="str">
        <f t="shared" si="0"/>
        <v> BBS 8 </v>
      </c>
      <c r="B47" s="1" t="str">
        <f t="shared" si="1"/>
        <v>II</v>
      </c>
      <c r="C47" s="8">
        <f t="shared" si="2"/>
        <v>41764.548999999999</v>
      </c>
      <c r="D47" s="11" t="str">
        <f t="shared" si="3"/>
        <v>vis</v>
      </c>
      <c r="E47" s="67">
        <f>VLOOKUP(C47,Active!C$21:E$969,3,FALSE)</f>
        <v>5454.4899834397793</v>
      </c>
      <c r="F47" s="1" t="s">
        <v>230</v>
      </c>
      <c r="G47" s="11" t="str">
        <f t="shared" si="4"/>
        <v>41764.549</v>
      </c>
      <c r="H47" s="8">
        <f t="shared" si="5"/>
        <v>5454.5</v>
      </c>
      <c r="I47" s="68" t="s">
        <v>409</v>
      </c>
      <c r="J47" s="69" t="s">
        <v>410</v>
      </c>
      <c r="K47" s="68">
        <v>5454.5</v>
      </c>
      <c r="L47" s="68" t="s">
        <v>362</v>
      </c>
      <c r="M47" s="69" t="s">
        <v>259</v>
      </c>
      <c r="N47" s="69"/>
      <c r="O47" s="70" t="s">
        <v>299</v>
      </c>
      <c r="P47" s="70" t="s">
        <v>398</v>
      </c>
    </row>
    <row r="48" spans="1:16" ht="12.75" customHeight="1" thickBot="1" x14ac:dyDescent="0.25">
      <c r="A48" s="8" t="str">
        <f t="shared" si="0"/>
        <v> BBS 9 </v>
      </c>
      <c r="B48" s="1" t="str">
        <f t="shared" si="1"/>
        <v>II</v>
      </c>
      <c r="C48" s="8">
        <f t="shared" si="2"/>
        <v>41777.351000000002</v>
      </c>
      <c r="D48" s="11" t="str">
        <f t="shared" si="3"/>
        <v>vis</v>
      </c>
      <c r="E48" s="67">
        <f>VLOOKUP(C48,Active!C$21:E$969,3,FALSE)</f>
        <v>5487.4779565896088</v>
      </c>
      <c r="F48" s="1" t="s">
        <v>230</v>
      </c>
      <c r="G48" s="11" t="str">
        <f t="shared" si="4"/>
        <v>41777.351</v>
      </c>
      <c r="H48" s="8">
        <f t="shared" si="5"/>
        <v>5487.5</v>
      </c>
      <c r="I48" s="68" t="s">
        <v>411</v>
      </c>
      <c r="J48" s="69" t="s">
        <v>412</v>
      </c>
      <c r="K48" s="68">
        <v>5487.5</v>
      </c>
      <c r="L48" s="68" t="s">
        <v>406</v>
      </c>
      <c r="M48" s="69" t="s">
        <v>259</v>
      </c>
      <c r="N48" s="69"/>
      <c r="O48" s="70" t="s">
        <v>299</v>
      </c>
      <c r="P48" s="70" t="s">
        <v>413</v>
      </c>
    </row>
    <row r="49" spans="1:16" ht="12.75" customHeight="1" thickBot="1" x14ac:dyDescent="0.25">
      <c r="A49" s="8" t="str">
        <f t="shared" si="0"/>
        <v> BBS 9 </v>
      </c>
      <c r="B49" s="1" t="str">
        <f t="shared" si="1"/>
        <v>II</v>
      </c>
      <c r="C49" s="8">
        <f t="shared" si="2"/>
        <v>41778.514999999999</v>
      </c>
      <c r="D49" s="11" t="str">
        <f t="shared" si="3"/>
        <v>vis</v>
      </c>
      <c r="E49" s="67">
        <f>VLOOKUP(C49,Active!C$21:E$969,3,FALSE)</f>
        <v>5490.4773317455447</v>
      </c>
      <c r="F49" s="1" t="s">
        <v>230</v>
      </c>
      <c r="G49" s="11" t="str">
        <f t="shared" si="4"/>
        <v>41778.515</v>
      </c>
      <c r="H49" s="8">
        <f t="shared" si="5"/>
        <v>5490.5</v>
      </c>
      <c r="I49" s="68" t="s">
        <v>414</v>
      </c>
      <c r="J49" s="69" t="s">
        <v>415</v>
      </c>
      <c r="K49" s="68">
        <v>5490.5</v>
      </c>
      <c r="L49" s="68" t="s">
        <v>406</v>
      </c>
      <c r="M49" s="69" t="s">
        <v>259</v>
      </c>
      <c r="N49" s="69"/>
      <c r="O49" s="70" t="s">
        <v>299</v>
      </c>
      <c r="P49" s="70" t="s">
        <v>413</v>
      </c>
    </row>
    <row r="50" spans="1:16" ht="12.75" customHeight="1" thickBot="1" x14ac:dyDescent="0.25">
      <c r="A50" s="8" t="str">
        <f t="shared" si="0"/>
        <v> BBS 9 </v>
      </c>
      <c r="B50" s="1" t="str">
        <f t="shared" si="1"/>
        <v>II</v>
      </c>
      <c r="C50" s="8">
        <f t="shared" si="2"/>
        <v>41794.417999999998</v>
      </c>
      <c r="D50" s="11" t="str">
        <f t="shared" si="3"/>
        <v>vis</v>
      </c>
      <c r="E50" s="67">
        <f>VLOOKUP(C50,Active!C$21:E$969,3,FALSE)</f>
        <v>5531.4559082962041</v>
      </c>
      <c r="F50" s="1" t="s">
        <v>230</v>
      </c>
      <c r="G50" s="11" t="str">
        <f t="shared" si="4"/>
        <v>41794.418</v>
      </c>
      <c r="H50" s="8">
        <f t="shared" si="5"/>
        <v>5531.5</v>
      </c>
      <c r="I50" s="68" t="s">
        <v>416</v>
      </c>
      <c r="J50" s="69" t="s">
        <v>417</v>
      </c>
      <c r="K50" s="68">
        <v>5531.5</v>
      </c>
      <c r="L50" s="68" t="s">
        <v>418</v>
      </c>
      <c r="M50" s="69" t="s">
        <v>259</v>
      </c>
      <c r="N50" s="69"/>
      <c r="O50" s="70" t="s">
        <v>299</v>
      </c>
      <c r="P50" s="70" t="s">
        <v>413</v>
      </c>
    </row>
    <row r="51" spans="1:16" ht="12.75" customHeight="1" thickBot="1" x14ac:dyDescent="0.25">
      <c r="A51" s="8" t="str">
        <f t="shared" si="0"/>
        <v> BBS 9 </v>
      </c>
      <c r="B51" s="1" t="str">
        <f t="shared" si="1"/>
        <v>I</v>
      </c>
      <c r="C51" s="8">
        <f t="shared" si="2"/>
        <v>41795.402000000002</v>
      </c>
      <c r="D51" s="11" t="str">
        <f t="shared" si="3"/>
        <v>vis</v>
      </c>
      <c r="E51" s="67">
        <f>VLOOKUP(C51,Active!C$21:E$969,3,FALSE)</f>
        <v>5533.991462551754</v>
      </c>
      <c r="F51" s="1" t="s">
        <v>230</v>
      </c>
      <c r="G51" s="11" t="str">
        <f t="shared" si="4"/>
        <v>41795.402</v>
      </c>
      <c r="H51" s="8">
        <f t="shared" si="5"/>
        <v>5534</v>
      </c>
      <c r="I51" s="68" t="s">
        <v>419</v>
      </c>
      <c r="J51" s="69" t="s">
        <v>420</v>
      </c>
      <c r="K51" s="68">
        <v>5534</v>
      </c>
      <c r="L51" s="68" t="s">
        <v>255</v>
      </c>
      <c r="M51" s="69" t="s">
        <v>259</v>
      </c>
      <c r="N51" s="69"/>
      <c r="O51" s="70" t="s">
        <v>299</v>
      </c>
      <c r="P51" s="70" t="s">
        <v>413</v>
      </c>
    </row>
    <row r="52" spans="1:16" ht="12.75" customHeight="1" thickBot="1" x14ac:dyDescent="0.25">
      <c r="A52" s="8" t="str">
        <f t="shared" si="0"/>
        <v> BBS 9 </v>
      </c>
      <c r="B52" s="1" t="str">
        <f t="shared" si="1"/>
        <v>II</v>
      </c>
      <c r="C52" s="8">
        <f t="shared" si="2"/>
        <v>41796.366999999998</v>
      </c>
      <c r="D52" s="11" t="str">
        <f t="shared" si="3"/>
        <v>vis</v>
      </c>
      <c r="E52" s="67">
        <f>VLOOKUP(C52,Active!C$21:E$969,3,FALSE)</f>
        <v>5536.4780579344651</v>
      </c>
      <c r="F52" s="1" t="s">
        <v>230</v>
      </c>
      <c r="G52" s="11" t="str">
        <f t="shared" si="4"/>
        <v>41796.367</v>
      </c>
      <c r="H52" s="8">
        <f t="shared" si="5"/>
        <v>5536.5</v>
      </c>
      <c r="I52" s="68" t="s">
        <v>421</v>
      </c>
      <c r="J52" s="69" t="s">
        <v>422</v>
      </c>
      <c r="K52" s="68">
        <v>5536.5</v>
      </c>
      <c r="L52" s="68" t="s">
        <v>406</v>
      </c>
      <c r="M52" s="69" t="s">
        <v>259</v>
      </c>
      <c r="N52" s="69"/>
      <c r="O52" s="70" t="s">
        <v>299</v>
      </c>
      <c r="P52" s="70" t="s">
        <v>413</v>
      </c>
    </row>
    <row r="53" spans="1:16" ht="12.75" customHeight="1" thickBot="1" x14ac:dyDescent="0.25">
      <c r="A53" s="8" t="str">
        <f t="shared" si="0"/>
        <v> BBS 9 </v>
      </c>
      <c r="B53" s="1" t="str">
        <f t="shared" si="1"/>
        <v>II</v>
      </c>
      <c r="C53" s="8">
        <f t="shared" si="2"/>
        <v>41806.46</v>
      </c>
      <c r="D53" s="11" t="str">
        <f t="shared" si="3"/>
        <v>vis</v>
      </c>
      <c r="E53" s="67">
        <f>VLOOKUP(C53,Active!C$21:E$969,3,FALSE)</f>
        <v>5562.4855265332117</v>
      </c>
      <c r="F53" s="1" t="s">
        <v>230</v>
      </c>
      <c r="G53" s="11" t="str">
        <f t="shared" si="4"/>
        <v>41806.460</v>
      </c>
      <c r="H53" s="8">
        <f t="shared" si="5"/>
        <v>5562.5</v>
      </c>
      <c r="I53" s="68" t="s">
        <v>423</v>
      </c>
      <c r="J53" s="69" t="s">
        <v>424</v>
      </c>
      <c r="K53" s="68">
        <v>5562.5</v>
      </c>
      <c r="L53" s="68" t="s">
        <v>425</v>
      </c>
      <c r="M53" s="69" t="s">
        <v>259</v>
      </c>
      <c r="N53" s="69"/>
      <c r="O53" s="70" t="s">
        <v>299</v>
      </c>
      <c r="P53" s="70" t="s">
        <v>413</v>
      </c>
    </row>
    <row r="54" spans="1:16" ht="12.75" customHeight="1" thickBot="1" x14ac:dyDescent="0.25">
      <c r="A54" s="8" t="str">
        <f t="shared" si="0"/>
        <v> BBS 9 </v>
      </c>
      <c r="B54" s="1" t="str">
        <f t="shared" si="1"/>
        <v>I</v>
      </c>
      <c r="C54" s="8">
        <f t="shared" si="2"/>
        <v>41823.353000000003</v>
      </c>
      <c r="D54" s="11" t="str">
        <f t="shared" si="3"/>
        <v>vis</v>
      </c>
      <c r="E54" s="67">
        <f>VLOOKUP(C54,Active!C$21:E$969,3,FALSE)</f>
        <v>5606.0151180361054</v>
      </c>
      <c r="F54" s="1" t="s">
        <v>230</v>
      </c>
      <c r="G54" s="11" t="str">
        <f t="shared" si="4"/>
        <v>41823.353</v>
      </c>
      <c r="H54" s="8">
        <f t="shared" si="5"/>
        <v>5606</v>
      </c>
      <c r="I54" s="68" t="s">
        <v>426</v>
      </c>
      <c r="J54" s="69" t="s">
        <v>427</v>
      </c>
      <c r="K54" s="68">
        <v>5606</v>
      </c>
      <c r="L54" s="68" t="s">
        <v>428</v>
      </c>
      <c r="M54" s="69" t="s">
        <v>259</v>
      </c>
      <c r="N54" s="69"/>
      <c r="O54" s="70" t="s">
        <v>299</v>
      </c>
      <c r="P54" s="70" t="s">
        <v>413</v>
      </c>
    </row>
    <row r="55" spans="1:16" ht="12.75" customHeight="1" thickBot="1" x14ac:dyDescent="0.25">
      <c r="A55" s="8" t="str">
        <f t="shared" si="0"/>
        <v> BBS 13 </v>
      </c>
      <c r="B55" s="1" t="str">
        <f t="shared" si="1"/>
        <v>I</v>
      </c>
      <c r="C55" s="8">
        <f t="shared" si="2"/>
        <v>42019.703999999998</v>
      </c>
      <c r="D55" s="11" t="str">
        <f t="shared" si="3"/>
        <v>vis</v>
      </c>
      <c r="E55" s="67">
        <f>VLOOKUP(C55,Active!C$21:E$969,3,FALSE)</f>
        <v>6111.9689936758659</v>
      </c>
      <c r="F55" s="1" t="s">
        <v>230</v>
      </c>
      <c r="G55" s="11" t="str">
        <f t="shared" si="4"/>
        <v>42019.704</v>
      </c>
      <c r="H55" s="8">
        <f t="shared" si="5"/>
        <v>6112</v>
      </c>
      <c r="I55" s="68" t="s">
        <v>429</v>
      </c>
      <c r="J55" s="69" t="s">
        <v>430</v>
      </c>
      <c r="K55" s="68">
        <v>6112</v>
      </c>
      <c r="L55" s="68" t="s">
        <v>431</v>
      </c>
      <c r="M55" s="69" t="s">
        <v>259</v>
      </c>
      <c r="N55" s="69"/>
      <c r="O55" s="70" t="s">
        <v>299</v>
      </c>
      <c r="P55" s="70" t="s">
        <v>432</v>
      </c>
    </row>
    <row r="56" spans="1:16" ht="12.75" customHeight="1" thickBot="1" x14ac:dyDescent="0.25">
      <c r="A56" s="8" t="str">
        <f t="shared" si="0"/>
        <v> BBS 13 </v>
      </c>
      <c r="B56" s="1" t="str">
        <f t="shared" si="1"/>
        <v>I</v>
      </c>
      <c r="C56" s="8">
        <f t="shared" si="2"/>
        <v>42026.697999999997</v>
      </c>
      <c r="D56" s="11" t="str">
        <f t="shared" si="3"/>
        <v>vis</v>
      </c>
      <c r="E56" s="67">
        <f>VLOOKUP(C56,Active!C$21:E$969,3,FALSE)</f>
        <v>6129.9910124393245</v>
      </c>
      <c r="F56" s="1" t="s">
        <v>230</v>
      </c>
      <c r="G56" s="11" t="str">
        <f t="shared" si="4"/>
        <v>42026.698</v>
      </c>
      <c r="H56" s="8">
        <f t="shared" si="5"/>
        <v>6130</v>
      </c>
      <c r="I56" s="68" t="s">
        <v>433</v>
      </c>
      <c r="J56" s="69" t="s">
        <v>434</v>
      </c>
      <c r="K56" s="68">
        <v>6130</v>
      </c>
      <c r="L56" s="68" t="s">
        <v>255</v>
      </c>
      <c r="M56" s="69" t="s">
        <v>259</v>
      </c>
      <c r="N56" s="69"/>
      <c r="O56" s="70" t="s">
        <v>299</v>
      </c>
      <c r="P56" s="70" t="s">
        <v>432</v>
      </c>
    </row>
    <row r="57" spans="1:16" ht="12.75" customHeight="1" thickBot="1" x14ac:dyDescent="0.25">
      <c r="A57" s="8" t="str">
        <f t="shared" si="0"/>
        <v> BBS 13 </v>
      </c>
      <c r="B57" s="1" t="str">
        <f t="shared" si="1"/>
        <v>I</v>
      </c>
      <c r="C57" s="8">
        <f t="shared" si="2"/>
        <v>42054.656999999999</v>
      </c>
      <c r="D57" s="11" t="str">
        <f t="shared" si="3"/>
        <v>vis</v>
      </c>
      <c r="E57" s="67">
        <f>VLOOKUP(C57,Active!C$21:E$969,3,FALSE)</f>
        <v>6202.0352821859196</v>
      </c>
      <c r="F57" s="1" t="s">
        <v>230</v>
      </c>
      <c r="G57" s="11" t="str">
        <f t="shared" si="4"/>
        <v>42054.657</v>
      </c>
      <c r="H57" s="8">
        <f t="shared" si="5"/>
        <v>6202</v>
      </c>
      <c r="I57" s="68" t="s">
        <v>435</v>
      </c>
      <c r="J57" s="69" t="s">
        <v>436</v>
      </c>
      <c r="K57" s="68">
        <v>6202</v>
      </c>
      <c r="L57" s="68" t="s">
        <v>437</v>
      </c>
      <c r="M57" s="69" t="s">
        <v>259</v>
      </c>
      <c r="N57" s="69"/>
      <c r="O57" s="70" t="s">
        <v>299</v>
      </c>
      <c r="P57" s="70" t="s">
        <v>432</v>
      </c>
    </row>
    <row r="58" spans="1:16" ht="12.75" customHeight="1" thickBot="1" x14ac:dyDescent="0.25">
      <c r="A58" s="8" t="str">
        <f t="shared" si="0"/>
        <v> BBS 13 </v>
      </c>
      <c r="B58" s="1" t="str">
        <f t="shared" si="1"/>
        <v>I</v>
      </c>
      <c r="C58" s="8">
        <f t="shared" si="2"/>
        <v>42059.686999999998</v>
      </c>
      <c r="D58" s="11" t="str">
        <f t="shared" si="3"/>
        <v>vis</v>
      </c>
      <c r="E58" s="67">
        <f>VLOOKUP(C58,Active!C$21:E$969,3,FALSE)</f>
        <v>6214.996499569419</v>
      </c>
      <c r="F58" s="1" t="s">
        <v>230</v>
      </c>
      <c r="G58" s="11" t="str">
        <f t="shared" si="4"/>
        <v>42059.687</v>
      </c>
      <c r="H58" s="8">
        <f t="shared" si="5"/>
        <v>6215</v>
      </c>
      <c r="I58" s="68" t="s">
        <v>438</v>
      </c>
      <c r="J58" s="69" t="s">
        <v>439</v>
      </c>
      <c r="K58" s="68">
        <v>6215</v>
      </c>
      <c r="L58" s="68" t="s">
        <v>334</v>
      </c>
      <c r="M58" s="69" t="s">
        <v>259</v>
      </c>
      <c r="N58" s="69"/>
      <c r="O58" s="70" t="s">
        <v>299</v>
      </c>
      <c r="P58" s="70" t="s">
        <v>432</v>
      </c>
    </row>
    <row r="59" spans="1:16" ht="12.75" customHeight="1" thickBot="1" x14ac:dyDescent="0.25">
      <c r="A59" s="8" t="str">
        <f t="shared" si="0"/>
        <v> BBS 13 </v>
      </c>
      <c r="B59" s="1" t="str">
        <f t="shared" si="1"/>
        <v>II</v>
      </c>
      <c r="C59" s="8">
        <f t="shared" si="2"/>
        <v>42071.523999999998</v>
      </c>
      <c r="D59" s="11" t="str">
        <f t="shared" si="3"/>
        <v>vis</v>
      </c>
      <c r="E59" s="67">
        <f>VLOOKUP(C59,Active!C$21:E$969,3,FALSE)</f>
        <v>6245.4978773365192</v>
      </c>
      <c r="F59" s="1" t="s">
        <v>230</v>
      </c>
      <c r="G59" s="11" t="str">
        <f t="shared" si="4"/>
        <v>42071.524</v>
      </c>
      <c r="H59" s="8">
        <f t="shared" si="5"/>
        <v>6245.5</v>
      </c>
      <c r="I59" s="68" t="s">
        <v>440</v>
      </c>
      <c r="J59" s="69" t="s">
        <v>441</v>
      </c>
      <c r="K59" s="68">
        <v>6245.5</v>
      </c>
      <c r="L59" s="68" t="s">
        <v>334</v>
      </c>
      <c r="M59" s="69" t="s">
        <v>259</v>
      </c>
      <c r="N59" s="69"/>
      <c r="O59" s="70" t="s">
        <v>299</v>
      </c>
      <c r="P59" s="70" t="s">
        <v>432</v>
      </c>
    </row>
    <row r="60" spans="1:16" ht="12.75" customHeight="1" thickBot="1" x14ac:dyDescent="0.25">
      <c r="A60" s="8" t="str">
        <f t="shared" si="0"/>
        <v> BBS 13 </v>
      </c>
      <c r="B60" s="1" t="str">
        <f t="shared" si="1"/>
        <v>I</v>
      </c>
      <c r="C60" s="8">
        <f t="shared" si="2"/>
        <v>42075.614999999998</v>
      </c>
      <c r="D60" s="11" t="str">
        <f t="shared" si="3"/>
        <v>vis</v>
      </c>
      <c r="E60" s="67">
        <f>VLOOKUP(C60,Active!C$21:E$969,3,FALSE)</f>
        <v>6256.0394956895834</v>
      </c>
      <c r="F60" s="1" t="s">
        <v>230</v>
      </c>
      <c r="G60" s="11" t="str">
        <f t="shared" si="4"/>
        <v>42075.615</v>
      </c>
      <c r="H60" s="8">
        <f t="shared" si="5"/>
        <v>6256</v>
      </c>
      <c r="I60" s="68" t="s">
        <v>442</v>
      </c>
      <c r="J60" s="69" t="s">
        <v>443</v>
      </c>
      <c r="K60" s="68">
        <v>6256</v>
      </c>
      <c r="L60" s="68" t="s">
        <v>444</v>
      </c>
      <c r="M60" s="69" t="s">
        <v>259</v>
      </c>
      <c r="N60" s="69"/>
      <c r="O60" s="70" t="s">
        <v>299</v>
      </c>
      <c r="P60" s="70" t="s">
        <v>432</v>
      </c>
    </row>
    <row r="61" spans="1:16" ht="12.75" customHeight="1" thickBot="1" x14ac:dyDescent="0.25">
      <c r="A61" s="8" t="str">
        <f t="shared" si="0"/>
        <v> BBS 14 </v>
      </c>
      <c r="B61" s="1" t="str">
        <f t="shared" si="1"/>
        <v>I</v>
      </c>
      <c r="C61" s="8">
        <f t="shared" si="2"/>
        <v>42105.482000000004</v>
      </c>
      <c r="D61" s="11" t="str">
        <f t="shared" si="3"/>
        <v>vis</v>
      </c>
      <c r="E61" s="67">
        <f>VLOOKUP(C61,Active!C$21:E$969,3,FALSE)</f>
        <v>6333.0002669804653</v>
      </c>
      <c r="F61" s="1" t="s">
        <v>230</v>
      </c>
      <c r="G61" s="11" t="str">
        <f t="shared" si="4"/>
        <v>42105.482</v>
      </c>
      <c r="H61" s="8">
        <f t="shared" si="5"/>
        <v>6333</v>
      </c>
      <c r="I61" s="68" t="s">
        <v>445</v>
      </c>
      <c r="J61" s="69" t="s">
        <v>446</v>
      </c>
      <c r="K61" s="68">
        <v>6333</v>
      </c>
      <c r="L61" s="68" t="s">
        <v>348</v>
      </c>
      <c r="M61" s="69" t="s">
        <v>259</v>
      </c>
      <c r="N61" s="69"/>
      <c r="O61" s="70" t="s">
        <v>299</v>
      </c>
      <c r="P61" s="70" t="s">
        <v>447</v>
      </c>
    </row>
    <row r="62" spans="1:16" ht="12.75" customHeight="1" thickBot="1" x14ac:dyDescent="0.25">
      <c r="A62" s="8" t="str">
        <f t="shared" si="0"/>
        <v> BBS 14 </v>
      </c>
      <c r="B62" s="1" t="str">
        <f t="shared" si="1"/>
        <v>II</v>
      </c>
      <c r="C62" s="8">
        <f t="shared" si="2"/>
        <v>42122.366999999998</v>
      </c>
      <c r="D62" s="11" t="str">
        <f t="shared" si="3"/>
        <v>vis</v>
      </c>
      <c r="E62" s="67">
        <f>VLOOKUP(C62,Active!C$21:E$969,3,FALSE)</f>
        <v>6376.5092442210953</v>
      </c>
      <c r="F62" s="1" t="s">
        <v>230</v>
      </c>
      <c r="G62" s="11" t="str">
        <f t="shared" si="4"/>
        <v>42122.367</v>
      </c>
      <c r="H62" s="8">
        <f t="shared" si="5"/>
        <v>6376.5</v>
      </c>
      <c r="I62" s="68" t="s">
        <v>448</v>
      </c>
      <c r="J62" s="69" t="s">
        <v>449</v>
      </c>
      <c r="K62" s="68">
        <v>6376.5</v>
      </c>
      <c r="L62" s="68" t="s">
        <v>272</v>
      </c>
      <c r="M62" s="69" t="s">
        <v>259</v>
      </c>
      <c r="N62" s="69"/>
      <c r="O62" s="70" t="s">
        <v>299</v>
      </c>
      <c r="P62" s="70" t="s">
        <v>447</v>
      </c>
    </row>
    <row r="63" spans="1:16" ht="12.75" customHeight="1" thickBot="1" x14ac:dyDescent="0.25">
      <c r="A63" s="8" t="str">
        <f t="shared" si="0"/>
        <v> BBS 14 </v>
      </c>
      <c r="B63" s="1" t="str">
        <f t="shared" si="1"/>
        <v>II</v>
      </c>
      <c r="C63" s="8">
        <f t="shared" si="2"/>
        <v>42127.409</v>
      </c>
      <c r="D63" s="11" t="str">
        <f t="shared" si="3"/>
        <v>vis</v>
      </c>
      <c r="E63" s="67">
        <f>VLOOKUP(C63,Active!C$21:E$969,3,FALSE)</f>
        <v>6389.5013829979607</v>
      </c>
      <c r="F63" s="1" t="s">
        <v>230</v>
      </c>
      <c r="G63" s="11" t="str">
        <f t="shared" si="4"/>
        <v>42127.409</v>
      </c>
      <c r="H63" s="8">
        <f t="shared" si="5"/>
        <v>6389.5</v>
      </c>
      <c r="I63" s="68" t="s">
        <v>450</v>
      </c>
      <c r="J63" s="69" t="s">
        <v>451</v>
      </c>
      <c r="K63" s="68">
        <v>6389.5</v>
      </c>
      <c r="L63" s="68" t="s">
        <v>264</v>
      </c>
      <c r="M63" s="69" t="s">
        <v>259</v>
      </c>
      <c r="N63" s="69"/>
      <c r="O63" s="70" t="s">
        <v>299</v>
      </c>
      <c r="P63" s="70" t="s">
        <v>447</v>
      </c>
    </row>
    <row r="64" spans="1:16" ht="12.75" customHeight="1" thickBot="1" x14ac:dyDescent="0.25">
      <c r="A64" s="8" t="str">
        <f t="shared" si="0"/>
        <v> BBS 14 </v>
      </c>
      <c r="B64" s="1" t="str">
        <f t="shared" si="1"/>
        <v>II</v>
      </c>
      <c r="C64" s="8">
        <f t="shared" si="2"/>
        <v>42132.45</v>
      </c>
      <c r="D64" s="11" t="str">
        <f t="shared" si="3"/>
        <v>vis</v>
      </c>
      <c r="E64" s="67">
        <f>VLOOKUP(C64,Active!C$21:E$969,3,FALSE)</f>
        <v>6402.4909449920369</v>
      </c>
      <c r="F64" s="1" t="s">
        <v>230</v>
      </c>
      <c r="G64" s="11" t="str">
        <f t="shared" si="4"/>
        <v>42132.450</v>
      </c>
      <c r="H64" s="8">
        <f t="shared" si="5"/>
        <v>6402.5</v>
      </c>
      <c r="I64" s="68" t="s">
        <v>452</v>
      </c>
      <c r="J64" s="69" t="s">
        <v>453</v>
      </c>
      <c r="K64" s="68">
        <v>6402.5</v>
      </c>
      <c r="L64" s="68" t="s">
        <v>362</v>
      </c>
      <c r="M64" s="69" t="s">
        <v>259</v>
      </c>
      <c r="N64" s="69"/>
      <c r="O64" s="70" t="s">
        <v>299</v>
      </c>
      <c r="P64" s="70" t="s">
        <v>447</v>
      </c>
    </row>
    <row r="65" spans="1:16" ht="12.75" customHeight="1" thickBot="1" x14ac:dyDescent="0.25">
      <c r="A65" s="8" t="str">
        <f t="shared" si="0"/>
        <v> BBS 15 </v>
      </c>
      <c r="B65" s="1" t="str">
        <f t="shared" si="1"/>
        <v>I</v>
      </c>
      <c r="C65" s="8">
        <f t="shared" si="2"/>
        <v>42147.391000000003</v>
      </c>
      <c r="D65" s="11" t="str">
        <f t="shared" si="3"/>
        <v>vis</v>
      </c>
      <c r="E65" s="67">
        <f>VLOOKUP(C65,Active!C$21:E$969,3,FALSE)</f>
        <v>6440.9906565083365</v>
      </c>
      <c r="F65" s="1" t="str">
        <f>LEFT(M65,1)</f>
        <v>V</v>
      </c>
      <c r="G65" s="11" t="str">
        <f t="shared" si="4"/>
        <v>42147.391</v>
      </c>
      <c r="H65" s="8">
        <f t="shared" si="5"/>
        <v>6441</v>
      </c>
      <c r="I65" s="68" t="s">
        <v>454</v>
      </c>
      <c r="J65" s="69" t="s">
        <v>455</v>
      </c>
      <c r="K65" s="68">
        <v>6441</v>
      </c>
      <c r="L65" s="68" t="s">
        <v>362</v>
      </c>
      <c r="M65" s="69" t="s">
        <v>259</v>
      </c>
      <c r="N65" s="69"/>
      <c r="O65" s="70" t="s">
        <v>299</v>
      </c>
      <c r="P65" s="70" t="s">
        <v>456</v>
      </c>
    </row>
    <row r="66" spans="1:16" ht="12.75" customHeight="1" thickBot="1" x14ac:dyDescent="0.25">
      <c r="A66" s="8" t="str">
        <f t="shared" si="0"/>
        <v> BBS 15 </v>
      </c>
      <c r="B66" s="1" t="str">
        <f t="shared" si="1"/>
        <v>II</v>
      </c>
      <c r="C66" s="8">
        <f t="shared" si="2"/>
        <v>42148.355000000003</v>
      </c>
      <c r="D66" s="11" t="str">
        <f t="shared" si="3"/>
        <v>vis</v>
      </c>
      <c r="E66" s="67">
        <f>VLOOKUP(C66,Active!C$21:E$969,3,FALSE)</f>
        <v>6443.4746751082757</v>
      </c>
      <c r="F66" s="1" t="str">
        <f>LEFT(M66,1)</f>
        <v>V</v>
      </c>
      <c r="G66" s="11" t="str">
        <f t="shared" si="4"/>
        <v>42148.355</v>
      </c>
      <c r="H66" s="8">
        <f t="shared" si="5"/>
        <v>6443.5</v>
      </c>
      <c r="I66" s="68" t="s">
        <v>457</v>
      </c>
      <c r="J66" s="69" t="s">
        <v>458</v>
      </c>
      <c r="K66" s="68">
        <v>6443.5</v>
      </c>
      <c r="L66" s="68" t="s">
        <v>386</v>
      </c>
      <c r="M66" s="69" t="s">
        <v>259</v>
      </c>
      <c r="N66" s="69"/>
      <c r="O66" s="70" t="s">
        <v>299</v>
      </c>
      <c r="P66" s="70" t="s">
        <v>456</v>
      </c>
    </row>
    <row r="67" spans="1:16" ht="12.75" customHeight="1" thickBot="1" x14ac:dyDescent="0.25">
      <c r="A67" s="8" t="str">
        <f t="shared" si="0"/>
        <v> BBS 15 </v>
      </c>
      <c r="B67" s="1" t="str">
        <f t="shared" si="1"/>
        <v>I</v>
      </c>
      <c r="C67" s="8">
        <f t="shared" si="2"/>
        <v>42150.498</v>
      </c>
      <c r="D67" s="11" t="str">
        <f t="shared" si="3"/>
        <v>vis</v>
      </c>
      <c r="E67" s="67">
        <f>VLOOKUP(C67,Active!C$21:E$969,3,FALSE)</f>
        <v>6448.99672060585</v>
      </c>
      <c r="F67" s="1" t="str">
        <f>LEFT(M67,1)</f>
        <v>V</v>
      </c>
      <c r="G67" s="11" t="str">
        <f t="shared" si="4"/>
        <v>42150.498</v>
      </c>
      <c r="H67" s="8">
        <f t="shared" si="5"/>
        <v>6449</v>
      </c>
      <c r="I67" s="68" t="s">
        <v>459</v>
      </c>
      <c r="J67" s="69" t="s">
        <v>460</v>
      </c>
      <c r="K67" s="68">
        <v>6449</v>
      </c>
      <c r="L67" s="68" t="s">
        <v>334</v>
      </c>
      <c r="M67" s="69" t="s">
        <v>259</v>
      </c>
      <c r="N67" s="69"/>
      <c r="O67" s="70" t="s">
        <v>299</v>
      </c>
      <c r="P67" s="70" t="s">
        <v>456</v>
      </c>
    </row>
    <row r="68" spans="1:16" ht="12.75" customHeight="1" thickBot="1" x14ac:dyDescent="0.25">
      <c r="A68" s="8" t="str">
        <f t="shared" si="0"/>
        <v> BBS 15 </v>
      </c>
      <c r="B68" s="1" t="str">
        <f t="shared" si="1"/>
        <v>I</v>
      </c>
      <c r="C68" s="8">
        <f t="shared" si="2"/>
        <v>42152.436000000002</v>
      </c>
      <c r="D68" s="11" t="str">
        <f t="shared" si="3"/>
        <v>vis</v>
      </c>
      <c r="E68" s="67">
        <f>VLOOKUP(C68,Active!C$21:E$969,3,FALSE)</f>
        <v>6453.9905256335342</v>
      </c>
      <c r="F68" s="1" t="str">
        <f>LEFT(M68,1)</f>
        <v>V</v>
      </c>
      <c r="G68" s="11" t="str">
        <f t="shared" si="4"/>
        <v>42152.436</v>
      </c>
      <c r="H68" s="8">
        <f t="shared" si="5"/>
        <v>6454</v>
      </c>
      <c r="I68" s="68" t="s">
        <v>461</v>
      </c>
      <c r="J68" s="69" t="s">
        <v>462</v>
      </c>
      <c r="K68" s="68">
        <v>6454</v>
      </c>
      <c r="L68" s="68" t="s">
        <v>362</v>
      </c>
      <c r="M68" s="69" t="s">
        <v>259</v>
      </c>
      <c r="N68" s="69"/>
      <c r="O68" s="70" t="s">
        <v>299</v>
      </c>
      <c r="P68" s="70" t="s">
        <v>456</v>
      </c>
    </row>
    <row r="69" spans="1:16" ht="12.75" customHeight="1" thickBot="1" x14ac:dyDescent="0.25">
      <c r="A69" s="8" t="str">
        <f t="shared" si="0"/>
        <v> BBS 15 </v>
      </c>
      <c r="B69" s="1" t="str">
        <f t="shared" si="1"/>
        <v>I</v>
      </c>
      <c r="C69" s="8">
        <f t="shared" si="2"/>
        <v>42152.436999999998</v>
      </c>
      <c r="D69" s="11" t="str">
        <f t="shared" si="3"/>
        <v>vis</v>
      </c>
      <c r="E69" s="67">
        <f>VLOOKUP(C69,Active!C$21:E$969,3,FALSE)</f>
        <v>6453.9931024163052</v>
      </c>
      <c r="F69" s="1" t="str">
        <f>LEFT(M69,1)</f>
        <v>V</v>
      </c>
      <c r="G69" s="11" t="str">
        <f t="shared" si="4"/>
        <v>42152.437</v>
      </c>
      <c r="H69" s="8">
        <f t="shared" si="5"/>
        <v>6454</v>
      </c>
      <c r="I69" s="68" t="s">
        <v>463</v>
      </c>
      <c r="J69" s="69" t="s">
        <v>464</v>
      </c>
      <c r="K69" s="68">
        <v>6454</v>
      </c>
      <c r="L69" s="68" t="s">
        <v>255</v>
      </c>
      <c r="M69" s="69" t="s">
        <v>259</v>
      </c>
      <c r="N69" s="69"/>
      <c r="O69" s="70" t="s">
        <v>311</v>
      </c>
      <c r="P69" s="70" t="s">
        <v>456</v>
      </c>
    </row>
    <row r="70" spans="1:16" ht="12.75" customHeight="1" thickBot="1" x14ac:dyDescent="0.25">
      <c r="A70" s="8" t="str">
        <f t="shared" si="0"/>
        <v> BBS 15 </v>
      </c>
      <c r="B70" s="1" t="str">
        <f t="shared" si="1"/>
        <v>I</v>
      </c>
      <c r="C70" s="8">
        <f t="shared" si="2"/>
        <v>42157.482000000004</v>
      </c>
      <c r="D70" s="11" t="str">
        <f t="shared" si="3"/>
        <v>vis</v>
      </c>
      <c r="E70" s="67">
        <f>VLOOKUP(C70,Active!C$21:E$969,3,FALSE)</f>
        <v>6466.9929715415228</v>
      </c>
      <c r="F70" s="1" t="s">
        <v>230</v>
      </c>
      <c r="G70" s="11" t="str">
        <f t="shared" si="4"/>
        <v>42157.482</v>
      </c>
      <c r="H70" s="8">
        <f t="shared" si="5"/>
        <v>6467</v>
      </c>
      <c r="I70" s="68" t="s">
        <v>465</v>
      </c>
      <c r="J70" s="69" t="s">
        <v>466</v>
      </c>
      <c r="K70" s="68">
        <v>6467</v>
      </c>
      <c r="L70" s="68" t="s">
        <v>255</v>
      </c>
      <c r="M70" s="69" t="s">
        <v>259</v>
      </c>
      <c r="N70" s="69"/>
      <c r="O70" s="70" t="s">
        <v>311</v>
      </c>
      <c r="P70" s="70" t="s">
        <v>456</v>
      </c>
    </row>
    <row r="71" spans="1:16" ht="12.75" customHeight="1" thickBot="1" x14ac:dyDescent="0.25">
      <c r="A71" s="8" t="str">
        <f t="shared" si="0"/>
        <v> BBS 15 </v>
      </c>
      <c r="B71" s="1" t="str">
        <f t="shared" si="1"/>
        <v>II</v>
      </c>
      <c r="C71" s="8">
        <f t="shared" si="2"/>
        <v>42160.398999999998</v>
      </c>
      <c r="D71" s="11" t="str">
        <f t="shared" si="3"/>
        <v>vis</v>
      </c>
      <c r="E71" s="67">
        <f>VLOOKUP(C71,Active!C$21:E$969,3,FALSE)</f>
        <v>6474.5094469108262</v>
      </c>
      <c r="F71" s="1" t="s">
        <v>230</v>
      </c>
      <c r="G71" s="11" t="str">
        <f t="shared" si="4"/>
        <v>42160.399</v>
      </c>
      <c r="H71" s="8">
        <f t="shared" si="5"/>
        <v>6474.5</v>
      </c>
      <c r="I71" s="68" t="s">
        <v>467</v>
      </c>
      <c r="J71" s="69" t="s">
        <v>468</v>
      </c>
      <c r="K71" s="68">
        <v>6474.5</v>
      </c>
      <c r="L71" s="68" t="s">
        <v>272</v>
      </c>
      <c r="M71" s="69" t="s">
        <v>259</v>
      </c>
      <c r="N71" s="69"/>
      <c r="O71" s="70" t="s">
        <v>299</v>
      </c>
      <c r="P71" s="70" t="s">
        <v>456</v>
      </c>
    </row>
    <row r="72" spans="1:16" ht="12.75" customHeight="1" thickBot="1" x14ac:dyDescent="0.25">
      <c r="A72" s="8" t="str">
        <f t="shared" si="0"/>
        <v> BBS 15 </v>
      </c>
      <c r="B72" s="1" t="str">
        <f t="shared" si="1"/>
        <v>II</v>
      </c>
      <c r="C72" s="8">
        <f t="shared" si="2"/>
        <v>42179.404999999999</v>
      </c>
      <c r="D72" s="11" t="str">
        <f t="shared" si="3"/>
        <v>vis</v>
      </c>
      <c r="E72" s="67">
        <f>VLOOKUP(C72,Active!C$21:E$969,3,FALSE)</f>
        <v>6523.4837804278959</v>
      </c>
      <c r="F72" s="1" t="s">
        <v>230</v>
      </c>
      <c r="G72" s="11" t="str">
        <f t="shared" si="4"/>
        <v>42179.405</v>
      </c>
      <c r="H72" s="8">
        <f t="shared" si="5"/>
        <v>6523.5</v>
      </c>
      <c r="I72" s="68" t="s">
        <v>475</v>
      </c>
      <c r="J72" s="69" t="s">
        <v>476</v>
      </c>
      <c r="K72" s="68">
        <v>6523.5</v>
      </c>
      <c r="L72" s="68" t="s">
        <v>425</v>
      </c>
      <c r="M72" s="69" t="s">
        <v>259</v>
      </c>
      <c r="N72" s="69"/>
      <c r="O72" s="70" t="s">
        <v>299</v>
      </c>
      <c r="P72" s="70" t="s">
        <v>456</v>
      </c>
    </row>
    <row r="73" spans="1:16" ht="12.75" customHeight="1" thickBot="1" x14ac:dyDescent="0.25">
      <c r="A73" s="8" t="str">
        <f t="shared" si="0"/>
        <v> BBS 15 </v>
      </c>
      <c r="B73" s="1" t="str">
        <f t="shared" si="1"/>
        <v>I</v>
      </c>
      <c r="C73" s="8">
        <f t="shared" si="2"/>
        <v>42180.379000000001</v>
      </c>
      <c r="D73" s="11" t="str">
        <f t="shared" si="3"/>
        <v>vis</v>
      </c>
      <c r="E73" s="67">
        <f>VLOOKUP(C73,Active!C$21:E$969,3,FALSE)</f>
        <v>6525.9935668556409</v>
      </c>
      <c r="F73" s="1" t="s">
        <v>230</v>
      </c>
      <c r="G73" s="11" t="str">
        <f t="shared" si="4"/>
        <v>42180.379</v>
      </c>
      <c r="H73" s="8">
        <f t="shared" si="5"/>
        <v>6526</v>
      </c>
      <c r="I73" s="68" t="s">
        <v>477</v>
      </c>
      <c r="J73" s="69" t="s">
        <v>478</v>
      </c>
      <c r="K73" s="68">
        <v>6526</v>
      </c>
      <c r="L73" s="68" t="s">
        <v>258</v>
      </c>
      <c r="M73" s="69" t="s">
        <v>259</v>
      </c>
      <c r="N73" s="69"/>
      <c r="O73" s="70" t="s">
        <v>299</v>
      </c>
      <c r="P73" s="70" t="s">
        <v>456</v>
      </c>
    </row>
    <row r="74" spans="1:16" ht="12.75" customHeight="1" thickBot="1" x14ac:dyDescent="0.25">
      <c r="A74" s="8" t="str">
        <f t="shared" si="0"/>
        <v> BBS 15 </v>
      </c>
      <c r="B74" s="1" t="str">
        <f t="shared" si="1"/>
        <v>II</v>
      </c>
      <c r="C74" s="8">
        <f t="shared" si="2"/>
        <v>42186.396000000001</v>
      </c>
      <c r="D74" s="11" t="str">
        <f t="shared" si="3"/>
        <v>vis</v>
      </c>
      <c r="E74" s="67">
        <f>VLOOKUP(C74,Active!C$21:E$969,3,FALSE)</f>
        <v>6541.4980688430232</v>
      </c>
      <c r="F74" s="1" t="s">
        <v>230</v>
      </c>
      <c r="G74" s="11" t="str">
        <f t="shared" si="4"/>
        <v>42186.396</v>
      </c>
      <c r="H74" s="8">
        <f t="shared" si="5"/>
        <v>6541.5</v>
      </c>
      <c r="I74" s="68" t="s">
        <v>479</v>
      </c>
      <c r="J74" s="69" t="s">
        <v>480</v>
      </c>
      <c r="K74" s="68">
        <v>6541.5</v>
      </c>
      <c r="L74" s="68" t="s">
        <v>334</v>
      </c>
      <c r="M74" s="69" t="s">
        <v>259</v>
      </c>
      <c r="N74" s="69"/>
      <c r="O74" s="70" t="s">
        <v>299</v>
      </c>
      <c r="P74" s="70" t="s">
        <v>456</v>
      </c>
    </row>
    <row r="75" spans="1:16" ht="12.75" customHeight="1" thickBot="1" x14ac:dyDescent="0.25">
      <c r="A75" s="8" t="str">
        <f t="shared" ref="A75:A138" si="6">P75</f>
        <v> BBS 15 </v>
      </c>
      <c r="B75" s="1" t="str">
        <f t="shared" ref="B75:B138" si="7">IF(H75=INT(H75),"I","II")</f>
        <v>II</v>
      </c>
      <c r="C75" s="8">
        <f t="shared" ref="C75:C138" si="8">1*G75</f>
        <v>42193.377999999997</v>
      </c>
      <c r="D75" s="11" t="str">
        <f t="shared" ref="D75:D138" si="9">VLOOKUP(F75,I$1:J$5,2,FALSE)</f>
        <v>vis</v>
      </c>
      <c r="E75" s="67">
        <f>VLOOKUP(C75,Active!C$21:E$969,3,FALSE)</f>
        <v>6559.4891662131158</v>
      </c>
      <c r="F75" s="1" t="s">
        <v>230</v>
      </c>
      <c r="G75" s="11" t="str">
        <f t="shared" ref="G75:G138" si="10">MID(I75,3,LEN(I75)-3)</f>
        <v>42193.378</v>
      </c>
      <c r="H75" s="8">
        <f t="shared" ref="H75:H138" si="11">1*K75</f>
        <v>6559.5</v>
      </c>
      <c r="I75" s="68" t="s">
        <v>481</v>
      </c>
      <c r="J75" s="69" t="s">
        <v>482</v>
      </c>
      <c r="K75" s="68">
        <v>6559.5</v>
      </c>
      <c r="L75" s="68" t="s">
        <v>362</v>
      </c>
      <c r="M75" s="69" t="s">
        <v>259</v>
      </c>
      <c r="N75" s="69"/>
      <c r="O75" s="70" t="s">
        <v>299</v>
      </c>
      <c r="P75" s="70" t="s">
        <v>456</v>
      </c>
    </row>
    <row r="76" spans="1:16" ht="12.75" customHeight="1" thickBot="1" x14ac:dyDescent="0.25">
      <c r="A76" s="8" t="str">
        <f t="shared" si="6"/>
        <v> BBS 19 </v>
      </c>
      <c r="B76" s="1" t="str">
        <f t="shared" si="7"/>
        <v>I</v>
      </c>
      <c r="C76" s="8">
        <f t="shared" si="8"/>
        <v>42390.705999999998</v>
      </c>
      <c r="D76" s="11" t="str">
        <f t="shared" si="9"/>
        <v>vis</v>
      </c>
      <c r="E76" s="67">
        <f>VLOOKUP(C76,Active!C$21:E$969,3,FALSE)</f>
        <v>7067.9605586289717</v>
      </c>
      <c r="F76" s="1" t="s">
        <v>230</v>
      </c>
      <c r="G76" s="11" t="str">
        <f t="shared" si="10"/>
        <v>42390.706</v>
      </c>
      <c r="H76" s="8">
        <f t="shared" si="11"/>
        <v>7068</v>
      </c>
      <c r="I76" s="68" t="s">
        <v>483</v>
      </c>
      <c r="J76" s="69" t="s">
        <v>484</v>
      </c>
      <c r="K76" s="68">
        <v>7068</v>
      </c>
      <c r="L76" s="68" t="s">
        <v>485</v>
      </c>
      <c r="M76" s="69" t="s">
        <v>259</v>
      </c>
      <c r="N76" s="69"/>
      <c r="O76" s="70" t="s">
        <v>299</v>
      </c>
      <c r="P76" s="70" t="s">
        <v>486</v>
      </c>
    </row>
    <row r="77" spans="1:16" ht="12.75" customHeight="1" thickBot="1" x14ac:dyDescent="0.25">
      <c r="A77" s="8" t="str">
        <f t="shared" si="6"/>
        <v> BBS 19 </v>
      </c>
      <c r="B77" s="1" t="str">
        <f t="shared" si="7"/>
        <v>II</v>
      </c>
      <c r="C77" s="8">
        <f t="shared" si="8"/>
        <v>42402.565000000002</v>
      </c>
      <c r="D77" s="11" t="str">
        <f t="shared" si="9"/>
        <v>vis</v>
      </c>
      <c r="E77" s="67">
        <f>VLOOKUP(C77,Active!C$21:E$969,3,FALSE)</f>
        <v>7098.5186256172437</v>
      </c>
      <c r="F77" s="1" t="s">
        <v>230</v>
      </c>
      <c r="G77" s="11" t="str">
        <f t="shared" si="10"/>
        <v>42402.565</v>
      </c>
      <c r="H77" s="8">
        <f t="shared" si="11"/>
        <v>7098.5</v>
      </c>
      <c r="I77" s="68" t="s">
        <v>487</v>
      </c>
      <c r="J77" s="69" t="s">
        <v>488</v>
      </c>
      <c r="K77" s="68">
        <v>7098.5</v>
      </c>
      <c r="L77" s="68" t="s">
        <v>287</v>
      </c>
      <c r="M77" s="69" t="s">
        <v>259</v>
      </c>
      <c r="N77" s="69"/>
      <c r="O77" s="70" t="s">
        <v>299</v>
      </c>
      <c r="P77" s="70" t="s">
        <v>486</v>
      </c>
    </row>
    <row r="78" spans="1:16" ht="12.75" customHeight="1" thickBot="1" x14ac:dyDescent="0.25">
      <c r="A78" s="8" t="str">
        <f t="shared" si="6"/>
        <v> BBS 19 </v>
      </c>
      <c r="B78" s="1" t="str">
        <f t="shared" si="7"/>
        <v>I</v>
      </c>
      <c r="C78" s="8">
        <f t="shared" si="8"/>
        <v>42404.686000000002</v>
      </c>
      <c r="D78" s="11" t="str">
        <f t="shared" si="9"/>
        <v>vis</v>
      </c>
      <c r="E78" s="67">
        <f>VLOOKUP(C78,Active!C$21:E$969,3,FALSE)</f>
        <v>7103.9839818936643</v>
      </c>
      <c r="F78" s="1" t="s">
        <v>230</v>
      </c>
      <c r="G78" s="11" t="str">
        <f t="shared" si="10"/>
        <v>42404.686</v>
      </c>
      <c r="H78" s="8">
        <f t="shared" si="11"/>
        <v>7104</v>
      </c>
      <c r="I78" s="68" t="s">
        <v>489</v>
      </c>
      <c r="J78" s="69" t="s">
        <v>490</v>
      </c>
      <c r="K78" s="68">
        <v>7104</v>
      </c>
      <c r="L78" s="68" t="s">
        <v>425</v>
      </c>
      <c r="M78" s="69" t="s">
        <v>259</v>
      </c>
      <c r="N78" s="69"/>
      <c r="O78" s="70" t="s">
        <v>299</v>
      </c>
      <c r="P78" s="70" t="s">
        <v>486</v>
      </c>
    </row>
    <row r="79" spans="1:16" ht="12.75" customHeight="1" thickBot="1" x14ac:dyDescent="0.25">
      <c r="A79" s="8" t="str">
        <f t="shared" si="6"/>
        <v> BBS 19 </v>
      </c>
      <c r="B79" s="1" t="str">
        <f t="shared" si="7"/>
        <v>I</v>
      </c>
      <c r="C79" s="8">
        <f t="shared" si="8"/>
        <v>42404.695</v>
      </c>
      <c r="D79" s="11" t="str">
        <f t="shared" si="9"/>
        <v>vis</v>
      </c>
      <c r="E79" s="67">
        <f>VLOOKUP(C79,Active!C$21:E$969,3,FALSE)</f>
        <v>7104.00717293868</v>
      </c>
      <c r="F79" s="1" t="s">
        <v>230</v>
      </c>
      <c r="G79" s="11" t="str">
        <f t="shared" si="10"/>
        <v>42404.695</v>
      </c>
      <c r="H79" s="8">
        <f t="shared" si="11"/>
        <v>7104</v>
      </c>
      <c r="I79" s="68" t="s">
        <v>491</v>
      </c>
      <c r="J79" s="69" t="s">
        <v>492</v>
      </c>
      <c r="K79" s="68">
        <v>7104</v>
      </c>
      <c r="L79" s="68" t="s">
        <v>310</v>
      </c>
      <c r="M79" s="69" t="s">
        <v>259</v>
      </c>
      <c r="N79" s="69"/>
      <c r="O79" s="70" t="s">
        <v>493</v>
      </c>
      <c r="P79" s="70" t="s">
        <v>486</v>
      </c>
    </row>
    <row r="80" spans="1:16" ht="12.75" customHeight="1" thickBot="1" x14ac:dyDescent="0.25">
      <c r="A80" s="8" t="str">
        <f t="shared" si="6"/>
        <v> BBS 19 </v>
      </c>
      <c r="B80" s="1" t="str">
        <f t="shared" si="7"/>
        <v>II</v>
      </c>
      <c r="C80" s="8">
        <f t="shared" si="8"/>
        <v>42405.659</v>
      </c>
      <c r="D80" s="11" t="str">
        <f t="shared" si="9"/>
        <v>vis</v>
      </c>
      <c r="E80" s="67">
        <f>VLOOKUP(C80,Active!C$21:E$969,3,FALSE)</f>
        <v>7106.4911915386192</v>
      </c>
      <c r="F80" s="1" t="s">
        <v>230</v>
      </c>
      <c r="G80" s="11" t="str">
        <f t="shared" si="10"/>
        <v>42405.659</v>
      </c>
      <c r="H80" s="8">
        <f t="shared" si="11"/>
        <v>7106.5</v>
      </c>
      <c r="I80" s="68" t="s">
        <v>494</v>
      </c>
      <c r="J80" s="69" t="s">
        <v>495</v>
      </c>
      <c r="K80" s="68">
        <v>7106.5</v>
      </c>
      <c r="L80" s="68" t="s">
        <v>255</v>
      </c>
      <c r="M80" s="69" t="s">
        <v>259</v>
      </c>
      <c r="N80" s="69"/>
      <c r="O80" s="70" t="s">
        <v>299</v>
      </c>
      <c r="P80" s="70" t="s">
        <v>486</v>
      </c>
    </row>
    <row r="81" spans="1:16" ht="12.75" customHeight="1" thickBot="1" x14ac:dyDescent="0.25">
      <c r="A81" s="8" t="str">
        <f t="shared" si="6"/>
        <v> BBS 20 </v>
      </c>
      <c r="B81" s="1" t="str">
        <f t="shared" si="7"/>
        <v>I</v>
      </c>
      <c r="C81" s="8">
        <f t="shared" si="8"/>
        <v>42421.754999999997</v>
      </c>
      <c r="D81" s="11" t="str">
        <f t="shared" si="9"/>
        <v>vis</v>
      </c>
      <c r="E81" s="67">
        <f>VLOOKUP(C81,Active!C$21:E$969,3,FALSE)</f>
        <v>7147.9670871658209</v>
      </c>
      <c r="F81" s="1" t="s">
        <v>230</v>
      </c>
      <c r="G81" s="11" t="str">
        <f t="shared" si="10"/>
        <v>42421.755</v>
      </c>
      <c r="H81" s="8">
        <f t="shared" si="11"/>
        <v>7148</v>
      </c>
      <c r="I81" s="68" t="s">
        <v>496</v>
      </c>
      <c r="J81" s="69" t="s">
        <v>497</v>
      </c>
      <c r="K81" s="68">
        <v>7148</v>
      </c>
      <c r="L81" s="68" t="s">
        <v>498</v>
      </c>
      <c r="M81" s="69" t="s">
        <v>259</v>
      </c>
      <c r="N81" s="69"/>
      <c r="O81" s="70" t="s">
        <v>299</v>
      </c>
      <c r="P81" s="70" t="s">
        <v>499</v>
      </c>
    </row>
    <row r="82" spans="1:16" ht="12.75" customHeight="1" thickBot="1" x14ac:dyDescent="0.25">
      <c r="A82" s="8" t="str">
        <f t="shared" si="6"/>
        <v> BBS 20 </v>
      </c>
      <c r="B82" s="1" t="str">
        <f t="shared" si="7"/>
        <v>II</v>
      </c>
      <c r="C82" s="8">
        <f t="shared" si="8"/>
        <v>42424.673999999999</v>
      </c>
      <c r="D82" s="11" t="str">
        <f t="shared" si="9"/>
        <v>vis</v>
      </c>
      <c r="E82" s="67">
        <f>VLOOKUP(C82,Active!C$21:E$969,3,FALSE)</f>
        <v>7155.4887161007046</v>
      </c>
      <c r="F82" s="1" t="s">
        <v>230</v>
      </c>
      <c r="G82" s="11" t="str">
        <f t="shared" si="10"/>
        <v>42424.674</v>
      </c>
      <c r="H82" s="8">
        <f t="shared" si="11"/>
        <v>7155.5</v>
      </c>
      <c r="I82" s="68" t="s">
        <v>500</v>
      </c>
      <c r="J82" s="69" t="s">
        <v>501</v>
      </c>
      <c r="K82" s="68">
        <v>7155.5</v>
      </c>
      <c r="L82" s="68" t="s">
        <v>362</v>
      </c>
      <c r="M82" s="69" t="s">
        <v>259</v>
      </c>
      <c r="N82" s="69"/>
      <c r="O82" s="70" t="s">
        <v>299</v>
      </c>
      <c r="P82" s="70" t="s">
        <v>499</v>
      </c>
    </row>
    <row r="83" spans="1:16" ht="12.75" customHeight="1" thickBot="1" x14ac:dyDescent="0.25">
      <c r="A83" s="8" t="str">
        <f t="shared" si="6"/>
        <v> BBS 21 </v>
      </c>
      <c r="B83" s="1" t="str">
        <f t="shared" si="7"/>
        <v>II</v>
      </c>
      <c r="C83" s="8">
        <f t="shared" si="8"/>
        <v>42449.508000000002</v>
      </c>
      <c r="D83" s="11" t="str">
        <f t="shared" si="9"/>
        <v>vis</v>
      </c>
      <c r="E83" s="67">
        <f>VLOOKUP(C83,Active!C$21:E$969,3,FALSE)</f>
        <v>7219.4805396597367</v>
      </c>
      <c r="F83" s="1" t="s">
        <v>230</v>
      </c>
      <c r="G83" s="11" t="str">
        <f t="shared" si="10"/>
        <v>42449.508</v>
      </c>
      <c r="H83" s="8">
        <f t="shared" si="11"/>
        <v>7219.5</v>
      </c>
      <c r="I83" s="68" t="s">
        <v>502</v>
      </c>
      <c r="J83" s="69" t="s">
        <v>503</v>
      </c>
      <c r="K83" s="68">
        <v>7219.5</v>
      </c>
      <c r="L83" s="68" t="s">
        <v>504</v>
      </c>
      <c r="M83" s="69" t="s">
        <v>259</v>
      </c>
      <c r="N83" s="69"/>
      <c r="O83" s="70" t="s">
        <v>299</v>
      </c>
      <c r="P83" s="70" t="s">
        <v>505</v>
      </c>
    </row>
    <row r="84" spans="1:16" ht="12.75" customHeight="1" thickBot="1" x14ac:dyDescent="0.25">
      <c r="A84" s="8" t="str">
        <f t="shared" si="6"/>
        <v> BBS 21 </v>
      </c>
      <c r="B84" s="1" t="str">
        <f t="shared" si="7"/>
        <v>I</v>
      </c>
      <c r="C84" s="8">
        <f t="shared" si="8"/>
        <v>42460.574000000001</v>
      </c>
      <c r="D84" s="11" t="str">
        <f t="shared" si="9"/>
        <v>vis</v>
      </c>
      <c r="E84" s="67">
        <f>VLOOKUP(C84,Active!C$21:E$969,3,FALSE)</f>
        <v>7247.995217903439</v>
      </c>
      <c r="F84" s="1" t="s">
        <v>230</v>
      </c>
      <c r="G84" s="11" t="str">
        <f t="shared" si="10"/>
        <v>42460.574</v>
      </c>
      <c r="H84" s="8">
        <f t="shared" si="11"/>
        <v>7248</v>
      </c>
      <c r="I84" s="68" t="s">
        <v>506</v>
      </c>
      <c r="J84" s="69" t="s">
        <v>507</v>
      </c>
      <c r="K84" s="68">
        <v>7248</v>
      </c>
      <c r="L84" s="68" t="s">
        <v>258</v>
      </c>
      <c r="M84" s="69" t="s">
        <v>259</v>
      </c>
      <c r="N84" s="69"/>
      <c r="O84" s="70" t="s">
        <v>299</v>
      </c>
      <c r="P84" s="70" t="s">
        <v>505</v>
      </c>
    </row>
    <row r="85" spans="1:16" ht="12.75" customHeight="1" thickBot="1" x14ac:dyDescent="0.25">
      <c r="A85" s="8" t="str">
        <f t="shared" si="6"/>
        <v> BBS 21 </v>
      </c>
      <c r="B85" s="1" t="str">
        <f t="shared" si="7"/>
        <v>II</v>
      </c>
      <c r="C85" s="8">
        <f t="shared" si="8"/>
        <v>42464.65</v>
      </c>
      <c r="D85" s="11" t="str">
        <f t="shared" si="9"/>
        <v>vis</v>
      </c>
      <c r="E85" s="67">
        <f>VLOOKUP(C85,Active!C$21:E$969,3,FALSE)</f>
        <v>7258.4981845148041</v>
      </c>
      <c r="F85" s="1" t="s">
        <v>230</v>
      </c>
      <c r="G85" s="11" t="str">
        <f t="shared" si="10"/>
        <v>42464.650</v>
      </c>
      <c r="H85" s="8">
        <f t="shared" si="11"/>
        <v>7258.5</v>
      </c>
      <c r="I85" s="68" t="s">
        <v>508</v>
      </c>
      <c r="J85" s="69" t="s">
        <v>509</v>
      </c>
      <c r="K85" s="68">
        <v>7258.5</v>
      </c>
      <c r="L85" s="68" t="s">
        <v>334</v>
      </c>
      <c r="M85" s="69" t="s">
        <v>259</v>
      </c>
      <c r="N85" s="69"/>
      <c r="O85" s="70" t="s">
        <v>299</v>
      </c>
      <c r="P85" s="70" t="s">
        <v>505</v>
      </c>
    </row>
    <row r="86" spans="1:16" ht="12.75" customHeight="1" thickBot="1" x14ac:dyDescent="0.25">
      <c r="A86" s="8" t="str">
        <f t="shared" si="6"/>
        <v> BBS 21 </v>
      </c>
      <c r="B86" s="1" t="str">
        <f t="shared" si="7"/>
        <v>I</v>
      </c>
      <c r="C86" s="8">
        <f t="shared" si="8"/>
        <v>42491.627999999997</v>
      </c>
      <c r="D86" s="11" t="str">
        <f t="shared" si="9"/>
        <v>vis</v>
      </c>
      <c r="E86" s="67">
        <f>VLOOKUP(C86,Active!C$21:E$969,3,FALSE)</f>
        <v>7328.0146303541815</v>
      </c>
      <c r="F86" s="1" t="s">
        <v>230</v>
      </c>
      <c r="G86" s="11" t="str">
        <f t="shared" si="10"/>
        <v>42491.628</v>
      </c>
      <c r="H86" s="8">
        <f t="shared" si="11"/>
        <v>7328</v>
      </c>
      <c r="I86" s="68" t="s">
        <v>510</v>
      </c>
      <c r="J86" s="69" t="s">
        <v>511</v>
      </c>
      <c r="K86" s="68">
        <v>7328</v>
      </c>
      <c r="L86" s="68" t="s">
        <v>428</v>
      </c>
      <c r="M86" s="69" t="s">
        <v>259</v>
      </c>
      <c r="N86" s="69"/>
      <c r="O86" s="70" t="s">
        <v>299</v>
      </c>
      <c r="P86" s="70" t="s">
        <v>505</v>
      </c>
    </row>
    <row r="87" spans="1:16" ht="12.75" customHeight="1" thickBot="1" x14ac:dyDescent="0.25">
      <c r="A87" s="8" t="str">
        <f t="shared" si="6"/>
        <v> BBS 21 </v>
      </c>
      <c r="B87" s="1" t="str">
        <f t="shared" si="7"/>
        <v>II</v>
      </c>
      <c r="C87" s="8">
        <f t="shared" si="8"/>
        <v>42503.442999999999</v>
      </c>
      <c r="D87" s="11" t="str">
        <f t="shared" si="9"/>
        <v>vis</v>
      </c>
      <c r="E87" s="67">
        <f>VLOOKUP(C87,Active!C$21:E$969,3,FALSE)</f>
        <v>7358.4593189001271</v>
      </c>
      <c r="F87" s="1" t="s">
        <v>230</v>
      </c>
      <c r="G87" s="11" t="str">
        <f t="shared" si="10"/>
        <v>42503.443</v>
      </c>
      <c r="H87" s="8">
        <f t="shared" si="11"/>
        <v>7358.5</v>
      </c>
      <c r="I87" s="68" t="s">
        <v>512</v>
      </c>
      <c r="J87" s="69" t="s">
        <v>513</v>
      </c>
      <c r="K87" s="68">
        <v>7358.5</v>
      </c>
      <c r="L87" s="68" t="s">
        <v>514</v>
      </c>
      <c r="M87" s="69" t="s">
        <v>259</v>
      </c>
      <c r="N87" s="69"/>
      <c r="O87" s="70" t="s">
        <v>299</v>
      </c>
      <c r="P87" s="70" t="s">
        <v>505</v>
      </c>
    </row>
    <row r="88" spans="1:16" ht="12.75" customHeight="1" thickBot="1" x14ac:dyDescent="0.25">
      <c r="A88" s="8" t="str">
        <f t="shared" si="6"/>
        <v> BBS 22 </v>
      </c>
      <c r="B88" s="1" t="str">
        <f t="shared" si="7"/>
        <v>I</v>
      </c>
      <c r="C88" s="8">
        <f t="shared" si="8"/>
        <v>42504.428999999996</v>
      </c>
      <c r="D88" s="11" t="str">
        <f t="shared" si="9"/>
        <v>vis</v>
      </c>
      <c r="E88" s="67">
        <f>VLOOKUP(C88,Active!C$21:E$969,3,FALSE)</f>
        <v>7361.0000267212199</v>
      </c>
      <c r="F88" s="1" t="s">
        <v>230</v>
      </c>
      <c r="G88" s="11" t="str">
        <f t="shared" si="10"/>
        <v>42504.429</v>
      </c>
      <c r="H88" s="8">
        <f t="shared" si="11"/>
        <v>7361</v>
      </c>
      <c r="I88" s="68" t="s">
        <v>515</v>
      </c>
      <c r="J88" s="69" t="s">
        <v>516</v>
      </c>
      <c r="K88" s="68">
        <v>7361</v>
      </c>
      <c r="L88" s="68" t="s">
        <v>348</v>
      </c>
      <c r="M88" s="69" t="s">
        <v>259</v>
      </c>
      <c r="N88" s="69"/>
      <c r="O88" s="70" t="s">
        <v>299</v>
      </c>
      <c r="P88" s="70" t="s">
        <v>517</v>
      </c>
    </row>
    <row r="89" spans="1:16" ht="12.75" customHeight="1" thickBot="1" x14ac:dyDescent="0.25">
      <c r="A89" s="8" t="str">
        <f t="shared" si="6"/>
        <v>IBVS 1350 </v>
      </c>
      <c r="B89" s="1" t="str">
        <f t="shared" si="7"/>
        <v>I</v>
      </c>
      <c r="C89" s="8">
        <f t="shared" si="8"/>
        <v>42510.633999999998</v>
      </c>
      <c r="D89" s="11" t="str">
        <f t="shared" si="9"/>
        <v>vis</v>
      </c>
      <c r="E89" s="67">
        <f>VLOOKUP(C89,Active!C$21:E$969,3,FALSE)</f>
        <v>7376.9889638712511</v>
      </c>
      <c r="F89" s="1" t="s">
        <v>230</v>
      </c>
      <c r="G89" s="11" t="str">
        <f t="shared" si="10"/>
        <v>42510.634</v>
      </c>
      <c r="H89" s="8">
        <f t="shared" si="11"/>
        <v>7377</v>
      </c>
      <c r="I89" s="68" t="s">
        <v>529</v>
      </c>
      <c r="J89" s="69" t="s">
        <v>530</v>
      </c>
      <c r="K89" s="68">
        <v>7377</v>
      </c>
      <c r="L89" s="68" t="s">
        <v>362</v>
      </c>
      <c r="M89" s="69" t="s">
        <v>259</v>
      </c>
      <c r="N89" s="69"/>
      <c r="O89" s="70" t="s">
        <v>531</v>
      </c>
      <c r="P89" s="71" t="s">
        <v>532</v>
      </c>
    </row>
    <row r="90" spans="1:16" ht="12.75" customHeight="1" thickBot="1" x14ac:dyDescent="0.25">
      <c r="A90" s="8" t="str">
        <f t="shared" si="6"/>
        <v> BBS 22 </v>
      </c>
      <c r="B90" s="1" t="str">
        <f t="shared" si="7"/>
        <v>I</v>
      </c>
      <c r="C90" s="8">
        <f t="shared" si="8"/>
        <v>42521.502</v>
      </c>
      <c r="D90" s="11" t="str">
        <f t="shared" si="9"/>
        <v>vis</v>
      </c>
      <c r="E90" s="67">
        <f>VLOOKUP(C90,Active!C$21:E$969,3,FALSE)</f>
        <v>7404.9934391245179</v>
      </c>
      <c r="F90" s="1" t="s">
        <v>230</v>
      </c>
      <c r="G90" s="11" t="str">
        <f t="shared" si="10"/>
        <v>42521.502</v>
      </c>
      <c r="H90" s="8">
        <f t="shared" si="11"/>
        <v>7405</v>
      </c>
      <c r="I90" s="68" t="s">
        <v>540</v>
      </c>
      <c r="J90" s="69" t="s">
        <v>541</v>
      </c>
      <c r="K90" s="68">
        <v>7405</v>
      </c>
      <c r="L90" s="68" t="s">
        <v>255</v>
      </c>
      <c r="M90" s="69" t="s">
        <v>259</v>
      </c>
      <c r="N90" s="69"/>
      <c r="O90" s="70" t="s">
        <v>299</v>
      </c>
      <c r="P90" s="70" t="s">
        <v>517</v>
      </c>
    </row>
    <row r="91" spans="1:16" ht="12.75" customHeight="1" thickBot="1" x14ac:dyDescent="0.25">
      <c r="A91" s="8" t="str">
        <f t="shared" si="6"/>
        <v> BBS 22 </v>
      </c>
      <c r="B91" s="1" t="str">
        <f t="shared" si="7"/>
        <v>I</v>
      </c>
      <c r="C91" s="8">
        <f t="shared" si="8"/>
        <v>42530.425999999999</v>
      </c>
      <c r="D91" s="11" t="str">
        <f t="shared" si="9"/>
        <v>vis</v>
      </c>
      <c r="E91" s="67">
        <f>VLOOKUP(C91,Active!C$21:E$969,3,FALSE)</f>
        <v>7427.9886486534169</v>
      </c>
      <c r="F91" s="1" t="s">
        <v>230</v>
      </c>
      <c r="G91" s="11" t="str">
        <f t="shared" si="10"/>
        <v>42530.426</v>
      </c>
      <c r="H91" s="8">
        <f t="shared" si="11"/>
        <v>7428</v>
      </c>
      <c r="I91" s="68" t="s">
        <v>542</v>
      </c>
      <c r="J91" s="69" t="s">
        <v>543</v>
      </c>
      <c r="K91" s="68">
        <v>7428</v>
      </c>
      <c r="L91" s="68" t="s">
        <v>362</v>
      </c>
      <c r="M91" s="69" t="s">
        <v>259</v>
      </c>
      <c r="N91" s="69"/>
      <c r="O91" s="70" t="s">
        <v>299</v>
      </c>
      <c r="P91" s="70" t="s">
        <v>517</v>
      </c>
    </row>
    <row r="92" spans="1:16" ht="12.75" customHeight="1" thickBot="1" x14ac:dyDescent="0.25">
      <c r="A92" s="8" t="str">
        <f t="shared" si="6"/>
        <v> BBS 22 </v>
      </c>
      <c r="B92" s="1" t="str">
        <f t="shared" si="7"/>
        <v>I</v>
      </c>
      <c r="C92" s="8">
        <f t="shared" si="8"/>
        <v>42530.427000000003</v>
      </c>
      <c r="D92" s="11" t="str">
        <f t="shared" si="9"/>
        <v>vis</v>
      </c>
      <c r="E92" s="67">
        <f>VLOOKUP(C92,Active!C$21:E$969,3,FALSE)</f>
        <v>7427.9912254362062</v>
      </c>
      <c r="F92" s="1" t="s">
        <v>230</v>
      </c>
      <c r="G92" s="11" t="str">
        <f t="shared" si="10"/>
        <v>42530.427</v>
      </c>
      <c r="H92" s="8">
        <f t="shared" si="11"/>
        <v>7428</v>
      </c>
      <c r="I92" s="68" t="s">
        <v>544</v>
      </c>
      <c r="J92" s="69" t="s">
        <v>545</v>
      </c>
      <c r="K92" s="68">
        <v>7428</v>
      </c>
      <c r="L92" s="68" t="s">
        <v>255</v>
      </c>
      <c r="M92" s="69" t="s">
        <v>259</v>
      </c>
      <c r="N92" s="69"/>
      <c r="O92" s="70" t="s">
        <v>311</v>
      </c>
      <c r="P92" s="70" t="s">
        <v>517</v>
      </c>
    </row>
    <row r="93" spans="1:16" ht="12.75" customHeight="1" thickBot="1" x14ac:dyDescent="0.25">
      <c r="A93" s="8" t="str">
        <f t="shared" si="6"/>
        <v> BBS 22 </v>
      </c>
      <c r="B93" s="1" t="str">
        <f t="shared" si="7"/>
        <v>I</v>
      </c>
      <c r="C93" s="8">
        <f t="shared" si="8"/>
        <v>42532.362000000001</v>
      </c>
      <c r="D93" s="11" t="str">
        <f t="shared" si="9"/>
        <v>vis</v>
      </c>
      <c r="E93" s="67">
        <f>VLOOKUP(C93,Active!C$21:E$969,3,FALSE)</f>
        <v>7432.9773001155399</v>
      </c>
      <c r="F93" s="1" t="s">
        <v>230</v>
      </c>
      <c r="G93" s="11" t="str">
        <f t="shared" si="10"/>
        <v>42532.362</v>
      </c>
      <c r="H93" s="8">
        <f t="shared" si="11"/>
        <v>7433</v>
      </c>
      <c r="I93" s="68" t="s">
        <v>546</v>
      </c>
      <c r="J93" s="69" t="s">
        <v>547</v>
      </c>
      <c r="K93" s="68">
        <v>7433</v>
      </c>
      <c r="L93" s="68" t="s">
        <v>406</v>
      </c>
      <c r="M93" s="69" t="s">
        <v>259</v>
      </c>
      <c r="N93" s="69"/>
      <c r="O93" s="70" t="s">
        <v>299</v>
      </c>
      <c r="P93" s="70" t="s">
        <v>517</v>
      </c>
    </row>
    <row r="94" spans="1:16" ht="12.75" customHeight="1" thickBot="1" x14ac:dyDescent="0.25">
      <c r="A94" s="8" t="str">
        <f t="shared" si="6"/>
        <v> BBS 22 </v>
      </c>
      <c r="B94" s="1" t="str">
        <f t="shared" si="7"/>
        <v>I</v>
      </c>
      <c r="C94" s="8">
        <f t="shared" si="8"/>
        <v>42535.472999999998</v>
      </c>
      <c r="D94" s="11" t="str">
        <f t="shared" si="9"/>
        <v>vis</v>
      </c>
      <c r="E94" s="67">
        <f>VLOOKUP(C94,Active!C$21:E$969,3,FALSE)</f>
        <v>7440.9936713441757</v>
      </c>
      <c r="F94" s="1" t="s">
        <v>230</v>
      </c>
      <c r="G94" s="11" t="str">
        <f t="shared" si="10"/>
        <v>42535.473</v>
      </c>
      <c r="H94" s="8">
        <f t="shared" si="11"/>
        <v>7441</v>
      </c>
      <c r="I94" s="68" t="s">
        <v>548</v>
      </c>
      <c r="J94" s="69" t="s">
        <v>549</v>
      </c>
      <c r="K94" s="68">
        <v>7441</v>
      </c>
      <c r="L94" s="68" t="s">
        <v>258</v>
      </c>
      <c r="M94" s="69" t="s">
        <v>259</v>
      </c>
      <c r="N94" s="69"/>
      <c r="O94" s="70" t="s">
        <v>311</v>
      </c>
      <c r="P94" s="70" t="s">
        <v>517</v>
      </c>
    </row>
    <row r="95" spans="1:16" ht="12.75" customHeight="1" thickBot="1" x14ac:dyDescent="0.25">
      <c r="A95" s="8" t="str">
        <f t="shared" si="6"/>
        <v> BBS 22 </v>
      </c>
      <c r="B95" s="1" t="str">
        <f t="shared" si="7"/>
        <v>I</v>
      </c>
      <c r="C95" s="8">
        <f t="shared" si="8"/>
        <v>42542.464999999997</v>
      </c>
      <c r="D95" s="11" t="str">
        <f t="shared" si="9"/>
        <v>vis</v>
      </c>
      <c r="E95" s="67">
        <f>VLOOKUP(C95,Active!C$21:E$969,3,FALSE)</f>
        <v>7459.0105365420741</v>
      </c>
      <c r="F95" s="1" t="s">
        <v>230</v>
      </c>
      <c r="G95" s="11" t="str">
        <f t="shared" si="10"/>
        <v>42542.465</v>
      </c>
      <c r="H95" s="8">
        <f t="shared" si="11"/>
        <v>7459</v>
      </c>
      <c r="I95" s="68" t="s">
        <v>550</v>
      </c>
      <c r="J95" s="69" t="s">
        <v>551</v>
      </c>
      <c r="K95" s="68">
        <v>7459</v>
      </c>
      <c r="L95" s="68" t="s">
        <v>272</v>
      </c>
      <c r="M95" s="69" t="s">
        <v>259</v>
      </c>
      <c r="N95" s="69"/>
      <c r="O95" s="70" t="s">
        <v>299</v>
      </c>
      <c r="P95" s="70" t="s">
        <v>517</v>
      </c>
    </row>
    <row r="96" spans="1:16" ht="12.75" customHeight="1" thickBot="1" x14ac:dyDescent="0.25">
      <c r="A96" s="8" t="str">
        <f t="shared" si="6"/>
        <v> BBS 23 </v>
      </c>
      <c r="B96" s="1" t="str">
        <f t="shared" si="7"/>
        <v>I</v>
      </c>
      <c r="C96" s="8">
        <f t="shared" si="8"/>
        <v>42570.398999999998</v>
      </c>
      <c r="D96" s="11" t="str">
        <f t="shared" si="9"/>
        <v>vis</v>
      </c>
      <c r="E96" s="67">
        <f>VLOOKUP(C96,Active!C$21:E$969,3,FALSE)</f>
        <v>7530.9903867191651</v>
      </c>
      <c r="F96" s="1" t="s">
        <v>230</v>
      </c>
      <c r="G96" s="11" t="str">
        <f t="shared" si="10"/>
        <v>42570.399</v>
      </c>
      <c r="H96" s="8">
        <f t="shared" si="11"/>
        <v>7531</v>
      </c>
      <c r="I96" s="68" t="s">
        <v>552</v>
      </c>
      <c r="J96" s="69" t="s">
        <v>553</v>
      </c>
      <c r="K96" s="68">
        <v>7531</v>
      </c>
      <c r="L96" s="68" t="s">
        <v>362</v>
      </c>
      <c r="M96" s="69" t="s">
        <v>259</v>
      </c>
      <c r="N96" s="69"/>
      <c r="O96" s="70" t="s">
        <v>311</v>
      </c>
      <c r="P96" s="70" t="s">
        <v>554</v>
      </c>
    </row>
    <row r="97" spans="1:16" ht="12.75" customHeight="1" thickBot="1" x14ac:dyDescent="0.25">
      <c r="A97" s="8" t="str">
        <f t="shared" si="6"/>
        <v> BBS 23 </v>
      </c>
      <c r="B97" s="1" t="str">
        <f t="shared" si="7"/>
        <v>I</v>
      </c>
      <c r="C97" s="8">
        <f t="shared" si="8"/>
        <v>42570.400999999998</v>
      </c>
      <c r="D97" s="11" t="str">
        <f t="shared" si="9"/>
        <v>vis</v>
      </c>
      <c r="E97" s="67">
        <f>VLOOKUP(C97,Active!C$21:E$969,3,FALSE)</f>
        <v>7530.9955402847263</v>
      </c>
      <c r="F97" s="1" t="s">
        <v>230</v>
      </c>
      <c r="G97" s="11" t="str">
        <f t="shared" si="10"/>
        <v>42570.401</v>
      </c>
      <c r="H97" s="8">
        <f t="shared" si="11"/>
        <v>7531</v>
      </c>
      <c r="I97" s="68" t="s">
        <v>555</v>
      </c>
      <c r="J97" s="69" t="s">
        <v>556</v>
      </c>
      <c r="K97" s="68">
        <v>7531</v>
      </c>
      <c r="L97" s="68" t="s">
        <v>258</v>
      </c>
      <c r="M97" s="69" t="s">
        <v>259</v>
      </c>
      <c r="N97" s="69"/>
      <c r="O97" s="70" t="s">
        <v>299</v>
      </c>
      <c r="P97" s="70" t="s">
        <v>554</v>
      </c>
    </row>
    <row r="98" spans="1:16" ht="12.75" customHeight="1" thickBot="1" x14ac:dyDescent="0.25">
      <c r="A98" s="8" t="str">
        <f t="shared" si="6"/>
        <v> BBS 24 </v>
      </c>
      <c r="B98" s="1" t="str">
        <f t="shared" si="7"/>
        <v>I</v>
      </c>
      <c r="C98" s="8">
        <f t="shared" si="8"/>
        <v>42742.71</v>
      </c>
      <c r="D98" s="11" t="str">
        <f t="shared" si="9"/>
        <v>vis</v>
      </c>
      <c r="E98" s="67">
        <f>VLOOKUP(C98,Active!C$21:E$969,3,FALSE)</f>
        <v>7974.9984043272534</v>
      </c>
      <c r="F98" s="1" t="s">
        <v>230</v>
      </c>
      <c r="G98" s="11" t="str">
        <f t="shared" si="10"/>
        <v>42742.710</v>
      </c>
      <c r="H98" s="8">
        <f t="shared" si="11"/>
        <v>7975</v>
      </c>
      <c r="I98" s="68" t="s">
        <v>557</v>
      </c>
      <c r="J98" s="69" t="s">
        <v>558</v>
      </c>
      <c r="K98" s="68">
        <v>7975</v>
      </c>
      <c r="L98" s="68" t="s">
        <v>334</v>
      </c>
      <c r="M98" s="69" t="s">
        <v>259</v>
      </c>
      <c r="N98" s="69"/>
      <c r="O98" s="70" t="s">
        <v>299</v>
      </c>
      <c r="P98" s="70" t="s">
        <v>559</v>
      </c>
    </row>
    <row r="99" spans="1:16" ht="12.75" customHeight="1" thickBot="1" x14ac:dyDescent="0.25">
      <c r="A99" s="8" t="str">
        <f t="shared" si="6"/>
        <v> BBS 25 </v>
      </c>
      <c r="B99" s="1" t="str">
        <f t="shared" si="7"/>
        <v>I</v>
      </c>
      <c r="C99" s="8">
        <f t="shared" si="8"/>
        <v>42777.641000000003</v>
      </c>
      <c r="D99" s="11" t="str">
        <f t="shared" si="9"/>
        <v>vis</v>
      </c>
      <c r="E99" s="67">
        <f>VLOOKUP(C99,Active!C$21:E$969,3,FALSE)</f>
        <v>8065.0080036161544</v>
      </c>
      <c r="F99" s="1" t="s">
        <v>230</v>
      </c>
      <c r="G99" s="11" t="str">
        <f t="shared" si="10"/>
        <v>42777.641</v>
      </c>
      <c r="H99" s="8">
        <f t="shared" si="11"/>
        <v>8065</v>
      </c>
      <c r="I99" s="68" t="s">
        <v>560</v>
      </c>
      <c r="J99" s="69" t="s">
        <v>561</v>
      </c>
      <c r="K99" s="68">
        <v>8065</v>
      </c>
      <c r="L99" s="68" t="s">
        <v>310</v>
      </c>
      <c r="M99" s="69" t="s">
        <v>259</v>
      </c>
      <c r="N99" s="69"/>
      <c r="O99" s="70" t="s">
        <v>299</v>
      </c>
      <c r="P99" s="70" t="s">
        <v>562</v>
      </c>
    </row>
    <row r="100" spans="1:16" ht="12.75" customHeight="1" thickBot="1" x14ac:dyDescent="0.25">
      <c r="A100" s="8" t="str">
        <f t="shared" si="6"/>
        <v> BBS 26 </v>
      </c>
      <c r="B100" s="1" t="str">
        <f t="shared" si="7"/>
        <v>I</v>
      </c>
      <c r="C100" s="8">
        <f t="shared" si="8"/>
        <v>42787.732000000004</v>
      </c>
      <c r="D100" s="11" t="str">
        <f t="shared" si="9"/>
        <v>vis</v>
      </c>
      <c r="E100" s="67">
        <f>VLOOKUP(C100,Active!C$21:E$969,3,FALSE)</f>
        <v>8091.0103186493407</v>
      </c>
      <c r="F100" s="1" t="s">
        <v>230</v>
      </c>
      <c r="G100" s="11" t="str">
        <f t="shared" si="10"/>
        <v>42787.732</v>
      </c>
      <c r="H100" s="8">
        <f t="shared" si="11"/>
        <v>8091</v>
      </c>
      <c r="I100" s="68" t="s">
        <v>563</v>
      </c>
      <c r="J100" s="69" t="s">
        <v>564</v>
      </c>
      <c r="K100" s="68">
        <v>8091</v>
      </c>
      <c r="L100" s="68" t="s">
        <v>272</v>
      </c>
      <c r="M100" s="69" t="s">
        <v>259</v>
      </c>
      <c r="N100" s="69"/>
      <c r="O100" s="70" t="s">
        <v>299</v>
      </c>
      <c r="P100" s="70" t="s">
        <v>565</v>
      </c>
    </row>
    <row r="101" spans="1:16" ht="12.75" customHeight="1" thickBot="1" x14ac:dyDescent="0.25">
      <c r="A101" s="8" t="str">
        <f t="shared" si="6"/>
        <v> BBS 26 </v>
      </c>
      <c r="B101" s="1" t="str">
        <f t="shared" si="7"/>
        <v>I</v>
      </c>
      <c r="C101" s="8">
        <f t="shared" si="8"/>
        <v>42791.610999999997</v>
      </c>
      <c r="D101" s="11" t="str">
        <f t="shared" si="9"/>
        <v>vis</v>
      </c>
      <c r="E101" s="67">
        <f>VLOOKUP(C101,Active!C$21:E$969,3,FALSE)</f>
        <v>8101.0056590530221</v>
      </c>
      <c r="F101" s="1" t="s">
        <v>230</v>
      </c>
      <c r="G101" s="11" t="str">
        <f t="shared" si="10"/>
        <v>42791.611</v>
      </c>
      <c r="H101" s="8">
        <f t="shared" si="11"/>
        <v>8101</v>
      </c>
      <c r="I101" s="68" t="s">
        <v>566</v>
      </c>
      <c r="J101" s="69" t="s">
        <v>567</v>
      </c>
      <c r="K101" s="68">
        <v>8101</v>
      </c>
      <c r="L101" s="68" t="s">
        <v>279</v>
      </c>
      <c r="M101" s="69" t="s">
        <v>259</v>
      </c>
      <c r="N101" s="69"/>
      <c r="O101" s="70" t="s">
        <v>299</v>
      </c>
      <c r="P101" s="70" t="s">
        <v>565</v>
      </c>
    </row>
    <row r="102" spans="1:16" ht="12.75" customHeight="1" thickBot="1" x14ac:dyDescent="0.25">
      <c r="A102" s="8" t="str">
        <f t="shared" si="6"/>
        <v> BBS 26 </v>
      </c>
      <c r="B102" s="1" t="str">
        <f t="shared" si="7"/>
        <v>I</v>
      </c>
      <c r="C102" s="8">
        <f t="shared" si="8"/>
        <v>42838.567999999999</v>
      </c>
      <c r="D102" s="11" t="str">
        <f t="shared" si="9"/>
        <v>vis</v>
      </c>
      <c r="E102" s="67">
        <f>VLOOKUP(C102,Active!C$21:E$969,3,FALSE)</f>
        <v>8222.0036480544422</v>
      </c>
      <c r="F102" s="1" t="s">
        <v>230</v>
      </c>
      <c r="G102" s="11" t="str">
        <f t="shared" si="10"/>
        <v>42838.568</v>
      </c>
      <c r="H102" s="8">
        <f t="shared" si="11"/>
        <v>8222</v>
      </c>
      <c r="I102" s="68" t="s">
        <v>568</v>
      </c>
      <c r="J102" s="69" t="s">
        <v>569</v>
      </c>
      <c r="K102" s="68">
        <v>8222</v>
      </c>
      <c r="L102" s="68" t="s">
        <v>264</v>
      </c>
      <c r="M102" s="69" t="s">
        <v>259</v>
      </c>
      <c r="N102" s="69"/>
      <c r="O102" s="70" t="s">
        <v>299</v>
      </c>
      <c r="P102" s="70" t="s">
        <v>565</v>
      </c>
    </row>
    <row r="103" spans="1:16" ht="12.75" customHeight="1" thickBot="1" x14ac:dyDescent="0.25">
      <c r="A103" s="8" t="str">
        <f t="shared" si="6"/>
        <v> BBS 27 </v>
      </c>
      <c r="B103" s="1" t="str">
        <f t="shared" si="7"/>
        <v>I</v>
      </c>
      <c r="C103" s="8">
        <f t="shared" si="8"/>
        <v>42840.5</v>
      </c>
      <c r="D103" s="11" t="str">
        <f t="shared" si="9"/>
        <v>vis</v>
      </c>
      <c r="E103" s="67">
        <f>VLOOKUP(C103,Active!C$21:E$969,3,FALSE)</f>
        <v>8226.9819923854448</v>
      </c>
      <c r="F103" s="1" t="s">
        <v>230</v>
      </c>
      <c r="G103" s="11" t="str">
        <f t="shared" si="10"/>
        <v>42840.500</v>
      </c>
      <c r="H103" s="8">
        <f t="shared" si="11"/>
        <v>8227</v>
      </c>
      <c r="I103" s="68" t="s">
        <v>570</v>
      </c>
      <c r="J103" s="69" t="s">
        <v>571</v>
      </c>
      <c r="K103" s="68">
        <v>8227</v>
      </c>
      <c r="L103" s="68" t="s">
        <v>323</v>
      </c>
      <c r="M103" s="69" t="s">
        <v>259</v>
      </c>
      <c r="N103" s="69"/>
      <c r="O103" s="70" t="s">
        <v>299</v>
      </c>
      <c r="P103" s="70" t="s">
        <v>572</v>
      </c>
    </row>
    <row r="104" spans="1:16" ht="12.75" customHeight="1" thickBot="1" x14ac:dyDescent="0.25">
      <c r="A104" s="8" t="str">
        <f t="shared" si="6"/>
        <v> AOEB 1 </v>
      </c>
      <c r="B104" s="1" t="str">
        <f t="shared" si="7"/>
        <v>II</v>
      </c>
      <c r="C104" s="8">
        <f t="shared" si="8"/>
        <v>42843.802000000003</v>
      </c>
      <c r="D104" s="11" t="str">
        <f t="shared" si="9"/>
        <v>vis</v>
      </c>
      <c r="E104" s="67">
        <f>VLOOKUP(C104,Active!C$21:E$969,3,FALSE)</f>
        <v>8235.4905291250798</v>
      </c>
      <c r="F104" s="1" t="s">
        <v>230</v>
      </c>
      <c r="G104" s="11" t="str">
        <f t="shared" si="10"/>
        <v>42843.802</v>
      </c>
      <c r="H104" s="8">
        <f t="shared" si="11"/>
        <v>8235.5</v>
      </c>
      <c r="I104" s="68" t="s">
        <v>573</v>
      </c>
      <c r="J104" s="69" t="s">
        <v>574</v>
      </c>
      <c r="K104" s="68">
        <v>8235.5</v>
      </c>
      <c r="L104" s="68" t="s">
        <v>362</v>
      </c>
      <c r="M104" s="69" t="s">
        <v>259</v>
      </c>
      <c r="N104" s="69"/>
      <c r="O104" s="70" t="s">
        <v>575</v>
      </c>
      <c r="P104" s="70" t="s">
        <v>528</v>
      </c>
    </row>
    <row r="105" spans="1:16" ht="12.75" customHeight="1" thickBot="1" x14ac:dyDescent="0.25">
      <c r="A105" s="8" t="str">
        <f t="shared" si="6"/>
        <v> AOEB 1 </v>
      </c>
      <c r="B105" s="1" t="str">
        <f t="shared" si="7"/>
        <v>II</v>
      </c>
      <c r="C105" s="8">
        <f t="shared" si="8"/>
        <v>42843.803999999996</v>
      </c>
      <c r="D105" s="11" t="str">
        <f t="shared" si="9"/>
        <v>vis</v>
      </c>
      <c r="E105" s="67">
        <f>VLOOKUP(C105,Active!C$21:E$969,3,FALSE)</f>
        <v>8235.4956826906218</v>
      </c>
      <c r="F105" s="1" t="s">
        <v>230</v>
      </c>
      <c r="G105" s="11" t="str">
        <f t="shared" si="10"/>
        <v>42843.804</v>
      </c>
      <c r="H105" s="8">
        <f t="shared" si="11"/>
        <v>8235.5</v>
      </c>
      <c r="I105" s="68" t="s">
        <v>576</v>
      </c>
      <c r="J105" s="69" t="s">
        <v>577</v>
      </c>
      <c r="K105" s="68">
        <v>8235.5</v>
      </c>
      <c r="L105" s="68" t="s">
        <v>258</v>
      </c>
      <c r="M105" s="69" t="s">
        <v>259</v>
      </c>
      <c r="N105" s="69"/>
      <c r="O105" s="70" t="s">
        <v>578</v>
      </c>
      <c r="P105" s="70" t="s">
        <v>528</v>
      </c>
    </row>
    <row r="106" spans="1:16" ht="12.75" customHeight="1" thickBot="1" x14ac:dyDescent="0.25">
      <c r="A106" s="8" t="str">
        <f t="shared" si="6"/>
        <v> AOEB 1 </v>
      </c>
      <c r="B106" s="1" t="str">
        <f t="shared" si="7"/>
        <v>II</v>
      </c>
      <c r="C106" s="8">
        <f t="shared" si="8"/>
        <v>42843.815000000002</v>
      </c>
      <c r="D106" s="11" t="str">
        <f t="shared" si="9"/>
        <v>vis</v>
      </c>
      <c r="E106" s="67">
        <f>VLOOKUP(C106,Active!C$21:E$969,3,FALSE)</f>
        <v>8235.5240273012168</v>
      </c>
      <c r="F106" s="1" t="s">
        <v>230</v>
      </c>
      <c r="G106" s="11" t="str">
        <f t="shared" si="10"/>
        <v>42843.815</v>
      </c>
      <c r="H106" s="8">
        <f t="shared" si="11"/>
        <v>8235.5</v>
      </c>
      <c r="I106" s="68" t="s">
        <v>579</v>
      </c>
      <c r="J106" s="69" t="s">
        <v>580</v>
      </c>
      <c r="K106" s="68">
        <v>8235.5</v>
      </c>
      <c r="L106" s="68" t="s">
        <v>276</v>
      </c>
      <c r="M106" s="69" t="s">
        <v>259</v>
      </c>
      <c r="N106" s="69"/>
      <c r="O106" s="70" t="s">
        <v>581</v>
      </c>
      <c r="P106" s="70" t="s">
        <v>528</v>
      </c>
    </row>
    <row r="107" spans="1:16" ht="12.75" customHeight="1" thickBot="1" x14ac:dyDescent="0.25">
      <c r="A107" s="8" t="str">
        <f t="shared" si="6"/>
        <v> AOEB 1 </v>
      </c>
      <c r="B107" s="1" t="str">
        <f t="shared" si="7"/>
        <v>I</v>
      </c>
      <c r="C107" s="8">
        <f t="shared" si="8"/>
        <v>42844.767</v>
      </c>
      <c r="D107" s="11" t="str">
        <f t="shared" si="9"/>
        <v>vis</v>
      </c>
      <c r="E107" s="67">
        <f>VLOOKUP(C107,Active!C$21:E$969,3,FALSE)</f>
        <v>8237.97712450779</v>
      </c>
      <c r="F107" s="1" t="s">
        <v>230</v>
      </c>
      <c r="G107" s="11" t="str">
        <f t="shared" si="10"/>
        <v>42844.767</v>
      </c>
      <c r="H107" s="8">
        <f t="shared" si="11"/>
        <v>8238</v>
      </c>
      <c r="I107" s="68" t="s">
        <v>582</v>
      </c>
      <c r="J107" s="69" t="s">
        <v>583</v>
      </c>
      <c r="K107" s="68">
        <v>8238</v>
      </c>
      <c r="L107" s="68" t="s">
        <v>406</v>
      </c>
      <c r="M107" s="69" t="s">
        <v>259</v>
      </c>
      <c r="N107" s="69"/>
      <c r="O107" s="70" t="s">
        <v>575</v>
      </c>
      <c r="P107" s="70" t="s">
        <v>528</v>
      </c>
    </row>
    <row r="108" spans="1:16" ht="12.75" customHeight="1" thickBot="1" x14ac:dyDescent="0.25">
      <c r="A108" s="8" t="str">
        <f t="shared" si="6"/>
        <v> AOEB 1 </v>
      </c>
      <c r="B108" s="1" t="str">
        <f t="shared" si="7"/>
        <v>I</v>
      </c>
      <c r="C108" s="8">
        <f t="shared" si="8"/>
        <v>42844.773000000001</v>
      </c>
      <c r="D108" s="11" t="str">
        <f t="shared" si="9"/>
        <v>vis</v>
      </c>
      <c r="E108" s="67">
        <f>VLOOKUP(C108,Active!C$21:E$969,3,FALSE)</f>
        <v>8237.9925852044744</v>
      </c>
      <c r="F108" s="1" t="s">
        <v>230</v>
      </c>
      <c r="G108" s="11" t="str">
        <f t="shared" si="10"/>
        <v>42844.773</v>
      </c>
      <c r="H108" s="8">
        <f t="shared" si="11"/>
        <v>8238</v>
      </c>
      <c r="I108" s="68" t="s">
        <v>584</v>
      </c>
      <c r="J108" s="69" t="s">
        <v>585</v>
      </c>
      <c r="K108" s="68">
        <v>8238</v>
      </c>
      <c r="L108" s="68" t="s">
        <v>255</v>
      </c>
      <c r="M108" s="69" t="s">
        <v>259</v>
      </c>
      <c r="N108" s="69"/>
      <c r="O108" s="70" t="s">
        <v>586</v>
      </c>
      <c r="P108" s="70" t="s">
        <v>528</v>
      </c>
    </row>
    <row r="109" spans="1:16" ht="12.75" customHeight="1" thickBot="1" x14ac:dyDescent="0.25">
      <c r="A109" s="8" t="str">
        <f t="shared" si="6"/>
        <v> BBS 27 </v>
      </c>
      <c r="B109" s="1" t="str">
        <f t="shared" si="7"/>
        <v>II</v>
      </c>
      <c r="C109" s="8">
        <f t="shared" si="8"/>
        <v>42869.413</v>
      </c>
      <c r="D109" s="11" t="str">
        <f t="shared" si="9"/>
        <v>vis</v>
      </c>
      <c r="E109" s="67">
        <f>VLOOKUP(C109,Active!C$21:E$969,3,FALSE)</f>
        <v>8301.4845129041732</v>
      </c>
      <c r="F109" s="1" t="s">
        <v>230</v>
      </c>
      <c r="G109" s="11" t="str">
        <f t="shared" si="10"/>
        <v>42869.413</v>
      </c>
      <c r="H109" s="8">
        <f t="shared" si="11"/>
        <v>8301.5</v>
      </c>
      <c r="I109" s="68" t="s">
        <v>591</v>
      </c>
      <c r="J109" s="69" t="s">
        <v>592</v>
      </c>
      <c r="K109" s="68">
        <v>8301.5</v>
      </c>
      <c r="L109" s="68" t="s">
        <v>425</v>
      </c>
      <c r="M109" s="69" t="s">
        <v>259</v>
      </c>
      <c r="N109" s="69"/>
      <c r="O109" s="70" t="s">
        <v>311</v>
      </c>
      <c r="P109" s="70" t="s">
        <v>572</v>
      </c>
    </row>
    <row r="110" spans="1:16" ht="12.75" customHeight="1" thickBot="1" x14ac:dyDescent="0.25">
      <c r="A110" s="8" t="str">
        <f t="shared" si="6"/>
        <v> BBS 27 </v>
      </c>
      <c r="B110" s="1" t="str">
        <f t="shared" si="7"/>
        <v>II</v>
      </c>
      <c r="C110" s="8">
        <f t="shared" si="8"/>
        <v>42874.464999999997</v>
      </c>
      <c r="D110" s="11" t="str">
        <f t="shared" si="9"/>
        <v>vis</v>
      </c>
      <c r="E110" s="67">
        <f>VLOOKUP(C110,Active!C$21:E$969,3,FALSE)</f>
        <v>8314.5024195088263</v>
      </c>
      <c r="F110" s="1" t="s">
        <v>230</v>
      </c>
      <c r="G110" s="11" t="str">
        <f t="shared" si="10"/>
        <v>42874.465</v>
      </c>
      <c r="H110" s="8">
        <f t="shared" si="11"/>
        <v>8314.5</v>
      </c>
      <c r="I110" s="68" t="s">
        <v>593</v>
      </c>
      <c r="J110" s="69" t="s">
        <v>594</v>
      </c>
      <c r="K110" s="68">
        <v>8314.5</v>
      </c>
      <c r="L110" s="68" t="s">
        <v>264</v>
      </c>
      <c r="M110" s="69" t="s">
        <v>259</v>
      </c>
      <c r="N110" s="69"/>
      <c r="O110" s="70" t="s">
        <v>311</v>
      </c>
      <c r="P110" s="70" t="s">
        <v>572</v>
      </c>
    </row>
    <row r="111" spans="1:16" ht="12.75" customHeight="1" thickBot="1" x14ac:dyDescent="0.25">
      <c r="A111" s="8" t="str">
        <f t="shared" si="6"/>
        <v> BBS 27 </v>
      </c>
      <c r="B111" s="1" t="str">
        <f t="shared" si="7"/>
        <v>I</v>
      </c>
      <c r="C111" s="8">
        <f t="shared" si="8"/>
        <v>42887.46</v>
      </c>
      <c r="D111" s="11" t="str">
        <f t="shared" si="9"/>
        <v>vis</v>
      </c>
      <c r="E111" s="67">
        <f>VLOOKUP(C111,Active!C$21:E$969,3,FALSE)</f>
        <v>8347.9877117351971</v>
      </c>
      <c r="F111" s="1" t="s">
        <v>230</v>
      </c>
      <c r="G111" s="11" t="str">
        <f t="shared" si="10"/>
        <v>42887.460</v>
      </c>
      <c r="H111" s="8">
        <f t="shared" si="11"/>
        <v>8348</v>
      </c>
      <c r="I111" s="68" t="s">
        <v>595</v>
      </c>
      <c r="J111" s="69" t="s">
        <v>596</v>
      </c>
      <c r="K111" s="68">
        <v>8348</v>
      </c>
      <c r="L111" s="68" t="s">
        <v>345</v>
      </c>
      <c r="M111" s="69" t="s">
        <v>259</v>
      </c>
      <c r="N111" s="69"/>
      <c r="O111" s="70" t="s">
        <v>299</v>
      </c>
      <c r="P111" s="70" t="s">
        <v>572</v>
      </c>
    </row>
    <row r="112" spans="1:16" ht="12.75" customHeight="1" thickBot="1" x14ac:dyDescent="0.25">
      <c r="A112" s="8" t="str">
        <f t="shared" si="6"/>
        <v> BBS 27 </v>
      </c>
      <c r="B112" s="1" t="str">
        <f t="shared" si="7"/>
        <v>I</v>
      </c>
      <c r="C112" s="8">
        <f t="shared" si="8"/>
        <v>42887.464</v>
      </c>
      <c r="D112" s="11" t="str">
        <f t="shared" si="9"/>
        <v>vis</v>
      </c>
      <c r="E112" s="67">
        <f>VLOOKUP(C112,Active!C$21:E$969,3,FALSE)</f>
        <v>8347.9980188663194</v>
      </c>
      <c r="F112" s="1" t="s">
        <v>230</v>
      </c>
      <c r="G112" s="11" t="str">
        <f t="shared" si="10"/>
        <v>42887.464</v>
      </c>
      <c r="H112" s="8">
        <f t="shared" si="11"/>
        <v>8348</v>
      </c>
      <c r="I112" s="68" t="s">
        <v>597</v>
      </c>
      <c r="J112" s="69" t="s">
        <v>598</v>
      </c>
      <c r="K112" s="68">
        <v>8348</v>
      </c>
      <c r="L112" s="68" t="s">
        <v>334</v>
      </c>
      <c r="M112" s="69" t="s">
        <v>259</v>
      </c>
      <c r="N112" s="69"/>
      <c r="O112" s="70" t="s">
        <v>311</v>
      </c>
      <c r="P112" s="70" t="s">
        <v>572</v>
      </c>
    </row>
    <row r="113" spans="1:16" ht="12.75" customHeight="1" thickBot="1" x14ac:dyDescent="0.25">
      <c r="A113" s="8" t="str">
        <f t="shared" si="6"/>
        <v> BBS 27 </v>
      </c>
      <c r="B113" s="1" t="str">
        <f t="shared" si="7"/>
        <v>II</v>
      </c>
      <c r="C113" s="8">
        <f t="shared" si="8"/>
        <v>42888.428</v>
      </c>
      <c r="D113" s="11" t="str">
        <f t="shared" si="9"/>
        <v>vis</v>
      </c>
      <c r="E113" s="67">
        <f>VLOOKUP(C113,Active!C$21:E$969,3,FALSE)</f>
        <v>8350.4820374662577</v>
      </c>
      <c r="F113" s="1" t="s">
        <v>230</v>
      </c>
      <c r="G113" s="11" t="str">
        <f t="shared" si="10"/>
        <v>42888.428</v>
      </c>
      <c r="H113" s="8">
        <f t="shared" si="11"/>
        <v>8350.5</v>
      </c>
      <c r="I113" s="68" t="s">
        <v>599</v>
      </c>
      <c r="J113" s="69" t="s">
        <v>600</v>
      </c>
      <c r="K113" s="68">
        <v>8350.5</v>
      </c>
      <c r="L113" s="68" t="s">
        <v>323</v>
      </c>
      <c r="M113" s="69" t="s">
        <v>259</v>
      </c>
      <c r="N113" s="69"/>
      <c r="O113" s="70" t="s">
        <v>311</v>
      </c>
      <c r="P113" s="70" t="s">
        <v>572</v>
      </c>
    </row>
    <row r="114" spans="1:16" ht="12.75" customHeight="1" thickBot="1" x14ac:dyDescent="0.25">
      <c r="A114" s="8" t="str">
        <f t="shared" si="6"/>
        <v> BBS 28 </v>
      </c>
      <c r="B114" s="1" t="str">
        <f t="shared" si="7"/>
        <v>I</v>
      </c>
      <c r="C114" s="8">
        <f t="shared" si="8"/>
        <v>42915.404999999999</v>
      </c>
      <c r="D114" s="11" t="str">
        <f t="shared" si="9"/>
        <v>vis</v>
      </c>
      <c r="E114" s="67">
        <f>VLOOKUP(C114,Active!C$21:E$969,3,FALSE)</f>
        <v>8419.995906522865</v>
      </c>
      <c r="F114" s="1" t="s">
        <v>230</v>
      </c>
      <c r="G114" s="11" t="str">
        <f t="shared" si="10"/>
        <v>42915.405</v>
      </c>
      <c r="H114" s="8">
        <f t="shared" si="11"/>
        <v>8420</v>
      </c>
      <c r="I114" s="68" t="s">
        <v>601</v>
      </c>
      <c r="J114" s="69" t="s">
        <v>602</v>
      </c>
      <c r="K114" s="68">
        <v>8420</v>
      </c>
      <c r="L114" s="68" t="s">
        <v>258</v>
      </c>
      <c r="M114" s="69" t="s">
        <v>259</v>
      </c>
      <c r="N114" s="69"/>
      <c r="O114" s="70" t="s">
        <v>299</v>
      </c>
      <c r="P114" s="70" t="s">
        <v>603</v>
      </c>
    </row>
    <row r="115" spans="1:16" ht="12.75" customHeight="1" thickBot="1" x14ac:dyDescent="0.25">
      <c r="A115" s="8" t="str">
        <f t="shared" si="6"/>
        <v> AOEB 1 </v>
      </c>
      <c r="B115" s="1" t="str">
        <f t="shared" si="7"/>
        <v>I</v>
      </c>
      <c r="C115" s="8">
        <f t="shared" si="8"/>
        <v>42919.671000000002</v>
      </c>
      <c r="D115" s="11" t="str">
        <f t="shared" si="9"/>
        <v>vis</v>
      </c>
      <c r="E115" s="67">
        <f>VLOOKUP(C115,Active!C$21:E$969,3,FALSE)</f>
        <v>8430.9884618624401</v>
      </c>
      <c r="F115" s="1" t="s">
        <v>230</v>
      </c>
      <c r="G115" s="11" t="str">
        <f t="shared" si="10"/>
        <v>42919.671</v>
      </c>
      <c r="H115" s="8">
        <f t="shared" si="11"/>
        <v>8431</v>
      </c>
      <c r="I115" s="68" t="s">
        <v>604</v>
      </c>
      <c r="J115" s="69" t="s">
        <v>605</v>
      </c>
      <c r="K115" s="68">
        <v>8431</v>
      </c>
      <c r="L115" s="68" t="s">
        <v>362</v>
      </c>
      <c r="M115" s="69" t="s">
        <v>259</v>
      </c>
      <c r="N115" s="69"/>
      <c r="O115" s="70" t="s">
        <v>581</v>
      </c>
      <c r="P115" s="70" t="s">
        <v>528</v>
      </c>
    </row>
    <row r="116" spans="1:16" ht="12.75" customHeight="1" thickBot="1" x14ac:dyDescent="0.25">
      <c r="A116" s="8" t="str">
        <f t="shared" si="6"/>
        <v> AOEB 1 </v>
      </c>
      <c r="B116" s="1" t="str">
        <f t="shared" si="7"/>
        <v>I</v>
      </c>
      <c r="C116" s="8">
        <f t="shared" si="8"/>
        <v>42919.673000000003</v>
      </c>
      <c r="D116" s="11" t="str">
        <f t="shared" si="9"/>
        <v>vis</v>
      </c>
      <c r="E116" s="67">
        <f>VLOOKUP(C116,Active!C$21:E$969,3,FALSE)</f>
        <v>8430.9936154280003</v>
      </c>
      <c r="F116" s="1" t="s">
        <v>230</v>
      </c>
      <c r="G116" s="11" t="str">
        <f t="shared" si="10"/>
        <v>42919.673</v>
      </c>
      <c r="H116" s="8">
        <f t="shared" si="11"/>
        <v>8431</v>
      </c>
      <c r="I116" s="68" t="s">
        <v>606</v>
      </c>
      <c r="J116" s="69" t="s">
        <v>607</v>
      </c>
      <c r="K116" s="68">
        <v>8431</v>
      </c>
      <c r="L116" s="68" t="s">
        <v>258</v>
      </c>
      <c r="M116" s="69" t="s">
        <v>259</v>
      </c>
      <c r="N116" s="69"/>
      <c r="O116" s="70" t="s">
        <v>575</v>
      </c>
      <c r="P116" s="70" t="s">
        <v>528</v>
      </c>
    </row>
    <row r="117" spans="1:16" ht="12.75" customHeight="1" thickBot="1" x14ac:dyDescent="0.25">
      <c r="A117" s="8" t="str">
        <f t="shared" si="6"/>
        <v> BBS 28 </v>
      </c>
      <c r="B117" s="1" t="str">
        <f t="shared" si="7"/>
        <v>I</v>
      </c>
      <c r="C117" s="8">
        <f t="shared" si="8"/>
        <v>42922.39</v>
      </c>
      <c r="D117" s="11" t="str">
        <f t="shared" si="9"/>
        <v>vis</v>
      </c>
      <c r="E117" s="67">
        <f>VLOOKUP(C117,Active!C$21:E$969,3,FALSE)</f>
        <v>8437.9947342413088</v>
      </c>
      <c r="F117" s="1" t="s">
        <v>230</v>
      </c>
      <c r="G117" s="11" t="str">
        <f t="shared" si="10"/>
        <v>42922.390</v>
      </c>
      <c r="H117" s="8">
        <f t="shared" si="11"/>
        <v>8438</v>
      </c>
      <c r="I117" s="68" t="s">
        <v>608</v>
      </c>
      <c r="J117" s="69" t="s">
        <v>609</v>
      </c>
      <c r="K117" s="68">
        <v>8438</v>
      </c>
      <c r="L117" s="68" t="s">
        <v>258</v>
      </c>
      <c r="M117" s="69" t="s">
        <v>259</v>
      </c>
      <c r="N117" s="69"/>
      <c r="O117" s="70" t="s">
        <v>311</v>
      </c>
      <c r="P117" s="70" t="s">
        <v>603</v>
      </c>
    </row>
    <row r="118" spans="1:16" ht="12.75" customHeight="1" thickBot="1" x14ac:dyDescent="0.25">
      <c r="A118" s="8" t="str">
        <f t="shared" si="6"/>
        <v> BBS 31 </v>
      </c>
      <c r="B118" s="1" t="str">
        <f t="shared" si="7"/>
        <v>I</v>
      </c>
      <c r="C118" s="8">
        <f t="shared" si="8"/>
        <v>43139.716999999997</v>
      </c>
      <c r="D118" s="11" t="str">
        <f t="shared" si="9"/>
        <v>vis</v>
      </c>
      <c r="E118" s="67">
        <f>VLOOKUP(C118,Active!C$21:E$969,3,FALSE)</f>
        <v>8997.9992054747818</v>
      </c>
      <c r="F118" s="1" t="s">
        <v>230</v>
      </c>
      <c r="G118" s="11" t="str">
        <f t="shared" si="10"/>
        <v>43139.717</v>
      </c>
      <c r="H118" s="8">
        <f t="shared" si="11"/>
        <v>8998</v>
      </c>
      <c r="I118" s="68" t="s">
        <v>610</v>
      </c>
      <c r="J118" s="69" t="s">
        <v>611</v>
      </c>
      <c r="K118" s="68">
        <v>8998</v>
      </c>
      <c r="L118" s="68" t="s">
        <v>524</v>
      </c>
      <c r="M118" s="69" t="s">
        <v>259</v>
      </c>
      <c r="N118" s="69"/>
      <c r="O118" s="70" t="s">
        <v>299</v>
      </c>
      <c r="P118" s="70" t="s">
        <v>612</v>
      </c>
    </row>
    <row r="119" spans="1:16" ht="12.75" customHeight="1" thickBot="1" x14ac:dyDescent="0.25">
      <c r="A119" s="8" t="str">
        <f t="shared" si="6"/>
        <v> AOEB 1 </v>
      </c>
      <c r="B119" s="1" t="str">
        <f t="shared" si="7"/>
        <v>II</v>
      </c>
      <c r="C119" s="8">
        <f t="shared" si="8"/>
        <v>43165.902000000002</v>
      </c>
      <c r="D119" s="11" t="str">
        <f t="shared" si="9"/>
        <v>vis</v>
      </c>
      <c r="E119" s="67">
        <f>VLOOKUP(C119,Active!C$21:E$969,3,FALSE)</f>
        <v>9065.4722625696268</v>
      </c>
      <c r="F119" s="1" t="s">
        <v>230</v>
      </c>
      <c r="G119" s="11" t="str">
        <f t="shared" si="10"/>
        <v>43165.902</v>
      </c>
      <c r="H119" s="8">
        <f t="shared" si="11"/>
        <v>9065.5</v>
      </c>
      <c r="I119" s="68" t="s">
        <v>613</v>
      </c>
      <c r="J119" s="69" t="s">
        <v>614</v>
      </c>
      <c r="K119" s="68">
        <v>9065.5</v>
      </c>
      <c r="L119" s="68" t="s">
        <v>615</v>
      </c>
      <c r="M119" s="69" t="s">
        <v>259</v>
      </c>
      <c r="N119" s="69"/>
      <c r="O119" s="70" t="s">
        <v>581</v>
      </c>
      <c r="P119" s="70" t="s">
        <v>528</v>
      </c>
    </row>
    <row r="120" spans="1:16" ht="12.75" customHeight="1" thickBot="1" x14ac:dyDescent="0.25">
      <c r="A120" s="8" t="str">
        <f t="shared" si="6"/>
        <v> AOEB 1 </v>
      </c>
      <c r="B120" s="1" t="str">
        <f t="shared" si="7"/>
        <v>II</v>
      </c>
      <c r="C120" s="8">
        <f t="shared" si="8"/>
        <v>43165.911</v>
      </c>
      <c r="D120" s="11" t="str">
        <f t="shared" si="9"/>
        <v>vis</v>
      </c>
      <c r="E120" s="67">
        <f>VLOOKUP(C120,Active!C$21:E$969,3,FALSE)</f>
        <v>9065.4954536146415</v>
      </c>
      <c r="F120" s="1" t="s">
        <v>230</v>
      </c>
      <c r="G120" s="11" t="str">
        <f t="shared" si="10"/>
        <v>43165.911</v>
      </c>
      <c r="H120" s="8">
        <f t="shared" si="11"/>
        <v>9065.5</v>
      </c>
      <c r="I120" s="68" t="s">
        <v>616</v>
      </c>
      <c r="J120" s="69" t="s">
        <v>617</v>
      </c>
      <c r="K120" s="68">
        <v>9065.5</v>
      </c>
      <c r="L120" s="68" t="s">
        <v>258</v>
      </c>
      <c r="M120" s="69" t="s">
        <v>259</v>
      </c>
      <c r="N120" s="69"/>
      <c r="O120" s="70" t="s">
        <v>575</v>
      </c>
      <c r="P120" s="70" t="s">
        <v>528</v>
      </c>
    </row>
    <row r="121" spans="1:16" ht="12.75" customHeight="1" thickBot="1" x14ac:dyDescent="0.25">
      <c r="A121" s="8" t="str">
        <f t="shared" si="6"/>
        <v> AOEB 1 </v>
      </c>
      <c r="B121" s="1" t="str">
        <f t="shared" si="7"/>
        <v>II</v>
      </c>
      <c r="C121" s="8">
        <f t="shared" si="8"/>
        <v>43165.921999999999</v>
      </c>
      <c r="D121" s="11" t="str">
        <f t="shared" si="9"/>
        <v>vis</v>
      </c>
      <c r="E121" s="67">
        <f>VLOOKUP(C121,Active!C$21:E$969,3,FALSE)</f>
        <v>9065.5237982252183</v>
      </c>
      <c r="F121" s="1" t="s">
        <v>230</v>
      </c>
      <c r="G121" s="11" t="str">
        <f t="shared" si="10"/>
        <v>43165.922</v>
      </c>
      <c r="H121" s="8">
        <f t="shared" si="11"/>
        <v>9065.5</v>
      </c>
      <c r="I121" s="68" t="s">
        <v>618</v>
      </c>
      <c r="J121" s="69" t="s">
        <v>619</v>
      </c>
      <c r="K121" s="68">
        <v>9065.5</v>
      </c>
      <c r="L121" s="68" t="s">
        <v>276</v>
      </c>
      <c r="M121" s="69" t="s">
        <v>259</v>
      </c>
      <c r="N121" s="69"/>
      <c r="O121" s="70" t="s">
        <v>578</v>
      </c>
      <c r="P121" s="70" t="s">
        <v>528</v>
      </c>
    </row>
    <row r="122" spans="1:16" ht="12.75" customHeight="1" thickBot="1" x14ac:dyDescent="0.25">
      <c r="A122" s="8" t="str">
        <f t="shared" si="6"/>
        <v> BBS 32 </v>
      </c>
      <c r="B122" s="1" t="str">
        <f t="shared" si="7"/>
        <v>I</v>
      </c>
      <c r="C122" s="8">
        <f t="shared" si="8"/>
        <v>43188.614000000001</v>
      </c>
      <c r="D122" s="11" t="str">
        <f t="shared" si="9"/>
        <v>vis</v>
      </c>
      <c r="E122" s="67">
        <f>VLOOKUP(C122,Active!C$21:E$969,3,FALSE)</f>
        <v>9123.9961530694472</v>
      </c>
      <c r="F122" s="1" t="s">
        <v>230</v>
      </c>
      <c r="G122" s="11" t="str">
        <f t="shared" si="10"/>
        <v>43188.614</v>
      </c>
      <c r="H122" s="8">
        <f t="shared" si="11"/>
        <v>9124</v>
      </c>
      <c r="I122" s="68" t="s">
        <v>620</v>
      </c>
      <c r="J122" s="69" t="s">
        <v>621</v>
      </c>
      <c r="K122" s="68">
        <v>9124</v>
      </c>
      <c r="L122" s="68" t="s">
        <v>334</v>
      </c>
      <c r="M122" s="69" t="s">
        <v>259</v>
      </c>
      <c r="N122" s="69"/>
      <c r="O122" s="70" t="s">
        <v>299</v>
      </c>
      <c r="P122" s="70" t="s">
        <v>622</v>
      </c>
    </row>
    <row r="123" spans="1:16" ht="12.75" customHeight="1" thickBot="1" x14ac:dyDescent="0.25">
      <c r="A123" s="8" t="str">
        <f t="shared" si="6"/>
        <v> AOEB 1 </v>
      </c>
      <c r="B123" s="1" t="str">
        <f t="shared" si="7"/>
        <v>I</v>
      </c>
      <c r="C123" s="8">
        <f t="shared" si="8"/>
        <v>43243.724999999999</v>
      </c>
      <c r="D123" s="11" t="str">
        <f t="shared" si="9"/>
        <v>vis</v>
      </c>
      <c r="E123" s="67">
        <f>VLOOKUP(C123,Active!C$21:E$969,3,FALSE)</f>
        <v>9266.0052288591414</v>
      </c>
      <c r="F123" s="1" t="s">
        <v>230</v>
      </c>
      <c r="G123" s="11" t="str">
        <f t="shared" si="10"/>
        <v>43243.725</v>
      </c>
      <c r="H123" s="8">
        <f t="shared" si="11"/>
        <v>9266</v>
      </c>
      <c r="I123" s="68" t="s">
        <v>623</v>
      </c>
      <c r="J123" s="69" t="s">
        <v>624</v>
      </c>
      <c r="K123" s="68">
        <v>9266</v>
      </c>
      <c r="L123" s="68" t="s">
        <v>279</v>
      </c>
      <c r="M123" s="69" t="s">
        <v>259</v>
      </c>
      <c r="N123" s="69"/>
      <c r="O123" s="70" t="s">
        <v>575</v>
      </c>
      <c r="P123" s="70" t="s">
        <v>528</v>
      </c>
    </row>
    <row r="124" spans="1:16" ht="12.75" customHeight="1" thickBot="1" x14ac:dyDescent="0.25">
      <c r="A124" s="8" t="str">
        <f t="shared" si="6"/>
        <v> BBS 36 </v>
      </c>
      <c r="B124" s="1" t="str">
        <f t="shared" si="7"/>
        <v>I</v>
      </c>
      <c r="C124" s="8">
        <f t="shared" si="8"/>
        <v>43514.6</v>
      </c>
      <c r="D124" s="11" t="str">
        <f t="shared" si="9"/>
        <v>vis</v>
      </c>
      <c r="E124" s="67">
        <f>VLOOKUP(C124,Active!C$21:E$969,3,FALSE)</f>
        <v>9963.9912643971493</v>
      </c>
      <c r="F124" s="1" t="s">
        <v>230</v>
      </c>
      <c r="G124" s="11" t="str">
        <f t="shared" si="10"/>
        <v>43514.600</v>
      </c>
      <c r="H124" s="8">
        <f t="shared" si="11"/>
        <v>9964</v>
      </c>
      <c r="I124" s="68" t="s">
        <v>625</v>
      </c>
      <c r="J124" s="69" t="s">
        <v>626</v>
      </c>
      <c r="K124" s="68">
        <v>9964</v>
      </c>
      <c r="L124" s="68" t="s">
        <v>255</v>
      </c>
      <c r="M124" s="69" t="s">
        <v>259</v>
      </c>
      <c r="N124" s="69"/>
      <c r="O124" s="70" t="s">
        <v>299</v>
      </c>
      <c r="P124" s="70" t="s">
        <v>627</v>
      </c>
    </row>
    <row r="125" spans="1:16" ht="12.75" customHeight="1" thickBot="1" x14ac:dyDescent="0.25">
      <c r="A125" s="8" t="str">
        <f t="shared" si="6"/>
        <v> BBS 37 </v>
      </c>
      <c r="B125" s="1" t="str">
        <f t="shared" si="7"/>
        <v>I</v>
      </c>
      <c r="C125" s="8">
        <f t="shared" si="8"/>
        <v>43577.47</v>
      </c>
      <c r="D125" s="11" t="str">
        <f t="shared" si="9"/>
        <v>vis</v>
      </c>
      <c r="E125" s="67">
        <f>VLOOKUP(C125,Active!C$21:E$969,3,FALSE)</f>
        <v>10125.993597777035</v>
      </c>
      <c r="F125" s="1" t="s">
        <v>230</v>
      </c>
      <c r="G125" s="11" t="str">
        <f t="shared" si="10"/>
        <v>43577.470</v>
      </c>
      <c r="H125" s="8">
        <f t="shared" si="11"/>
        <v>10126</v>
      </c>
      <c r="I125" s="68" t="s">
        <v>628</v>
      </c>
      <c r="J125" s="69" t="s">
        <v>629</v>
      </c>
      <c r="K125" s="68">
        <v>10126</v>
      </c>
      <c r="L125" s="68" t="s">
        <v>258</v>
      </c>
      <c r="M125" s="69" t="s">
        <v>259</v>
      </c>
      <c r="N125" s="69"/>
      <c r="O125" s="70" t="s">
        <v>311</v>
      </c>
      <c r="P125" s="70" t="s">
        <v>630</v>
      </c>
    </row>
    <row r="126" spans="1:16" ht="12.75" customHeight="1" thickBot="1" x14ac:dyDescent="0.25">
      <c r="A126" s="8" t="str">
        <f t="shared" si="6"/>
        <v> AOEB 1 </v>
      </c>
      <c r="B126" s="1" t="str">
        <f t="shared" si="7"/>
        <v>II</v>
      </c>
      <c r="C126" s="8">
        <f t="shared" si="8"/>
        <v>43587.754999999997</v>
      </c>
      <c r="D126" s="11" t="str">
        <f t="shared" si="9"/>
        <v>vis</v>
      </c>
      <c r="E126" s="67">
        <f>VLOOKUP(C126,Active!C$21:E$969,3,FALSE)</f>
        <v>10152.495808669535</v>
      </c>
      <c r="F126" s="1" t="s">
        <v>230</v>
      </c>
      <c r="G126" s="11" t="str">
        <f t="shared" si="10"/>
        <v>43587.755</v>
      </c>
      <c r="H126" s="8">
        <f t="shared" si="11"/>
        <v>10152.5</v>
      </c>
      <c r="I126" s="68" t="s">
        <v>631</v>
      </c>
      <c r="J126" s="69" t="s">
        <v>632</v>
      </c>
      <c r="K126" s="68">
        <v>10152.5</v>
      </c>
      <c r="L126" s="68" t="s">
        <v>258</v>
      </c>
      <c r="M126" s="69" t="s">
        <v>259</v>
      </c>
      <c r="N126" s="69"/>
      <c r="O126" s="70" t="s">
        <v>575</v>
      </c>
      <c r="P126" s="70" t="s">
        <v>528</v>
      </c>
    </row>
    <row r="127" spans="1:16" ht="12.75" customHeight="1" thickBot="1" x14ac:dyDescent="0.25">
      <c r="A127" s="8" t="str">
        <f t="shared" si="6"/>
        <v> AOEB 1 </v>
      </c>
      <c r="B127" s="1" t="str">
        <f t="shared" si="7"/>
        <v>II</v>
      </c>
      <c r="C127" s="8">
        <f t="shared" si="8"/>
        <v>43603.673000000003</v>
      </c>
      <c r="D127" s="11" t="str">
        <f t="shared" si="9"/>
        <v>vis</v>
      </c>
      <c r="E127" s="67">
        <f>VLOOKUP(C127,Active!C$21:E$969,3,FALSE)</f>
        <v>10193.513036961911</v>
      </c>
      <c r="F127" s="1" t="s">
        <v>230</v>
      </c>
      <c r="G127" s="11" t="str">
        <f t="shared" si="10"/>
        <v>43603.673</v>
      </c>
      <c r="H127" s="8">
        <f t="shared" si="11"/>
        <v>10193.5</v>
      </c>
      <c r="I127" s="68" t="s">
        <v>633</v>
      </c>
      <c r="J127" s="69" t="s">
        <v>634</v>
      </c>
      <c r="K127" s="68">
        <v>10193.5</v>
      </c>
      <c r="L127" s="68" t="s">
        <v>298</v>
      </c>
      <c r="M127" s="69" t="s">
        <v>259</v>
      </c>
      <c r="N127" s="69"/>
      <c r="O127" s="70" t="s">
        <v>575</v>
      </c>
      <c r="P127" s="70" t="s">
        <v>528</v>
      </c>
    </row>
    <row r="128" spans="1:16" ht="12.75" customHeight="1" thickBot="1" x14ac:dyDescent="0.25">
      <c r="A128" s="8" t="str">
        <f t="shared" si="6"/>
        <v> BBS 37 </v>
      </c>
      <c r="B128" s="1" t="str">
        <f t="shared" si="7"/>
        <v>I</v>
      </c>
      <c r="C128" s="8">
        <f t="shared" si="8"/>
        <v>43612.400999999998</v>
      </c>
      <c r="D128" s="11" t="str">
        <f t="shared" si="9"/>
        <v>vis</v>
      </c>
      <c r="E128" s="67">
        <f>VLOOKUP(C128,Active!C$21:E$969,3,FALSE)</f>
        <v>10216.003197065918</v>
      </c>
      <c r="F128" s="1" t="s">
        <v>230</v>
      </c>
      <c r="G128" s="11" t="str">
        <f t="shared" si="10"/>
        <v>43612.401</v>
      </c>
      <c r="H128" s="8">
        <f t="shared" si="11"/>
        <v>10216</v>
      </c>
      <c r="I128" s="68" t="s">
        <v>635</v>
      </c>
      <c r="J128" s="69" t="s">
        <v>636</v>
      </c>
      <c r="K128" s="68">
        <v>10216</v>
      </c>
      <c r="L128" s="68" t="s">
        <v>264</v>
      </c>
      <c r="M128" s="69" t="s">
        <v>259</v>
      </c>
      <c r="N128" s="69"/>
      <c r="O128" s="70" t="s">
        <v>311</v>
      </c>
      <c r="P128" s="70" t="s">
        <v>630</v>
      </c>
    </row>
    <row r="129" spans="1:16" ht="12.75" customHeight="1" thickBot="1" x14ac:dyDescent="0.25">
      <c r="A129" s="8" t="str">
        <f t="shared" si="6"/>
        <v> AOEB 1 </v>
      </c>
      <c r="B129" s="1" t="str">
        <f t="shared" si="7"/>
        <v>I</v>
      </c>
      <c r="C129" s="8">
        <f t="shared" si="8"/>
        <v>43626.760999999999</v>
      </c>
      <c r="D129" s="11" t="str">
        <f t="shared" si="9"/>
        <v>vis</v>
      </c>
      <c r="E129" s="67">
        <f>VLOOKUP(C129,Active!C$21:E$969,3,FALSE)</f>
        <v>10253.005797787011</v>
      </c>
      <c r="F129" s="1" t="s">
        <v>230</v>
      </c>
      <c r="G129" s="11" t="str">
        <f t="shared" si="10"/>
        <v>43626.761</v>
      </c>
      <c r="H129" s="8">
        <f t="shared" si="11"/>
        <v>10253</v>
      </c>
      <c r="I129" s="68" t="s">
        <v>637</v>
      </c>
      <c r="J129" s="69" t="s">
        <v>638</v>
      </c>
      <c r="K129" s="68">
        <v>10253</v>
      </c>
      <c r="L129" s="68" t="s">
        <v>279</v>
      </c>
      <c r="M129" s="69" t="s">
        <v>259</v>
      </c>
      <c r="N129" s="69"/>
      <c r="O129" s="70" t="s">
        <v>520</v>
      </c>
      <c r="P129" s="70" t="s">
        <v>528</v>
      </c>
    </row>
    <row r="130" spans="1:16" ht="12.75" customHeight="1" thickBot="1" x14ac:dyDescent="0.25">
      <c r="A130" s="8" t="str">
        <f t="shared" si="6"/>
        <v> AOEB 1 </v>
      </c>
      <c r="B130" s="1" t="str">
        <f t="shared" si="7"/>
        <v>II</v>
      </c>
      <c r="C130" s="8">
        <f t="shared" si="8"/>
        <v>43629.667000000001</v>
      </c>
      <c r="D130" s="11" t="str">
        <f t="shared" si="9"/>
        <v>vis</v>
      </c>
      <c r="E130" s="67">
        <f>VLOOKUP(C130,Active!C$21:E$969,3,FALSE)</f>
        <v>10260.493928545757</v>
      </c>
      <c r="F130" s="1" t="s">
        <v>230</v>
      </c>
      <c r="G130" s="11" t="str">
        <f t="shared" si="10"/>
        <v>43629.667</v>
      </c>
      <c r="H130" s="8">
        <f t="shared" si="11"/>
        <v>10260.5</v>
      </c>
      <c r="I130" s="68" t="s">
        <v>639</v>
      </c>
      <c r="J130" s="69" t="s">
        <v>640</v>
      </c>
      <c r="K130" s="68">
        <v>10260.5</v>
      </c>
      <c r="L130" s="68" t="s">
        <v>258</v>
      </c>
      <c r="M130" s="69" t="s">
        <v>259</v>
      </c>
      <c r="N130" s="69"/>
      <c r="O130" s="70" t="s">
        <v>520</v>
      </c>
      <c r="P130" s="70" t="s">
        <v>528</v>
      </c>
    </row>
    <row r="131" spans="1:16" ht="12.75" customHeight="1" thickBot="1" x14ac:dyDescent="0.25">
      <c r="A131" s="8" t="str">
        <f t="shared" si="6"/>
        <v> AOEB 1 </v>
      </c>
      <c r="B131" s="1" t="str">
        <f t="shared" si="7"/>
        <v>I</v>
      </c>
      <c r="C131" s="8">
        <f t="shared" si="8"/>
        <v>43630.637000000002</v>
      </c>
      <c r="D131" s="11" t="str">
        <f t="shared" si="9"/>
        <v>vis</v>
      </c>
      <c r="E131" s="67">
        <f>VLOOKUP(C131,Active!C$21:E$969,3,FALSE)</f>
        <v>10262.993407842379</v>
      </c>
      <c r="F131" s="1" t="s">
        <v>230</v>
      </c>
      <c r="G131" s="11" t="str">
        <f t="shared" si="10"/>
        <v>43630.637</v>
      </c>
      <c r="H131" s="8">
        <f t="shared" si="11"/>
        <v>10263</v>
      </c>
      <c r="I131" s="68" t="s">
        <v>641</v>
      </c>
      <c r="J131" s="69" t="s">
        <v>642</v>
      </c>
      <c r="K131" s="68">
        <v>10263</v>
      </c>
      <c r="L131" s="68" t="s">
        <v>255</v>
      </c>
      <c r="M131" s="69" t="s">
        <v>259</v>
      </c>
      <c r="N131" s="69"/>
      <c r="O131" s="70" t="s">
        <v>520</v>
      </c>
      <c r="P131" s="70" t="s">
        <v>528</v>
      </c>
    </row>
    <row r="132" spans="1:16" ht="12.75" customHeight="1" thickBot="1" x14ac:dyDescent="0.25">
      <c r="A132" s="8" t="str">
        <f t="shared" si="6"/>
        <v> AOEB 1 </v>
      </c>
      <c r="B132" s="1" t="str">
        <f t="shared" si="7"/>
        <v>II</v>
      </c>
      <c r="C132" s="8">
        <f t="shared" si="8"/>
        <v>43631.612000000001</v>
      </c>
      <c r="D132" s="11" t="str">
        <f t="shared" si="9"/>
        <v>vis</v>
      </c>
      <c r="E132" s="67">
        <f>VLOOKUP(C132,Active!C$21:E$969,3,FALSE)</f>
        <v>10265.505771052896</v>
      </c>
      <c r="F132" s="1" t="s">
        <v>230</v>
      </c>
      <c r="G132" s="11" t="str">
        <f t="shared" si="10"/>
        <v>43631.612</v>
      </c>
      <c r="H132" s="8">
        <f t="shared" si="11"/>
        <v>10265.5</v>
      </c>
      <c r="I132" s="68" t="s">
        <v>643</v>
      </c>
      <c r="J132" s="69" t="s">
        <v>644</v>
      </c>
      <c r="K132" s="68">
        <v>10265.5</v>
      </c>
      <c r="L132" s="68" t="s">
        <v>279</v>
      </c>
      <c r="M132" s="69" t="s">
        <v>259</v>
      </c>
      <c r="N132" s="69"/>
      <c r="O132" s="70" t="s">
        <v>520</v>
      </c>
      <c r="P132" s="70" t="s">
        <v>528</v>
      </c>
    </row>
    <row r="133" spans="1:16" ht="12.75" customHeight="1" thickBot="1" x14ac:dyDescent="0.25">
      <c r="A133" s="8" t="str">
        <f t="shared" si="6"/>
        <v> BBS 41 </v>
      </c>
      <c r="B133" s="1" t="str">
        <f t="shared" si="7"/>
        <v>I</v>
      </c>
      <c r="C133" s="8">
        <f t="shared" si="8"/>
        <v>43888.713000000003</v>
      </c>
      <c r="D133" s="11" t="str">
        <f t="shared" si="9"/>
        <v>vis</v>
      </c>
      <c r="E133" s="67">
        <f>VLOOKUP(C133,Active!C$21:E$969,3,FALSE)</f>
        <v>10927.999200578912</v>
      </c>
      <c r="F133" s="1" t="s">
        <v>230</v>
      </c>
      <c r="G133" s="11" t="str">
        <f t="shared" si="10"/>
        <v>43888.713</v>
      </c>
      <c r="H133" s="8">
        <f t="shared" si="11"/>
        <v>10928</v>
      </c>
      <c r="I133" s="68" t="s">
        <v>645</v>
      </c>
      <c r="J133" s="69" t="s">
        <v>646</v>
      </c>
      <c r="K133" s="68">
        <v>10928</v>
      </c>
      <c r="L133" s="68" t="s">
        <v>524</v>
      </c>
      <c r="M133" s="69" t="s">
        <v>259</v>
      </c>
      <c r="N133" s="69"/>
      <c r="O133" s="70" t="s">
        <v>299</v>
      </c>
      <c r="P133" s="70" t="s">
        <v>647</v>
      </c>
    </row>
    <row r="134" spans="1:16" ht="12.75" customHeight="1" thickBot="1" x14ac:dyDescent="0.25">
      <c r="A134" s="8" t="str">
        <f t="shared" si="6"/>
        <v> BBS 41 </v>
      </c>
      <c r="B134" s="1" t="str">
        <f t="shared" si="7"/>
        <v>I</v>
      </c>
      <c r="C134" s="8">
        <f t="shared" si="8"/>
        <v>43904.629000000001</v>
      </c>
      <c r="D134" s="11" t="str">
        <f t="shared" si="9"/>
        <v>vis</v>
      </c>
      <c r="E134" s="67">
        <f>VLOOKUP(C134,Active!C$21:E$969,3,FALSE)</f>
        <v>10969.011275305707</v>
      </c>
      <c r="F134" s="1" t="s">
        <v>230</v>
      </c>
      <c r="G134" s="11" t="str">
        <f t="shared" si="10"/>
        <v>43904.629</v>
      </c>
      <c r="H134" s="8">
        <f t="shared" si="11"/>
        <v>10969</v>
      </c>
      <c r="I134" s="68" t="s">
        <v>648</v>
      </c>
      <c r="J134" s="69" t="s">
        <v>649</v>
      </c>
      <c r="K134" s="68">
        <v>10969</v>
      </c>
      <c r="L134" s="68" t="s">
        <v>272</v>
      </c>
      <c r="M134" s="69" t="s">
        <v>259</v>
      </c>
      <c r="N134" s="69"/>
      <c r="O134" s="70" t="s">
        <v>299</v>
      </c>
      <c r="P134" s="70" t="s">
        <v>647</v>
      </c>
    </row>
    <row r="135" spans="1:16" ht="12.75" customHeight="1" thickBot="1" x14ac:dyDescent="0.25">
      <c r="A135" s="8" t="str">
        <f t="shared" si="6"/>
        <v> BBS 42 </v>
      </c>
      <c r="B135" s="1" t="str">
        <f t="shared" si="7"/>
        <v>I</v>
      </c>
      <c r="C135" s="8">
        <f t="shared" si="8"/>
        <v>43925.582000000002</v>
      </c>
      <c r="D135" s="11" t="str">
        <f t="shared" si="9"/>
        <v>vis</v>
      </c>
      <c r="E135" s="67">
        <f>VLOOKUP(C135,Active!C$21:E$969,3,FALSE)</f>
        <v>11023.002604895477</v>
      </c>
      <c r="F135" s="1" t="s">
        <v>230</v>
      </c>
      <c r="G135" s="11" t="str">
        <f t="shared" si="10"/>
        <v>43925.582</v>
      </c>
      <c r="H135" s="8">
        <f t="shared" si="11"/>
        <v>11023</v>
      </c>
      <c r="I135" s="68" t="s">
        <v>650</v>
      </c>
      <c r="J135" s="69" t="s">
        <v>651</v>
      </c>
      <c r="K135" s="68">
        <v>11023</v>
      </c>
      <c r="L135" s="68" t="s">
        <v>264</v>
      </c>
      <c r="M135" s="69" t="s">
        <v>259</v>
      </c>
      <c r="N135" s="69"/>
      <c r="O135" s="70" t="s">
        <v>299</v>
      </c>
      <c r="P135" s="70" t="s">
        <v>652</v>
      </c>
    </row>
    <row r="136" spans="1:16" ht="12.75" customHeight="1" thickBot="1" x14ac:dyDescent="0.25">
      <c r="A136" s="8" t="str">
        <f t="shared" si="6"/>
        <v> BBS 42 </v>
      </c>
      <c r="B136" s="1" t="str">
        <f t="shared" si="7"/>
        <v>I</v>
      </c>
      <c r="C136" s="8">
        <f t="shared" si="8"/>
        <v>43932.574000000001</v>
      </c>
      <c r="D136" s="11" t="str">
        <f t="shared" si="9"/>
        <v>vis</v>
      </c>
      <c r="E136" s="67">
        <f>VLOOKUP(C136,Active!C$21:E$969,3,FALSE)</f>
        <v>11041.019470093375</v>
      </c>
      <c r="F136" s="1" t="s">
        <v>230</v>
      </c>
      <c r="G136" s="11" t="str">
        <f t="shared" si="10"/>
        <v>43932.574</v>
      </c>
      <c r="H136" s="8">
        <f t="shared" si="11"/>
        <v>11041</v>
      </c>
      <c r="I136" s="68" t="s">
        <v>653</v>
      </c>
      <c r="J136" s="69" t="s">
        <v>654</v>
      </c>
      <c r="K136" s="68">
        <v>11041</v>
      </c>
      <c r="L136" s="68" t="s">
        <v>655</v>
      </c>
      <c r="M136" s="69" t="s">
        <v>259</v>
      </c>
      <c r="N136" s="69"/>
      <c r="O136" s="70" t="s">
        <v>299</v>
      </c>
      <c r="P136" s="70" t="s">
        <v>652</v>
      </c>
    </row>
    <row r="137" spans="1:16" ht="12.75" customHeight="1" thickBot="1" x14ac:dyDescent="0.25">
      <c r="A137" s="8" t="str">
        <f t="shared" si="6"/>
        <v> BBS 42 </v>
      </c>
      <c r="B137" s="1" t="str">
        <f t="shared" si="7"/>
        <v>I</v>
      </c>
      <c r="C137" s="8">
        <f t="shared" si="8"/>
        <v>43941.491000000002</v>
      </c>
      <c r="D137" s="11" t="str">
        <f t="shared" si="9"/>
        <v>vis</v>
      </c>
      <c r="E137" s="67">
        <f>VLOOKUP(C137,Active!C$21:E$969,3,FALSE)</f>
        <v>11063.99664214282</v>
      </c>
      <c r="F137" s="1" t="s">
        <v>230</v>
      </c>
      <c r="G137" s="11" t="str">
        <f t="shared" si="10"/>
        <v>43941.491</v>
      </c>
      <c r="H137" s="8">
        <f t="shared" si="11"/>
        <v>11064</v>
      </c>
      <c r="I137" s="68" t="s">
        <v>656</v>
      </c>
      <c r="J137" s="69" t="s">
        <v>657</v>
      </c>
      <c r="K137" s="68">
        <v>11064</v>
      </c>
      <c r="L137" s="68" t="s">
        <v>334</v>
      </c>
      <c r="M137" s="69" t="s">
        <v>259</v>
      </c>
      <c r="N137" s="69"/>
      <c r="O137" s="70" t="s">
        <v>658</v>
      </c>
      <c r="P137" s="70" t="s">
        <v>652</v>
      </c>
    </row>
    <row r="138" spans="1:16" ht="12.75" customHeight="1" thickBot="1" x14ac:dyDescent="0.25">
      <c r="A138" s="8" t="str">
        <f t="shared" si="6"/>
        <v> BBS 42 </v>
      </c>
      <c r="B138" s="1" t="str">
        <f t="shared" si="7"/>
        <v>I</v>
      </c>
      <c r="C138" s="8">
        <f t="shared" si="8"/>
        <v>43941.493000000002</v>
      </c>
      <c r="D138" s="11" t="str">
        <f t="shared" si="9"/>
        <v>vis</v>
      </c>
      <c r="E138" s="67">
        <f>VLOOKUP(C138,Active!C$21:E$969,3,FALSE)</f>
        <v>11064.001795708382</v>
      </c>
      <c r="F138" s="1" t="s">
        <v>230</v>
      </c>
      <c r="G138" s="11" t="str">
        <f t="shared" si="10"/>
        <v>43941.493</v>
      </c>
      <c r="H138" s="8">
        <f t="shared" si="11"/>
        <v>11064</v>
      </c>
      <c r="I138" s="68" t="s">
        <v>659</v>
      </c>
      <c r="J138" s="69" t="s">
        <v>660</v>
      </c>
      <c r="K138" s="68">
        <v>11064</v>
      </c>
      <c r="L138" s="68" t="s">
        <v>264</v>
      </c>
      <c r="M138" s="69" t="s">
        <v>259</v>
      </c>
      <c r="N138" s="69"/>
      <c r="O138" s="70" t="s">
        <v>299</v>
      </c>
      <c r="P138" s="70" t="s">
        <v>652</v>
      </c>
    </row>
    <row r="139" spans="1:16" ht="12.75" customHeight="1" thickBot="1" x14ac:dyDescent="0.25">
      <c r="A139" s="8" t="str">
        <f t="shared" ref="A139:A202" si="12">P139</f>
        <v> BBS 42 </v>
      </c>
      <c r="B139" s="1" t="str">
        <f t="shared" ref="B139:B202" si="13">IF(H139=INT(H139),"I","II")</f>
        <v>I</v>
      </c>
      <c r="C139" s="8">
        <f t="shared" ref="C139:C202" si="14">1*G139</f>
        <v>43951.582999999999</v>
      </c>
      <c r="D139" s="11" t="str">
        <f t="shared" ref="D139:D202" si="15">VLOOKUP(F139,I$1:J$5,2,FALSE)</f>
        <v>vis</v>
      </c>
      <c r="E139" s="67">
        <f>VLOOKUP(C139,Active!C$21:E$969,3,FALSE)</f>
        <v>11090.001533958777</v>
      </c>
      <c r="F139" s="1" t="s">
        <v>230</v>
      </c>
      <c r="G139" s="11" t="str">
        <f t="shared" ref="G139:G202" si="16">MID(I139,3,LEN(I139)-3)</f>
        <v>43951.583</v>
      </c>
      <c r="H139" s="8">
        <f t="shared" ref="H139:H202" si="17">1*K139</f>
        <v>11090</v>
      </c>
      <c r="I139" s="68" t="s">
        <v>661</v>
      </c>
      <c r="J139" s="69" t="s">
        <v>662</v>
      </c>
      <c r="K139" s="68">
        <v>11090</v>
      </c>
      <c r="L139" s="68" t="s">
        <v>264</v>
      </c>
      <c r="M139" s="69" t="s">
        <v>259</v>
      </c>
      <c r="N139" s="69"/>
      <c r="O139" s="70" t="s">
        <v>299</v>
      </c>
      <c r="P139" s="70" t="s">
        <v>652</v>
      </c>
    </row>
    <row r="140" spans="1:16" ht="12.75" customHeight="1" thickBot="1" x14ac:dyDescent="0.25">
      <c r="A140" s="8" t="str">
        <f t="shared" si="12"/>
        <v> BBS 43 </v>
      </c>
      <c r="B140" s="1" t="str">
        <f t="shared" si="13"/>
        <v>I</v>
      </c>
      <c r="C140" s="8">
        <f t="shared" si="14"/>
        <v>43966.330999999998</v>
      </c>
      <c r="D140" s="11" t="str">
        <f t="shared" si="15"/>
        <v>vis</v>
      </c>
      <c r="E140" s="67">
        <f>VLOOKUP(C140,Active!C$21:E$969,3,FALSE)</f>
        <v>11128.003926398516</v>
      </c>
      <c r="F140" s="1" t="s">
        <v>230</v>
      </c>
      <c r="G140" s="11" t="str">
        <f t="shared" si="16"/>
        <v>43966.331</v>
      </c>
      <c r="H140" s="8">
        <f t="shared" si="17"/>
        <v>11128</v>
      </c>
      <c r="I140" s="68" t="s">
        <v>663</v>
      </c>
      <c r="J140" s="69" t="s">
        <v>664</v>
      </c>
      <c r="K140" s="68">
        <v>11128</v>
      </c>
      <c r="L140" s="68" t="s">
        <v>279</v>
      </c>
      <c r="M140" s="69" t="s">
        <v>259</v>
      </c>
      <c r="N140" s="69"/>
      <c r="O140" s="70" t="s">
        <v>299</v>
      </c>
      <c r="P140" s="70" t="s">
        <v>665</v>
      </c>
    </row>
    <row r="141" spans="1:16" ht="12.75" customHeight="1" thickBot="1" x14ac:dyDescent="0.25">
      <c r="A141" s="8" t="str">
        <f t="shared" si="12"/>
        <v> BBS 43 </v>
      </c>
      <c r="B141" s="1" t="str">
        <f t="shared" si="13"/>
        <v>I</v>
      </c>
      <c r="C141" s="8">
        <f t="shared" si="14"/>
        <v>43978.362999999998</v>
      </c>
      <c r="D141" s="11" t="str">
        <f t="shared" si="15"/>
        <v>vis</v>
      </c>
      <c r="E141" s="67">
        <f>VLOOKUP(C141,Active!C$21:E$969,3,FALSE)</f>
        <v>11159.007776807719</v>
      </c>
      <c r="F141" s="1" t="s">
        <v>230</v>
      </c>
      <c r="G141" s="11" t="str">
        <f t="shared" si="16"/>
        <v>43978.363</v>
      </c>
      <c r="H141" s="8">
        <f t="shared" si="17"/>
        <v>11159</v>
      </c>
      <c r="I141" s="68" t="s">
        <v>666</v>
      </c>
      <c r="J141" s="69" t="s">
        <v>667</v>
      </c>
      <c r="K141" s="68">
        <v>11159</v>
      </c>
      <c r="L141" s="68" t="s">
        <v>310</v>
      </c>
      <c r="M141" s="69" t="s">
        <v>259</v>
      </c>
      <c r="N141" s="69"/>
      <c r="O141" s="70" t="s">
        <v>299</v>
      </c>
      <c r="P141" s="70" t="s">
        <v>665</v>
      </c>
    </row>
    <row r="142" spans="1:16" ht="12.75" customHeight="1" thickBot="1" x14ac:dyDescent="0.25">
      <c r="A142" s="8" t="str">
        <f t="shared" si="12"/>
        <v> AOEB 1 </v>
      </c>
      <c r="B142" s="1" t="str">
        <f t="shared" si="13"/>
        <v>II</v>
      </c>
      <c r="C142" s="8">
        <f t="shared" si="14"/>
        <v>43979.73</v>
      </c>
      <c r="D142" s="11" t="str">
        <f t="shared" si="15"/>
        <v>vis</v>
      </c>
      <c r="E142" s="67">
        <f>VLOOKUP(C142,Active!C$21:E$969,3,FALSE)</f>
        <v>11162.530238868021</v>
      </c>
      <c r="F142" s="1" t="s">
        <v>230</v>
      </c>
      <c r="G142" s="11" t="str">
        <f t="shared" si="16"/>
        <v>43979.730</v>
      </c>
      <c r="H142" s="8">
        <f t="shared" si="17"/>
        <v>11162.5</v>
      </c>
      <c r="I142" s="68" t="s">
        <v>668</v>
      </c>
      <c r="J142" s="69" t="s">
        <v>669</v>
      </c>
      <c r="K142" s="68">
        <v>11162.5</v>
      </c>
      <c r="L142" s="68" t="s">
        <v>372</v>
      </c>
      <c r="M142" s="69" t="s">
        <v>259</v>
      </c>
      <c r="N142" s="69"/>
      <c r="O142" s="70" t="s">
        <v>575</v>
      </c>
      <c r="P142" s="70" t="s">
        <v>528</v>
      </c>
    </row>
    <row r="143" spans="1:16" ht="12.75" customHeight="1" thickBot="1" x14ac:dyDescent="0.25">
      <c r="A143" s="8" t="str">
        <f t="shared" si="12"/>
        <v> AOEB 1 </v>
      </c>
      <c r="B143" s="1" t="str">
        <f t="shared" si="13"/>
        <v>I</v>
      </c>
      <c r="C143" s="8">
        <f t="shared" si="14"/>
        <v>43980.686999999998</v>
      </c>
      <c r="D143" s="11" t="str">
        <f t="shared" si="15"/>
        <v>vis</v>
      </c>
      <c r="E143" s="67">
        <f>VLOOKUP(C143,Active!C$21:E$969,3,FALSE)</f>
        <v>11164.996219988489</v>
      </c>
      <c r="F143" s="1" t="s">
        <v>230</v>
      </c>
      <c r="G143" s="11" t="str">
        <f t="shared" si="16"/>
        <v>43980.687</v>
      </c>
      <c r="H143" s="8">
        <f t="shared" si="17"/>
        <v>11165</v>
      </c>
      <c r="I143" s="68" t="s">
        <v>670</v>
      </c>
      <c r="J143" s="69" t="s">
        <v>671</v>
      </c>
      <c r="K143" s="68">
        <v>11165</v>
      </c>
      <c r="L143" s="68" t="s">
        <v>334</v>
      </c>
      <c r="M143" s="69" t="s">
        <v>259</v>
      </c>
      <c r="N143" s="69"/>
      <c r="O143" s="70" t="s">
        <v>520</v>
      </c>
      <c r="P143" s="70" t="s">
        <v>528</v>
      </c>
    </row>
    <row r="144" spans="1:16" ht="12.75" customHeight="1" thickBot="1" x14ac:dyDescent="0.25">
      <c r="A144" s="8" t="str">
        <f t="shared" si="12"/>
        <v> AOEB 1 </v>
      </c>
      <c r="B144" s="1" t="str">
        <f t="shared" si="13"/>
        <v>II</v>
      </c>
      <c r="C144" s="8">
        <f t="shared" si="14"/>
        <v>43981.658000000003</v>
      </c>
      <c r="D144" s="11" t="str">
        <f t="shared" si="15"/>
        <v>vis</v>
      </c>
      <c r="E144" s="67">
        <f>VLOOKUP(C144,Active!C$21:E$969,3,FALSE)</f>
        <v>11167.498276067901</v>
      </c>
      <c r="F144" s="1" t="s">
        <v>230</v>
      </c>
      <c r="G144" s="11" t="str">
        <f t="shared" si="16"/>
        <v>43981.658</v>
      </c>
      <c r="H144" s="8">
        <f t="shared" si="17"/>
        <v>11167.5</v>
      </c>
      <c r="I144" s="68" t="s">
        <v>672</v>
      </c>
      <c r="J144" s="69" t="s">
        <v>673</v>
      </c>
      <c r="K144" s="68">
        <v>11167.5</v>
      </c>
      <c r="L144" s="68" t="s">
        <v>334</v>
      </c>
      <c r="M144" s="69" t="s">
        <v>259</v>
      </c>
      <c r="N144" s="69"/>
      <c r="O144" s="70" t="s">
        <v>520</v>
      </c>
      <c r="P144" s="70" t="s">
        <v>528</v>
      </c>
    </row>
    <row r="145" spans="1:16" ht="12.75" customHeight="1" thickBot="1" x14ac:dyDescent="0.25">
      <c r="A145" s="8" t="str">
        <f t="shared" si="12"/>
        <v> BBS 43 </v>
      </c>
      <c r="B145" s="1" t="str">
        <f t="shared" si="13"/>
        <v>I</v>
      </c>
      <c r="C145" s="8">
        <f t="shared" si="14"/>
        <v>43983.404999999999</v>
      </c>
      <c r="D145" s="11" t="str">
        <f t="shared" si="15"/>
        <v>vis</v>
      </c>
      <c r="E145" s="67">
        <f>VLOOKUP(C145,Active!C$21:E$969,3,FALSE)</f>
        <v>11171.999915584585</v>
      </c>
      <c r="F145" s="1" t="s">
        <v>230</v>
      </c>
      <c r="G145" s="11" t="str">
        <f t="shared" si="16"/>
        <v>43983.405</v>
      </c>
      <c r="H145" s="8">
        <f t="shared" si="17"/>
        <v>11172</v>
      </c>
      <c r="I145" s="68" t="s">
        <v>674</v>
      </c>
      <c r="J145" s="69" t="s">
        <v>675</v>
      </c>
      <c r="K145" s="68">
        <v>11172</v>
      </c>
      <c r="L145" s="68" t="s">
        <v>524</v>
      </c>
      <c r="M145" s="69" t="s">
        <v>259</v>
      </c>
      <c r="N145" s="69"/>
      <c r="O145" s="70" t="s">
        <v>299</v>
      </c>
      <c r="P145" s="70" t="s">
        <v>665</v>
      </c>
    </row>
    <row r="146" spans="1:16" ht="12.75" customHeight="1" thickBot="1" x14ac:dyDescent="0.25">
      <c r="A146" s="8" t="str">
        <f t="shared" si="12"/>
        <v> BBS 43 </v>
      </c>
      <c r="B146" s="1" t="str">
        <f t="shared" si="13"/>
        <v>I</v>
      </c>
      <c r="C146" s="8">
        <f t="shared" si="14"/>
        <v>43988.451000000001</v>
      </c>
      <c r="D146" s="11" t="str">
        <f t="shared" si="15"/>
        <v>vis</v>
      </c>
      <c r="E146" s="67">
        <f>VLOOKUP(C146,Active!C$21:E$969,3,FALSE)</f>
        <v>11185.002361492574</v>
      </c>
      <c r="F146" s="1" t="s">
        <v>230</v>
      </c>
      <c r="G146" s="11" t="str">
        <f t="shared" si="16"/>
        <v>43988.451</v>
      </c>
      <c r="H146" s="8">
        <f t="shared" si="17"/>
        <v>11185</v>
      </c>
      <c r="I146" s="68" t="s">
        <v>676</v>
      </c>
      <c r="J146" s="69" t="s">
        <v>677</v>
      </c>
      <c r="K146" s="68">
        <v>11185</v>
      </c>
      <c r="L146" s="68" t="s">
        <v>264</v>
      </c>
      <c r="M146" s="69" t="s">
        <v>259</v>
      </c>
      <c r="N146" s="69"/>
      <c r="O146" s="70" t="s">
        <v>299</v>
      </c>
      <c r="P146" s="70" t="s">
        <v>665</v>
      </c>
    </row>
    <row r="147" spans="1:16" ht="12.75" customHeight="1" thickBot="1" x14ac:dyDescent="0.25">
      <c r="A147" s="8" t="str">
        <f t="shared" si="12"/>
        <v> BBS 43 </v>
      </c>
      <c r="B147" s="1" t="str">
        <f t="shared" si="13"/>
        <v>I</v>
      </c>
      <c r="C147" s="8">
        <f t="shared" si="14"/>
        <v>43988.453999999998</v>
      </c>
      <c r="D147" s="11" t="str">
        <f t="shared" si="15"/>
        <v>vis</v>
      </c>
      <c r="E147" s="67">
        <f>VLOOKUP(C147,Active!C$21:E$969,3,FALSE)</f>
        <v>11185.010091840906</v>
      </c>
      <c r="F147" s="1" t="s">
        <v>230</v>
      </c>
      <c r="G147" s="11" t="str">
        <f t="shared" si="16"/>
        <v>43988.454</v>
      </c>
      <c r="H147" s="8">
        <f t="shared" si="17"/>
        <v>11185</v>
      </c>
      <c r="I147" s="68" t="s">
        <v>678</v>
      </c>
      <c r="J147" s="69" t="s">
        <v>679</v>
      </c>
      <c r="K147" s="68">
        <v>11185</v>
      </c>
      <c r="L147" s="68" t="s">
        <v>272</v>
      </c>
      <c r="M147" s="69" t="s">
        <v>259</v>
      </c>
      <c r="N147" s="69"/>
      <c r="O147" s="70" t="s">
        <v>311</v>
      </c>
      <c r="P147" s="70" t="s">
        <v>665</v>
      </c>
    </row>
    <row r="148" spans="1:16" ht="12.75" customHeight="1" thickBot="1" x14ac:dyDescent="0.25">
      <c r="A148" s="8" t="str">
        <f t="shared" si="12"/>
        <v> BBS 43 </v>
      </c>
      <c r="B148" s="1" t="str">
        <f t="shared" si="13"/>
        <v>I</v>
      </c>
      <c r="C148" s="8">
        <f t="shared" si="14"/>
        <v>44009.404999999999</v>
      </c>
      <c r="D148" s="11" t="str">
        <f t="shared" si="15"/>
        <v>vis</v>
      </c>
      <c r="E148" s="67">
        <f>VLOOKUP(C148,Active!C$21:E$969,3,FALSE)</f>
        <v>11238.996267865114</v>
      </c>
      <c r="F148" s="1" t="s">
        <v>230</v>
      </c>
      <c r="G148" s="11" t="str">
        <f t="shared" si="16"/>
        <v>44009.405</v>
      </c>
      <c r="H148" s="8">
        <f t="shared" si="17"/>
        <v>11239</v>
      </c>
      <c r="I148" s="68" t="s">
        <v>680</v>
      </c>
      <c r="J148" s="69" t="s">
        <v>681</v>
      </c>
      <c r="K148" s="68">
        <v>11239</v>
      </c>
      <c r="L148" s="68" t="s">
        <v>334</v>
      </c>
      <c r="M148" s="69" t="s">
        <v>259</v>
      </c>
      <c r="N148" s="69"/>
      <c r="O148" s="70" t="s">
        <v>311</v>
      </c>
      <c r="P148" s="70" t="s">
        <v>665</v>
      </c>
    </row>
    <row r="149" spans="1:16" ht="12.75" customHeight="1" thickBot="1" x14ac:dyDescent="0.25">
      <c r="A149" s="8" t="str">
        <f t="shared" si="12"/>
        <v> BBS 43 </v>
      </c>
      <c r="B149" s="1" t="str">
        <f t="shared" si="13"/>
        <v>II</v>
      </c>
      <c r="C149" s="8">
        <f t="shared" si="14"/>
        <v>44022.42</v>
      </c>
      <c r="D149" s="11" t="str">
        <f t="shared" si="15"/>
        <v>vis</v>
      </c>
      <c r="E149" s="67">
        <f>VLOOKUP(C149,Active!C$21:E$969,3,FALSE)</f>
        <v>11272.533095747078</v>
      </c>
      <c r="F149" s="1" t="s">
        <v>230</v>
      </c>
      <c r="G149" s="11" t="str">
        <f t="shared" si="16"/>
        <v>44022.420</v>
      </c>
      <c r="H149" s="8">
        <f t="shared" si="17"/>
        <v>11272.5</v>
      </c>
      <c r="I149" s="68" t="s">
        <v>682</v>
      </c>
      <c r="J149" s="69" t="s">
        <v>683</v>
      </c>
      <c r="K149" s="68">
        <v>11272.5</v>
      </c>
      <c r="L149" s="68" t="s">
        <v>379</v>
      </c>
      <c r="M149" s="69" t="s">
        <v>259</v>
      </c>
      <c r="N149" s="69"/>
      <c r="O149" s="70" t="s">
        <v>311</v>
      </c>
      <c r="P149" s="70" t="s">
        <v>665</v>
      </c>
    </row>
    <row r="150" spans="1:16" ht="12.75" customHeight="1" thickBot="1" x14ac:dyDescent="0.25">
      <c r="A150" s="8" t="str">
        <f t="shared" si="12"/>
        <v> BBS 46 </v>
      </c>
      <c r="B150" s="1" t="str">
        <f t="shared" si="13"/>
        <v>I</v>
      </c>
      <c r="C150" s="8">
        <f t="shared" si="14"/>
        <v>44214.7</v>
      </c>
      <c r="D150" s="11" t="str">
        <f t="shared" si="15"/>
        <v>vis</v>
      </c>
      <c r="E150" s="67">
        <f>VLOOKUP(C150,Active!C$21:E$969,3,FALSE)</f>
        <v>11767.996888689384</v>
      </c>
      <c r="F150" s="1" t="s">
        <v>230</v>
      </c>
      <c r="G150" s="11" t="str">
        <f t="shared" si="16"/>
        <v>44214.700</v>
      </c>
      <c r="H150" s="8">
        <f t="shared" si="17"/>
        <v>11768</v>
      </c>
      <c r="I150" s="68" t="s">
        <v>684</v>
      </c>
      <c r="J150" s="69" t="s">
        <v>685</v>
      </c>
      <c r="K150" s="68">
        <v>11768</v>
      </c>
      <c r="L150" s="68" t="s">
        <v>334</v>
      </c>
      <c r="M150" s="69" t="s">
        <v>259</v>
      </c>
      <c r="N150" s="69"/>
      <c r="O150" s="70" t="s">
        <v>299</v>
      </c>
      <c r="P150" s="70" t="s">
        <v>686</v>
      </c>
    </row>
    <row r="151" spans="1:16" ht="12.75" customHeight="1" thickBot="1" x14ac:dyDescent="0.25">
      <c r="A151" s="8" t="str">
        <f t="shared" si="12"/>
        <v> AOEB 1 </v>
      </c>
      <c r="B151" s="1" t="str">
        <f t="shared" si="13"/>
        <v>I</v>
      </c>
      <c r="C151" s="8">
        <f t="shared" si="14"/>
        <v>44279.894</v>
      </c>
      <c r="D151" s="11" t="str">
        <f t="shared" si="15"/>
        <v>vis</v>
      </c>
      <c r="E151" s="67">
        <f>VLOOKUP(C151,Active!C$21:E$969,3,FALSE)</f>
        <v>11935.987665250039</v>
      </c>
      <c r="F151" s="1" t="s">
        <v>230</v>
      </c>
      <c r="G151" s="11" t="str">
        <f t="shared" si="16"/>
        <v>44279.894</v>
      </c>
      <c r="H151" s="8">
        <f t="shared" si="17"/>
        <v>11936</v>
      </c>
      <c r="I151" s="68" t="s">
        <v>687</v>
      </c>
      <c r="J151" s="69" t="s">
        <v>688</v>
      </c>
      <c r="K151" s="68">
        <v>11936</v>
      </c>
      <c r="L151" s="68" t="s">
        <v>345</v>
      </c>
      <c r="M151" s="69" t="s">
        <v>259</v>
      </c>
      <c r="N151" s="69"/>
      <c r="O151" s="70" t="s">
        <v>575</v>
      </c>
      <c r="P151" s="70" t="s">
        <v>528</v>
      </c>
    </row>
    <row r="152" spans="1:16" ht="12.75" customHeight="1" thickBot="1" x14ac:dyDescent="0.25">
      <c r="A152" s="8" t="str">
        <f t="shared" si="12"/>
        <v> BBS 46 </v>
      </c>
      <c r="B152" s="1" t="str">
        <f t="shared" si="13"/>
        <v>I</v>
      </c>
      <c r="C152" s="8">
        <f t="shared" si="14"/>
        <v>44282.616000000002</v>
      </c>
      <c r="D152" s="11" t="str">
        <f t="shared" si="15"/>
        <v>vis</v>
      </c>
      <c r="E152" s="67">
        <f>VLOOKUP(C152,Active!C$21:E$969,3,FALSE)</f>
        <v>11943.001667977258</v>
      </c>
      <c r="F152" s="1" t="s">
        <v>230</v>
      </c>
      <c r="G152" s="11" t="str">
        <f t="shared" si="16"/>
        <v>44282.616</v>
      </c>
      <c r="H152" s="8">
        <f t="shared" si="17"/>
        <v>11943</v>
      </c>
      <c r="I152" s="68" t="s">
        <v>689</v>
      </c>
      <c r="J152" s="69" t="s">
        <v>690</v>
      </c>
      <c r="K152" s="68">
        <v>11943</v>
      </c>
      <c r="L152" s="68" t="s">
        <v>264</v>
      </c>
      <c r="M152" s="69" t="s">
        <v>259</v>
      </c>
      <c r="N152" s="69"/>
      <c r="O152" s="70" t="s">
        <v>299</v>
      </c>
      <c r="P152" s="70" t="s">
        <v>686</v>
      </c>
    </row>
    <row r="153" spans="1:16" ht="12.75" customHeight="1" thickBot="1" x14ac:dyDescent="0.25">
      <c r="A153" s="8" t="str">
        <f t="shared" si="12"/>
        <v> BBS 46 </v>
      </c>
      <c r="B153" s="1" t="str">
        <f t="shared" si="13"/>
        <v>I</v>
      </c>
      <c r="C153" s="8">
        <f t="shared" si="14"/>
        <v>44284.561999999998</v>
      </c>
      <c r="D153" s="11" t="str">
        <f t="shared" si="15"/>
        <v>vis</v>
      </c>
      <c r="E153" s="67">
        <f>VLOOKUP(C153,Active!C$21:E$969,3,FALSE)</f>
        <v>11948.016087267168</v>
      </c>
      <c r="F153" s="1" t="s">
        <v>230</v>
      </c>
      <c r="G153" s="11" t="str">
        <f t="shared" si="16"/>
        <v>44284.562</v>
      </c>
      <c r="H153" s="8">
        <f t="shared" si="17"/>
        <v>11948</v>
      </c>
      <c r="I153" s="68" t="s">
        <v>691</v>
      </c>
      <c r="J153" s="69" t="s">
        <v>692</v>
      </c>
      <c r="K153" s="68">
        <v>11948</v>
      </c>
      <c r="L153" s="68" t="s">
        <v>428</v>
      </c>
      <c r="M153" s="69" t="s">
        <v>259</v>
      </c>
      <c r="N153" s="69"/>
      <c r="O153" s="70" t="s">
        <v>299</v>
      </c>
      <c r="P153" s="70" t="s">
        <v>686</v>
      </c>
    </row>
    <row r="154" spans="1:16" ht="12.75" customHeight="1" thickBot="1" x14ac:dyDescent="0.25">
      <c r="A154" s="8" t="str">
        <f t="shared" si="12"/>
        <v> BBS 47 </v>
      </c>
      <c r="B154" s="1" t="str">
        <f t="shared" si="13"/>
        <v>I</v>
      </c>
      <c r="C154" s="8">
        <f t="shared" si="14"/>
        <v>44335.391000000003</v>
      </c>
      <c r="D154" s="11" t="str">
        <f t="shared" si="15"/>
        <v>vis</v>
      </c>
      <c r="E154" s="67">
        <f>VLOOKUP(C154,Active!C$21:E$969,3,FALSE)</f>
        <v>12078.991379192836</v>
      </c>
      <c r="F154" s="1" t="s">
        <v>230</v>
      </c>
      <c r="G154" s="11" t="str">
        <f t="shared" si="16"/>
        <v>44335.391</v>
      </c>
      <c r="H154" s="8">
        <f t="shared" si="17"/>
        <v>12079</v>
      </c>
      <c r="I154" s="68" t="s">
        <v>693</v>
      </c>
      <c r="J154" s="69" t="s">
        <v>694</v>
      </c>
      <c r="K154" s="68">
        <v>12079</v>
      </c>
      <c r="L154" s="68" t="s">
        <v>255</v>
      </c>
      <c r="M154" s="69" t="s">
        <v>259</v>
      </c>
      <c r="N154" s="69"/>
      <c r="O154" s="70" t="s">
        <v>299</v>
      </c>
      <c r="P154" s="70" t="s">
        <v>695</v>
      </c>
    </row>
    <row r="155" spans="1:16" ht="12.75" customHeight="1" thickBot="1" x14ac:dyDescent="0.25">
      <c r="A155" s="8" t="str">
        <f t="shared" si="12"/>
        <v> BBS 47 </v>
      </c>
      <c r="B155" s="1" t="str">
        <f t="shared" si="13"/>
        <v>II</v>
      </c>
      <c r="C155" s="8">
        <f t="shared" si="14"/>
        <v>44339.476999999999</v>
      </c>
      <c r="D155" s="11" t="str">
        <f t="shared" si="15"/>
        <v>vis</v>
      </c>
      <c r="E155" s="67">
        <f>VLOOKUP(C155,Active!C$21:E$969,3,FALSE)</f>
        <v>12089.520113631987</v>
      </c>
      <c r="F155" s="1" t="s">
        <v>230</v>
      </c>
      <c r="G155" s="11" t="str">
        <f t="shared" si="16"/>
        <v>44339.477</v>
      </c>
      <c r="H155" s="8">
        <f t="shared" si="17"/>
        <v>12089.5</v>
      </c>
      <c r="I155" s="68" t="s">
        <v>696</v>
      </c>
      <c r="J155" s="69" t="s">
        <v>697</v>
      </c>
      <c r="K155" s="68">
        <v>12089.5</v>
      </c>
      <c r="L155" s="68" t="s">
        <v>655</v>
      </c>
      <c r="M155" s="69" t="s">
        <v>259</v>
      </c>
      <c r="N155" s="69"/>
      <c r="O155" s="70" t="s">
        <v>311</v>
      </c>
      <c r="P155" s="70" t="s">
        <v>695</v>
      </c>
    </row>
    <row r="156" spans="1:16" ht="12.75" customHeight="1" thickBot="1" x14ac:dyDescent="0.25">
      <c r="A156" s="8" t="str">
        <f t="shared" si="12"/>
        <v> BBS 47 </v>
      </c>
      <c r="B156" s="1" t="str">
        <f t="shared" si="13"/>
        <v>I</v>
      </c>
      <c r="C156" s="8">
        <f t="shared" si="14"/>
        <v>44340.44</v>
      </c>
      <c r="D156" s="11" t="str">
        <f t="shared" si="15"/>
        <v>vis</v>
      </c>
      <c r="E156" s="67">
        <f>VLOOKUP(C156,Active!C$21:E$969,3,FALSE)</f>
        <v>12092.001555449155</v>
      </c>
      <c r="F156" s="1" t="s">
        <v>230</v>
      </c>
      <c r="G156" s="11" t="str">
        <f t="shared" si="16"/>
        <v>44340.440</v>
      </c>
      <c r="H156" s="8">
        <f t="shared" si="17"/>
        <v>12092</v>
      </c>
      <c r="I156" s="68" t="s">
        <v>698</v>
      </c>
      <c r="J156" s="69" t="s">
        <v>699</v>
      </c>
      <c r="K156" s="68">
        <v>12092</v>
      </c>
      <c r="L156" s="68" t="s">
        <v>264</v>
      </c>
      <c r="M156" s="69" t="s">
        <v>259</v>
      </c>
      <c r="N156" s="69"/>
      <c r="O156" s="70" t="s">
        <v>311</v>
      </c>
      <c r="P156" s="70" t="s">
        <v>695</v>
      </c>
    </row>
    <row r="157" spans="1:16" ht="12.75" customHeight="1" thickBot="1" x14ac:dyDescent="0.25">
      <c r="A157" s="8" t="str">
        <f t="shared" si="12"/>
        <v> BBS 47 </v>
      </c>
      <c r="B157" s="1" t="str">
        <f t="shared" si="13"/>
        <v>I</v>
      </c>
      <c r="C157" s="8">
        <f t="shared" si="14"/>
        <v>44342.379000000001</v>
      </c>
      <c r="D157" s="11" t="str">
        <f t="shared" si="15"/>
        <v>vis</v>
      </c>
      <c r="E157" s="67">
        <f>VLOOKUP(C157,Active!C$21:E$969,3,FALSE)</f>
        <v>12096.997937259612</v>
      </c>
      <c r="F157" s="1" t="s">
        <v>230</v>
      </c>
      <c r="G157" s="11" t="str">
        <f t="shared" si="16"/>
        <v>44342.379</v>
      </c>
      <c r="H157" s="8">
        <f t="shared" si="17"/>
        <v>12097</v>
      </c>
      <c r="I157" s="68" t="s">
        <v>700</v>
      </c>
      <c r="J157" s="69" t="s">
        <v>701</v>
      </c>
      <c r="K157" s="68">
        <v>12097</v>
      </c>
      <c r="L157" s="68" t="s">
        <v>334</v>
      </c>
      <c r="M157" s="69" t="s">
        <v>259</v>
      </c>
      <c r="N157" s="69"/>
      <c r="O157" s="70" t="s">
        <v>299</v>
      </c>
      <c r="P157" s="70" t="s">
        <v>695</v>
      </c>
    </row>
    <row r="158" spans="1:16" ht="12.75" customHeight="1" thickBot="1" x14ac:dyDescent="0.25">
      <c r="A158" s="8" t="str">
        <f t="shared" si="12"/>
        <v> BBS 48 </v>
      </c>
      <c r="B158" s="1" t="str">
        <f t="shared" si="13"/>
        <v>II</v>
      </c>
      <c r="C158" s="8">
        <f t="shared" si="14"/>
        <v>44372.455000000002</v>
      </c>
      <c r="D158" s="11" t="str">
        <f t="shared" si="15"/>
        <v>vis</v>
      </c>
      <c r="E158" s="67">
        <f>VLOOKUP(C158,Active!C$21:E$969,3,FALSE)</f>
        <v>12174.497256151504</v>
      </c>
      <c r="F158" s="1" t="s">
        <v>230</v>
      </c>
      <c r="G158" s="11" t="str">
        <f t="shared" si="16"/>
        <v>44372.455</v>
      </c>
      <c r="H158" s="8">
        <f t="shared" si="17"/>
        <v>12174.5</v>
      </c>
      <c r="I158" s="68" t="s">
        <v>702</v>
      </c>
      <c r="J158" s="69" t="s">
        <v>703</v>
      </c>
      <c r="K158" s="68">
        <v>12174.5</v>
      </c>
      <c r="L158" s="68" t="s">
        <v>334</v>
      </c>
      <c r="M158" s="69" t="s">
        <v>259</v>
      </c>
      <c r="N158" s="69"/>
      <c r="O158" s="70" t="s">
        <v>311</v>
      </c>
      <c r="P158" s="70" t="s">
        <v>704</v>
      </c>
    </row>
    <row r="159" spans="1:16" ht="12.75" customHeight="1" thickBot="1" x14ac:dyDescent="0.25">
      <c r="A159" s="8" t="str">
        <f t="shared" si="12"/>
        <v> BBS 52 </v>
      </c>
      <c r="B159" s="1" t="str">
        <f t="shared" si="13"/>
        <v>I</v>
      </c>
      <c r="C159" s="8">
        <f t="shared" si="14"/>
        <v>44629.557999999997</v>
      </c>
      <c r="D159" s="11" t="str">
        <f t="shared" si="15"/>
        <v>vis</v>
      </c>
      <c r="E159" s="67">
        <f>VLOOKUP(C159,Active!C$21:E$969,3,FALSE)</f>
        <v>12836.995839243062</v>
      </c>
      <c r="F159" s="1" t="s">
        <v>230</v>
      </c>
      <c r="G159" s="11" t="str">
        <f t="shared" si="16"/>
        <v>44629.558</v>
      </c>
      <c r="H159" s="8">
        <f t="shared" si="17"/>
        <v>12837</v>
      </c>
      <c r="I159" s="68" t="s">
        <v>705</v>
      </c>
      <c r="J159" s="69" t="s">
        <v>706</v>
      </c>
      <c r="K159" s="68">
        <v>12837</v>
      </c>
      <c r="L159" s="68" t="s">
        <v>258</v>
      </c>
      <c r="M159" s="69" t="s">
        <v>259</v>
      </c>
      <c r="N159" s="69"/>
      <c r="O159" s="70" t="s">
        <v>299</v>
      </c>
      <c r="P159" s="70" t="s">
        <v>707</v>
      </c>
    </row>
    <row r="160" spans="1:16" ht="12.75" customHeight="1" thickBot="1" x14ac:dyDescent="0.25">
      <c r="A160" s="8" t="str">
        <f t="shared" si="12"/>
        <v> BBS 53 </v>
      </c>
      <c r="B160" s="1" t="str">
        <f t="shared" si="13"/>
        <v>I</v>
      </c>
      <c r="C160" s="8">
        <f t="shared" si="14"/>
        <v>44637.707000000002</v>
      </c>
      <c r="D160" s="11" t="str">
        <f t="shared" si="15"/>
        <v>vis</v>
      </c>
      <c r="E160" s="67">
        <f>VLOOKUP(C160,Active!C$21:E$969,3,FALSE)</f>
        <v>12857.99404211746</v>
      </c>
      <c r="F160" s="1" t="s">
        <v>230</v>
      </c>
      <c r="G160" s="11" t="str">
        <f t="shared" si="16"/>
        <v>44637.707</v>
      </c>
      <c r="H160" s="8">
        <f t="shared" si="17"/>
        <v>12858</v>
      </c>
      <c r="I160" s="68" t="s">
        <v>708</v>
      </c>
      <c r="J160" s="69" t="s">
        <v>709</v>
      </c>
      <c r="K160" s="68">
        <v>12858</v>
      </c>
      <c r="L160" s="68" t="s">
        <v>258</v>
      </c>
      <c r="M160" s="69" t="s">
        <v>259</v>
      </c>
      <c r="N160" s="69"/>
      <c r="O160" s="70" t="s">
        <v>299</v>
      </c>
      <c r="P160" s="70" t="s">
        <v>710</v>
      </c>
    </row>
    <row r="161" spans="1:16" ht="12.75" customHeight="1" thickBot="1" x14ac:dyDescent="0.25">
      <c r="A161" s="8" t="str">
        <f t="shared" si="12"/>
        <v> BBS 53 </v>
      </c>
      <c r="B161" s="1" t="str">
        <f t="shared" si="13"/>
        <v>I</v>
      </c>
      <c r="C161" s="8">
        <f t="shared" si="14"/>
        <v>44638.483999999997</v>
      </c>
      <c r="D161" s="11" t="str">
        <f t="shared" si="15"/>
        <v>vis</v>
      </c>
      <c r="E161" s="67">
        <f>VLOOKUP(C161,Active!C$21:E$969,3,FALSE)</f>
        <v>12859.996202337523</v>
      </c>
      <c r="F161" s="1" t="s">
        <v>230</v>
      </c>
      <c r="G161" s="11" t="str">
        <f t="shared" si="16"/>
        <v>44638.484</v>
      </c>
      <c r="H161" s="8">
        <f t="shared" si="17"/>
        <v>12860</v>
      </c>
      <c r="I161" s="68" t="s">
        <v>711</v>
      </c>
      <c r="J161" s="69" t="s">
        <v>712</v>
      </c>
      <c r="K161" s="68">
        <v>12860</v>
      </c>
      <c r="L161" s="68" t="s">
        <v>334</v>
      </c>
      <c r="M161" s="69" t="s">
        <v>259</v>
      </c>
      <c r="N161" s="69"/>
      <c r="O161" s="70" t="s">
        <v>299</v>
      </c>
      <c r="P161" s="70" t="s">
        <v>710</v>
      </c>
    </row>
    <row r="162" spans="1:16" ht="12.75" customHeight="1" thickBot="1" x14ac:dyDescent="0.25">
      <c r="A162" s="8" t="str">
        <f t="shared" si="12"/>
        <v> BBS 53 </v>
      </c>
      <c r="B162" s="1" t="str">
        <f t="shared" si="13"/>
        <v>I</v>
      </c>
      <c r="C162" s="8">
        <f t="shared" si="14"/>
        <v>44648.578000000001</v>
      </c>
      <c r="D162" s="11" t="str">
        <f t="shared" si="15"/>
        <v>vis</v>
      </c>
      <c r="E162" s="67">
        <f>VLOOKUP(C162,Active!C$21:E$969,3,FALSE)</f>
        <v>12886.00624771906</v>
      </c>
      <c r="F162" s="1" t="s">
        <v>230</v>
      </c>
      <c r="G162" s="11" t="str">
        <f t="shared" si="16"/>
        <v>44648.578</v>
      </c>
      <c r="H162" s="8">
        <f t="shared" si="17"/>
        <v>12886</v>
      </c>
      <c r="I162" s="68" t="s">
        <v>713</v>
      </c>
      <c r="J162" s="69" t="s">
        <v>714</v>
      </c>
      <c r="K162" s="68">
        <v>12886</v>
      </c>
      <c r="L162" s="68" t="s">
        <v>279</v>
      </c>
      <c r="M162" s="69" t="s">
        <v>259</v>
      </c>
      <c r="N162" s="69"/>
      <c r="O162" s="70" t="s">
        <v>299</v>
      </c>
      <c r="P162" s="70" t="s">
        <v>710</v>
      </c>
    </row>
    <row r="163" spans="1:16" ht="12.75" customHeight="1" thickBot="1" x14ac:dyDescent="0.25">
      <c r="A163" s="8" t="str">
        <f t="shared" si="12"/>
        <v> BBS 53 </v>
      </c>
      <c r="B163" s="1" t="str">
        <f t="shared" si="13"/>
        <v>I</v>
      </c>
      <c r="C163" s="8">
        <f t="shared" si="14"/>
        <v>44651.678999999996</v>
      </c>
      <c r="D163" s="11" t="str">
        <f t="shared" si="15"/>
        <v>vis</v>
      </c>
      <c r="E163" s="67">
        <f>VLOOKUP(C163,Active!C$21:E$969,3,FALSE)</f>
        <v>12893.996851119889</v>
      </c>
      <c r="F163" s="1" t="s">
        <v>230</v>
      </c>
      <c r="G163" s="11" t="str">
        <f t="shared" si="16"/>
        <v>44651.679</v>
      </c>
      <c r="H163" s="8">
        <f t="shared" si="17"/>
        <v>12894</v>
      </c>
      <c r="I163" s="68" t="s">
        <v>715</v>
      </c>
      <c r="J163" s="69" t="s">
        <v>716</v>
      </c>
      <c r="K163" s="68">
        <v>12894</v>
      </c>
      <c r="L163" s="68" t="s">
        <v>334</v>
      </c>
      <c r="M163" s="69" t="s">
        <v>259</v>
      </c>
      <c r="N163" s="69"/>
      <c r="O163" s="70" t="s">
        <v>299</v>
      </c>
      <c r="P163" s="70" t="s">
        <v>710</v>
      </c>
    </row>
    <row r="164" spans="1:16" ht="12.75" customHeight="1" thickBot="1" x14ac:dyDescent="0.25">
      <c r="A164" s="8" t="str">
        <f t="shared" si="12"/>
        <v> BBS 53 </v>
      </c>
      <c r="B164" s="1" t="str">
        <f t="shared" si="13"/>
        <v>I</v>
      </c>
      <c r="C164" s="8">
        <f t="shared" si="14"/>
        <v>44662.546999999999</v>
      </c>
      <c r="D164" s="11" t="str">
        <f t="shared" si="15"/>
        <v>vis</v>
      </c>
      <c r="E164" s="67">
        <f>VLOOKUP(C164,Active!C$21:E$969,3,FALSE)</f>
        <v>12922.001326373156</v>
      </c>
      <c r="F164" s="1" t="s">
        <v>230</v>
      </c>
      <c r="G164" s="11" t="str">
        <f t="shared" si="16"/>
        <v>44662.547</v>
      </c>
      <c r="H164" s="8">
        <f t="shared" si="17"/>
        <v>12922</v>
      </c>
      <c r="I164" s="68" t="s">
        <v>717</v>
      </c>
      <c r="J164" s="69" t="s">
        <v>718</v>
      </c>
      <c r="K164" s="68">
        <v>12922</v>
      </c>
      <c r="L164" s="68" t="s">
        <v>264</v>
      </c>
      <c r="M164" s="69" t="s">
        <v>259</v>
      </c>
      <c r="N164" s="69"/>
      <c r="O164" s="70" t="s">
        <v>299</v>
      </c>
      <c r="P164" s="70" t="s">
        <v>710</v>
      </c>
    </row>
    <row r="165" spans="1:16" ht="12.75" customHeight="1" thickBot="1" x14ac:dyDescent="0.25">
      <c r="A165" s="8" t="str">
        <f t="shared" si="12"/>
        <v> AOEB 1 </v>
      </c>
      <c r="B165" s="1" t="str">
        <f t="shared" si="13"/>
        <v>I</v>
      </c>
      <c r="C165" s="8">
        <f t="shared" si="14"/>
        <v>44701.747000000003</v>
      </c>
      <c r="D165" s="11" t="str">
        <f t="shared" si="15"/>
        <v>vis</v>
      </c>
      <c r="E165" s="67">
        <f>VLOOKUP(C165,Active!C$21:E$969,3,FALSE)</f>
        <v>13023.011211349965</v>
      </c>
      <c r="F165" s="1" t="s">
        <v>230</v>
      </c>
      <c r="G165" s="11" t="str">
        <f t="shared" si="16"/>
        <v>44701.747</v>
      </c>
      <c r="H165" s="8">
        <f t="shared" si="17"/>
        <v>13023</v>
      </c>
      <c r="I165" s="68" t="s">
        <v>719</v>
      </c>
      <c r="J165" s="69" t="s">
        <v>720</v>
      </c>
      <c r="K165" s="68">
        <v>13023</v>
      </c>
      <c r="L165" s="68" t="s">
        <v>272</v>
      </c>
      <c r="M165" s="69" t="s">
        <v>259</v>
      </c>
      <c r="N165" s="69"/>
      <c r="O165" s="70" t="s">
        <v>520</v>
      </c>
      <c r="P165" s="70" t="s">
        <v>528</v>
      </c>
    </row>
    <row r="166" spans="1:16" ht="12.75" customHeight="1" thickBot="1" x14ac:dyDescent="0.25">
      <c r="A166" s="8" t="str">
        <f t="shared" si="12"/>
        <v> AOEB 1 </v>
      </c>
      <c r="B166" s="1" t="str">
        <f t="shared" si="13"/>
        <v>II</v>
      </c>
      <c r="C166" s="8">
        <f t="shared" si="14"/>
        <v>44702.707000000002</v>
      </c>
      <c r="D166" s="11" t="str">
        <f t="shared" si="15"/>
        <v>vis</v>
      </c>
      <c r="E166" s="67">
        <f>VLOOKUP(C166,Active!C$21:E$969,3,FALSE)</f>
        <v>13025.484922818783</v>
      </c>
      <c r="F166" s="1" t="s">
        <v>230</v>
      </c>
      <c r="G166" s="11" t="str">
        <f t="shared" si="16"/>
        <v>44702.707</v>
      </c>
      <c r="H166" s="8">
        <f t="shared" si="17"/>
        <v>13025.5</v>
      </c>
      <c r="I166" s="68" t="s">
        <v>721</v>
      </c>
      <c r="J166" s="69" t="s">
        <v>722</v>
      </c>
      <c r="K166" s="68">
        <v>13025.5</v>
      </c>
      <c r="L166" s="68" t="s">
        <v>425</v>
      </c>
      <c r="M166" s="69" t="s">
        <v>259</v>
      </c>
      <c r="N166" s="69"/>
      <c r="O166" s="70" t="s">
        <v>520</v>
      </c>
      <c r="P166" s="70" t="s">
        <v>528</v>
      </c>
    </row>
    <row r="167" spans="1:16" ht="13.5" thickBot="1" x14ac:dyDescent="0.25">
      <c r="A167" s="8" t="str">
        <f t="shared" si="12"/>
        <v> BBS 54 </v>
      </c>
      <c r="B167" s="1" t="str">
        <f t="shared" si="13"/>
        <v>I</v>
      </c>
      <c r="C167" s="8">
        <f t="shared" si="14"/>
        <v>44704.453000000001</v>
      </c>
      <c r="D167" s="11" t="str">
        <f t="shared" si="15"/>
        <v>vis</v>
      </c>
      <c r="E167" s="67">
        <f>VLOOKUP(C167,Active!C$21:E$969,3,FALSE)</f>
        <v>13029.983985552695</v>
      </c>
      <c r="F167" s="1" t="s">
        <v>230</v>
      </c>
      <c r="G167" s="11" t="str">
        <f t="shared" si="16"/>
        <v>44704.453</v>
      </c>
      <c r="H167" s="8">
        <f t="shared" si="17"/>
        <v>13030</v>
      </c>
      <c r="I167" s="68" t="s">
        <v>723</v>
      </c>
      <c r="J167" s="69" t="s">
        <v>724</v>
      </c>
      <c r="K167" s="68">
        <v>13030</v>
      </c>
      <c r="L167" s="68" t="s">
        <v>425</v>
      </c>
      <c r="M167" s="69" t="s">
        <v>259</v>
      </c>
      <c r="N167" s="69"/>
      <c r="O167" s="70" t="s">
        <v>299</v>
      </c>
      <c r="P167" s="70" t="s">
        <v>725</v>
      </c>
    </row>
    <row r="168" spans="1:16" ht="13.5" thickBot="1" x14ac:dyDescent="0.25">
      <c r="A168" s="8" t="str">
        <f t="shared" si="12"/>
        <v>IBVS 2453 </v>
      </c>
      <c r="B168" s="1" t="str">
        <f t="shared" si="13"/>
        <v>I</v>
      </c>
      <c r="C168" s="8">
        <f t="shared" si="14"/>
        <v>44704.849000000002</v>
      </c>
      <c r="D168" s="11" t="str">
        <f t="shared" si="15"/>
        <v>vis</v>
      </c>
      <c r="E168" s="67">
        <f>VLOOKUP(C168,Active!C$21:E$969,3,FALSE)</f>
        <v>13031.004391533586</v>
      </c>
      <c r="F168" s="1" t="s">
        <v>230</v>
      </c>
      <c r="G168" s="11" t="str">
        <f t="shared" si="16"/>
        <v>44704.8490</v>
      </c>
      <c r="H168" s="8">
        <f t="shared" si="17"/>
        <v>13031</v>
      </c>
      <c r="I168" s="68" t="s">
        <v>726</v>
      </c>
      <c r="J168" s="69" t="s">
        <v>727</v>
      </c>
      <c r="K168" s="68">
        <v>13031</v>
      </c>
      <c r="L168" s="68" t="s">
        <v>728</v>
      </c>
      <c r="M168" s="69" t="s">
        <v>292</v>
      </c>
      <c r="N168" s="69" t="s">
        <v>293</v>
      </c>
      <c r="O168" s="70" t="s">
        <v>729</v>
      </c>
      <c r="P168" s="71" t="s">
        <v>730</v>
      </c>
    </row>
    <row r="169" spans="1:16" ht="13.5" thickBot="1" x14ac:dyDescent="0.25">
      <c r="A169" s="8" t="str">
        <f t="shared" si="12"/>
        <v> AOEB 1 </v>
      </c>
      <c r="B169" s="1" t="str">
        <f t="shared" si="13"/>
        <v>II</v>
      </c>
      <c r="C169" s="8">
        <f t="shared" si="14"/>
        <v>44730.667999999998</v>
      </c>
      <c r="D169" s="11" t="str">
        <f t="shared" si="15"/>
        <v>vis</v>
      </c>
      <c r="E169" s="67">
        <f>VLOOKUP(C169,Active!C$21:E$969,3,FALSE)</f>
        <v>13097.53434613092</v>
      </c>
      <c r="F169" s="1" t="s">
        <v>230</v>
      </c>
      <c r="G169" s="11" t="str">
        <f t="shared" si="16"/>
        <v>44730.668</v>
      </c>
      <c r="H169" s="8">
        <f t="shared" si="17"/>
        <v>13097.5</v>
      </c>
      <c r="I169" s="68" t="s">
        <v>734</v>
      </c>
      <c r="J169" s="69" t="s">
        <v>735</v>
      </c>
      <c r="K169" s="68">
        <v>13097.5</v>
      </c>
      <c r="L169" s="68" t="s">
        <v>379</v>
      </c>
      <c r="M169" s="69" t="s">
        <v>259</v>
      </c>
      <c r="N169" s="69"/>
      <c r="O169" s="70" t="s">
        <v>575</v>
      </c>
      <c r="P169" s="70" t="s">
        <v>528</v>
      </c>
    </row>
    <row r="170" spans="1:16" ht="13.5" thickBot="1" x14ac:dyDescent="0.25">
      <c r="A170" s="8" t="str">
        <f t="shared" si="12"/>
        <v> BBS 54 </v>
      </c>
      <c r="B170" s="1" t="str">
        <f t="shared" si="13"/>
        <v>II</v>
      </c>
      <c r="C170" s="8">
        <f t="shared" si="14"/>
        <v>44731.432999999997</v>
      </c>
      <c r="D170" s="11" t="str">
        <f t="shared" si="15"/>
        <v>vis</v>
      </c>
      <c r="E170" s="67">
        <f>VLOOKUP(C170,Active!C$21:E$969,3,FALSE)</f>
        <v>13099.505584957635</v>
      </c>
      <c r="F170" s="1" t="s">
        <v>230</v>
      </c>
      <c r="G170" s="11" t="str">
        <f t="shared" si="16"/>
        <v>44731.433</v>
      </c>
      <c r="H170" s="8">
        <f t="shared" si="17"/>
        <v>13099.5</v>
      </c>
      <c r="I170" s="68" t="s">
        <v>736</v>
      </c>
      <c r="J170" s="69" t="s">
        <v>737</v>
      </c>
      <c r="K170" s="68">
        <v>13099.5</v>
      </c>
      <c r="L170" s="68" t="s">
        <v>279</v>
      </c>
      <c r="M170" s="69" t="s">
        <v>259</v>
      </c>
      <c r="N170" s="69"/>
      <c r="O170" s="70" t="s">
        <v>311</v>
      </c>
      <c r="P170" s="70" t="s">
        <v>725</v>
      </c>
    </row>
    <row r="171" spans="1:16" ht="13.5" thickBot="1" x14ac:dyDescent="0.25">
      <c r="A171" s="8" t="str">
        <f t="shared" si="12"/>
        <v> BBS 57 </v>
      </c>
      <c r="B171" s="1" t="str">
        <f t="shared" si="13"/>
        <v>I</v>
      </c>
      <c r="C171" s="8">
        <f t="shared" si="14"/>
        <v>44930.711000000003</v>
      </c>
      <c r="D171" s="11" t="str">
        <f t="shared" si="15"/>
        <v>vis</v>
      </c>
      <c r="E171" s="67">
        <f>VLOOKUP(C171,Active!C$21:E$969,3,FALSE)</f>
        <v>13613.001703794542</v>
      </c>
      <c r="F171" s="1" t="s">
        <v>230</v>
      </c>
      <c r="G171" s="11" t="str">
        <f t="shared" si="16"/>
        <v>44930.711</v>
      </c>
      <c r="H171" s="8">
        <f t="shared" si="17"/>
        <v>13613</v>
      </c>
      <c r="I171" s="68" t="s">
        <v>738</v>
      </c>
      <c r="J171" s="69" t="s">
        <v>739</v>
      </c>
      <c r="K171" s="68">
        <v>13613</v>
      </c>
      <c r="L171" s="68" t="s">
        <v>264</v>
      </c>
      <c r="M171" s="69" t="s">
        <v>259</v>
      </c>
      <c r="N171" s="69"/>
      <c r="O171" s="70" t="s">
        <v>299</v>
      </c>
      <c r="P171" s="70" t="s">
        <v>740</v>
      </c>
    </row>
    <row r="172" spans="1:16" ht="13.5" thickBot="1" x14ac:dyDescent="0.25">
      <c r="A172" s="8" t="str">
        <f t="shared" si="12"/>
        <v> BBS 59 </v>
      </c>
      <c r="B172" s="1" t="str">
        <f t="shared" si="13"/>
        <v>I</v>
      </c>
      <c r="C172" s="8">
        <f t="shared" si="14"/>
        <v>45005.61</v>
      </c>
      <c r="D172" s="11" t="str">
        <f t="shared" si="15"/>
        <v>vis</v>
      </c>
      <c r="E172" s="67">
        <f>VLOOKUP(C172,Active!C$21:E$969,3,FALSE)</f>
        <v>13806.000157235279</v>
      </c>
      <c r="F172" s="1" t="s">
        <v>230</v>
      </c>
      <c r="G172" s="11" t="str">
        <f t="shared" si="16"/>
        <v>45005.610</v>
      </c>
      <c r="H172" s="8">
        <f t="shared" si="17"/>
        <v>13806</v>
      </c>
      <c r="I172" s="68" t="s">
        <v>741</v>
      </c>
      <c r="J172" s="69" t="s">
        <v>742</v>
      </c>
      <c r="K172" s="68">
        <v>13806</v>
      </c>
      <c r="L172" s="68" t="s">
        <v>348</v>
      </c>
      <c r="M172" s="69" t="s">
        <v>259</v>
      </c>
      <c r="N172" s="69"/>
      <c r="O172" s="70" t="s">
        <v>299</v>
      </c>
      <c r="P172" s="70" t="s">
        <v>743</v>
      </c>
    </row>
    <row r="173" spans="1:16" ht="13.5" thickBot="1" x14ac:dyDescent="0.25">
      <c r="A173" s="8" t="str">
        <f t="shared" si="12"/>
        <v> BBS 59 </v>
      </c>
      <c r="B173" s="1" t="str">
        <f t="shared" si="13"/>
        <v>I</v>
      </c>
      <c r="C173" s="8">
        <f t="shared" si="14"/>
        <v>45022.686000000002</v>
      </c>
      <c r="D173" s="11" t="str">
        <f t="shared" si="15"/>
        <v>vis</v>
      </c>
      <c r="E173" s="67">
        <f>VLOOKUP(C173,Active!C$21:E$969,3,FALSE)</f>
        <v>13850.001299986909</v>
      </c>
      <c r="F173" s="1" t="s">
        <v>230</v>
      </c>
      <c r="G173" s="11" t="str">
        <f t="shared" si="16"/>
        <v>45022.686</v>
      </c>
      <c r="H173" s="8">
        <f t="shared" si="17"/>
        <v>13850</v>
      </c>
      <c r="I173" s="68" t="s">
        <v>744</v>
      </c>
      <c r="J173" s="69" t="s">
        <v>745</v>
      </c>
      <c r="K173" s="68">
        <v>13850</v>
      </c>
      <c r="L173" s="68" t="s">
        <v>264</v>
      </c>
      <c r="M173" s="69" t="s">
        <v>259</v>
      </c>
      <c r="N173" s="69"/>
      <c r="O173" s="70" t="s">
        <v>299</v>
      </c>
      <c r="P173" s="70" t="s">
        <v>743</v>
      </c>
    </row>
    <row r="174" spans="1:16" ht="13.5" thickBot="1" x14ac:dyDescent="0.25">
      <c r="A174" s="8" t="str">
        <f t="shared" si="12"/>
        <v> BBS 59 </v>
      </c>
      <c r="B174" s="1" t="str">
        <f t="shared" si="13"/>
        <v>I</v>
      </c>
      <c r="C174" s="8">
        <f t="shared" si="14"/>
        <v>45024.625999999997</v>
      </c>
      <c r="D174" s="11" t="str">
        <f t="shared" si="15"/>
        <v>vis</v>
      </c>
      <c r="E174" s="67">
        <f>VLOOKUP(C174,Active!C$21:E$969,3,FALSE)</f>
        <v>13855.000258580136</v>
      </c>
      <c r="F174" s="1" t="s">
        <v>230</v>
      </c>
      <c r="G174" s="11" t="str">
        <f t="shared" si="16"/>
        <v>45024.626</v>
      </c>
      <c r="H174" s="8">
        <f t="shared" si="17"/>
        <v>13855</v>
      </c>
      <c r="I174" s="68" t="s">
        <v>746</v>
      </c>
      <c r="J174" s="69" t="s">
        <v>747</v>
      </c>
      <c r="K174" s="68">
        <v>13855</v>
      </c>
      <c r="L174" s="68" t="s">
        <v>348</v>
      </c>
      <c r="M174" s="69" t="s">
        <v>259</v>
      </c>
      <c r="N174" s="69"/>
      <c r="O174" s="70" t="s">
        <v>299</v>
      </c>
      <c r="P174" s="70" t="s">
        <v>743</v>
      </c>
    </row>
    <row r="175" spans="1:16" ht="13.5" thickBot="1" x14ac:dyDescent="0.25">
      <c r="A175" s="8" t="str">
        <f t="shared" si="12"/>
        <v> BBS 59 </v>
      </c>
      <c r="B175" s="1" t="str">
        <f t="shared" si="13"/>
        <v>I</v>
      </c>
      <c r="C175" s="8">
        <f t="shared" si="14"/>
        <v>45044.421000000002</v>
      </c>
      <c r="D175" s="11" t="str">
        <f t="shared" si="15"/>
        <v>vis</v>
      </c>
      <c r="E175" s="67">
        <f>VLOOKUP(C175,Active!C$21:E$969,3,FALSE)</f>
        <v>13906.007673710652</v>
      </c>
      <c r="F175" s="1" t="s">
        <v>230</v>
      </c>
      <c r="G175" s="11" t="str">
        <f t="shared" si="16"/>
        <v>45044.421</v>
      </c>
      <c r="H175" s="8">
        <f t="shared" si="17"/>
        <v>13906</v>
      </c>
      <c r="I175" s="68" t="s">
        <v>748</v>
      </c>
      <c r="J175" s="69" t="s">
        <v>749</v>
      </c>
      <c r="K175" s="68">
        <v>13906</v>
      </c>
      <c r="L175" s="68" t="s">
        <v>310</v>
      </c>
      <c r="M175" s="69" t="s">
        <v>259</v>
      </c>
      <c r="N175" s="69"/>
      <c r="O175" s="70" t="s">
        <v>299</v>
      </c>
      <c r="P175" s="70" t="s">
        <v>743</v>
      </c>
    </row>
    <row r="176" spans="1:16" ht="13.5" thickBot="1" x14ac:dyDescent="0.25">
      <c r="A176" s="8" t="str">
        <f t="shared" si="12"/>
        <v> BBS 60 </v>
      </c>
      <c r="B176" s="1" t="str">
        <f t="shared" si="13"/>
        <v>I</v>
      </c>
      <c r="C176" s="8">
        <f t="shared" si="14"/>
        <v>45061.495000000003</v>
      </c>
      <c r="D176" s="11" t="str">
        <f t="shared" si="15"/>
        <v>vis</v>
      </c>
      <c r="E176" s="67">
        <f>VLOOKUP(C176,Active!C$21:E$969,3,FALSE)</f>
        <v>13950.003662896721</v>
      </c>
      <c r="F176" s="1" t="s">
        <v>230</v>
      </c>
      <c r="G176" s="11" t="str">
        <f t="shared" si="16"/>
        <v>45061.495</v>
      </c>
      <c r="H176" s="8">
        <f t="shared" si="17"/>
        <v>13950</v>
      </c>
      <c r="I176" s="68" t="s">
        <v>750</v>
      </c>
      <c r="J176" s="69" t="s">
        <v>751</v>
      </c>
      <c r="K176" s="68">
        <v>13950</v>
      </c>
      <c r="L176" s="68" t="s">
        <v>264</v>
      </c>
      <c r="M176" s="69" t="s">
        <v>259</v>
      </c>
      <c r="N176" s="69"/>
      <c r="O176" s="70" t="s">
        <v>299</v>
      </c>
      <c r="P176" s="70" t="s">
        <v>752</v>
      </c>
    </row>
    <row r="177" spans="1:16" ht="13.5" thickBot="1" x14ac:dyDescent="0.25">
      <c r="A177" s="8" t="str">
        <f t="shared" si="12"/>
        <v> BBS 60 </v>
      </c>
      <c r="B177" s="1" t="str">
        <f t="shared" si="13"/>
        <v>II</v>
      </c>
      <c r="C177" s="8">
        <f t="shared" si="14"/>
        <v>45071.391000000003</v>
      </c>
      <c r="D177" s="11" t="str">
        <f t="shared" si="15"/>
        <v>vis</v>
      </c>
      <c r="E177" s="67">
        <f>VLOOKUP(C177,Active!C$21:E$969,3,FALSE)</f>
        <v>13975.503505287803</v>
      </c>
      <c r="F177" s="1" t="s">
        <v>230</v>
      </c>
      <c r="G177" s="11" t="str">
        <f t="shared" si="16"/>
        <v>45071.391</v>
      </c>
      <c r="H177" s="8">
        <f t="shared" si="17"/>
        <v>13975.5</v>
      </c>
      <c r="I177" s="68" t="s">
        <v>753</v>
      </c>
      <c r="J177" s="69" t="s">
        <v>754</v>
      </c>
      <c r="K177" s="68">
        <v>13975.5</v>
      </c>
      <c r="L177" s="68" t="s">
        <v>264</v>
      </c>
      <c r="M177" s="69" t="s">
        <v>259</v>
      </c>
      <c r="N177" s="69"/>
      <c r="O177" s="70" t="s">
        <v>311</v>
      </c>
      <c r="P177" s="70" t="s">
        <v>752</v>
      </c>
    </row>
    <row r="178" spans="1:16" ht="13.5" thickBot="1" x14ac:dyDescent="0.25">
      <c r="A178" s="8" t="str">
        <f t="shared" si="12"/>
        <v> BBS 60 </v>
      </c>
      <c r="B178" s="1" t="str">
        <f t="shared" si="13"/>
        <v>I</v>
      </c>
      <c r="C178" s="8">
        <f t="shared" si="14"/>
        <v>45079.351000000002</v>
      </c>
      <c r="D178" s="11" t="str">
        <f t="shared" si="15"/>
        <v>vis</v>
      </c>
      <c r="E178" s="67">
        <f>VLOOKUP(C178,Active!C$21:E$969,3,FALSE)</f>
        <v>13996.014696216764</v>
      </c>
      <c r="F178" s="1" t="s">
        <v>230</v>
      </c>
      <c r="G178" s="11" t="str">
        <f t="shared" si="16"/>
        <v>45079.351</v>
      </c>
      <c r="H178" s="8">
        <f t="shared" si="17"/>
        <v>13996</v>
      </c>
      <c r="I178" s="68" t="s">
        <v>758</v>
      </c>
      <c r="J178" s="69" t="s">
        <v>759</v>
      </c>
      <c r="K178" s="68">
        <v>13996</v>
      </c>
      <c r="L178" s="68" t="s">
        <v>428</v>
      </c>
      <c r="M178" s="69" t="s">
        <v>259</v>
      </c>
      <c r="N178" s="69"/>
      <c r="O178" s="70" t="s">
        <v>299</v>
      </c>
      <c r="P178" s="70" t="s">
        <v>752</v>
      </c>
    </row>
    <row r="179" spans="1:16" ht="13.5" thickBot="1" x14ac:dyDescent="0.25">
      <c r="A179" s="8" t="str">
        <f t="shared" si="12"/>
        <v> BBS 60 </v>
      </c>
      <c r="B179" s="1" t="str">
        <f t="shared" si="13"/>
        <v>I</v>
      </c>
      <c r="C179" s="8">
        <f t="shared" si="14"/>
        <v>45082.45</v>
      </c>
      <c r="D179" s="11" t="str">
        <f t="shared" si="15"/>
        <v>vis</v>
      </c>
      <c r="E179" s="67">
        <f>VLOOKUP(C179,Active!C$21:E$969,3,FALSE)</f>
        <v>14004.000146052033</v>
      </c>
      <c r="F179" s="1" t="s">
        <v>230</v>
      </c>
      <c r="G179" s="11" t="str">
        <f t="shared" si="16"/>
        <v>45082.450</v>
      </c>
      <c r="H179" s="8">
        <f t="shared" si="17"/>
        <v>14004</v>
      </c>
      <c r="I179" s="68" t="s">
        <v>760</v>
      </c>
      <c r="J179" s="69" t="s">
        <v>761</v>
      </c>
      <c r="K179" s="68">
        <v>14004</v>
      </c>
      <c r="L179" s="68" t="s">
        <v>348</v>
      </c>
      <c r="M179" s="69" t="s">
        <v>259</v>
      </c>
      <c r="N179" s="69"/>
      <c r="O179" s="70" t="s">
        <v>299</v>
      </c>
      <c r="P179" s="70" t="s">
        <v>752</v>
      </c>
    </row>
    <row r="180" spans="1:16" ht="13.5" thickBot="1" x14ac:dyDescent="0.25">
      <c r="A180" s="8" t="str">
        <f t="shared" si="12"/>
        <v> BBS 60 </v>
      </c>
      <c r="B180" s="1" t="str">
        <f t="shared" si="13"/>
        <v>I</v>
      </c>
      <c r="C180" s="8">
        <f t="shared" si="14"/>
        <v>45103.408000000003</v>
      </c>
      <c r="D180" s="11" t="str">
        <f t="shared" si="15"/>
        <v>vis</v>
      </c>
      <c r="E180" s="67">
        <f>VLOOKUP(C180,Active!C$21:E$969,3,FALSE)</f>
        <v>14058.004359555714</v>
      </c>
      <c r="F180" s="1" t="s">
        <v>230</v>
      </c>
      <c r="G180" s="11" t="str">
        <f t="shared" si="16"/>
        <v>45103.408</v>
      </c>
      <c r="H180" s="8">
        <f t="shared" si="17"/>
        <v>14058</v>
      </c>
      <c r="I180" s="68" t="s">
        <v>762</v>
      </c>
      <c r="J180" s="69" t="s">
        <v>763</v>
      </c>
      <c r="K180" s="68">
        <v>14058</v>
      </c>
      <c r="L180" s="68" t="s">
        <v>279</v>
      </c>
      <c r="M180" s="69" t="s">
        <v>259</v>
      </c>
      <c r="N180" s="69"/>
      <c r="O180" s="70" t="s">
        <v>764</v>
      </c>
      <c r="P180" s="70" t="s">
        <v>752</v>
      </c>
    </row>
    <row r="181" spans="1:16" ht="13.5" thickBot="1" x14ac:dyDescent="0.25">
      <c r="A181" s="8" t="str">
        <f t="shared" si="12"/>
        <v> BBS 60 </v>
      </c>
      <c r="B181" s="1" t="str">
        <f t="shared" si="13"/>
        <v>I</v>
      </c>
      <c r="C181" s="8">
        <f t="shared" si="14"/>
        <v>45103.408000000003</v>
      </c>
      <c r="D181" s="11" t="str">
        <f t="shared" si="15"/>
        <v>vis</v>
      </c>
      <c r="E181" s="67">
        <f>VLOOKUP(C181,Active!C$21:E$969,3,FALSE)</f>
        <v>14058.004359555714</v>
      </c>
      <c r="F181" s="1" t="s">
        <v>230</v>
      </c>
      <c r="G181" s="11" t="str">
        <f t="shared" si="16"/>
        <v>45103.408</v>
      </c>
      <c r="H181" s="8">
        <f t="shared" si="17"/>
        <v>14058</v>
      </c>
      <c r="I181" s="68" t="s">
        <v>762</v>
      </c>
      <c r="J181" s="69" t="s">
        <v>763</v>
      </c>
      <c r="K181" s="68">
        <v>14058</v>
      </c>
      <c r="L181" s="68" t="s">
        <v>279</v>
      </c>
      <c r="M181" s="69" t="s">
        <v>259</v>
      </c>
      <c r="N181" s="69"/>
      <c r="O181" s="70" t="s">
        <v>765</v>
      </c>
      <c r="P181" s="70" t="s">
        <v>752</v>
      </c>
    </row>
    <row r="182" spans="1:16" ht="13.5" thickBot="1" x14ac:dyDescent="0.25">
      <c r="A182" s="8" t="str">
        <f t="shared" si="12"/>
        <v> BBS 60 </v>
      </c>
      <c r="B182" s="1" t="str">
        <f t="shared" si="13"/>
        <v>I</v>
      </c>
      <c r="C182" s="8">
        <f t="shared" si="14"/>
        <v>45103.41</v>
      </c>
      <c r="D182" s="11" t="str">
        <f t="shared" si="15"/>
        <v>vis</v>
      </c>
      <c r="E182" s="67">
        <f>VLOOKUP(C182,Active!C$21:E$969,3,FALSE)</f>
        <v>14058.009513121275</v>
      </c>
      <c r="F182" s="1" t="s">
        <v>230</v>
      </c>
      <c r="G182" s="11" t="str">
        <f t="shared" si="16"/>
        <v>45103.410</v>
      </c>
      <c r="H182" s="8">
        <f t="shared" si="17"/>
        <v>14058</v>
      </c>
      <c r="I182" s="68" t="s">
        <v>766</v>
      </c>
      <c r="J182" s="69" t="s">
        <v>767</v>
      </c>
      <c r="K182" s="68">
        <v>14058</v>
      </c>
      <c r="L182" s="68" t="s">
        <v>272</v>
      </c>
      <c r="M182" s="69" t="s">
        <v>259</v>
      </c>
      <c r="N182" s="69"/>
      <c r="O182" s="70" t="s">
        <v>299</v>
      </c>
      <c r="P182" s="70" t="s">
        <v>752</v>
      </c>
    </row>
    <row r="183" spans="1:16" ht="13.5" thickBot="1" x14ac:dyDescent="0.25">
      <c r="A183" s="8" t="str">
        <f t="shared" si="12"/>
        <v> BBS 60 </v>
      </c>
      <c r="B183" s="1" t="str">
        <f t="shared" si="13"/>
        <v>I</v>
      </c>
      <c r="C183" s="8">
        <f t="shared" si="14"/>
        <v>45103.411999999997</v>
      </c>
      <c r="D183" s="11" t="str">
        <f t="shared" si="15"/>
        <v>vis</v>
      </c>
      <c r="E183" s="67">
        <f>VLOOKUP(C183,Active!C$21:E$969,3,FALSE)</f>
        <v>14058.014666686817</v>
      </c>
      <c r="F183" s="1" t="s">
        <v>230</v>
      </c>
      <c r="G183" s="11" t="str">
        <f t="shared" si="16"/>
        <v>45103.412</v>
      </c>
      <c r="H183" s="8">
        <f t="shared" si="17"/>
        <v>14058</v>
      </c>
      <c r="I183" s="68" t="s">
        <v>768</v>
      </c>
      <c r="J183" s="69" t="s">
        <v>769</v>
      </c>
      <c r="K183" s="68">
        <v>14058</v>
      </c>
      <c r="L183" s="68" t="s">
        <v>428</v>
      </c>
      <c r="M183" s="69" t="s">
        <v>259</v>
      </c>
      <c r="N183" s="69"/>
      <c r="O183" s="70" t="s">
        <v>770</v>
      </c>
      <c r="P183" s="70" t="s">
        <v>752</v>
      </c>
    </row>
    <row r="184" spans="1:16" ht="13.5" thickBot="1" x14ac:dyDescent="0.25">
      <c r="A184" s="8" t="str">
        <f t="shared" si="12"/>
        <v> BBS 60 </v>
      </c>
      <c r="B184" s="1" t="str">
        <f t="shared" si="13"/>
        <v>II</v>
      </c>
      <c r="C184" s="8">
        <f t="shared" si="14"/>
        <v>45104.375</v>
      </c>
      <c r="D184" s="11" t="str">
        <f t="shared" si="15"/>
        <v>vis</v>
      </c>
      <c r="E184" s="67">
        <f>VLOOKUP(C184,Active!C$21:E$969,3,FALSE)</f>
        <v>14060.496108503987</v>
      </c>
      <c r="F184" s="1" t="s">
        <v>230</v>
      </c>
      <c r="G184" s="11" t="str">
        <f t="shared" si="16"/>
        <v>45104.375</v>
      </c>
      <c r="H184" s="8">
        <f t="shared" si="17"/>
        <v>14060.5</v>
      </c>
      <c r="I184" s="68" t="s">
        <v>771</v>
      </c>
      <c r="J184" s="69" t="s">
        <v>772</v>
      </c>
      <c r="K184" s="68">
        <v>14060.5</v>
      </c>
      <c r="L184" s="68" t="s">
        <v>258</v>
      </c>
      <c r="M184" s="69" t="s">
        <v>259</v>
      </c>
      <c r="N184" s="69"/>
      <c r="O184" s="70" t="s">
        <v>311</v>
      </c>
      <c r="P184" s="70" t="s">
        <v>752</v>
      </c>
    </row>
    <row r="185" spans="1:16" ht="13.5" thickBot="1" x14ac:dyDescent="0.25">
      <c r="A185" s="8" t="str">
        <f t="shared" si="12"/>
        <v> BBS 60 </v>
      </c>
      <c r="B185" s="1" t="str">
        <f t="shared" si="13"/>
        <v>II</v>
      </c>
      <c r="C185" s="8">
        <f t="shared" si="14"/>
        <v>45116.415999999997</v>
      </c>
      <c r="D185" s="11" t="str">
        <f t="shared" si="15"/>
        <v>vis</v>
      </c>
      <c r="E185" s="67">
        <f>VLOOKUP(C185,Active!C$21:E$969,3,FALSE)</f>
        <v>14091.523149958204</v>
      </c>
      <c r="F185" s="1" t="s">
        <v>230</v>
      </c>
      <c r="G185" s="11" t="str">
        <f t="shared" si="16"/>
        <v>45116.416</v>
      </c>
      <c r="H185" s="8">
        <f t="shared" si="17"/>
        <v>14091.5</v>
      </c>
      <c r="I185" s="68" t="s">
        <v>773</v>
      </c>
      <c r="J185" s="69" t="s">
        <v>774</v>
      </c>
      <c r="K185" s="68">
        <v>14091.5</v>
      </c>
      <c r="L185" s="68" t="s">
        <v>276</v>
      </c>
      <c r="M185" s="69" t="s">
        <v>259</v>
      </c>
      <c r="N185" s="69"/>
      <c r="O185" s="70" t="s">
        <v>311</v>
      </c>
      <c r="P185" s="70" t="s">
        <v>752</v>
      </c>
    </row>
    <row r="186" spans="1:16" ht="13.5" thickBot="1" x14ac:dyDescent="0.25">
      <c r="A186" s="8" t="str">
        <f t="shared" si="12"/>
        <v> BBS 65 </v>
      </c>
      <c r="B186" s="1" t="str">
        <f t="shared" si="13"/>
        <v>I</v>
      </c>
      <c r="C186" s="8">
        <f t="shared" si="14"/>
        <v>45388.644</v>
      </c>
      <c r="D186" s="11" t="str">
        <f t="shared" si="15"/>
        <v>vis</v>
      </c>
      <c r="E186" s="67">
        <f>VLOOKUP(C186,Active!C$21:E$969,3,FALSE)</f>
        <v>14792.995572597589</v>
      </c>
      <c r="F186" s="1" t="s">
        <v>230</v>
      </c>
      <c r="G186" s="11" t="str">
        <f t="shared" si="16"/>
        <v>45388.644</v>
      </c>
      <c r="H186" s="8">
        <f t="shared" si="17"/>
        <v>14793</v>
      </c>
      <c r="I186" s="68" t="s">
        <v>775</v>
      </c>
      <c r="J186" s="69" t="s">
        <v>776</v>
      </c>
      <c r="K186" s="68">
        <v>14793</v>
      </c>
      <c r="L186" s="68" t="s">
        <v>258</v>
      </c>
      <c r="M186" s="69" t="s">
        <v>259</v>
      </c>
      <c r="N186" s="69"/>
      <c r="O186" s="70" t="s">
        <v>299</v>
      </c>
      <c r="P186" s="70" t="s">
        <v>777</v>
      </c>
    </row>
    <row r="187" spans="1:16" ht="13.5" thickBot="1" x14ac:dyDescent="0.25">
      <c r="A187" s="8" t="str">
        <f t="shared" si="12"/>
        <v> BBS 65 </v>
      </c>
      <c r="B187" s="1" t="str">
        <f t="shared" si="13"/>
        <v>I</v>
      </c>
      <c r="C187" s="8">
        <f t="shared" si="14"/>
        <v>45401.457999999999</v>
      </c>
      <c r="D187" s="11" t="str">
        <f t="shared" si="15"/>
        <v>vis</v>
      </c>
      <c r="E187" s="67">
        <f>VLOOKUP(C187,Active!C$21:E$969,3,FALSE)</f>
        <v>14826.014467140765</v>
      </c>
      <c r="F187" s="1" t="s">
        <v>230</v>
      </c>
      <c r="G187" s="11" t="str">
        <f t="shared" si="16"/>
        <v>45401.458</v>
      </c>
      <c r="H187" s="8">
        <f t="shared" si="17"/>
        <v>14826</v>
      </c>
      <c r="I187" s="68" t="s">
        <v>778</v>
      </c>
      <c r="J187" s="69" t="s">
        <v>779</v>
      </c>
      <c r="K187" s="68">
        <v>14826</v>
      </c>
      <c r="L187" s="68" t="s">
        <v>428</v>
      </c>
      <c r="M187" s="69" t="s">
        <v>259</v>
      </c>
      <c r="N187" s="69"/>
      <c r="O187" s="70" t="s">
        <v>299</v>
      </c>
      <c r="P187" s="70" t="s">
        <v>777</v>
      </c>
    </row>
    <row r="188" spans="1:16" ht="13.5" thickBot="1" x14ac:dyDescent="0.25">
      <c r="A188" s="8" t="str">
        <f t="shared" si="12"/>
        <v> AOEB 1 </v>
      </c>
      <c r="B188" s="1" t="str">
        <f t="shared" si="13"/>
        <v>II</v>
      </c>
      <c r="C188" s="8">
        <f t="shared" si="14"/>
        <v>45416.788</v>
      </c>
      <c r="D188" s="11" t="str">
        <f t="shared" si="15"/>
        <v>vis</v>
      </c>
      <c r="E188" s="67">
        <f>VLOOKUP(C188,Active!C$21:E$969,3,FALSE)</f>
        <v>14865.516547158481</v>
      </c>
      <c r="F188" s="1" t="s">
        <v>230</v>
      </c>
      <c r="G188" s="11" t="str">
        <f t="shared" si="16"/>
        <v>45416.788</v>
      </c>
      <c r="H188" s="8">
        <f t="shared" si="17"/>
        <v>14865.5</v>
      </c>
      <c r="I188" s="68" t="s">
        <v>780</v>
      </c>
      <c r="J188" s="69" t="s">
        <v>781</v>
      </c>
      <c r="K188" s="68">
        <v>14865.5</v>
      </c>
      <c r="L188" s="68" t="s">
        <v>428</v>
      </c>
      <c r="M188" s="69" t="s">
        <v>259</v>
      </c>
      <c r="N188" s="69"/>
      <c r="O188" s="70" t="s">
        <v>575</v>
      </c>
      <c r="P188" s="70" t="s">
        <v>528</v>
      </c>
    </row>
    <row r="189" spans="1:16" ht="13.5" thickBot="1" x14ac:dyDescent="0.25">
      <c r="A189" s="8" t="str">
        <f t="shared" si="12"/>
        <v> BBS 66 </v>
      </c>
      <c r="B189" s="1" t="str">
        <f t="shared" si="13"/>
        <v>I</v>
      </c>
      <c r="C189" s="8">
        <f t="shared" si="14"/>
        <v>45431.339</v>
      </c>
      <c r="D189" s="11" t="str">
        <f t="shared" si="15"/>
        <v>vis</v>
      </c>
      <c r="E189" s="67">
        <f>VLOOKUP(C189,Active!C$21:E$969,3,FALSE)</f>
        <v>14903.011313390556</v>
      </c>
      <c r="F189" s="1" t="s">
        <v>230</v>
      </c>
      <c r="G189" s="11" t="str">
        <f t="shared" si="16"/>
        <v>45431.339</v>
      </c>
      <c r="H189" s="8">
        <f t="shared" si="17"/>
        <v>14903</v>
      </c>
      <c r="I189" s="68" t="s">
        <v>782</v>
      </c>
      <c r="J189" s="69" t="s">
        <v>783</v>
      </c>
      <c r="K189" s="68">
        <v>14903</v>
      </c>
      <c r="L189" s="68" t="s">
        <v>272</v>
      </c>
      <c r="M189" s="69" t="s">
        <v>259</v>
      </c>
      <c r="N189" s="69"/>
      <c r="O189" s="70" t="s">
        <v>299</v>
      </c>
      <c r="P189" s="70" t="s">
        <v>784</v>
      </c>
    </row>
    <row r="190" spans="1:16" ht="13.5" thickBot="1" x14ac:dyDescent="0.25">
      <c r="A190" s="8" t="str">
        <f t="shared" si="12"/>
        <v> BBS 66 </v>
      </c>
      <c r="B190" s="1" t="str">
        <f t="shared" si="13"/>
        <v>I</v>
      </c>
      <c r="C190" s="8">
        <f t="shared" si="14"/>
        <v>45436.385999999999</v>
      </c>
      <c r="D190" s="11" t="str">
        <f t="shared" si="15"/>
        <v>vis</v>
      </c>
      <c r="E190" s="67">
        <f>VLOOKUP(C190,Active!C$21:E$969,3,FALSE)</f>
        <v>14916.016336081315</v>
      </c>
      <c r="F190" s="1" t="s">
        <v>230</v>
      </c>
      <c r="G190" s="11" t="str">
        <f t="shared" si="16"/>
        <v>45436.386</v>
      </c>
      <c r="H190" s="8">
        <f t="shared" si="17"/>
        <v>14916</v>
      </c>
      <c r="I190" s="68" t="s">
        <v>785</v>
      </c>
      <c r="J190" s="69" t="s">
        <v>786</v>
      </c>
      <c r="K190" s="68">
        <v>14916</v>
      </c>
      <c r="L190" s="68" t="s">
        <v>428</v>
      </c>
      <c r="M190" s="69" t="s">
        <v>259</v>
      </c>
      <c r="N190" s="69"/>
      <c r="O190" s="70" t="s">
        <v>299</v>
      </c>
      <c r="P190" s="70" t="s">
        <v>784</v>
      </c>
    </row>
    <row r="191" spans="1:16" ht="13.5" thickBot="1" x14ac:dyDescent="0.25">
      <c r="A191" s="8" t="str">
        <f t="shared" si="12"/>
        <v> BBS 66/100 </v>
      </c>
      <c r="B191" s="1" t="str">
        <f t="shared" si="13"/>
        <v>I</v>
      </c>
      <c r="C191" s="8">
        <f t="shared" si="14"/>
        <v>45460.445</v>
      </c>
      <c r="D191" s="11" t="str">
        <f t="shared" si="15"/>
        <v>vis</v>
      </c>
      <c r="E191" s="67">
        <f>VLOOKUP(C191,Active!C$21:E$969,3,FALSE)</f>
        <v>14978.011152985826</v>
      </c>
      <c r="F191" s="1" t="s">
        <v>230</v>
      </c>
      <c r="G191" s="11" t="str">
        <f t="shared" si="16"/>
        <v>45460.445</v>
      </c>
      <c r="H191" s="8">
        <f t="shared" si="17"/>
        <v>14978</v>
      </c>
      <c r="I191" s="68" t="s">
        <v>787</v>
      </c>
      <c r="J191" s="69" t="s">
        <v>788</v>
      </c>
      <c r="K191" s="68">
        <v>14978</v>
      </c>
      <c r="L191" s="68" t="s">
        <v>272</v>
      </c>
      <c r="M191" s="69" t="s">
        <v>259</v>
      </c>
      <c r="N191" s="69"/>
      <c r="O191" s="70" t="s">
        <v>299</v>
      </c>
      <c r="P191" s="70" t="s">
        <v>789</v>
      </c>
    </row>
    <row r="192" spans="1:16" ht="13.5" thickBot="1" x14ac:dyDescent="0.25">
      <c r="A192" s="8" t="str">
        <f t="shared" si="12"/>
        <v> AOEB 1 </v>
      </c>
      <c r="B192" s="1" t="str">
        <f t="shared" si="13"/>
        <v>II</v>
      </c>
      <c r="C192" s="8">
        <f t="shared" si="14"/>
        <v>45463.75</v>
      </c>
      <c r="D192" s="11" t="str">
        <f t="shared" si="15"/>
        <v>vis</v>
      </c>
      <c r="E192" s="67">
        <f>VLOOKUP(C192,Active!C$21:E$969,3,FALSE)</f>
        <v>14986.527420073795</v>
      </c>
      <c r="F192" s="1" t="s">
        <v>230</v>
      </c>
      <c r="G192" s="11" t="str">
        <f t="shared" si="16"/>
        <v>45463.750</v>
      </c>
      <c r="H192" s="8">
        <f t="shared" si="17"/>
        <v>14986.5</v>
      </c>
      <c r="I192" s="68" t="s">
        <v>790</v>
      </c>
      <c r="J192" s="69" t="s">
        <v>791</v>
      </c>
      <c r="K192" s="68">
        <v>14986.5</v>
      </c>
      <c r="L192" s="68" t="s">
        <v>307</v>
      </c>
      <c r="M192" s="69" t="s">
        <v>259</v>
      </c>
      <c r="N192" s="69"/>
      <c r="O192" s="70" t="s">
        <v>575</v>
      </c>
      <c r="P192" s="70" t="s">
        <v>528</v>
      </c>
    </row>
    <row r="193" spans="1:16" ht="13.5" thickBot="1" x14ac:dyDescent="0.25">
      <c r="A193" s="8" t="str">
        <f t="shared" si="12"/>
        <v> BBS 70 </v>
      </c>
      <c r="B193" s="1" t="str">
        <f t="shared" si="13"/>
        <v>I</v>
      </c>
      <c r="C193" s="8">
        <f t="shared" si="14"/>
        <v>45700.665999999997</v>
      </c>
      <c r="D193" s="11" t="str">
        <f t="shared" si="15"/>
        <v>vis</v>
      </c>
      <c r="E193" s="67">
        <f>VLOOKUP(C193,Active!C$21:E$969,3,FALSE)</f>
        <v>15597.008489185086</v>
      </c>
      <c r="F193" s="1" t="s">
        <v>230</v>
      </c>
      <c r="G193" s="11" t="str">
        <f t="shared" si="16"/>
        <v>45700.666</v>
      </c>
      <c r="H193" s="8">
        <f t="shared" si="17"/>
        <v>15597</v>
      </c>
      <c r="I193" s="68" t="s">
        <v>792</v>
      </c>
      <c r="J193" s="69" t="s">
        <v>793</v>
      </c>
      <c r="K193" s="68">
        <v>15597</v>
      </c>
      <c r="L193" s="68" t="s">
        <v>310</v>
      </c>
      <c r="M193" s="69" t="s">
        <v>259</v>
      </c>
      <c r="N193" s="69"/>
      <c r="O193" s="70" t="s">
        <v>299</v>
      </c>
      <c r="P193" s="70" t="s">
        <v>794</v>
      </c>
    </row>
    <row r="194" spans="1:16" ht="13.5" thickBot="1" x14ac:dyDescent="0.25">
      <c r="A194" s="8" t="str">
        <f t="shared" si="12"/>
        <v> BBS 70 </v>
      </c>
      <c r="B194" s="1" t="str">
        <f t="shared" si="13"/>
        <v>I</v>
      </c>
      <c r="C194" s="8">
        <f t="shared" si="14"/>
        <v>45702.606</v>
      </c>
      <c r="D194" s="11" t="str">
        <f t="shared" si="15"/>
        <v>vis</v>
      </c>
      <c r="E194" s="67">
        <f>VLOOKUP(C194,Active!C$21:E$969,3,FALSE)</f>
        <v>15602.007447778333</v>
      </c>
      <c r="F194" s="1" t="s">
        <v>230</v>
      </c>
      <c r="G194" s="11" t="str">
        <f t="shared" si="16"/>
        <v>45702.606</v>
      </c>
      <c r="H194" s="8">
        <f t="shared" si="17"/>
        <v>15602</v>
      </c>
      <c r="I194" s="68" t="s">
        <v>795</v>
      </c>
      <c r="J194" s="69" t="s">
        <v>796</v>
      </c>
      <c r="K194" s="68">
        <v>15602</v>
      </c>
      <c r="L194" s="68" t="s">
        <v>310</v>
      </c>
      <c r="M194" s="69" t="s">
        <v>259</v>
      </c>
      <c r="N194" s="69"/>
      <c r="O194" s="70" t="s">
        <v>299</v>
      </c>
      <c r="P194" s="70" t="s">
        <v>794</v>
      </c>
    </row>
    <row r="195" spans="1:16" ht="13.5" thickBot="1" x14ac:dyDescent="0.25">
      <c r="A195" s="8" t="str">
        <f t="shared" si="12"/>
        <v> AOEB 1 </v>
      </c>
      <c r="B195" s="1" t="str">
        <f t="shared" si="13"/>
        <v>I</v>
      </c>
      <c r="C195" s="8">
        <f t="shared" si="14"/>
        <v>45753.832000000002</v>
      </c>
      <c r="D195" s="11" t="str">
        <f t="shared" si="15"/>
        <v>vis</v>
      </c>
      <c r="E195" s="67">
        <f>VLOOKUP(C195,Active!C$21:E$969,3,FALSE)</f>
        <v>15734.00572246766</v>
      </c>
      <c r="F195" s="1" t="s">
        <v>230</v>
      </c>
      <c r="G195" s="11" t="str">
        <f t="shared" si="16"/>
        <v>45753.832</v>
      </c>
      <c r="H195" s="8">
        <f t="shared" si="17"/>
        <v>15734</v>
      </c>
      <c r="I195" s="68" t="s">
        <v>797</v>
      </c>
      <c r="J195" s="69" t="s">
        <v>798</v>
      </c>
      <c r="K195" s="68">
        <v>15734</v>
      </c>
      <c r="L195" s="68" t="s">
        <v>279</v>
      </c>
      <c r="M195" s="69" t="s">
        <v>259</v>
      </c>
      <c r="N195" s="69"/>
      <c r="O195" s="70" t="s">
        <v>575</v>
      </c>
      <c r="P195" s="70" t="s">
        <v>528</v>
      </c>
    </row>
    <row r="196" spans="1:16" ht="13.5" thickBot="1" x14ac:dyDescent="0.25">
      <c r="A196" s="8" t="str">
        <f t="shared" si="12"/>
        <v> AOEB 1 </v>
      </c>
      <c r="B196" s="1" t="str">
        <f t="shared" si="13"/>
        <v>I</v>
      </c>
      <c r="C196" s="8">
        <f t="shared" si="14"/>
        <v>45785.656999999999</v>
      </c>
      <c r="D196" s="11" t="str">
        <f t="shared" si="15"/>
        <v>vis</v>
      </c>
      <c r="E196" s="67">
        <f>VLOOKUP(C196,Active!C$21:E$969,3,FALSE)</f>
        <v>15816.011834441799</v>
      </c>
      <c r="F196" s="1" t="s">
        <v>230</v>
      </c>
      <c r="G196" s="11" t="str">
        <f t="shared" si="16"/>
        <v>45785.657</v>
      </c>
      <c r="H196" s="8">
        <f t="shared" si="17"/>
        <v>15816</v>
      </c>
      <c r="I196" s="68" t="s">
        <v>799</v>
      </c>
      <c r="J196" s="69" t="s">
        <v>800</v>
      </c>
      <c r="K196" s="68">
        <v>15816</v>
      </c>
      <c r="L196" s="68" t="s">
        <v>298</v>
      </c>
      <c r="M196" s="69" t="s">
        <v>259</v>
      </c>
      <c r="N196" s="69"/>
      <c r="O196" s="70" t="s">
        <v>575</v>
      </c>
      <c r="P196" s="70" t="s">
        <v>528</v>
      </c>
    </row>
    <row r="197" spans="1:16" ht="13.5" thickBot="1" x14ac:dyDescent="0.25">
      <c r="A197" s="8" t="str">
        <f t="shared" si="12"/>
        <v> AOEB 1 </v>
      </c>
      <c r="B197" s="1" t="str">
        <f t="shared" si="13"/>
        <v>I</v>
      </c>
      <c r="C197" s="8">
        <f t="shared" si="14"/>
        <v>45797.684999999998</v>
      </c>
      <c r="D197" s="11" t="str">
        <f t="shared" si="15"/>
        <v>vis</v>
      </c>
      <c r="E197" s="67">
        <f>VLOOKUP(C197,Active!C$21:E$969,3,FALSE)</f>
        <v>15847.005377719881</v>
      </c>
      <c r="F197" s="1" t="s">
        <v>230</v>
      </c>
      <c r="G197" s="11" t="str">
        <f t="shared" si="16"/>
        <v>45797.685</v>
      </c>
      <c r="H197" s="8">
        <f t="shared" si="17"/>
        <v>15847</v>
      </c>
      <c r="I197" s="68" t="s">
        <v>801</v>
      </c>
      <c r="J197" s="69" t="s">
        <v>802</v>
      </c>
      <c r="K197" s="68">
        <v>15847</v>
      </c>
      <c r="L197" s="68" t="s">
        <v>279</v>
      </c>
      <c r="M197" s="69" t="s">
        <v>259</v>
      </c>
      <c r="N197" s="69"/>
      <c r="O197" s="70" t="s">
        <v>575</v>
      </c>
      <c r="P197" s="70" t="s">
        <v>528</v>
      </c>
    </row>
    <row r="198" spans="1:16" ht="13.5" thickBot="1" x14ac:dyDescent="0.25">
      <c r="A198" s="8" t="str">
        <f t="shared" si="12"/>
        <v> BBS 72 </v>
      </c>
      <c r="B198" s="1" t="str">
        <f t="shared" si="13"/>
        <v>I</v>
      </c>
      <c r="C198" s="8">
        <f t="shared" si="14"/>
        <v>45812.434000000001</v>
      </c>
      <c r="D198" s="11" t="str">
        <f t="shared" si="15"/>
        <v>vis</v>
      </c>
      <c r="E198" s="67">
        <f>VLOOKUP(C198,Active!C$21:E$969,3,FALSE)</f>
        <v>15885.010346942408</v>
      </c>
      <c r="F198" s="1" t="s">
        <v>230</v>
      </c>
      <c r="G198" s="11" t="str">
        <f t="shared" si="16"/>
        <v>45812.434</v>
      </c>
      <c r="H198" s="8">
        <f t="shared" si="17"/>
        <v>15885</v>
      </c>
      <c r="I198" s="68" t="s">
        <v>803</v>
      </c>
      <c r="J198" s="69" t="s">
        <v>804</v>
      </c>
      <c r="K198" s="68">
        <v>15885</v>
      </c>
      <c r="L198" s="68" t="s">
        <v>272</v>
      </c>
      <c r="M198" s="69" t="s">
        <v>259</v>
      </c>
      <c r="N198" s="69"/>
      <c r="O198" s="70" t="s">
        <v>311</v>
      </c>
      <c r="P198" s="70" t="s">
        <v>805</v>
      </c>
    </row>
    <row r="199" spans="1:16" ht="13.5" thickBot="1" x14ac:dyDescent="0.25">
      <c r="A199" s="8" t="str">
        <f t="shared" si="12"/>
        <v> AOEB 1 </v>
      </c>
      <c r="B199" s="1" t="str">
        <f t="shared" si="13"/>
        <v>II</v>
      </c>
      <c r="C199" s="8">
        <f t="shared" si="14"/>
        <v>45836.688000000002</v>
      </c>
      <c r="D199" s="11" t="str">
        <f t="shared" si="15"/>
        <v>vis</v>
      </c>
      <c r="E199" s="67">
        <f>VLOOKUP(C199,Active!C$21:E$969,3,FALSE)</f>
        <v>15947.507636489025</v>
      </c>
      <c r="F199" s="1" t="s">
        <v>230</v>
      </c>
      <c r="G199" s="11" t="str">
        <f t="shared" si="16"/>
        <v>45836.688</v>
      </c>
      <c r="H199" s="8">
        <f t="shared" si="17"/>
        <v>15947.5</v>
      </c>
      <c r="I199" s="68" t="s">
        <v>806</v>
      </c>
      <c r="J199" s="69" t="s">
        <v>807</v>
      </c>
      <c r="K199" s="68">
        <v>15947.5</v>
      </c>
      <c r="L199" s="68" t="s">
        <v>310</v>
      </c>
      <c r="M199" s="69" t="s">
        <v>259</v>
      </c>
      <c r="N199" s="69"/>
      <c r="O199" s="70" t="s">
        <v>575</v>
      </c>
      <c r="P199" s="70" t="s">
        <v>528</v>
      </c>
    </row>
    <row r="200" spans="1:16" ht="13.5" thickBot="1" x14ac:dyDescent="0.25">
      <c r="A200" s="8" t="str">
        <f t="shared" si="12"/>
        <v> AOEB 1 </v>
      </c>
      <c r="B200" s="1" t="str">
        <f t="shared" si="13"/>
        <v>I</v>
      </c>
      <c r="C200" s="8">
        <f t="shared" si="14"/>
        <v>46120.957999999999</v>
      </c>
      <c r="D200" s="11" t="str">
        <f t="shared" si="15"/>
        <v>vis</v>
      </c>
      <c r="E200" s="67">
        <f>VLOOKUP(C200,Active!C$21:E$969,3,FALSE)</f>
        <v>16680.009677365397</v>
      </c>
      <c r="F200" s="1" t="s">
        <v>230</v>
      </c>
      <c r="G200" s="11" t="str">
        <f t="shared" si="16"/>
        <v>46120.958</v>
      </c>
      <c r="H200" s="8">
        <f t="shared" si="17"/>
        <v>16680</v>
      </c>
      <c r="I200" s="68" t="s">
        <v>808</v>
      </c>
      <c r="J200" s="69" t="s">
        <v>809</v>
      </c>
      <c r="K200" s="68">
        <v>16680</v>
      </c>
      <c r="L200" s="68" t="s">
        <v>272</v>
      </c>
      <c r="M200" s="69" t="s">
        <v>259</v>
      </c>
      <c r="N200" s="69"/>
      <c r="O200" s="70" t="s">
        <v>810</v>
      </c>
      <c r="P200" s="70" t="s">
        <v>528</v>
      </c>
    </row>
    <row r="201" spans="1:16" ht="13.5" thickBot="1" x14ac:dyDescent="0.25">
      <c r="A201" s="8" t="str">
        <f t="shared" si="12"/>
        <v> BBS 76 </v>
      </c>
      <c r="B201" s="1" t="str">
        <f t="shared" si="13"/>
        <v>I</v>
      </c>
      <c r="C201" s="8">
        <f t="shared" si="14"/>
        <v>46163.26</v>
      </c>
      <c r="D201" s="11" t="str">
        <f t="shared" si="15"/>
        <v>vis</v>
      </c>
      <c r="E201" s="67">
        <f>VLOOKUP(C201,Active!C$21:E$969,3,FALSE)</f>
        <v>16789.012742525825</v>
      </c>
      <c r="F201" s="1" t="s">
        <v>230</v>
      </c>
      <c r="G201" s="11" t="str">
        <f t="shared" si="16"/>
        <v>46163.260</v>
      </c>
      <c r="H201" s="8">
        <f t="shared" si="17"/>
        <v>16789</v>
      </c>
      <c r="I201" s="68" t="s">
        <v>811</v>
      </c>
      <c r="J201" s="69" t="s">
        <v>812</v>
      </c>
      <c r="K201" s="68">
        <v>16789</v>
      </c>
      <c r="L201" s="68" t="s">
        <v>298</v>
      </c>
      <c r="M201" s="69" t="s">
        <v>259</v>
      </c>
      <c r="N201" s="69"/>
      <c r="O201" s="70" t="s">
        <v>299</v>
      </c>
      <c r="P201" s="70" t="s">
        <v>813</v>
      </c>
    </row>
    <row r="202" spans="1:16" ht="13.5" thickBot="1" x14ac:dyDescent="0.25">
      <c r="A202" s="8" t="str">
        <f t="shared" si="12"/>
        <v> BBS 76 </v>
      </c>
      <c r="B202" s="1" t="str">
        <f t="shared" si="13"/>
        <v>I</v>
      </c>
      <c r="C202" s="8">
        <f t="shared" si="14"/>
        <v>46166.360999999997</v>
      </c>
      <c r="D202" s="11" t="str">
        <f t="shared" si="15"/>
        <v>vis</v>
      </c>
      <c r="E202" s="67">
        <f>VLOOKUP(C202,Active!C$21:E$969,3,FALSE)</f>
        <v>16797.003345926656</v>
      </c>
      <c r="F202" s="1" t="s">
        <v>230</v>
      </c>
      <c r="G202" s="11" t="str">
        <f t="shared" si="16"/>
        <v>46166.361</v>
      </c>
      <c r="H202" s="8">
        <f t="shared" si="17"/>
        <v>16797</v>
      </c>
      <c r="I202" s="68" t="s">
        <v>814</v>
      </c>
      <c r="J202" s="69" t="s">
        <v>815</v>
      </c>
      <c r="K202" s="68">
        <v>16797</v>
      </c>
      <c r="L202" s="68" t="s">
        <v>264</v>
      </c>
      <c r="M202" s="69" t="s">
        <v>259</v>
      </c>
      <c r="N202" s="69"/>
      <c r="O202" s="70" t="s">
        <v>299</v>
      </c>
      <c r="P202" s="70" t="s">
        <v>813</v>
      </c>
    </row>
    <row r="203" spans="1:16" ht="13.5" thickBot="1" x14ac:dyDescent="0.25">
      <c r="A203" s="8" t="str">
        <f t="shared" ref="A203:A266" si="18">P203</f>
        <v> BBS 76 </v>
      </c>
      <c r="B203" s="1" t="str">
        <f t="shared" ref="B203:B266" si="19">IF(H203=INT(H203),"I","II")</f>
        <v>I</v>
      </c>
      <c r="C203" s="8">
        <f t="shared" ref="C203:C266" si="20">1*G203</f>
        <v>46173.347000000002</v>
      </c>
      <c r="D203" s="11" t="str">
        <f t="shared" ref="D203:D266" si="21">VLOOKUP(F203,I$1:J$5,2,FALSE)</f>
        <v>vis</v>
      </c>
      <c r="E203" s="67">
        <f>VLOOKUP(C203,Active!C$21:E$969,3,FALSE)</f>
        <v>16815.004750427892</v>
      </c>
      <c r="F203" s="1" t="s">
        <v>230</v>
      </c>
      <c r="G203" s="11" t="str">
        <f t="shared" ref="G203:G266" si="22">MID(I203,3,LEN(I203)-3)</f>
        <v>46173.347</v>
      </c>
      <c r="H203" s="8">
        <f t="shared" ref="H203:H266" si="23">1*K203</f>
        <v>16815</v>
      </c>
      <c r="I203" s="68" t="s">
        <v>816</v>
      </c>
      <c r="J203" s="69" t="s">
        <v>817</v>
      </c>
      <c r="K203" s="68">
        <v>16815</v>
      </c>
      <c r="L203" s="68" t="s">
        <v>279</v>
      </c>
      <c r="M203" s="69" t="s">
        <v>259</v>
      </c>
      <c r="N203" s="69"/>
      <c r="O203" s="70" t="s">
        <v>311</v>
      </c>
      <c r="P203" s="70" t="s">
        <v>813</v>
      </c>
    </row>
    <row r="204" spans="1:16" ht="13.5" thickBot="1" x14ac:dyDescent="0.25">
      <c r="A204" s="8" t="str">
        <f t="shared" si="18"/>
        <v> AOEB 1 </v>
      </c>
      <c r="B204" s="1" t="str">
        <f t="shared" si="19"/>
        <v>I</v>
      </c>
      <c r="C204" s="8">
        <f t="shared" si="20"/>
        <v>46173.735000000001</v>
      </c>
      <c r="D204" s="11" t="str">
        <f t="shared" si="21"/>
        <v>vis</v>
      </c>
      <c r="E204" s="67">
        <f>VLOOKUP(C204,Active!C$21:E$969,3,FALSE)</f>
        <v>16816.004542146537</v>
      </c>
      <c r="F204" s="1" t="s">
        <v>230</v>
      </c>
      <c r="G204" s="11" t="str">
        <f t="shared" si="22"/>
        <v>46173.735</v>
      </c>
      <c r="H204" s="8">
        <f t="shared" si="23"/>
        <v>16816</v>
      </c>
      <c r="I204" s="68" t="s">
        <v>818</v>
      </c>
      <c r="J204" s="69" t="s">
        <v>819</v>
      </c>
      <c r="K204" s="68">
        <v>16816</v>
      </c>
      <c r="L204" s="68" t="s">
        <v>279</v>
      </c>
      <c r="M204" s="69" t="s">
        <v>259</v>
      </c>
      <c r="N204" s="69"/>
      <c r="O204" s="70" t="s">
        <v>520</v>
      </c>
      <c r="P204" s="70" t="s">
        <v>528</v>
      </c>
    </row>
    <row r="205" spans="1:16" ht="13.5" thickBot="1" x14ac:dyDescent="0.25">
      <c r="A205" s="8" t="str">
        <f t="shared" si="18"/>
        <v> AOEB 1 </v>
      </c>
      <c r="B205" s="1" t="str">
        <f t="shared" si="19"/>
        <v>II</v>
      </c>
      <c r="C205" s="8">
        <f t="shared" si="20"/>
        <v>46174.707000000002</v>
      </c>
      <c r="D205" s="11" t="str">
        <f t="shared" si="21"/>
        <v>vis</v>
      </c>
      <c r="E205" s="67">
        <f>VLOOKUP(C205,Active!C$21:E$969,3,FALSE)</f>
        <v>16818.509175008719</v>
      </c>
      <c r="F205" s="1" t="s">
        <v>230</v>
      </c>
      <c r="G205" s="11" t="str">
        <f t="shared" si="22"/>
        <v>46174.707</v>
      </c>
      <c r="H205" s="8">
        <f t="shared" si="23"/>
        <v>16818.5</v>
      </c>
      <c r="I205" s="68" t="s">
        <v>820</v>
      </c>
      <c r="J205" s="69" t="s">
        <v>821</v>
      </c>
      <c r="K205" s="68">
        <v>16818.5</v>
      </c>
      <c r="L205" s="68" t="s">
        <v>272</v>
      </c>
      <c r="M205" s="69" t="s">
        <v>259</v>
      </c>
      <c r="N205" s="69"/>
      <c r="O205" s="70" t="s">
        <v>520</v>
      </c>
      <c r="P205" s="70" t="s">
        <v>528</v>
      </c>
    </row>
    <row r="206" spans="1:16" ht="13.5" thickBot="1" x14ac:dyDescent="0.25">
      <c r="A206" s="8" t="str">
        <f t="shared" si="18"/>
        <v> AOEB 1 </v>
      </c>
      <c r="B206" s="1" t="str">
        <f t="shared" si="19"/>
        <v>II</v>
      </c>
      <c r="C206" s="8">
        <f t="shared" si="20"/>
        <v>46176.650999999998</v>
      </c>
      <c r="D206" s="11" t="str">
        <f t="shared" si="21"/>
        <v>vis</v>
      </c>
      <c r="E206" s="67">
        <f>VLOOKUP(C206,Active!C$21:E$969,3,FALSE)</f>
        <v>16823.518440733067</v>
      </c>
      <c r="F206" s="1" t="s">
        <v>230</v>
      </c>
      <c r="G206" s="11" t="str">
        <f t="shared" si="22"/>
        <v>46176.651</v>
      </c>
      <c r="H206" s="8">
        <f t="shared" si="23"/>
        <v>16823.5</v>
      </c>
      <c r="I206" s="68" t="s">
        <v>822</v>
      </c>
      <c r="J206" s="69" t="s">
        <v>823</v>
      </c>
      <c r="K206" s="68">
        <v>16823.5</v>
      </c>
      <c r="L206" s="68" t="s">
        <v>287</v>
      </c>
      <c r="M206" s="69" t="s">
        <v>259</v>
      </c>
      <c r="N206" s="69"/>
      <c r="O206" s="70" t="s">
        <v>520</v>
      </c>
      <c r="P206" s="70" t="s">
        <v>528</v>
      </c>
    </row>
    <row r="207" spans="1:16" ht="13.5" thickBot="1" x14ac:dyDescent="0.25">
      <c r="A207" s="8" t="str">
        <f t="shared" si="18"/>
        <v> BBS 76 </v>
      </c>
      <c r="B207" s="1" t="str">
        <f t="shared" si="19"/>
        <v>I</v>
      </c>
      <c r="C207" s="8">
        <f t="shared" si="20"/>
        <v>46180.332999999999</v>
      </c>
      <c r="D207" s="11" t="str">
        <f t="shared" si="21"/>
        <v>vis</v>
      </c>
      <c r="E207" s="67">
        <f>VLOOKUP(C207,Active!C$21:E$969,3,FALSE)</f>
        <v>16833.006154929106</v>
      </c>
      <c r="F207" s="1" t="s">
        <v>230</v>
      </c>
      <c r="G207" s="11" t="str">
        <f t="shared" si="22"/>
        <v>46180.333</v>
      </c>
      <c r="H207" s="8">
        <f t="shared" si="23"/>
        <v>16833</v>
      </c>
      <c r="I207" s="68" t="s">
        <v>824</v>
      </c>
      <c r="J207" s="69" t="s">
        <v>825</v>
      </c>
      <c r="K207" s="68">
        <v>16833</v>
      </c>
      <c r="L207" s="68" t="s">
        <v>279</v>
      </c>
      <c r="M207" s="69" t="s">
        <v>259</v>
      </c>
      <c r="N207" s="69"/>
      <c r="O207" s="70" t="s">
        <v>311</v>
      </c>
      <c r="P207" s="70" t="s">
        <v>813</v>
      </c>
    </row>
    <row r="208" spans="1:16" ht="13.5" thickBot="1" x14ac:dyDescent="0.25">
      <c r="A208" s="8" t="str">
        <f t="shared" si="18"/>
        <v> AOEB 1 </v>
      </c>
      <c r="B208" s="1" t="str">
        <f t="shared" si="19"/>
        <v>II</v>
      </c>
      <c r="C208" s="8">
        <f t="shared" si="20"/>
        <v>46181.688000000002</v>
      </c>
      <c r="D208" s="11" t="str">
        <f t="shared" si="21"/>
        <v>vis</v>
      </c>
      <c r="E208" s="67">
        <f>VLOOKUP(C208,Active!C$21:E$969,3,FALSE)</f>
        <v>16836.497695596041</v>
      </c>
      <c r="F208" s="1" t="s">
        <v>230</v>
      </c>
      <c r="G208" s="11" t="str">
        <f t="shared" si="22"/>
        <v>46181.688</v>
      </c>
      <c r="H208" s="8">
        <f t="shared" si="23"/>
        <v>16836.5</v>
      </c>
      <c r="I208" s="68" t="s">
        <v>826</v>
      </c>
      <c r="J208" s="69" t="s">
        <v>827</v>
      </c>
      <c r="K208" s="68">
        <v>16836.5</v>
      </c>
      <c r="L208" s="68" t="s">
        <v>334</v>
      </c>
      <c r="M208" s="69" t="s">
        <v>259</v>
      </c>
      <c r="N208" s="69"/>
      <c r="O208" s="70" t="s">
        <v>520</v>
      </c>
      <c r="P208" s="70" t="s">
        <v>528</v>
      </c>
    </row>
    <row r="209" spans="1:16" ht="13.5" thickBot="1" x14ac:dyDescent="0.25">
      <c r="A209" s="8" t="str">
        <f t="shared" si="18"/>
        <v> BBS 79 </v>
      </c>
      <c r="B209" s="1" t="str">
        <f t="shared" si="19"/>
        <v>I</v>
      </c>
      <c r="C209" s="8">
        <f t="shared" si="20"/>
        <v>46402.701000000001</v>
      </c>
      <c r="D209" s="11" t="str">
        <f t="shared" si="21"/>
        <v>vis</v>
      </c>
      <c r="E209" s="67">
        <f>VLOOKUP(C209,Active!C$21:E$969,3,FALSE)</f>
        <v>17406.000188156671</v>
      </c>
      <c r="F209" s="1" t="s">
        <v>230</v>
      </c>
      <c r="G209" s="11" t="str">
        <f t="shared" si="22"/>
        <v>46402.701</v>
      </c>
      <c r="H209" s="8">
        <f t="shared" si="23"/>
        <v>17406</v>
      </c>
      <c r="I209" s="68" t="s">
        <v>828</v>
      </c>
      <c r="J209" s="69" t="s">
        <v>829</v>
      </c>
      <c r="K209" s="68">
        <v>17406</v>
      </c>
      <c r="L209" s="68" t="s">
        <v>348</v>
      </c>
      <c r="M209" s="69" t="s">
        <v>259</v>
      </c>
      <c r="N209" s="69"/>
      <c r="O209" s="70" t="s">
        <v>299</v>
      </c>
      <c r="P209" s="70" t="s">
        <v>830</v>
      </c>
    </row>
    <row r="210" spans="1:16" ht="13.5" thickBot="1" x14ac:dyDescent="0.25">
      <c r="A210" s="8" t="str">
        <f t="shared" si="18"/>
        <v> BBS 79 </v>
      </c>
      <c r="B210" s="1" t="str">
        <f t="shared" si="19"/>
        <v>I</v>
      </c>
      <c r="C210" s="8">
        <f t="shared" si="20"/>
        <v>46423.654999999999</v>
      </c>
      <c r="D210" s="11" t="str">
        <f t="shared" si="21"/>
        <v>vis</v>
      </c>
      <c r="E210" s="67">
        <f>VLOOKUP(C210,Active!C$21:E$969,3,FALSE)</f>
        <v>17459.994094529215</v>
      </c>
      <c r="F210" s="1" t="s">
        <v>230</v>
      </c>
      <c r="G210" s="11" t="str">
        <f t="shared" si="22"/>
        <v>46423.655</v>
      </c>
      <c r="H210" s="8">
        <f t="shared" si="23"/>
        <v>17460</v>
      </c>
      <c r="I210" s="68" t="s">
        <v>831</v>
      </c>
      <c r="J210" s="69" t="s">
        <v>832</v>
      </c>
      <c r="K210" s="68">
        <v>17460</v>
      </c>
      <c r="L210" s="68" t="s">
        <v>258</v>
      </c>
      <c r="M210" s="69" t="s">
        <v>259</v>
      </c>
      <c r="N210" s="69"/>
      <c r="O210" s="70" t="s">
        <v>299</v>
      </c>
      <c r="P210" s="70" t="s">
        <v>830</v>
      </c>
    </row>
    <row r="211" spans="1:16" ht="13.5" thickBot="1" x14ac:dyDescent="0.25">
      <c r="A211" s="8" t="str">
        <f t="shared" si="18"/>
        <v> BBS 79 </v>
      </c>
      <c r="B211" s="1" t="str">
        <f t="shared" si="19"/>
        <v>I</v>
      </c>
      <c r="C211" s="8">
        <f t="shared" si="20"/>
        <v>46497.381999999998</v>
      </c>
      <c r="D211" s="11" t="str">
        <f t="shared" si="21"/>
        <v>vis</v>
      </c>
      <c r="E211" s="67">
        <f>VLOOKUP(C211,Active!C$21:E$969,3,FALSE)</f>
        <v>17649.97255855177</v>
      </c>
      <c r="F211" s="1" t="s">
        <v>230</v>
      </c>
      <c r="G211" s="11" t="str">
        <f t="shared" si="22"/>
        <v>46497.382</v>
      </c>
      <c r="H211" s="8">
        <f t="shared" si="23"/>
        <v>17650</v>
      </c>
      <c r="I211" s="68" t="s">
        <v>833</v>
      </c>
      <c r="J211" s="69" t="s">
        <v>834</v>
      </c>
      <c r="K211" s="68">
        <v>17650</v>
      </c>
      <c r="L211" s="68" t="s">
        <v>615</v>
      </c>
      <c r="M211" s="69" t="s">
        <v>259</v>
      </c>
      <c r="N211" s="69"/>
      <c r="O211" s="70" t="s">
        <v>835</v>
      </c>
      <c r="P211" s="70" t="s">
        <v>830</v>
      </c>
    </row>
    <row r="212" spans="1:16" ht="13.5" thickBot="1" x14ac:dyDescent="0.25">
      <c r="A212" s="8" t="str">
        <f t="shared" si="18"/>
        <v> BBS 79 </v>
      </c>
      <c r="B212" s="1" t="str">
        <f t="shared" si="19"/>
        <v>I</v>
      </c>
      <c r="C212" s="8">
        <f t="shared" si="20"/>
        <v>46497.385000000002</v>
      </c>
      <c r="D212" s="11" t="str">
        <f t="shared" si="21"/>
        <v>vis</v>
      </c>
      <c r="E212" s="67">
        <f>VLOOKUP(C212,Active!C$21:E$969,3,FALSE)</f>
        <v>17649.980288900122</v>
      </c>
      <c r="F212" s="1" t="s">
        <v>230</v>
      </c>
      <c r="G212" s="11" t="str">
        <f t="shared" si="22"/>
        <v>46497.385</v>
      </c>
      <c r="H212" s="8">
        <f t="shared" si="23"/>
        <v>17650</v>
      </c>
      <c r="I212" s="68" t="s">
        <v>836</v>
      </c>
      <c r="J212" s="69" t="s">
        <v>837</v>
      </c>
      <c r="K212" s="68">
        <v>17650</v>
      </c>
      <c r="L212" s="68" t="s">
        <v>504</v>
      </c>
      <c r="M212" s="69" t="s">
        <v>259</v>
      </c>
      <c r="N212" s="69"/>
      <c r="O212" s="70" t="s">
        <v>838</v>
      </c>
      <c r="P212" s="70" t="s">
        <v>830</v>
      </c>
    </row>
    <row r="213" spans="1:16" ht="13.5" thickBot="1" x14ac:dyDescent="0.25">
      <c r="A213" s="8" t="str">
        <f t="shared" si="18"/>
        <v> BBS 79 </v>
      </c>
      <c r="B213" s="1" t="str">
        <f t="shared" si="19"/>
        <v>I</v>
      </c>
      <c r="C213" s="8">
        <f t="shared" si="20"/>
        <v>46497.394999999997</v>
      </c>
      <c r="D213" s="11" t="str">
        <f t="shared" si="21"/>
        <v>vis</v>
      </c>
      <c r="E213" s="67">
        <f>VLOOKUP(C213,Active!C$21:E$969,3,FALSE)</f>
        <v>17650.006056727907</v>
      </c>
      <c r="F213" s="1" t="s">
        <v>230</v>
      </c>
      <c r="G213" s="11" t="str">
        <f t="shared" si="22"/>
        <v>46497.395</v>
      </c>
      <c r="H213" s="8">
        <f t="shared" si="23"/>
        <v>17650</v>
      </c>
      <c r="I213" s="68" t="s">
        <v>839</v>
      </c>
      <c r="J213" s="69" t="s">
        <v>840</v>
      </c>
      <c r="K213" s="68">
        <v>17650</v>
      </c>
      <c r="L213" s="68" t="s">
        <v>279</v>
      </c>
      <c r="M213" s="69" t="s">
        <v>259</v>
      </c>
      <c r="N213" s="69"/>
      <c r="O213" s="70" t="s">
        <v>299</v>
      </c>
      <c r="P213" s="70" t="s">
        <v>830</v>
      </c>
    </row>
    <row r="214" spans="1:16" ht="13.5" thickBot="1" x14ac:dyDescent="0.25">
      <c r="A214" s="8" t="str">
        <f t="shared" si="18"/>
        <v> AOEB 1 </v>
      </c>
      <c r="B214" s="1" t="str">
        <f t="shared" si="19"/>
        <v>I</v>
      </c>
      <c r="C214" s="8">
        <f t="shared" si="20"/>
        <v>46511.750999999997</v>
      </c>
      <c r="D214" s="11" t="str">
        <f t="shared" si="21"/>
        <v>vis</v>
      </c>
      <c r="E214" s="67">
        <f>VLOOKUP(C214,Active!C$21:E$969,3,FALSE)</f>
        <v>17686.998350317881</v>
      </c>
      <c r="F214" s="1" t="s">
        <v>230</v>
      </c>
      <c r="G214" s="11" t="str">
        <f t="shared" si="22"/>
        <v>46511.751</v>
      </c>
      <c r="H214" s="8">
        <f t="shared" si="23"/>
        <v>17687</v>
      </c>
      <c r="I214" s="68" t="s">
        <v>841</v>
      </c>
      <c r="J214" s="69" t="s">
        <v>842</v>
      </c>
      <c r="K214" s="68">
        <v>17687</v>
      </c>
      <c r="L214" s="68" t="s">
        <v>334</v>
      </c>
      <c r="M214" s="69" t="s">
        <v>259</v>
      </c>
      <c r="N214" s="69"/>
      <c r="O214" s="70" t="s">
        <v>575</v>
      </c>
      <c r="P214" s="70" t="s">
        <v>528</v>
      </c>
    </row>
    <row r="215" spans="1:16" ht="13.5" thickBot="1" x14ac:dyDescent="0.25">
      <c r="A215" s="8" t="str">
        <f t="shared" si="18"/>
        <v> AOEB 1 </v>
      </c>
      <c r="B215" s="1" t="str">
        <f t="shared" si="19"/>
        <v>I</v>
      </c>
      <c r="C215" s="8">
        <f t="shared" si="20"/>
        <v>46523.788</v>
      </c>
      <c r="D215" s="11" t="str">
        <f t="shared" si="21"/>
        <v>vis</v>
      </c>
      <c r="E215" s="67">
        <f>VLOOKUP(C215,Active!C$21:E$969,3,FALSE)</f>
        <v>17718.015084640996</v>
      </c>
      <c r="F215" s="1" t="s">
        <v>230</v>
      </c>
      <c r="G215" s="11" t="str">
        <f t="shared" si="22"/>
        <v>46523.788</v>
      </c>
      <c r="H215" s="8">
        <f t="shared" si="23"/>
        <v>17718</v>
      </c>
      <c r="I215" s="68" t="s">
        <v>843</v>
      </c>
      <c r="J215" s="69" t="s">
        <v>844</v>
      </c>
      <c r="K215" s="68">
        <v>17718</v>
      </c>
      <c r="L215" s="68" t="s">
        <v>428</v>
      </c>
      <c r="M215" s="69" t="s">
        <v>259</v>
      </c>
      <c r="N215" s="69"/>
      <c r="O215" s="70" t="s">
        <v>810</v>
      </c>
      <c r="P215" s="70" t="s">
        <v>528</v>
      </c>
    </row>
    <row r="216" spans="1:16" ht="13.5" thickBot="1" x14ac:dyDescent="0.25">
      <c r="A216" s="8" t="str">
        <f t="shared" si="18"/>
        <v> BBS 80 </v>
      </c>
      <c r="B216" s="1" t="str">
        <f t="shared" si="19"/>
        <v>I</v>
      </c>
      <c r="C216" s="8">
        <f t="shared" si="20"/>
        <v>46535.425000000003</v>
      </c>
      <c r="D216" s="11" t="str">
        <f t="shared" si="21"/>
        <v>vis</v>
      </c>
      <c r="E216" s="67">
        <f>VLOOKUP(C216,Active!C$21:E$969,3,FALSE)</f>
        <v>17748.001105852098</v>
      </c>
      <c r="F216" s="1" t="s">
        <v>230</v>
      </c>
      <c r="G216" s="11" t="str">
        <f t="shared" si="22"/>
        <v>46535.425</v>
      </c>
      <c r="H216" s="8">
        <f t="shared" si="23"/>
        <v>17748</v>
      </c>
      <c r="I216" s="68" t="s">
        <v>845</v>
      </c>
      <c r="J216" s="69" t="s">
        <v>846</v>
      </c>
      <c r="K216" s="68">
        <v>17748</v>
      </c>
      <c r="L216" s="68" t="s">
        <v>348</v>
      </c>
      <c r="M216" s="69" t="s">
        <v>259</v>
      </c>
      <c r="N216" s="69"/>
      <c r="O216" s="70" t="s">
        <v>299</v>
      </c>
      <c r="P216" s="70" t="s">
        <v>847</v>
      </c>
    </row>
    <row r="217" spans="1:16" ht="13.5" thickBot="1" x14ac:dyDescent="0.25">
      <c r="A217" s="8" t="str">
        <f t="shared" si="18"/>
        <v> AOEB 1 </v>
      </c>
      <c r="B217" s="1" t="str">
        <f t="shared" si="19"/>
        <v>I</v>
      </c>
      <c r="C217" s="8">
        <f t="shared" si="20"/>
        <v>46560.652999999998</v>
      </c>
      <c r="D217" s="11" t="str">
        <f t="shared" si="21"/>
        <v>vis</v>
      </c>
      <c r="E217" s="67">
        <f>VLOOKUP(C217,Active!C$21:E$969,3,FALSE)</f>
        <v>17813.008181826441</v>
      </c>
      <c r="F217" s="1" t="s">
        <v>230</v>
      </c>
      <c r="G217" s="11" t="str">
        <f t="shared" si="22"/>
        <v>46560.653</v>
      </c>
      <c r="H217" s="8">
        <f t="shared" si="23"/>
        <v>17813</v>
      </c>
      <c r="I217" s="68" t="s">
        <v>848</v>
      </c>
      <c r="J217" s="69" t="s">
        <v>849</v>
      </c>
      <c r="K217" s="68">
        <v>17813</v>
      </c>
      <c r="L217" s="68" t="s">
        <v>310</v>
      </c>
      <c r="M217" s="69" t="s">
        <v>259</v>
      </c>
      <c r="N217" s="69"/>
      <c r="O217" s="70" t="s">
        <v>575</v>
      </c>
      <c r="P217" s="70" t="s">
        <v>528</v>
      </c>
    </row>
    <row r="218" spans="1:16" ht="13.5" thickBot="1" x14ac:dyDescent="0.25">
      <c r="A218" s="8" t="str">
        <f t="shared" si="18"/>
        <v> BBS 82 </v>
      </c>
      <c r="B218" s="1" t="str">
        <f t="shared" si="19"/>
        <v>I</v>
      </c>
      <c r="C218" s="8">
        <f t="shared" si="20"/>
        <v>46766.718999999997</v>
      </c>
      <c r="D218" s="11" t="str">
        <f t="shared" si="21"/>
        <v>vis</v>
      </c>
      <c r="E218" s="67">
        <f>VLOOKUP(C218,Active!C$21:E$969,3,FALSE)</f>
        <v>18343.995502174108</v>
      </c>
      <c r="F218" s="1" t="s">
        <v>230</v>
      </c>
      <c r="G218" s="11" t="str">
        <f t="shared" si="22"/>
        <v>46766.719</v>
      </c>
      <c r="H218" s="8">
        <f t="shared" si="23"/>
        <v>18344</v>
      </c>
      <c r="I218" s="68" t="s">
        <v>850</v>
      </c>
      <c r="J218" s="69" t="s">
        <v>851</v>
      </c>
      <c r="K218" s="68">
        <v>18344</v>
      </c>
      <c r="L218" s="68" t="s">
        <v>258</v>
      </c>
      <c r="M218" s="69" t="s">
        <v>259</v>
      </c>
      <c r="N218" s="69"/>
      <c r="O218" s="70" t="s">
        <v>299</v>
      </c>
      <c r="P218" s="70" t="s">
        <v>852</v>
      </c>
    </row>
    <row r="219" spans="1:16" ht="13.5" thickBot="1" x14ac:dyDescent="0.25">
      <c r="A219" s="8" t="str">
        <f t="shared" si="18"/>
        <v> BBS 82 </v>
      </c>
      <c r="B219" s="1" t="str">
        <f t="shared" si="19"/>
        <v>I</v>
      </c>
      <c r="C219" s="8">
        <f t="shared" si="20"/>
        <v>46798.544999999998</v>
      </c>
      <c r="D219" s="11" t="str">
        <f t="shared" si="21"/>
        <v>vis</v>
      </c>
      <c r="E219" s="67">
        <f>VLOOKUP(C219,Active!C$21:E$969,3,FALSE)</f>
        <v>18426.004190931038</v>
      </c>
      <c r="F219" s="1" t="s">
        <v>230</v>
      </c>
      <c r="G219" s="11" t="str">
        <f t="shared" si="22"/>
        <v>46798.545</v>
      </c>
      <c r="H219" s="8">
        <f t="shared" si="23"/>
        <v>18426</v>
      </c>
      <c r="I219" s="68" t="s">
        <v>853</v>
      </c>
      <c r="J219" s="69" t="s">
        <v>854</v>
      </c>
      <c r="K219" s="68">
        <v>18426</v>
      </c>
      <c r="L219" s="68" t="s">
        <v>279</v>
      </c>
      <c r="M219" s="69" t="s">
        <v>259</v>
      </c>
      <c r="N219" s="69"/>
      <c r="O219" s="70" t="s">
        <v>299</v>
      </c>
      <c r="P219" s="70" t="s">
        <v>852</v>
      </c>
    </row>
    <row r="220" spans="1:16" ht="13.5" thickBot="1" x14ac:dyDescent="0.25">
      <c r="A220" s="8" t="str">
        <f t="shared" si="18"/>
        <v> AOEB 1 </v>
      </c>
      <c r="B220" s="1" t="str">
        <f t="shared" si="19"/>
        <v>I</v>
      </c>
      <c r="C220" s="8">
        <f t="shared" si="20"/>
        <v>46861.809000000001</v>
      </c>
      <c r="D220" s="11" t="str">
        <f t="shared" si="21"/>
        <v>vis</v>
      </c>
      <c r="E220" s="67">
        <f>VLOOKUP(C220,Active!C$21:E$969,3,FALSE)</f>
        <v>18589.021776726251</v>
      </c>
      <c r="F220" s="1" t="s">
        <v>230</v>
      </c>
      <c r="G220" s="11" t="str">
        <f t="shared" si="22"/>
        <v>46861.809</v>
      </c>
      <c r="H220" s="8">
        <f t="shared" si="23"/>
        <v>18589</v>
      </c>
      <c r="I220" s="68" t="s">
        <v>855</v>
      </c>
      <c r="J220" s="69" t="s">
        <v>856</v>
      </c>
      <c r="K220" s="68">
        <v>18589</v>
      </c>
      <c r="L220" s="68" t="s">
        <v>655</v>
      </c>
      <c r="M220" s="69" t="s">
        <v>259</v>
      </c>
      <c r="N220" s="69"/>
      <c r="O220" s="70" t="s">
        <v>520</v>
      </c>
      <c r="P220" s="70" t="s">
        <v>528</v>
      </c>
    </row>
    <row r="221" spans="1:16" ht="13.5" thickBot="1" x14ac:dyDescent="0.25">
      <c r="A221" s="8" t="str">
        <f t="shared" si="18"/>
        <v> BBS 83 </v>
      </c>
      <c r="B221" s="1" t="str">
        <f t="shared" si="19"/>
        <v>I</v>
      </c>
      <c r="C221" s="8">
        <f t="shared" si="20"/>
        <v>46862.58</v>
      </c>
      <c r="D221" s="11" t="str">
        <f t="shared" si="21"/>
        <v>vis</v>
      </c>
      <c r="E221" s="67">
        <f>VLOOKUP(C221,Active!C$21:E$969,3,FALSE)</f>
        <v>18591.008476249648</v>
      </c>
      <c r="F221" s="1" t="s">
        <v>230</v>
      </c>
      <c r="G221" s="11" t="str">
        <f t="shared" si="22"/>
        <v>46862.580</v>
      </c>
      <c r="H221" s="8">
        <f t="shared" si="23"/>
        <v>18591</v>
      </c>
      <c r="I221" s="68" t="s">
        <v>857</v>
      </c>
      <c r="J221" s="69" t="s">
        <v>858</v>
      </c>
      <c r="K221" s="68">
        <v>18591</v>
      </c>
      <c r="L221" s="68" t="s">
        <v>310</v>
      </c>
      <c r="M221" s="69" t="s">
        <v>259</v>
      </c>
      <c r="N221" s="69"/>
      <c r="O221" s="70" t="s">
        <v>299</v>
      </c>
      <c r="P221" s="70" t="s">
        <v>859</v>
      </c>
    </row>
    <row r="222" spans="1:16" ht="13.5" thickBot="1" x14ac:dyDescent="0.25">
      <c r="A222" s="8" t="str">
        <f t="shared" si="18"/>
        <v> AOEB 1 </v>
      </c>
      <c r="B222" s="1" t="str">
        <f t="shared" si="19"/>
        <v>I</v>
      </c>
      <c r="C222" s="8">
        <f t="shared" si="20"/>
        <v>46875.777000000002</v>
      </c>
      <c r="D222" s="11" t="str">
        <f t="shared" si="21"/>
        <v>vis</v>
      </c>
      <c r="E222" s="67">
        <f>VLOOKUP(C222,Active!C$21:E$969,3,FALSE)</f>
        <v>18625.014278597577</v>
      </c>
      <c r="F222" s="1" t="s">
        <v>230</v>
      </c>
      <c r="G222" s="11" t="str">
        <f t="shared" si="22"/>
        <v>46875.777</v>
      </c>
      <c r="H222" s="8">
        <f t="shared" si="23"/>
        <v>18625</v>
      </c>
      <c r="I222" s="68" t="s">
        <v>860</v>
      </c>
      <c r="J222" s="69" t="s">
        <v>861</v>
      </c>
      <c r="K222" s="68">
        <v>18625</v>
      </c>
      <c r="L222" s="68" t="s">
        <v>428</v>
      </c>
      <c r="M222" s="69" t="s">
        <v>259</v>
      </c>
      <c r="N222" s="69"/>
      <c r="O222" s="70" t="s">
        <v>575</v>
      </c>
      <c r="P222" s="70" t="s">
        <v>528</v>
      </c>
    </row>
    <row r="223" spans="1:16" ht="13.5" thickBot="1" x14ac:dyDescent="0.25">
      <c r="A223" s="8" t="str">
        <f t="shared" si="18"/>
        <v> AOEB 1 </v>
      </c>
      <c r="B223" s="1" t="str">
        <f t="shared" si="19"/>
        <v>II</v>
      </c>
      <c r="C223" s="8">
        <f t="shared" si="20"/>
        <v>46881.786999999997</v>
      </c>
      <c r="D223" s="11" t="str">
        <f t="shared" si="21"/>
        <v>vis</v>
      </c>
      <c r="E223" s="67">
        <f>VLOOKUP(C223,Active!C$21:E$969,3,FALSE)</f>
        <v>18640.500743105484</v>
      </c>
      <c r="F223" s="1" t="s">
        <v>230</v>
      </c>
      <c r="G223" s="11" t="str">
        <f t="shared" si="22"/>
        <v>46881.787</v>
      </c>
      <c r="H223" s="8">
        <f t="shared" si="23"/>
        <v>18640.5</v>
      </c>
      <c r="I223" s="68" t="s">
        <v>862</v>
      </c>
      <c r="J223" s="69" t="s">
        <v>863</v>
      </c>
      <c r="K223" s="68">
        <v>18640.5</v>
      </c>
      <c r="L223" s="68" t="s">
        <v>348</v>
      </c>
      <c r="M223" s="69" t="s">
        <v>259</v>
      </c>
      <c r="N223" s="69"/>
      <c r="O223" s="70" t="s">
        <v>810</v>
      </c>
      <c r="P223" s="70" t="s">
        <v>528</v>
      </c>
    </row>
    <row r="224" spans="1:16" ht="13.5" thickBot="1" x14ac:dyDescent="0.25">
      <c r="A224" s="8" t="str">
        <f t="shared" si="18"/>
        <v> BBS 84 </v>
      </c>
      <c r="B224" s="1" t="str">
        <f t="shared" si="19"/>
        <v>I</v>
      </c>
      <c r="C224" s="8">
        <f t="shared" si="20"/>
        <v>46908.377</v>
      </c>
      <c r="D224" s="11" t="str">
        <f t="shared" si="21"/>
        <v>vis</v>
      </c>
      <c r="E224" s="67">
        <f>VLOOKUP(C224,Active!C$21:E$969,3,FALSE)</f>
        <v>18709.017397226235</v>
      </c>
      <c r="F224" s="1" t="s">
        <v>230</v>
      </c>
      <c r="G224" s="11" t="str">
        <f t="shared" si="22"/>
        <v>46908.377</v>
      </c>
      <c r="H224" s="8">
        <f t="shared" si="23"/>
        <v>18709</v>
      </c>
      <c r="I224" s="68" t="s">
        <v>864</v>
      </c>
      <c r="J224" s="69" t="s">
        <v>865</v>
      </c>
      <c r="K224" s="68">
        <v>18709</v>
      </c>
      <c r="L224" s="68" t="s">
        <v>287</v>
      </c>
      <c r="M224" s="69" t="s">
        <v>259</v>
      </c>
      <c r="N224" s="69"/>
      <c r="O224" s="70" t="s">
        <v>866</v>
      </c>
      <c r="P224" s="70" t="s">
        <v>867</v>
      </c>
    </row>
    <row r="225" spans="1:16" ht="13.5" thickBot="1" x14ac:dyDescent="0.25">
      <c r="A225" s="8" t="str">
        <f t="shared" si="18"/>
        <v> AOEB 1 </v>
      </c>
      <c r="B225" s="1" t="str">
        <f t="shared" si="19"/>
        <v>I</v>
      </c>
      <c r="C225" s="8">
        <f t="shared" si="20"/>
        <v>46910.699000000001</v>
      </c>
      <c r="D225" s="11" t="str">
        <f t="shared" si="21"/>
        <v>vis</v>
      </c>
      <c r="E225" s="67">
        <f>VLOOKUP(C225,Active!C$21:E$969,3,FALSE)</f>
        <v>18715.000686841442</v>
      </c>
      <c r="F225" s="1" t="s">
        <v>230</v>
      </c>
      <c r="G225" s="11" t="str">
        <f t="shared" si="22"/>
        <v>46910.699</v>
      </c>
      <c r="H225" s="8">
        <f t="shared" si="23"/>
        <v>18715</v>
      </c>
      <c r="I225" s="68" t="s">
        <v>868</v>
      </c>
      <c r="J225" s="69" t="s">
        <v>869</v>
      </c>
      <c r="K225" s="68">
        <v>18715</v>
      </c>
      <c r="L225" s="68" t="s">
        <v>348</v>
      </c>
      <c r="M225" s="69" t="s">
        <v>259</v>
      </c>
      <c r="N225" s="69"/>
      <c r="O225" s="70" t="s">
        <v>520</v>
      </c>
      <c r="P225" s="70" t="s">
        <v>528</v>
      </c>
    </row>
    <row r="226" spans="1:16" ht="13.5" thickBot="1" x14ac:dyDescent="0.25">
      <c r="A226" s="8" t="str">
        <f t="shared" si="18"/>
        <v> AOEB 1 </v>
      </c>
      <c r="B226" s="1" t="str">
        <f t="shared" si="19"/>
        <v>II</v>
      </c>
      <c r="C226" s="8">
        <f t="shared" si="20"/>
        <v>46911.67</v>
      </c>
      <c r="D226" s="11" t="str">
        <f t="shared" si="21"/>
        <v>vis</v>
      </c>
      <c r="E226" s="67">
        <f>VLOOKUP(C226,Active!C$21:E$969,3,FALSE)</f>
        <v>18717.502742920839</v>
      </c>
      <c r="F226" s="1" t="s">
        <v>230</v>
      </c>
      <c r="G226" s="11" t="str">
        <f t="shared" si="22"/>
        <v>46911.670</v>
      </c>
      <c r="H226" s="8">
        <f t="shared" si="23"/>
        <v>18717.5</v>
      </c>
      <c r="I226" s="68" t="s">
        <v>870</v>
      </c>
      <c r="J226" s="69" t="s">
        <v>871</v>
      </c>
      <c r="K226" s="68">
        <v>18717.5</v>
      </c>
      <c r="L226" s="68" t="s">
        <v>264</v>
      </c>
      <c r="M226" s="69" t="s">
        <v>259</v>
      </c>
      <c r="N226" s="69"/>
      <c r="O226" s="70" t="s">
        <v>520</v>
      </c>
      <c r="P226" s="70" t="s">
        <v>528</v>
      </c>
    </row>
    <row r="227" spans="1:16" ht="13.5" thickBot="1" x14ac:dyDescent="0.25">
      <c r="A227" s="8" t="str">
        <f t="shared" si="18"/>
        <v> AOEB 1 </v>
      </c>
      <c r="B227" s="1" t="str">
        <f t="shared" si="19"/>
        <v>I</v>
      </c>
      <c r="C227" s="8">
        <f t="shared" si="20"/>
        <v>46912.639999999999</v>
      </c>
      <c r="D227" s="11" t="str">
        <f t="shared" si="21"/>
        <v>vis</v>
      </c>
      <c r="E227" s="67">
        <f>VLOOKUP(C227,Active!C$21:E$969,3,FALSE)</f>
        <v>18720.002222217459</v>
      </c>
      <c r="F227" s="1" t="s">
        <v>230</v>
      </c>
      <c r="G227" s="11" t="str">
        <f t="shared" si="22"/>
        <v>46912.640</v>
      </c>
      <c r="H227" s="8">
        <f t="shared" si="23"/>
        <v>18720</v>
      </c>
      <c r="I227" s="68" t="s">
        <v>872</v>
      </c>
      <c r="J227" s="69" t="s">
        <v>873</v>
      </c>
      <c r="K227" s="68">
        <v>18720</v>
      </c>
      <c r="L227" s="68" t="s">
        <v>264</v>
      </c>
      <c r="M227" s="69" t="s">
        <v>259</v>
      </c>
      <c r="N227" s="69"/>
      <c r="O227" s="70" t="s">
        <v>520</v>
      </c>
      <c r="P227" s="70" t="s">
        <v>528</v>
      </c>
    </row>
    <row r="228" spans="1:16" ht="13.5" thickBot="1" x14ac:dyDescent="0.25">
      <c r="A228" s="8" t="str">
        <f t="shared" si="18"/>
        <v> BBS 84 </v>
      </c>
      <c r="B228" s="1" t="str">
        <f t="shared" si="19"/>
        <v>I</v>
      </c>
      <c r="C228" s="8">
        <f t="shared" si="20"/>
        <v>46939.42</v>
      </c>
      <c r="D228" s="11" t="str">
        <f t="shared" si="21"/>
        <v>vis</v>
      </c>
      <c r="E228" s="67">
        <f>VLOOKUP(C228,Active!C$21:E$969,3,FALSE)</f>
        <v>18789.008465066403</v>
      </c>
      <c r="F228" s="1" t="s">
        <v>230</v>
      </c>
      <c r="G228" s="11" t="str">
        <f t="shared" si="22"/>
        <v>46939.420</v>
      </c>
      <c r="H228" s="8">
        <f t="shared" si="23"/>
        <v>18789</v>
      </c>
      <c r="I228" s="68" t="s">
        <v>874</v>
      </c>
      <c r="J228" s="69" t="s">
        <v>875</v>
      </c>
      <c r="K228" s="68">
        <v>18789</v>
      </c>
      <c r="L228" s="68" t="s">
        <v>310</v>
      </c>
      <c r="M228" s="69" t="s">
        <v>259</v>
      </c>
      <c r="N228" s="69"/>
      <c r="O228" s="70" t="s">
        <v>299</v>
      </c>
      <c r="P228" s="70" t="s">
        <v>867</v>
      </c>
    </row>
    <row r="229" spans="1:16" ht="13.5" thickBot="1" x14ac:dyDescent="0.25">
      <c r="A229" s="8" t="str">
        <f t="shared" si="18"/>
        <v> BBS 86 </v>
      </c>
      <c r="B229" s="1" t="str">
        <f t="shared" si="19"/>
        <v>I</v>
      </c>
      <c r="C229" s="8">
        <f t="shared" si="20"/>
        <v>47158.678</v>
      </c>
      <c r="D229" s="11" t="str">
        <f t="shared" si="21"/>
        <v>vis</v>
      </c>
      <c r="E229" s="67">
        <f>VLOOKUP(C229,Active!C$21:E$969,3,FALSE)</f>
        <v>19353.988703848107</v>
      </c>
      <c r="F229" s="1" t="s">
        <v>230</v>
      </c>
      <c r="G229" s="11" t="str">
        <f t="shared" si="22"/>
        <v>47158.678</v>
      </c>
      <c r="H229" s="8">
        <f t="shared" si="23"/>
        <v>19354</v>
      </c>
      <c r="I229" s="68" t="s">
        <v>876</v>
      </c>
      <c r="J229" s="69" t="s">
        <v>877</v>
      </c>
      <c r="K229" s="68">
        <v>19354</v>
      </c>
      <c r="L229" s="68" t="s">
        <v>362</v>
      </c>
      <c r="M229" s="69" t="s">
        <v>259</v>
      </c>
      <c r="N229" s="69"/>
      <c r="O229" s="70" t="s">
        <v>299</v>
      </c>
      <c r="P229" s="70" t="s">
        <v>878</v>
      </c>
    </row>
    <row r="230" spans="1:16" ht="13.5" thickBot="1" x14ac:dyDescent="0.25">
      <c r="A230" s="8" t="str">
        <f t="shared" si="18"/>
        <v> BBS 87 </v>
      </c>
      <c r="B230" s="1" t="str">
        <f t="shared" si="19"/>
        <v>I</v>
      </c>
      <c r="C230" s="8">
        <f t="shared" si="20"/>
        <v>47214.57</v>
      </c>
      <c r="D230" s="11" t="str">
        <f t="shared" si="21"/>
        <v>vis</v>
      </c>
      <c r="E230" s="67">
        <f>VLOOKUP(C230,Active!C$21:E$969,3,FALSE)</f>
        <v>19498.010246989001</v>
      </c>
      <c r="F230" s="1" t="s">
        <v>230</v>
      </c>
      <c r="G230" s="11" t="str">
        <f t="shared" si="22"/>
        <v>47214.570</v>
      </c>
      <c r="H230" s="8">
        <f t="shared" si="23"/>
        <v>19498</v>
      </c>
      <c r="I230" s="68" t="s">
        <v>879</v>
      </c>
      <c r="J230" s="69" t="s">
        <v>880</v>
      </c>
      <c r="K230" s="68">
        <v>19498</v>
      </c>
      <c r="L230" s="68" t="s">
        <v>272</v>
      </c>
      <c r="M230" s="69" t="s">
        <v>259</v>
      </c>
      <c r="N230" s="69"/>
      <c r="O230" s="70" t="s">
        <v>299</v>
      </c>
      <c r="P230" s="70" t="s">
        <v>881</v>
      </c>
    </row>
    <row r="231" spans="1:16" ht="13.5" thickBot="1" x14ac:dyDescent="0.25">
      <c r="A231" s="8" t="str">
        <f t="shared" si="18"/>
        <v> AOEB 1 </v>
      </c>
      <c r="B231" s="1" t="str">
        <f t="shared" si="19"/>
        <v>II</v>
      </c>
      <c r="C231" s="8">
        <f t="shared" si="20"/>
        <v>47219.811999999998</v>
      </c>
      <c r="D231" s="11" t="str">
        <f t="shared" si="21"/>
        <v>vis</v>
      </c>
      <c r="E231" s="67">
        <f>VLOOKUP(C231,Active!C$21:E$969,3,FALSE)</f>
        <v>19511.517742321863</v>
      </c>
      <c r="F231" s="1" t="s">
        <v>230</v>
      </c>
      <c r="G231" s="11" t="str">
        <f t="shared" si="22"/>
        <v>47219.812</v>
      </c>
      <c r="H231" s="8">
        <f t="shared" si="23"/>
        <v>19511.5</v>
      </c>
      <c r="I231" s="68" t="s">
        <v>882</v>
      </c>
      <c r="J231" s="69" t="s">
        <v>883</v>
      </c>
      <c r="K231" s="68">
        <v>19511.5</v>
      </c>
      <c r="L231" s="68" t="s">
        <v>287</v>
      </c>
      <c r="M231" s="69" t="s">
        <v>259</v>
      </c>
      <c r="N231" s="69"/>
      <c r="O231" s="70" t="s">
        <v>575</v>
      </c>
      <c r="P231" s="70" t="s">
        <v>528</v>
      </c>
    </row>
    <row r="232" spans="1:16" ht="13.5" thickBot="1" x14ac:dyDescent="0.25">
      <c r="A232" s="8" t="str">
        <f t="shared" si="18"/>
        <v>IBVS 4138 </v>
      </c>
      <c r="B232" s="1" t="str">
        <f t="shared" si="19"/>
        <v>I</v>
      </c>
      <c r="C232" s="8">
        <f t="shared" si="20"/>
        <v>47234.746700000003</v>
      </c>
      <c r="D232" s="11" t="str">
        <f t="shared" si="21"/>
        <v>vis</v>
      </c>
      <c r="E232" s="67">
        <f>VLOOKUP(C232,Active!C$21:E$969,3,FALSE)</f>
        <v>19550.001220106646</v>
      </c>
      <c r="F232" s="1" t="s">
        <v>230</v>
      </c>
      <c r="G232" s="11" t="str">
        <f t="shared" si="22"/>
        <v>47234.7467</v>
      </c>
      <c r="H232" s="8">
        <f t="shared" si="23"/>
        <v>19550</v>
      </c>
      <c r="I232" s="68" t="s">
        <v>884</v>
      </c>
      <c r="J232" s="69" t="s">
        <v>885</v>
      </c>
      <c r="K232" s="68">
        <v>19550</v>
      </c>
      <c r="L232" s="68" t="s">
        <v>886</v>
      </c>
      <c r="M232" s="69" t="s">
        <v>292</v>
      </c>
      <c r="N232" s="69" t="s">
        <v>293</v>
      </c>
      <c r="O232" s="70" t="s">
        <v>887</v>
      </c>
      <c r="P232" s="71" t="s">
        <v>888</v>
      </c>
    </row>
    <row r="233" spans="1:16" ht="13.5" thickBot="1" x14ac:dyDescent="0.25">
      <c r="A233" s="8" t="str">
        <f t="shared" si="18"/>
        <v>IBVS 4138 </v>
      </c>
      <c r="B233" s="1" t="str">
        <f t="shared" si="19"/>
        <v>I</v>
      </c>
      <c r="C233" s="8">
        <f t="shared" si="20"/>
        <v>47237.856099999997</v>
      </c>
      <c r="D233" s="11" t="str">
        <f t="shared" si="21"/>
        <v>vis</v>
      </c>
      <c r="E233" s="67">
        <f>VLOOKUP(C233,Active!C$21:E$969,3,FALSE)</f>
        <v>19558.013468482826</v>
      </c>
      <c r="F233" s="1" t="s">
        <v>230</v>
      </c>
      <c r="G233" s="11" t="str">
        <f t="shared" si="22"/>
        <v>47237.8561</v>
      </c>
      <c r="H233" s="8">
        <f t="shared" si="23"/>
        <v>19558</v>
      </c>
      <c r="I233" s="68" t="s">
        <v>889</v>
      </c>
      <c r="J233" s="69" t="s">
        <v>890</v>
      </c>
      <c r="K233" s="68">
        <v>19558</v>
      </c>
      <c r="L233" s="68" t="s">
        <v>891</v>
      </c>
      <c r="M233" s="69" t="s">
        <v>292</v>
      </c>
      <c r="N233" s="69" t="s">
        <v>293</v>
      </c>
      <c r="O233" s="70" t="s">
        <v>887</v>
      </c>
      <c r="P233" s="71" t="s">
        <v>888</v>
      </c>
    </row>
    <row r="234" spans="1:16" ht="13.5" thickBot="1" x14ac:dyDescent="0.25">
      <c r="A234" s="8" t="str">
        <f t="shared" si="18"/>
        <v> BBS 88 </v>
      </c>
      <c r="B234" s="1" t="str">
        <f t="shared" si="19"/>
        <v>I</v>
      </c>
      <c r="C234" s="8">
        <f t="shared" si="20"/>
        <v>47239.404000000002</v>
      </c>
      <c r="D234" s="11" t="str">
        <f t="shared" si="21"/>
        <v>vis</v>
      </c>
      <c r="E234" s="67">
        <f>VLOOKUP(C234,Active!C$21:E$969,3,FALSE)</f>
        <v>19562.002070548035</v>
      </c>
      <c r="F234" s="1" t="s">
        <v>230</v>
      </c>
      <c r="G234" s="11" t="str">
        <f t="shared" si="22"/>
        <v>47239.404</v>
      </c>
      <c r="H234" s="8">
        <f t="shared" si="23"/>
        <v>19562</v>
      </c>
      <c r="I234" s="68" t="s">
        <v>892</v>
      </c>
      <c r="J234" s="69" t="s">
        <v>893</v>
      </c>
      <c r="K234" s="68">
        <v>19562</v>
      </c>
      <c r="L234" s="68" t="s">
        <v>264</v>
      </c>
      <c r="M234" s="69" t="s">
        <v>259</v>
      </c>
      <c r="N234" s="69"/>
      <c r="O234" s="70" t="s">
        <v>311</v>
      </c>
      <c r="P234" s="70" t="s">
        <v>894</v>
      </c>
    </row>
    <row r="235" spans="1:16" ht="13.5" thickBot="1" x14ac:dyDescent="0.25">
      <c r="A235" s="8" t="str">
        <f t="shared" si="18"/>
        <v>IBVS 4138 </v>
      </c>
      <c r="B235" s="1" t="str">
        <f t="shared" si="19"/>
        <v>II</v>
      </c>
      <c r="C235" s="8">
        <f t="shared" si="20"/>
        <v>47250.855300000003</v>
      </c>
      <c r="D235" s="11" t="str">
        <f t="shared" si="21"/>
        <v>vis</v>
      </c>
      <c r="E235" s="67">
        <f>VLOOKUP(C235,Active!C$21:E$969,3,FALSE)</f>
        <v>19591.509583196883</v>
      </c>
      <c r="F235" s="1" t="s">
        <v>230</v>
      </c>
      <c r="G235" s="11" t="str">
        <f t="shared" si="22"/>
        <v>47250.8553</v>
      </c>
      <c r="H235" s="8">
        <f t="shared" si="23"/>
        <v>19591.5</v>
      </c>
      <c r="I235" s="68" t="s">
        <v>895</v>
      </c>
      <c r="J235" s="69" t="s">
        <v>896</v>
      </c>
      <c r="K235" s="68">
        <v>19591.5</v>
      </c>
      <c r="L235" s="68" t="s">
        <v>897</v>
      </c>
      <c r="M235" s="69" t="s">
        <v>292</v>
      </c>
      <c r="N235" s="69" t="s">
        <v>293</v>
      </c>
      <c r="O235" s="70" t="s">
        <v>887</v>
      </c>
      <c r="P235" s="71" t="s">
        <v>888</v>
      </c>
    </row>
    <row r="236" spans="1:16" ht="13.5" thickBot="1" x14ac:dyDescent="0.25">
      <c r="A236" s="8" t="str">
        <f t="shared" si="18"/>
        <v> BBS 88 </v>
      </c>
      <c r="B236" s="1" t="str">
        <f t="shared" si="19"/>
        <v>I</v>
      </c>
      <c r="C236" s="8">
        <f t="shared" si="20"/>
        <v>47262.300999999999</v>
      </c>
      <c r="D236" s="11" t="str">
        <f t="shared" si="21"/>
        <v>vis</v>
      </c>
      <c r="E236" s="67">
        <f>VLOOKUP(C236,Active!C$21:E$969,3,FALSE)</f>
        <v>19621.00266586215</v>
      </c>
      <c r="F236" s="1" t="s">
        <v>230</v>
      </c>
      <c r="G236" s="11" t="str">
        <f t="shared" si="22"/>
        <v>47262.301</v>
      </c>
      <c r="H236" s="8">
        <f t="shared" si="23"/>
        <v>19621</v>
      </c>
      <c r="I236" s="68" t="s">
        <v>898</v>
      </c>
      <c r="J236" s="69" t="s">
        <v>899</v>
      </c>
      <c r="K236" s="68">
        <v>19621</v>
      </c>
      <c r="L236" s="68" t="s">
        <v>264</v>
      </c>
      <c r="M236" s="69" t="s">
        <v>259</v>
      </c>
      <c r="N236" s="69"/>
      <c r="O236" s="70" t="s">
        <v>299</v>
      </c>
      <c r="P236" s="70" t="s">
        <v>894</v>
      </c>
    </row>
    <row r="237" spans="1:16" ht="13.5" thickBot="1" x14ac:dyDescent="0.25">
      <c r="A237" s="8" t="str">
        <f t="shared" si="18"/>
        <v> AOEB 1 </v>
      </c>
      <c r="B237" s="1" t="str">
        <f t="shared" si="19"/>
        <v>II</v>
      </c>
      <c r="C237" s="8">
        <f t="shared" si="20"/>
        <v>47268.707000000002</v>
      </c>
      <c r="D237" s="11" t="str">
        <f t="shared" si="21"/>
        <v>vis</v>
      </c>
      <c r="E237" s="67">
        <f>VLOOKUP(C237,Active!C$21:E$969,3,FALSE)</f>
        <v>19637.509536350968</v>
      </c>
      <c r="F237" s="1" t="s">
        <v>230</v>
      </c>
      <c r="G237" s="11" t="str">
        <f t="shared" si="22"/>
        <v>47268.707</v>
      </c>
      <c r="H237" s="8">
        <f t="shared" si="23"/>
        <v>19637.5</v>
      </c>
      <c r="I237" s="68" t="s">
        <v>900</v>
      </c>
      <c r="J237" s="69" t="s">
        <v>901</v>
      </c>
      <c r="K237" s="68">
        <v>19637.5</v>
      </c>
      <c r="L237" s="68" t="s">
        <v>272</v>
      </c>
      <c r="M237" s="69" t="s">
        <v>259</v>
      </c>
      <c r="N237" s="69"/>
      <c r="O237" s="70" t="s">
        <v>520</v>
      </c>
      <c r="P237" s="70" t="s">
        <v>528</v>
      </c>
    </row>
    <row r="238" spans="1:16" ht="13.5" thickBot="1" x14ac:dyDescent="0.25">
      <c r="A238" s="8" t="str">
        <f t="shared" si="18"/>
        <v> BBS 90 </v>
      </c>
      <c r="B238" s="1" t="str">
        <f t="shared" si="19"/>
        <v>I</v>
      </c>
      <c r="C238" s="8">
        <f t="shared" si="20"/>
        <v>47531.633000000002</v>
      </c>
      <c r="D238" s="11" t="str">
        <f t="shared" si="21"/>
        <v>vis</v>
      </c>
      <c r="E238" s="67">
        <f>VLOOKUP(C238,Active!C$21:E$969,3,FALSE)</f>
        <v>20315.012725570596</v>
      </c>
      <c r="F238" s="1" t="s">
        <v>230</v>
      </c>
      <c r="G238" s="11" t="str">
        <f t="shared" si="22"/>
        <v>47531.633</v>
      </c>
      <c r="H238" s="8">
        <f t="shared" si="23"/>
        <v>20315</v>
      </c>
      <c r="I238" s="68" t="s">
        <v>902</v>
      </c>
      <c r="J238" s="69" t="s">
        <v>903</v>
      </c>
      <c r="K238" s="68">
        <v>20315</v>
      </c>
      <c r="L238" s="68" t="s">
        <v>298</v>
      </c>
      <c r="M238" s="69" t="s">
        <v>259</v>
      </c>
      <c r="N238" s="69"/>
      <c r="O238" s="70" t="s">
        <v>299</v>
      </c>
      <c r="P238" s="70" t="s">
        <v>904</v>
      </c>
    </row>
    <row r="239" spans="1:16" ht="13.5" thickBot="1" x14ac:dyDescent="0.25">
      <c r="A239" s="8" t="str">
        <f t="shared" si="18"/>
        <v> BBS 91 </v>
      </c>
      <c r="B239" s="1" t="str">
        <f t="shared" si="19"/>
        <v>I</v>
      </c>
      <c r="C239" s="8">
        <f t="shared" si="20"/>
        <v>47564.612999999998</v>
      </c>
      <c r="D239" s="11" t="str">
        <f t="shared" si="21"/>
        <v>vis</v>
      </c>
      <c r="E239" s="67">
        <f>VLOOKUP(C239,Active!C$21:E$969,3,FALSE)</f>
        <v>20399.995021655654</v>
      </c>
      <c r="F239" s="1" t="s">
        <v>230</v>
      </c>
      <c r="G239" s="11" t="str">
        <f t="shared" si="22"/>
        <v>47564.613</v>
      </c>
      <c r="H239" s="8">
        <f t="shared" si="23"/>
        <v>20400</v>
      </c>
      <c r="I239" s="68" t="s">
        <v>905</v>
      </c>
      <c r="J239" s="69" t="s">
        <v>906</v>
      </c>
      <c r="K239" s="68">
        <v>20400</v>
      </c>
      <c r="L239" s="68" t="s">
        <v>258</v>
      </c>
      <c r="M239" s="69" t="s">
        <v>259</v>
      </c>
      <c r="N239" s="69"/>
      <c r="O239" s="70" t="s">
        <v>299</v>
      </c>
      <c r="P239" s="70" t="s">
        <v>907</v>
      </c>
    </row>
    <row r="240" spans="1:16" ht="13.5" thickBot="1" x14ac:dyDescent="0.25">
      <c r="A240" s="8" t="str">
        <f t="shared" si="18"/>
        <v> BBS 91 </v>
      </c>
      <c r="B240" s="1" t="str">
        <f t="shared" si="19"/>
        <v>I</v>
      </c>
      <c r="C240" s="8">
        <f t="shared" si="20"/>
        <v>47587.512000000002</v>
      </c>
      <c r="D240" s="11" t="str">
        <f t="shared" si="21"/>
        <v>vis</v>
      </c>
      <c r="E240" s="67">
        <f>VLOOKUP(C240,Active!C$21:E$969,3,FALSE)</f>
        <v>20459.000770535353</v>
      </c>
      <c r="F240" s="1" t="s">
        <v>230</v>
      </c>
      <c r="G240" s="11" t="str">
        <f t="shared" si="22"/>
        <v>47587.512</v>
      </c>
      <c r="H240" s="8">
        <f t="shared" si="23"/>
        <v>20459</v>
      </c>
      <c r="I240" s="68" t="s">
        <v>908</v>
      </c>
      <c r="J240" s="69" t="s">
        <v>909</v>
      </c>
      <c r="K240" s="68">
        <v>20459</v>
      </c>
      <c r="L240" s="68" t="s">
        <v>348</v>
      </c>
      <c r="M240" s="69" t="s">
        <v>259</v>
      </c>
      <c r="N240" s="69"/>
      <c r="O240" s="70" t="s">
        <v>311</v>
      </c>
      <c r="P240" s="70" t="s">
        <v>907</v>
      </c>
    </row>
    <row r="241" spans="1:16" ht="13.5" thickBot="1" x14ac:dyDescent="0.25">
      <c r="A241" s="8" t="str">
        <f t="shared" si="18"/>
        <v> AOEB 1 </v>
      </c>
      <c r="B241" s="1" t="str">
        <f t="shared" si="19"/>
        <v>II</v>
      </c>
      <c r="C241" s="8">
        <f t="shared" si="20"/>
        <v>47629.618000000002</v>
      </c>
      <c r="D241" s="11" t="str">
        <f t="shared" si="21"/>
        <v>vis</v>
      </c>
      <c r="E241" s="67">
        <f>VLOOKUP(C241,Active!C$21:E$969,3,FALSE)</f>
        <v>20567.498786270888</v>
      </c>
      <c r="F241" s="1" t="s">
        <v>230</v>
      </c>
      <c r="G241" s="11" t="str">
        <f t="shared" si="22"/>
        <v>47629.618</v>
      </c>
      <c r="H241" s="8">
        <f t="shared" si="23"/>
        <v>20567.5</v>
      </c>
      <c r="I241" s="68" t="s">
        <v>910</v>
      </c>
      <c r="J241" s="69" t="s">
        <v>911</v>
      </c>
      <c r="K241" s="68">
        <v>20567.5</v>
      </c>
      <c r="L241" s="68" t="s">
        <v>524</v>
      </c>
      <c r="M241" s="69" t="s">
        <v>259</v>
      </c>
      <c r="N241" s="69"/>
      <c r="O241" s="70" t="s">
        <v>575</v>
      </c>
      <c r="P241" s="70" t="s">
        <v>528</v>
      </c>
    </row>
    <row r="242" spans="1:16" ht="13.5" thickBot="1" x14ac:dyDescent="0.25">
      <c r="A242" s="8" t="str">
        <f t="shared" si="18"/>
        <v> AOEB 1 </v>
      </c>
      <c r="B242" s="1" t="str">
        <f t="shared" si="19"/>
        <v>II</v>
      </c>
      <c r="C242" s="8">
        <f t="shared" si="20"/>
        <v>47644.747000000003</v>
      </c>
      <c r="D242" s="11" t="str">
        <f t="shared" si="21"/>
        <v>vis</v>
      </c>
      <c r="E242" s="67">
        <f>VLOOKUP(C242,Active!C$21:E$969,3,FALSE)</f>
        <v>20606.482932949817</v>
      </c>
      <c r="F242" s="1" t="s">
        <v>230</v>
      </c>
      <c r="G242" s="11" t="str">
        <f t="shared" si="22"/>
        <v>47644.747</v>
      </c>
      <c r="H242" s="8">
        <f t="shared" si="23"/>
        <v>20606.5</v>
      </c>
      <c r="I242" s="68" t="s">
        <v>912</v>
      </c>
      <c r="J242" s="69" t="s">
        <v>913</v>
      </c>
      <c r="K242" s="68">
        <v>20606.5</v>
      </c>
      <c r="L242" s="68" t="s">
        <v>323</v>
      </c>
      <c r="M242" s="69" t="s">
        <v>259</v>
      </c>
      <c r="N242" s="69"/>
      <c r="O242" s="70" t="s">
        <v>810</v>
      </c>
      <c r="P242" s="70" t="s">
        <v>528</v>
      </c>
    </row>
    <row r="243" spans="1:16" ht="13.5" thickBot="1" x14ac:dyDescent="0.25">
      <c r="A243" s="8" t="str">
        <f t="shared" si="18"/>
        <v> BBS 92 </v>
      </c>
      <c r="B243" s="1" t="str">
        <f t="shared" si="19"/>
        <v>I</v>
      </c>
      <c r="C243" s="8">
        <f t="shared" si="20"/>
        <v>47655.425999999999</v>
      </c>
      <c r="D243" s="11" t="str">
        <f t="shared" si="21"/>
        <v>vis</v>
      </c>
      <c r="E243" s="67">
        <f>VLOOKUP(C243,Active!C$21:E$969,3,FALSE)</f>
        <v>20634.000396257648</v>
      </c>
      <c r="F243" s="1" t="s">
        <v>230</v>
      </c>
      <c r="G243" s="11" t="str">
        <f t="shared" si="22"/>
        <v>47655.426</v>
      </c>
      <c r="H243" s="8">
        <f t="shared" si="23"/>
        <v>20634</v>
      </c>
      <c r="I243" s="68" t="s">
        <v>914</v>
      </c>
      <c r="J243" s="69" t="s">
        <v>915</v>
      </c>
      <c r="K243" s="68">
        <v>20634</v>
      </c>
      <c r="L243" s="68" t="s">
        <v>348</v>
      </c>
      <c r="M243" s="69" t="s">
        <v>259</v>
      </c>
      <c r="N243" s="69"/>
      <c r="O243" s="70" t="s">
        <v>299</v>
      </c>
      <c r="P243" s="70" t="s">
        <v>916</v>
      </c>
    </row>
    <row r="244" spans="1:16" ht="13.5" thickBot="1" x14ac:dyDescent="0.25">
      <c r="A244" s="8" t="str">
        <f t="shared" si="18"/>
        <v> BBS 93 </v>
      </c>
      <c r="B244" s="1" t="str">
        <f t="shared" si="19"/>
        <v>I</v>
      </c>
      <c r="C244" s="8">
        <f t="shared" si="20"/>
        <v>47874.701999999997</v>
      </c>
      <c r="D244" s="11" t="str">
        <f t="shared" si="21"/>
        <v>vis</v>
      </c>
      <c r="E244" s="67">
        <f>VLOOKUP(C244,Active!C$21:E$969,3,FALSE)</f>
        <v>21199.027017129381</v>
      </c>
      <c r="F244" s="1" t="s">
        <v>230</v>
      </c>
      <c r="G244" s="11" t="str">
        <f t="shared" si="22"/>
        <v>47874.702</v>
      </c>
      <c r="H244" s="8">
        <f t="shared" si="23"/>
        <v>21199</v>
      </c>
      <c r="I244" s="68" t="s">
        <v>917</v>
      </c>
      <c r="J244" s="69" t="s">
        <v>918</v>
      </c>
      <c r="K244" s="68">
        <v>21199</v>
      </c>
      <c r="L244" s="68" t="s">
        <v>919</v>
      </c>
      <c r="M244" s="69" t="s">
        <v>259</v>
      </c>
      <c r="N244" s="69"/>
      <c r="O244" s="70" t="s">
        <v>299</v>
      </c>
      <c r="P244" s="70" t="s">
        <v>920</v>
      </c>
    </row>
    <row r="245" spans="1:16" ht="13.5" thickBot="1" x14ac:dyDescent="0.25">
      <c r="A245" s="8" t="str">
        <f t="shared" si="18"/>
        <v> BBS 94 </v>
      </c>
      <c r="B245" s="1" t="str">
        <f t="shared" si="19"/>
        <v>I</v>
      </c>
      <c r="C245" s="8">
        <f t="shared" si="20"/>
        <v>47939.504999999997</v>
      </c>
      <c r="D245" s="11" t="str">
        <f t="shared" si="21"/>
        <v>vis</v>
      </c>
      <c r="E245" s="67">
        <f>VLOOKUP(C245,Active!C$21:E$969,3,FALSE)</f>
        <v>21366.010271623039</v>
      </c>
      <c r="F245" s="1" t="s">
        <v>230</v>
      </c>
      <c r="G245" s="11" t="str">
        <f t="shared" si="22"/>
        <v>47939.505</v>
      </c>
      <c r="H245" s="8">
        <f t="shared" si="23"/>
        <v>21366</v>
      </c>
      <c r="I245" s="68" t="s">
        <v>921</v>
      </c>
      <c r="J245" s="69" t="s">
        <v>922</v>
      </c>
      <c r="K245" s="68">
        <v>21366</v>
      </c>
      <c r="L245" s="68" t="s">
        <v>272</v>
      </c>
      <c r="M245" s="69" t="s">
        <v>259</v>
      </c>
      <c r="N245" s="69"/>
      <c r="O245" s="70" t="s">
        <v>311</v>
      </c>
      <c r="P245" s="70" t="s">
        <v>923</v>
      </c>
    </row>
    <row r="246" spans="1:16" ht="13.5" thickBot="1" x14ac:dyDescent="0.25">
      <c r="A246" s="8" t="str">
        <f t="shared" si="18"/>
        <v> BBS 94 </v>
      </c>
      <c r="B246" s="1" t="str">
        <f t="shared" si="19"/>
        <v>I</v>
      </c>
      <c r="C246" s="8">
        <f t="shared" si="20"/>
        <v>47944.555999999997</v>
      </c>
      <c r="D246" s="11" t="str">
        <f t="shared" si="21"/>
        <v>vis</v>
      </c>
      <c r="E246" s="67">
        <f>VLOOKUP(C246,Active!C$21:E$969,3,FALSE)</f>
        <v>21379.025601444919</v>
      </c>
      <c r="F246" s="1" t="s">
        <v>230</v>
      </c>
      <c r="G246" s="11" t="str">
        <f t="shared" si="22"/>
        <v>47944.556</v>
      </c>
      <c r="H246" s="8">
        <f t="shared" si="23"/>
        <v>21379</v>
      </c>
      <c r="I246" s="68" t="s">
        <v>924</v>
      </c>
      <c r="J246" s="69" t="s">
        <v>925</v>
      </c>
      <c r="K246" s="68">
        <v>21379</v>
      </c>
      <c r="L246" s="68" t="s">
        <v>919</v>
      </c>
      <c r="M246" s="69" t="s">
        <v>259</v>
      </c>
      <c r="N246" s="69"/>
      <c r="O246" s="70" t="s">
        <v>299</v>
      </c>
      <c r="P246" s="70" t="s">
        <v>923</v>
      </c>
    </row>
    <row r="247" spans="1:16" ht="13.5" thickBot="1" x14ac:dyDescent="0.25">
      <c r="A247" s="8" t="str">
        <f t="shared" si="18"/>
        <v> AOEB 1 </v>
      </c>
      <c r="B247" s="1" t="str">
        <f t="shared" si="19"/>
        <v>II</v>
      </c>
      <c r="C247" s="8">
        <f t="shared" si="20"/>
        <v>48000.625999999997</v>
      </c>
      <c r="D247" s="11" t="str">
        <f t="shared" si="21"/>
        <v>vis</v>
      </c>
      <c r="E247" s="67">
        <f>VLOOKUP(C247,Active!C$21:E$969,3,FALSE)</f>
        <v>21523.505811920659</v>
      </c>
      <c r="F247" s="1" t="s">
        <v>230</v>
      </c>
      <c r="G247" s="11" t="str">
        <f t="shared" si="22"/>
        <v>48000.626</v>
      </c>
      <c r="H247" s="8">
        <f t="shared" si="23"/>
        <v>21523.5</v>
      </c>
      <c r="I247" s="68" t="s">
        <v>926</v>
      </c>
      <c r="J247" s="69" t="s">
        <v>927</v>
      </c>
      <c r="K247" s="68">
        <v>21523.5</v>
      </c>
      <c r="L247" s="68" t="s">
        <v>279</v>
      </c>
      <c r="M247" s="69" t="s">
        <v>259</v>
      </c>
      <c r="N247" s="69"/>
      <c r="O247" s="70" t="s">
        <v>575</v>
      </c>
      <c r="P247" s="70" t="s">
        <v>528</v>
      </c>
    </row>
    <row r="248" spans="1:16" ht="13.5" thickBot="1" x14ac:dyDescent="0.25">
      <c r="A248" s="8" t="str">
        <f t="shared" si="18"/>
        <v> BBS 95 </v>
      </c>
      <c r="B248" s="1" t="str">
        <f t="shared" si="19"/>
        <v>II</v>
      </c>
      <c r="C248" s="8">
        <f t="shared" si="20"/>
        <v>48001.396000000001</v>
      </c>
      <c r="D248" s="11" t="str">
        <f t="shared" si="21"/>
        <v>vis</v>
      </c>
      <c r="E248" s="67">
        <f>VLOOKUP(C248,Active!C$21:E$969,3,FALSE)</f>
        <v>21525.489934661287</v>
      </c>
      <c r="F248" s="1" t="s">
        <v>230</v>
      </c>
      <c r="G248" s="11" t="str">
        <f t="shared" si="22"/>
        <v>48001.396</v>
      </c>
      <c r="H248" s="8">
        <f t="shared" si="23"/>
        <v>21525.5</v>
      </c>
      <c r="I248" s="68" t="s">
        <v>928</v>
      </c>
      <c r="J248" s="69" t="s">
        <v>929</v>
      </c>
      <c r="K248" s="68">
        <v>21525.5</v>
      </c>
      <c r="L248" s="68" t="s">
        <v>362</v>
      </c>
      <c r="M248" s="69" t="s">
        <v>259</v>
      </c>
      <c r="N248" s="69"/>
      <c r="O248" s="70" t="s">
        <v>311</v>
      </c>
      <c r="P248" s="70" t="s">
        <v>930</v>
      </c>
    </row>
    <row r="249" spans="1:16" ht="13.5" thickBot="1" x14ac:dyDescent="0.25">
      <c r="A249" s="8" t="str">
        <f t="shared" si="18"/>
        <v> BBS 95 </v>
      </c>
      <c r="B249" s="1" t="str">
        <f t="shared" si="19"/>
        <v>I</v>
      </c>
      <c r="C249" s="8">
        <f t="shared" si="20"/>
        <v>48012.462</v>
      </c>
      <c r="D249" s="11" t="str">
        <f t="shared" si="21"/>
        <v>vis</v>
      </c>
      <c r="E249" s="67">
        <f>VLOOKUP(C249,Active!C$21:E$969,3,FALSE)</f>
        <v>21554.004612904988</v>
      </c>
      <c r="F249" s="1" t="s">
        <v>230</v>
      </c>
      <c r="G249" s="11" t="str">
        <f t="shared" si="22"/>
        <v>48012.462</v>
      </c>
      <c r="H249" s="8">
        <f t="shared" si="23"/>
        <v>21554</v>
      </c>
      <c r="I249" s="68" t="s">
        <v>931</v>
      </c>
      <c r="J249" s="69" t="s">
        <v>932</v>
      </c>
      <c r="K249" s="68">
        <v>21554</v>
      </c>
      <c r="L249" s="68" t="s">
        <v>279</v>
      </c>
      <c r="M249" s="69" t="s">
        <v>259</v>
      </c>
      <c r="N249" s="69"/>
      <c r="O249" s="70" t="s">
        <v>311</v>
      </c>
      <c r="P249" s="70" t="s">
        <v>930</v>
      </c>
    </row>
    <row r="250" spans="1:16" ht="13.5" thickBot="1" x14ac:dyDescent="0.25">
      <c r="A250" s="8" t="str">
        <f t="shared" si="18"/>
        <v> BBS 97 </v>
      </c>
      <c r="B250" s="1" t="str">
        <f t="shared" si="19"/>
        <v>I</v>
      </c>
      <c r="C250" s="8">
        <f t="shared" si="20"/>
        <v>48327.58</v>
      </c>
      <c r="D250" s="11" t="str">
        <f t="shared" si="21"/>
        <v>vis</v>
      </c>
      <c r="E250" s="67">
        <f>VLOOKUP(C250,Active!C$21:E$969,3,FALSE)</f>
        <v>22365.995248979441</v>
      </c>
      <c r="F250" s="1" t="s">
        <v>230</v>
      </c>
      <c r="G250" s="11" t="str">
        <f t="shared" si="22"/>
        <v>48327.580</v>
      </c>
      <c r="H250" s="8">
        <f t="shared" si="23"/>
        <v>22366</v>
      </c>
      <c r="I250" s="68" t="s">
        <v>933</v>
      </c>
      <c r="J250" s="69" t="s">
        <v>934</v>
      </c>
      <c r="K250" s="68">
        <v>22366</v>
      </c>
      <c r="L250" s="68" t="s">
        <v>258</v>
      </c>
      <c r="M250" s="69" t="s">
        <v>259</v>
      </c>
      <c r="N250" s="69"/>
      <c r="O250" s="70" t="s">
        <v>299</v>
      </c>
      <c r="P250" s="70" t="s">
        <v>935</v>
      </c>
    </row>
    <row r="251" spans="1:16" ht="13.5" thickBot="1" x14ac:dyDescent="0.25">
      <c r="A251" s="8" t="str">
        <f t="shared" si="18"/>
        <v> BBS 97 </v>
      </c>
      <c r="B251" s="1" t="str">
        <f t="shared" si="19"/>
        <v>II</v>
      </c>
      <c r="C251" s="8">
        <f t="shared" si="20"/>
        <v>48332.44</v>
      </c>
      <c r="D251" s="11" t="str">
        <f t="shared" si="21"/>
        <v>vis</v>
      </c>
      <c r="E251" s="67">
        <f>VLOOKUP(C251,Active!C$21:E$969,3,FALSE)</f>
        <v>22378.518413290341</v>
      </c>
      <c r="F251" s="1" t="s">
        <v>230</v>
      </c>
      <c r="G251" s="11" t="str">
        <f t="shared" si="22"/>
        <v>48332.440</v>
      </c>
      <c r="H251" s="8">
        <f t="shared" si="23"/>
        <v>22378.5</v>
      </c>
      <c r="I251" s="68" t="s">
        <v>936</v>
      </c>
      <c r="J251" s="69" t="s">
        <v>937</v>
      </c>
      <c r="K251" s="68">
        <v>22378.5</v>
      </c>
      <c r="L251" s="68" t="s">
        <v>287</v>
      </c>
      <c r="M251" s="69" t="s">
        <v>259</v>
      </c>
      <c r="N251" s="69"/>
      <c r="O251" s="70" t="s">
        <v>311</v>
      </c>
      <c r="P251" s="70" t="s">
        <v>935</v>
      </c>
    </row>
    <row r="252" spans="1:16" ht="13.5" thickBot="1" x14ac:dyDescent="0.25">
      <c r="A252" s="8" t="str">
        <f t="shared" si="18"/>
        <v> BBS 98 </v>
      </c>
      <c r="B252" s="1" t="str">
        <f t="shared" si="19"/>
        <v>I</v>
      </c>
      <c r="C252" s="8">
        <f t="shared" si="20"/>
        <v>48357.468000000001</v>
      </c>
      <c r="D252" s="11" t="str">
        <f t="shared" si="21"/>
        <v>vis</v>
      </c>
      <c r="E252" s="67">
        <f>VLOOKUP(C252,Active!C$21:E$969,3,FALSE)</f>
        <v>22443.010132708689</v>
      </c>
      <c r="F252" s="1" t="s">
        <v>230</v>
      </c>
      <c r="G252" s="11" t="str">
        <f t="shared" si="22"/>
        <v>48357.468</v>
      </c>
      <c r="H252" s="8">
        <f t="shared" si="23"/>
        <v>22443</v>
      </c>
      <c r="I252" s="68" t="s">
        <v>938</v>
      </c>
      <c r="J252" s="69" t="s">
        <v>939</v>
      </c>
      <c r="K252" s="68">
        <v>22443</v>
      </c>
      <c r="L252" s="68" t="s">
        <v>272</v>
      </c>
      <c r="M252" s="69" t="s">
        <v>292</v>
      </c>
      <c r="N252" s="69" t="s">
        <v>293</v>
      </c>
      <c r="O252" s="70" t="s">
        <v>866</v>
      </c>
      <c r="P252" s="70" t="s">
        <v>940</v>
      </c>
    </row>
    <row r="253" spans="1:16" ht="13.5" thickBot="1" x14ac:dyDescent="0.25">
      <c r="A253" s="8" t="str">
        <f t="shared" si="18"/>
        <v> BBS 97 </v>
      </c>
      <c r="B253" s="1" t="str">
        <f t="shared" si="19"/>
        <v>I</v>
      </c>
      <c r="C253" s="8">
        <f t="shared" si="20"/>
        <v>48357.468999999997</v>
      </c>
      <c r="D253" s="11" t="str">
        <f t="shared" si="21"/>
        <v>vis</v>
      </c>
      <c r="E253" s="67">
        <f>VLOOKUP(C253,Active!C$21:E$969,3,FALSE)</f>
        <v>22443.012709491461</v>
      </c>
      <c r="F253" s="1" t="s">
        <v>230</v>
      </c>
      <c r="G253" s="11" t="str">
        <f t="shared" si="22"/>
        <v>48357.469</v>
      </c>
      <c r="H253" s="8">
        <f t="shared" si="23"/>
        <v>22443</v>
      </c>
      <c r="I253" s="68" t="s">
        <v>941</v>
      </c>
      <c r="J253" s="69" t="s">
        <v>942</v>
      </c>
      <c r="K253" s="68">
        <v>22443</v>
      </c>
      <c r="L253" s="68" t="s">
        <v>298</v>
      </c>
      <c r="M253" s="69" t="s">
        <v>259</v>
      </c>
      <c r="N253" s="69"/>
      <c r="O253" s="70" t="s">
        <v>311</v>
      </c>
      <c r="P253" s="70" t="s">
        <v>935</v>
      </c>
    </row>
    <row r="254" spans="1:16" ht="13.5" thickBot="1" x14ac:dyDescent="0.25">
      <c r="A254" s="8" t="str">
        <f t="shared" si="18"/>
        <v> AOEB 1 </v>
      </c>
      <c r="B254" s="1" t="str">
        <f t="shared" si="19"/>
        <v>II</v>
      </c>
      <c r="C254" s="8">
        <f t="shared" si="20"/>
        <v>48357.665000000001</v>
      </c>
      <c r="D254" s="11" t="str">
        <f t="shared" si="21"/>
        <v>vis</v>
      </c>
      <c r="E254" s="67">
        <f>VLOOKUP(C254,Active!C$21:E$969,3,FALSE)</f>
        <v>22443.517758916354</v>
      </c>
      <c r="F254" s="1" t="s">
        <v>230</v>
      </c>
      <c r="G254" s="11" t="str">
        <f t="shared" si="22"/>
        <v>48357.665</v>
      </c>
      <c r="H254" s="8">
        <f t="shared" si="23"/>
        <v>22443.5</v>
      </c>
      <c r="I254" s="68" t="s">
        <v>943</v>
      </c>
      <c r="J254" s="69" t="s">
        <v>944</v>
      </c>
      <c r="K254" s="68">
        <v>22443.5</v>
      </c>
      <c r="L254" s="68" t="s">
        <v>287</v>
      </c>
      <c r="M254" s="69" t="s">
        <v>259</v>
      </c>
      <c r="N254" s="69"/>
      <c r="O254" s="70" t="s">
        <v>575</v>
      </c>
      <c r="P254" s="70" t="s">
        <v>528</v>
      </c>
    </row>
    <row r="255" spans="1:16" ht="13.5" thickBot="1" x14ac:dyDescent="0.25">
      <c r="A255" s="8" t="str">
        <f t="shared" si="18"/>
        <v> BBS 98 </v>
      </c>
      <c r="B255" s="1" t="str">
        <f t="shared" si="19"/>
        <v>I</v>
      </c>
      <c r="C255" s="8">
        <f t="shared" si="20"/>
        <v>48385.409</v>
      </c>
      <c r="D255" s="11" t="str">
        <f t="shared" si="21"/>
        <v>vis</v>
      </c>
      <c r="E255" s="67">
        <f>VLOOKUP(C255,Active!C$21:E$969,3,FALSE)</f>
        <v>22515.008020365232</v>
      </c>
      <c r="F255" s="1" t="s">
        <v>230</v>
      </c>
      <c r="G255" s="11" t="str">
        <f t="shared" si="22"/>
        <v>48385.409</v>
      </c>
      <c r="H255" s="8">
        <f t="shared" si="23"/>
        <v>22515</v>
      </c>
      <c r="I255" s="68" t="s">
        <v>945</v>
      </c>
      <c r="J255" s="69" t="s">
        <v>946</v>
      </c>
      <c r="K255" s="68">
        <v>22515</v>
      </c>
      <c r="L255" s="68" t="s">
        <v>310</v>
      </c>
      <c r="M255" s="69" t="s">
        <v>259</v>
      </c>
      <c r="N255" s="69"/>
      <c r="O255" s="70" t="s">
        <v>299</v>
      </c>
      <c r="P255" s="70" t="s">
        <v>940</v>
      </c>
    </row>
    <row r="256" spans="1:16" ht="13.5" thickBot="1" x14ac:dyDescent="0.25">
      <c r="A256" s="8" t="str">
        <f t="shared" si="18"/>
        <v> BBS 100 </v>
      </c>
      <c r="B256" s="1" t="str">
        <f t="shared" si="19"/>
        <v>I</v>
      </c>
      <c r="C256" s="8">
        <f t="shared" si="20"/>
        <v>48655.517</v>
      </c>
      <c r="D256" s="11" t="str">
        <f t="shared" si="21"/>
        <v>vis</v>
      </c>
      <c r="E256" s="67">
        <f>VLOOKUP(C256,Active!C$21:E$969,3,FALSE)</f>
        <v>23211.017663510967</v>
      </c>
      <c r="F256" s="1" t="s">
        <v>230</v>
      </c>
      <c r="G256" s="11" t="str">
        <f t="shared" si="22"/>
        <v>48655.517</v>
      </c>
      <c r="H256" s="8">
        <f t="shared" si="23"/>
        <v>23211</v>
      </c>
      <c r="I256" s="68" t="s">
        <v>947</v>
      </c>
      <c r="J256" s="69" t="s">
        <v>948</v>
      </c>
      <c r="K256" s="68">
        <v>23211</v>
      </c>
      <c r="L256" s="68" t="s">
        <v>287</v>
      </c>
      <c r="M256" s="69" t="s">
        <v>259</v>
      </c>
      <c r="N256" s="69"/>
      <c r="O256" s="70" t="s">
        <v>299</v>
      </c>
      <c r="P256" s="70" t="s">
        <v>949</v>
      </c>
    </row>
    <row r="257" spans="1:16" ht="13.5" thickBot="1" x14ac:dyDescent="0.25">
      <c r="A257" s="8" t="str">
        <f t="shared" si="18"/>
        <v> AOEB 1 </v>
      </c>
      <c r="B257" s="1" t="str">
        <f t="shared" si="19"/>
        <v>II</v>
      </c>
      <c r="C257" s="8">
        <f t="shared" si="20"/>
        <v>48717.805999999997</v>
      </c>
      <c r="D257" s="11" t="str">
        <f t="shared" si="21"/>
        <v>vis</v>
      </c>
      <c r="E257" s="67">
        <f>VLOOKUP(C257,Active!C$21:E$969,3,FALSE)</f>
        <v>23371.522886095645</v>
      </c>
      <c r="F257" s="1" t="s">
        <v>230</v>
      </c>
      <c r="G257" s="11" t="str">
        <f t="shared" si="22"/>
        <v>48717.806</v>
      </c>
      <c r="H257" s="8">
        <f t="shared" si="23"/>
        <v>23371.5</v>
      </c>
      <c r="I257" s="68" t="s">
        <v>950</v>
      </c>
      <c r="J257" s="69" t="s">
        <v>951</v>
      </c>
      <c r="K257" s="68">
        <v>23371.5</v>
      </c>
      <c r="L257" s="68" t="s">
        <v>276</v>
      </c>
      <c r="M257" s="69" t="s">
        <v>259</v>
      </c>
      <c r="N257" s="69"/>
      <c r="O257" s="70" t="s">
        <v>575</v>
      </c>
      <c r="P257" s="70" t="s">
        <v>528</v>
      </c>
    </row>
    <row r="258" spans="1:16" ht="13.5" thickBot="1" x14ac:dyDescent="0.25">
      <c r="A258" s="8" t="str">
        <f t="shared" si="18"/>
        <v> BBS 101 </v>
      </c>
      <c r="B258" s="1" t="str">
        <f t="shared" si="19"/>
        <v>I</v>
      </c>
      <c r="C258" s="8">
        <f t="shared" si="20"/>
        <v>48737.402999999998</v>
      </c>
      <c r="D258" s="11" t="str">
        <f t="shared" si="21"/>
        <v>vis</v>
      </c>
      <c r="E258" s="67">
        <f>VLOOKUP(C258,Active!C$21:E$969,3,FALSE)</f>
        <v>23422.020098235709</v>
      </c>
      <c r="F258" s="1" t="s">
        <v>230</v>
      </c>
      <c r="G258" s="11" t="str">
        <f t="shared" si="22"/>
        <v>48737.403</v>
      </c>
      <c r="H258" s="8">
        <f t="shared" si="23"/>
        <v>23422</v>
      </c>
      <c r="I258" s="68" t="s">
        <v>952</v>
      </c>
      <c r="J258" s="69" t="s">
        <v>953</v>
      </c>
      <c r="K258" s="68">
        <v>23422</v>
      </c>
      <c r="L258" s="68" t="s">
        <v>655</v>
      </c>
      <c r="M258" s="69" t="s">
        <v>259</v>
      </c>
      <c r="N258" s="69"/>
      <c r="O258" s="70" t="s">
        <v>311</v>
      </c>
      <c r="P258" s="70" t="s">
        <v>954</v>
      </c>
    </row>
    <row r="259" spans="1:16" ht="13.5" thickBot="1" x14ac:dyDescent="0.25">
      <c r="A259" s="8" t="str">
        <f t="shared" si="18"/>
        <v> AOEB 4 </v>
      </c>
      <c r="B259" s="1" t="str">
        <f t="shared" si="19"/>
        <v>I</v>
      </c>
      <c r="C259" s="8">
        <f t="shared" si="20"/>
        <v>48741.665999999997</v>
      </c>
      <c r="D259" s="11" t="str">
        <f t="shared" si="21"/>
        <v>vis</v>
      </c>
      <c r="E259" s="67">
        <f>VLOOKUP(C259,Active!C$21:E$969,3,FALSE)</f>
        <v>23433.004923226934</v>
      </c>
      <c r="F259" s="1" t="s">
        <v>230</v>
      </c>
      <c r="G259" s="11" t="str">
        <f t="shared" si="22"/>
        <v>48741.666</v>
      </c>
      <c r="H259" s="8">
        <f t="shared" si="23"/>
        <v>23433</v>
      </c>
      <c r="I259" s="68" t="s">
        <v>955</v>
      </c>
      <c r="J259" s="69" t="s">
        <v>956</v>
      </c>
      <c r="K259" s="68">
        <v>23433</v>
      </c>
      <c r="L259" s="68" t="s">
        <v>279</v>
      </c>
      <c r="M259" s="69" t="s">
        <v>259</v>
      </c>
      <c r="N259" s="69"/>
      <c r="O259" s="70" t="s">
        <v>520</v>
      </c>
      <c r="P259" s="70" t="s">
        <v>957</v>
      </c>
    </row>
    <row r="260" spans="1:16" ht="13.5" thickBot="1" x14ac:dyDescent="0.25">
      <c r="A260" s="8" t="str">
        <f t="shared" si="18"/>
        <v> AOEB 4 </v>
      </c>
      <c r="B260" s="1" t="str">
        <f t="shared" si="19"/>
        <v>I</v>
      </c>
      <c r="C260" s="8">
        <f t="shared" si="20"/>
        <v>48746.711000000003</v>
      </c>
      <c r="D260" s="11" t="str">
        <f t="shared" si="21"/>
        <v>vis</v>
      </c>
      <c r="E260" s="67">
        <f>VLOOKUP(C260,Active!C$21:E$969,3,FALSE)</f>
        <v>23446.004792352149</v>
      </c>
      <c r="F260" s="1" t="s">
        <v>230</v>
      </c>
      <c r="G260" s="11" t="str">
        <f t="shared" si="22"/>
        <v>48746.711</v>
      </c>
      <c r="H260" s="8">
        <f t="shared" si="23"/>
        <v>23446</v>
      </c>
      <c r="I260" s="68" t="s">
        <v>958</v>
      </c>
      <c r="J260" s="69" t="s">
        <v>959</v>
      </c>
      <c r="K260" s="68">
        <v>23446</v>
      </c>
      <c r="L260" s="68" t="s">
        <v>279</v>
      </c>
      <c r="M260" s="69" t="s">
        <v>259</v>
      </c>
      <c r="N260" s="69"/>
      <c r="O260" s="70" t="s">
        <v>520</v>
      </c>
      <c r="P260" s="70" t="s">
        <v>957</v>
      </c>
    </row>
    <row r="261" spans="1:16" ht="13.5" thickBot="1" x14ac:dyDescent="0.25">
      <c r="A261" s="8" t="str">
        <f t="shared" si="18"/>
        <v> AOEB 4 </v>
      </c>
      <c r="B261" s="1" t="str">
        <f t="shared" si="19"/>
        <v>I</v>
      </c>
      <c r="C261" s="8">
        <f t="shared" si="20"/>
        <v>48748.650999999998</v>
      </c>
      <c r="D261" s="11" t="str">
        <f t="shared" si="21"/>
        <v>vis</v>
      </c>
      <c r="E261" s="67">
        <f>VLOOKUP(C261,Active!C$21:E$969,3,FALSE)</f>
        <v>23451.003750945376</v>
      </c>
      <c r="F261" s="1" t="s">
        <v>230</v>
      </c>
      <c r="G261" s="11" t="str">
        <f t="shared" si="22"/>
        <v>48748.651</v>
      </c>
      <c r="H261" s="8">
        <f t="shared" si="23"/>
        <v>23451</v>
      </c>
      <c r="I261" s="68" t="s">
        <v>960</v>
      </c>
      <c r="J261" s="69" t="s">
        <v>961</v>
      </c>
      <c r="K261" s="68">
        <v>23451</v>
      </c>
      <c r="L261" s="68" t="s">
        <v>264</v>
      </c>
      <c r="M261" s="69" t="s">
        <v>259</v>
      </c>
      <c r="N261" s="69"/>
      <c r="O261" s="70" t="s">
        <v>520</v>
      </c>
      <c r="P261" s="70" t="s">
        <v>957</v>
      </c>
    </row>
    <row r="262" spans="1:16" ht="13.5" thickBot="1" x14ac:dyDescent="0.25">
      <c r="A262" s="8" t="str">
        <f t="shared" si="18"/>
        <v> BBS 101 </v>
      </c>
      <c r="B262" s="1" t="str">
        <f t="shared" si="19"/>
        <v>I</v>
      </c>
      <c r="C262" s="8">
        <f t="shared" si="20"/>
        <v>48763.396000000001</v>
      </c>
      <c r="D262" s="11" t="str">
        <f t="shared" si="21"/>
        <v>vis</v>
      </c>
      <c r="E262" s="67">
        <f>VLOOKUP(C262,Active!C$21:E$969,3,FALSE)</f>
        <v>23488.998413036785</v>
      </c>
      <c r="F262" s="1" t="s">
        <v>230</v>
      </c>
      <c r="G262" s="11" t="str">
        <f t="shared" si="22"/>
        <v>48763.396</v>
      </c>
      <c r="H262" s="8">
        <f t="shared" si="23"/>
        <v>23489</v>
      </c>
      <c r="I262" s="68" t="s">
        <v>962</v>
      </c>
      <c r="J262" s="69" t="s">
        <v>963</v>
      </c>
      <c r="K262" s="68">
        <v>23489</v>
      </c>
      <c r="L262" s="68" t="s">
        <v>334</v>
      </c>
      <c r="M262" s="69" t="s">
        <v>259</v>
      </c>
      <c r="N262" s="69"/>
      <c r="O262" s="70" t="s">
        <v>299</v>
      </c>
      <c r="P262" s="70" t="s">
        <v>954</v>
      </c>
    </row>
    <row r="263" spans="1:16" ht="13.5" thickBot="1" x14ac:dyDescent="0.25">
      <c r="A263" s="8" t="str">
        <f t="shared" si="18"/>
        <v> BBS 101 </v>
      </c>
      <c r="B263" s="1" t="str">
        <f t="shared" si="19"/>
        <v>I</v>
      </c>
      <c r="C263" s="8">
        <f t="shared" si="20"/>
        <v>48763.396999999997</v>
      </c>
      <c r="D263" s="11" t="str">
        <f t="shared" si="21"/>
        <v>vis</v>
      </c>
      <c r="E263" s="67">
        <f>VLOOKUP(C263,Active!C$21:E$969,3,FALSE)</f>
        <v>23489.000989819553</v>
      </c>
      <c r="F263" s="1" t="s">
        <v>230</v>
      </c>
      <c r="G263" s="11" t="str">
        <f t="shared" si="22"/>
        <v>48763.397</v>
      </c>
      <c r="H263" s="8">
        <f t="shared" si="23"/>
        <v>23489</v>
      </c>
      <c r="I263" s="68" t="s">
        <v>964</v>
      </c>
      <c r="J263" s="69" t="s">
        <v>965</v>
      </c>
      <c r="K263" s="68">
        <v>23489</v>
      </c>
      <c r="L263" s="68" t="s">
        <v>348</v>
      </c>
      <c r="M263" s="69" t="s">
        <v>259</v>
      </c>
      <c r="N263" s="69"/>
      <c r="O263" s="70" t="s">
        <v>311</v>
      </c>
      <c r="P263" s="70" t="s">
        <v>954</v>
      </c>
    </row>
    <row r="264" spans="1:16" ht="13.5" thickBot="1" x14ac:dyDescent="0.25">
      <c r="A264" s="8" t="str">
        <f t="shared" si="18"/>
        <v> BBS 103 </v>
      </c>
      <c r="B264" s="1" t="str">
        <f t="shared" si="19"/>
        <v>I</v>
      </c>
      <c r="C264" s="8">
        <f t="shared" si="20"/>
        <v>49019.535000000003</v>
      </c>
      <c r="D264" s="11" t="str">
        <f t="shared" si="21"/>
        <v>vis</v>
      </c>
      <c r="E264" s="67">
        <f>VLOOKUP(C264,Active!C$21:E$969,3,FALSE)</f>
        <v>24149.012977528419</v>
      </c>
      <c r="F264" s="1" t="s">
        <v>230</v>
      </c>
      <c r="G264" s="11" t="str">
        <f t="shared" si="22"/>
        <v>49019.535</v>
      </c>
      <c r="H264" s="8">
        <f t="shared" si="23"/>
        <v>24149</v>
      </c>
      <c r="I264" s="68" t="s">
        <v>966</v>
      </c>
      <c r="J264" s="69" t="s">
        <v>967</v>
      </c>
      <c r="K264" s="68">
        <v>24149</v>
      </c>
      <c r="L264" s="68" t="s">
        <v>298</v>
      </c>
      <c r="M264" s="69" t="s">
        <v>259</v>
      </c>
      <c r="N264" s="69"/>
      <c r="O264" s="70" t="s">
        <v>299</v>
      </c>
      <c r="P264" s="70" t="s">
        <v>968</v>
      </c>
    </row>
    <row r="265" spans="1:16" ht="13.5" thickBot="1" x14ac:dyDescent="0.25">
      <c r="A265" s="8" t="str">
        <f t="shared" si="18"/>
        <v> AOEB 4 </v>
      </c>
      <c r="B265" s="1" t="str">
        <f t="shared" si="19"/>
        <v>I</v>
      </c>
      <c r="C265" s="8">
        <f t="shared" si="20"/>
        <v>49079.686999999998</v>
      </c>
      <c r="D265" s="11" t="str">
        <f t="shared" si="21"/>
        <v>vis</v>
      </c>
      <c r="E265" s="67">
        <f>VLOOKUP(C265,Active!C$21:E$969,3,FALSE)</f>
        <v>24304.011615312189</v>
      </c>
      <c r="F265" s="1" t="s">
        <v>230</v>
      </c>
      <c r="G265" s="11" t="str">
        <f t="shared" si="22"/>
        <v>49079.687</v>
      </c>
      <c r="H265" s="8">
        <f t="shared" si="23"/>
        <v>24304</v>
      </c>
      <c r="I265" s="68" t="s">
        <v>969</v>
      </c>
      <c r="J265" s="69" t="s">
        <v>970</v>
      </c>
      <c r="K265" s="68">
        <v>24304</v>
      </c>
      <c r="L265" s="68" t="s">
        <v>298</v>
      </c>
      <c r="M265" s="69" t="s">
        <v>259</v>
      </c>
      <c r="N265" s="69"/>
      <c r="O265" s="70" t="s">
        <v>527</v>
      </c>
      <c r="P265" s="70" t="s">
        <v>957</v>
      </c>
    </row>
    <row r="266" spans="1:16" ht="13.5" thickBot="1" x14ac:dyDescent="0.25">
      <c r="A266" s="8" t="str">
        <f t="shared" si="18"/>
        <v> AOEB 4 </v>
      </c>
      <c r="B266" s="1" t="str">
        <f t="shared" si="19"/>
        <v>I</v>
      </c>
      <c r="C266" s="8">
        <f t="shared" si="20"/>
        <v>49089.779000000002</v>
      </c>
      <c r="D266" s="11" t="str">
        <f t="shared" si="21"/>
        <v>vis</v>
      </c>
      <c r="E266" s="67">
        <f>VLOOKUP(C266,Active!C$21:E$969,3,FALSE)</f>
        <v>24330.016507128166</v>
      </c>
      <c r="F266" s="1" t="s">
        <v>230</v>
      </c>
      <c r="G266" s="11" t="str">
        <f t="shared" si="22"/>
        <v>49089.779</v>
      </c>
      <c r="H266" s="8">
        <f t="shared" si="23"/>
        <v>24330</v>
      </c>
      <c r="I266" s="68" t="s">
        <v>971</v>
      </c>
      <c r="J266" s="69" t="s">
        <v>972</v>
      </c>
      <c r="K266" s="68">
        <v>24330</v>
      </c>
      <c r="L266" s="68" t="s">
        <v>428</v>
      </c>
      <c r="M266" s="69" t="s">
        <v>259</v>
      </c>
      <c r="N266" s="69"/>
      <c r="O266" s="70" t="s">
        <v>520</v>
      </c>
      <c r="P266" s="70" t="s">
        <v>957</v>
      </c>
    </row>
    <row r="267" spans="1:16" ht="13.5" thickBot="1" x14ac:dyDescent="0.25">
      <c r="A267" s="8" t="str">
        <f t="shared" ref="A267:A330" si="24">P267</f>
        <v> AOEB 4 </v>
      </c>
      <c r="B267" s="1" t="str">
        <f t="shared" ref="B267:B330" si="25">IF(H267=INT(H267),"I","II")</f>
        <v>I</v>
      </c>
      <c r="C267" s="8">
        <f t="shared" ref="C267:C330" si="26">1*G267</f>
        <v>49105.692999999999</v>
      </c>
      <c r="D267" s="11" t="str">
        <f t="shared" ref="D267:D330" si="27">VLOOKUP(F267,I$1:J$5,2,FALSE)</f>
        <v>vis</v>
      </c>
      <c r="E267" s="67">
        <f>VLOOKUP(C267,Active!C$21:E$969,3,FALSE)</f>
        <v>24371.023428289402</v>
      </c>
      <c r="F267" s="1" t="s">
        <v>230</v>
      </c>
      <c r="G267" s="11" t="str">
        <f t="shared" ref="G267:G330" si="28">MID(I267,3,LEN(I267)-3)</f>
        <v>49105.693</v>
      </c>
      <c r="H267" s="8">
        <f t="shared" ref="H267:H330" si="29">1*K267</f>
        <v>24371</v>
      </c>
      <c r="I267" s="68" t="s">
        <v>973</v>
      </c>
      <c r="J267" s="69" t="s">
        <v>974</v>
      </c>
      <c r="K267" s="68">
        <v>24371</v>
      </c>
      <c r="L267" s="68" t="s">
        <v>276</v>
      </c>
      <c r="M267" s="69" t="s">
        <v>259</v>
      </c>
      <c r="N267" s="69"/>
      <c r="O267" s="70" t="s">
        <v>520</v>
      </c>
      <c r="P267" s="70" t="s">
        <v>957</v>
      </c>
    </row>
    <row r="268" spans="1:16" ht="13.5" thickBot="1" x14ac:dyDescent="0.25">
      <c r="A268" s="8" t="str">
        <f t="shared" si="24"/>
        <v> BBS 104 </v>
      </c>
      <c r="B268" s="1" t="str">
        <f t="shared" si="25"/>
        <v>II</v>
      </c>
      <c r="C268" s="8">
        <f t="shared" si="26"/>
        <v>49107.436999999998</v>
      </c>
      <c r="D268" s="11" t="str">
        <f t="shared" si="27"/>
        <v>vis</v>
      </c>
      <c r="E268" s="67">
        <f>VLOOKUP(C268,Active!C$21:E$969,3,FALSE)</f>
        <v>24375.517337457753</v>
      </c>
      <c r="F268" s="1" t="s">
        <v>230</v>
      </c>
      <c r="G268" s="11" t="str">
        <f t="shared" si="28"/>
        <v>49107.437</v>
      </c>
      <c r="H268" s="8">
        <f t="shared" si="29"/>
        <v>24375.5</v>
      </c>
      <c r="I268" s="68" t="s">
        <v>975</v>
      </c>
      <c r="J268" s="69" t="s">
        <v>976</v>
      </c>
      <c r="K268" s="68">
        <v>24375.5</v>
      </c>
      <c r="L268" s="68" t="s">
        <v>287</v>
      </c>
      <c r="M268" s="69" t="s">
        <v>259</v>
      </c>
      <c r="N268" s="69"/>
      <c r="O268" s="70" t="s">
        <v>311</v>
      </c>
      <c r="P268" s="70" t="s">
        <v>977</v>
      </c>
    </row>
    <row r="269" spans="1:16" ht="13.5" thickBot="1" x14ac:dyDescent="0.25">
      <c r="A269" s="8" t="str">
        <f t="shared" si="24"/>
        <v>IBVS 4138 </v>
      </c>
      <c r="B269" s="1" t="str">
        <f t="shared" si="25"/>
        <v>I</v>
      </c>
      <c r="C269" s="8">
        <f t="shared" si="26"/>
        <v>49108.785499999998</v>
      </c>
      <c r="D269" s="11" t="str">
        <f t="shared" si="27"/>
        <v>vis</v>
      </c>
      <c r="E269" s="67">
        <f>VLOOKUP(C269,Active!C$21:E$969,3,FALSE)</f>
        <v>24378.992129036611</v>
      </c>
      <c r="F269" s="1" t="s">
        <v>230</v>
      </c>
      <c r="G269" s="11" t="str">
        <f t="shared" si="28"/>
        <v>49108.7855</v>
      </c>
      <c r="H269" s="8">
        <f t="shared" si="29"/>
        <v>24379</v>
      </c>
      <c r="I269" s="68" t="s">
        <v>978</v>
      </c>
      <c r="J269" s="69" t="s">
        <v>979</v>
      </c>
      <c r="K269" s="68">
        <v>24379</v>
      </c>
      <c r="L269" s="68" t="s">
        <v>980</v>
      </c>
      <c r="M269" s="69" t="s">
        <v>292</v>
      </c>
      <c r="N269" s="69" t="s">
        <v>293</v>
      </c>
      <c r="O269" s="70" t="s">
        <v>887</v>
      </c>
      <c r="P269" s="71" t="s">
        <v>888</v>
      </c>
    </row>
    <row r="270" spans="1:16" ht="13.5" thickBot="1" x14ac:dyDescent="0.25">
      <c r="A270" s="8" t="str">
        <f t="shared" si="24"/>
        <v>IBVS 4138 </v>
      </c>
      <c r="B270" s="1" t="str">
        <f t="shared" si="25"/>
        <v>II</v>
      </c>
      <c r="C270" s="8">
        <f t="shared" si="26"/>
        <v>49109.758000000002</v>
      </c>
      <c r="D270" s="11" t="str">
        <f t="shared" si="27"/>
        <v>vis</v>
      </c>
      <c r="E270" s="67">
        <f>VLOOKUP(C270,Active!C$21:E$969,3,FALSE)</f>
        <v>24381.498050290189</v>
      </c>
      <c r="F270" s="1" t="s">
        <v>230</v>
      </c>
      <c r="G270" s="11" t="str">
        <f t="shared" si="28"/>
        <v>49109.7580</v>
      </c>
      <c r="H270" s="8">
        <f t="shared" si="29"/>
        <v>24381.5</v>
      </c>
      <c r="I270" s="68" t="s">
        <v>981</v>
      </c>
      <c r="J270" s="69" t="s">
        <v>982</v>
      </c>
      <c r="K270" s="68">
        <v>24381.5</v>
      </c>
      <c r="L270" s="68" t="s">
        <v>983</v>
      </c>
      <c r="M270" s="69" t="s">
        <v>292</v>
      </c>
      <c r="N270" s="69" t="s">
        <v>293</v>
      </c>
      <c r="O270" s="70" t="s">
        <v>887</v>
      </c>
      <c r="P270" s="71" t="s">
        <v>888</v>
      </c>
    </row>
    <row r="271" spans="1:16" ht="13.5" thickBot="1" x14ac:dyDescent="0.25">
      <c r="A271" s="8" t="str">
        <f t="shared" si="24"/>
        <v> AOEB 4 </v>
      </c>
      <c r="B271" s="1" t="str">
        <f t="shared" si="25"/>
        <v>I</v>
      </c>
      <c r="C271" s="8">
        <f t="shared" si="26"/>
        <v>49133.631999999998</v>
      </c>
      <c r="D271" s="11" t="str">
        <f t="shared" si="27"/>
        <v>vis</v>
      </c>
      <c r="E271" s="67">
        <f>VLOOKUP(C271,Active!C$21:E$969,3,FALSE)</f>
        <v>24443.016162380387</v>
      </c>
      <c r="F271" s="1" t="s">
        <v>230</v>
      </c>
      <c r="G271" s="11" t="str">
        <f t="shared" si="28"/>
        <v>49133.632</v>
      </c>
      <c r="H271" s="8">
        <f t="shared" si="29"/>
        <v>24443</v>
      </c>
      <c r="I271" s="68" t="s">
        <v>984</v>
      </c>
      <c r="J271" s="69" t="s">
        <v>985</v>
      </c>
      <c r="K271" s="68">
        <v>24443</v>
      </c>
      <c r="L271" s="68" t="s">
        <v>428</v>
      </c>
      <c r="M271" s="69" t="s">
        <v>259</v>
      </c>
      <c r="N271" s="69"/>
      <c r="O271" s="70" t="s">
        <v>520</v>
      </c>
      <c r="P271" s="70" t="s">
        <v>957</v>
      </c>
    </row>
    <row r="272" spans="1:16" ht="13.5" thickBot="1" x14ac:dyDescent="0.25">
      <c r="A272" s="8" t="str">
        <f t="shared" si="24"/>
        <v> BBS 106 </v>
      </c>
      <c r="B272" s="1" t="str">
        <f t="shared" si="25"/>
        <v>I</v>
      </c>
      <c r="C272" s="8">
        <f t="shared" si="26"/>
        <v>49372.684000000001</v>
      </c>
      <c r="D272" s="11" t="str">
        <f t="shared" si="27"/>
        <v>vis</v>
      </c>
      <c r="E272" s="67">
        <f>VLOOKUP(C272,Active!C$21:E$969,3,FALSE)</f>
        <v>25059.001239509817</v>
      </c>
      <c r="F272" s="1" t="s">
        <v>230</v>
      </c>
      <c r="G272" s="11" t="str">
        <f t="shared" si="28"/>
        <v>49372.684</v>
      </c>
      <c r="H272" s="8">
        <f t="shared" si="29"/>
        <v>25059</v>
      </c>
      <c r="I272" s="68" t="s">
        <v>986</v>
      </c>
      <c r="J272" s="69" t="s">
        <v>987</v>
      </c>
      <c r="K272" s="68">
        <v>25059</v>
      </c>
      <c r="L272" s="68" t="s">
        <v>348</v>
      </c>
      <c r="M272" s="69" t="s">
        <v>259</v>
      </c>
      <c r="N272" s="69"/>
      <c r="O272" s="70" t="s">
        <v>299</v>
      </c>
      <c r="P272" s="70" t="s">
        <v>988</v>
      </c>
    </row>
    <row r="273" spans="1:16" ht="13.5" thickBot="1" x14ac:dyDescent="0.25">
      <c r="A273" s="8" t="str">
        <f t="shared" si="24"/>
        <v> AOEB 4 </v>
      </c>
      <c r="B273" s="1" t="str">
        <f t="shared" si="25"/>
        <v>II</v>
      </c>
      <c r="C273" s="8">
        <f t="shared" si="26"/>
        <v>49423.722000000002</v>
      </c>
      <c r="D273" s="11" t="str">
        <f t="shared" si="27"/>
        <v>vis</v>
      </c>
      <c r="E273" s="67">
        <f>VLOOKUP(C273,Active!C$21:E$969,3,FALSE)</f>
        <v>25190.515079036497</v>
      </c>
      <c r="F273" s="1" t="s">
        <v>230</v>
      </c>
      <c r="G273" s="11" t="str">
        <f t="shared" si="28"/>
        <v>49423.722</v>
      </c>
      <c r="H273" s="8">
        <f t="shared" si="29"/>
        <v>25190.5</v>
      </c>
      <c r="I273" s="68" t="s">
        <v>989</v>
      </c>
      <c r="J273" s="69" t="s">
        <v>990</v>
      </c>
      <c r="K273" s="68">
        <v>25190.5</v>
      </c>
      <c r="L273" s="68" t="s">
        <v>428</v>
      </c>
      <c r="M273" s="69" t="s">
        <v>259</v>
      </c>
      <c r="N273" s="69"/>
      <c r="O273" s="70" t="s">
        <v>527</v>
      </c>
      <c r="P273" s="70" t="s">
        <v>957</v>
      </c>
    </row>
    <row r="274" spans="1:16" ht="13.5" thickBot="1" x14ac:dyDescent="0.25">
      <c r="A274" s="8" t="str">
        <f t="shared" si="24"/>
        <v> AOEB 4 </v>
      </c>
      <c r="B274" s="1" t="str">
        <f t="shared" si="25"/>
        <v>I</v>
      </c>
      <c r="C274" s="8">
        <f t="shared" si="26"/>
        <v>49443.705999999998</v>
      </c>
      <c r="D274" s="11" t="str">
        <f t="shared" si="27"/>
        <v>vis</v>
      </c>
      <c r="E274" s="67">
        <f>VLOOKUP(C274,Active!C$21:E$969,3,FALSE)</f>
        <v>25242.009506112412</v>
      </c>
      <c r="F274" s="1" t="s">
        <v>230</v>
      </c>
      <c r="G274" s="11" t="str">
        <f t="shared" si="28"/>
        <v>49443.706</v>
      </c>
      <c r="H274" s="8">
        <f t="shared" si="29"/>
        <v>25242</v>
      </c>
      <c r="I274" s="68" t="s">
        <v>991</v>
      </c>
      <c r="J274" s="69" t="s">
        <v>992</v>
      </c>
      <c r="K274" s="68">
        <v>25242</v>
      </c>
      <c r="L274" s="68" t="s">
        <v>272</v>
      </c>
      <c r="M274" s="69" t="s">
        <v>259</v>
      </c>
      <c r="N274" s="69"/>
      <c r="O274" s="70" t="s">
        <v>520</v>
      </c>
      <c r="P274" s="70" t="s">
        <v>957</v>
      </c>
    </row>
    <row r="275" spans="1:16" ht="13.5" thickBot="1" x14ac:dyDescent="0.25">
      <c r="A275" s="8" t="str">
        <f t="shared" si="24"/>
        <v> AOEB 4 </v>
      </c>
      <c r="B275" s="1" t="str">
        <f t="shared" si="25"/>
        <v>I</v>
      </c>
      <c r="C275" s="8">
        <f t="shared" si="26"/>
        <v>49450.692999999999</v>
      </c>
      <c r="D275" s="11" t="str">
        <f t="shared" si="27"/>
        <v>vis</v>
      </c>
      <c r="E275" s="67">
        <f>VLOOKUP(C275,Active!C$21:E$969,3,FALSE)</f>
        <v>25260.013487396416</v>
      </c>
      <c r="F275" s="1" t="s">
        <v>230</v>
      </c>
      <c r="G275" s="11" t="str">
        <f t="shared" si="28"/>
        <v>49450.693</v>
      </c>
      <c r="H275" s="8">
        <f t="shared" si="29"/>
        <v>25260</v>
      </c>
      <c r="I275" s="68" t="s">
        <v>993</v>
      </c>
      <c r="J275" s="69" t="s">
        <v>994</v>
      </c>
      <c r="K275" s="68">
        <v>25260</v>
      </c>
      <c r="L275" s="68" t="s">
        <v>298</v>
      </c>
      <c r="M275" s="69" t="s">
        <v>259</v>
      </c>
      <c r="N275" s="69"/>
      <c r="O275" s="70" t="s">
        <v>520</v>
      </c>
      <c r="P275" s="70" t="s">
        <v>957</v>
      </c>
    </row>
    <row r="276" spans="1:16" ht="13.5" thickBot="1" x14ac:dyDescent="0.25">
      <c r="A276" s="8" t="str">
        <f t="shared" si="24"/>
        <v> AOEB 4 </v>
      </c>
      <c r="B276" s="1" t="str">
        <f t="shared" si="25"/>
        <v>II</v>
      </c>
      <c r="C276" s="8">
        <f t="shared" si="26"/>
        <v>49451.663999999997</v>
      </c>
      <c r="D276" s="11" t="str">
        <f t="shared" si="27"/>
        <v>vis</v>
      </c>
      <c r="E276" s="67">
        <f>VLOOKUP(C276,Active!C$21:E$969,3,FALSE)</f>
        <v>25262.515543475813</v>
      </c>
      <c r="F276" s="1" t="s">
        <v>230</v>
      </c>
      <c r="G276" s="11" t="str">
        <f t="shared" si="28"/>
        <v>49451.664</v>
      </c>
      <c r="H276" s="8">
        <f t="shared" si="29"/>
        <v>25262.5</v>
      </c>
      <c r="I276" s="68" t="s">
        <v>995</v>
      </c>
      <c r="J276" s="69" t="s">
        <v>996</v>
      </c>
      <c r="K276" s="68">
        <v>25262.5</v>
      </c>
      <c r="L276" s="68" t="s">
        <v>428</v>
      </c>
      <c r="M276" s="69" t="s">
        <v>259</v>
      </c>
      <c r="N276" s="69"/>
      <c r="O276" s="70" t="s">
        <v>520</v>
      </c>
      <c r="P276" s="70" t="s">
        <v>957</v>
      </c>
    </row>
    <row r="277" spans="1:16" ht="13.5" thickBot="1" x14ac:dyDescent="0.25">
      <c r="A277" s="8" t="str">
        <f t="shared" si="24"/>
        <v> AOEB 4 </v>
      </c>
      <c r="B277" s="1" t="str">
        <f t="shared" si="25"/>
        <v>I</v>
      </c>
      <c r="C277" s="8">
        <f t="shared" si="26"/>
        <v>49455.735999999997</v>
      </c>
      <c r="D277" s="11" t="str">
        <f t="shared" si="27"/>
        <v>vis</v>
      </c>
      <c r="E277" s="67">
        <f>VLOOKUP(C277,Active!C$21:E$969,3,FALSE)</f>
        <v>25273.008202956054</v>
      </c>
      <c r="F277" s="1" t="s">
        <v>230</v>
      </c>
      <c r="G277" s="11" t="str">
        <f t="shared" si="28"/>
        <v>49455.736</v>
      </c>
      <c r="H277" s="8">
        <f t="shared" si="29"/>
        <v>25273</v>
      </c>
      <c r="I277" s="68" t="s">
        <v>997</v>
      </c>
      <c r="J277" s="69" t="s">
        <v>998</v>
      </c>
      <c r="K277" s="68">
        <v>25273</v>
      </c>
      <c r="L277" s="68" t="s">
        <v>310</v>
      </c>
      <c r="M277" s="69" t="s">
        <v>259</v>
      </c>
      <c r="N277" s="69"/>
      <c r="O277" s="70" t="s">
        <v>520</v>
      </c>
      <c r="P277" s="70" t="s">
        <v>957</v>
      </c>
    </row>
    <row r="278" spans="1:16" ht="13.5" thickBot="1" x14ac:dyDescent="0.25">
      <c r="A278" s="8" t="str">
        <f t="shared" si="24"/>
        <v> AOEB 4 </v>
      </c>
      <c r="B278" s="1" t="str">
        <f t="shared" si="25"/>
        <v>I</v>
      </c>
      <c r="C278" s="8">
        <f t="shared" si="26"/>
        <v>49457.678</v>
      </c>
      <c r="D278" s="11" t="str">
        <f t="shared" si="27"/>
        <v>vis</v>
      </c>
      <c r="E278" s="67">
        <f>VLOOKUP(C278,Active!C$21:E$969,3,FALSE)</f>
        <v>25278.012315114862</v>
      </c>
      <c r="F278" s="1" t="s">
        <v>230</v>
      </c>
      <c r="G278" s="11" t="str">
        <f t="shared" si="28"/>
        <v>49457.678</v>
      </c>
      <c r="H278" s="8">
        <f t="shared" si="29"/>
        <v>25278</v>
      </c>
      <c r="I278" s="68" t="s">
        <v>999</v>
      </c>
      <c r="J278" s="69" t="s">
        <v>1000</v>
      </c>
      <c r="K278" s="68">
        <v>25278</v>
      </c>
      <c r="L278" s="68" t="s">
        <v>298</v>
      </c>
      <c r="M278" s="69" t="s">
        <v>259</v>
      </c>
      <c r="N278" s="69"/>
      <c r="O278" s="70" t="s">
        <v>520</v>
      </c>
      <c r="P278" s="70" t="s">
        <v>957</v>
      </c>
    </row>
    <row r="279" spans="1:16" ht="13.5" thickBot="1" x14ac:dyDescent="0.25">
      <c r="A279" s="8" t="str">
        <f t="shared" si="24"/>
        <v> BBS 106 </v>
      </c>
      <c r="B279" s="1" t="str">
        <f t="shared" si="25"/>
        <v>I</v>
      </c>
      <c r="C279" s="8">
        <f t="shared" si="26"/>
        <v>49472.425000000003</v>
      </c>
      <c r="D279" s="11" t="str">
        <f t="shared" si="27"/>
        <v>vis</v>
      </c>
      <c r="E279" s="67">
        <f>VLOOKUP(C279,Active!C$21:E$969,3,FALSE)</f>
        <v>25316.012130771829</v>
      </c>
      <c r="F279" s="1" t="s">
        <v>230</v>
      </c>
      <c r="G279" s="11" t="str">
        <f t="shared" si="28"/>
        <v>49472.425</v>
      </c>
      <c r="H279" s="8">
        <f t="shared" si="29"/>
        <v>25316</v>
      </c>
      <c r="I279" s="68" t="s">
        <v>1001</v>
      </c>
      <c r="J279" s="69" t="s">
        <v>1002</v>
      </c>
      <c r="K279" s="68">
        <v>25316</v>
      </c>
      <c r="L279" s="68" t="s">
        <v>298</v>
      </c>
      <c r="M279" s="69" t="s">
        <v>259</v>
      </c>
      <c r="N279" s="69"/>
      <c r="O279" s="70" t="s">
        <v>311</v>
      </c>
      <c r="P279" s="70" t="s">
        <v>988</v>
      </c>
    </row>
    <row r="280" spans="1:16" ht="13.5" thickBot="1" x14ac:dyDescent="0.25">
      <c r="A280" s="8" t="str">
        <f t="shared" si="24"/>
        <v> BBS 106 </v>
      </c>
      <c r="B280" s="1" t="str">
        <f t="shared" si="25"/>
        <v>I</v>
      </c>
      <c r="C280" s="8">
        <f t="shared" si="26"/>
        <v>49486.389000000003</v>
      </c>
      <c r="D280" s="11" t="str">
        <f t="shared" si="27"/>
        <v>vis</v>
      </c>
      <c r="E280" s="67">
        <f>VLOOKUP(C280,Active!C$21:E$969,3,FALSE)</f>
        <v>25351.994325512034</v>
      </c>
      <c r="F280" s="1" t="s">
        <v>230</v>
      </c>
      <c r="G280" s="11" t="str">
        <f t="shared" si="28"/>
        <v>49486.389</v>
      </c>
      <c r="H280" s="8">
        <f t="shared" si="29"/>
        <v>25352</v>
      </c>
      <c r="I280" s="68" t="s">
        <v>1003</v>
      </c>
      <c r="J280" s="69" t="s">
        <v>1004</v>
      </c>
      <c r="K280" s="68">
        <v>25352</v>
      </c>
      <c r="L280" s="68" t="s">
        <v>258</v>
      </c>
      <c r="M280" s="69" t="s">
        <v>259</v>
      </c>
      <c r="N280" s="69"/>
      <c r="O280" s="70" t="s">
        <v>311</v>
      </c>
      <c r="P280" s="70" t="s">
        <v>988</v>
      </c>
    </row>
    <row r="281" spans="1:16" ht="13.5" thickBot="1" x14ac:dyDescent="0.25">
      <c r="A281" s="8" t="str">
        <f t="shared" si="24"/>
        <v> BBS 108 </v>
      </c>
      <c r="B281" s="1" t="str">
        <f t="shared" si="25"/>
        <v>I</v>
      </c>
      <c r="C281" s="8">
        <f t="shared" si="26"/>
        <v>49724.675999999999</v>
      </c>
      <c r="D281" s="11" t="str">
        <f t="shared" si="27"/>
        <v>vis</v>
      </c>
      <c r="E281" s="67">
        <f>VLOOKUP(C281,Active!C$21:E$969,3,FALSE)</f>
        <v>25966.008163814731</v>
      </c>
      <c r="F281" s="1" t="s">
        <v>230</v>
      </c>
      <c r="G281" s="11" t="str">
        <f t="shared" si="28"/>
        <v>49724.676</v>
      </c>
      <c r="H281" s="8">
        <f t="shared" si="29"/>
        <v>25966</v>
      </c>
      <c r="I281" s="68" t="s">
        <v>1005</v>
      </c>
      <c r="J281" s="69" t="s">
        <v>1006</v>
      </c>
      <c r="K281" s="68">
        <v>25966</v>
      </c>
      <c r="L281" s="68" t="s">
        <v>310</v>
      </c>
      <c r="M281" s="69" t="s">
        <v>259</v>
      </c>
      <c r="N281" s="69"/>
      <c r="O281" s="70" t="s">
        <v>299</v>
      </c>
      <c r="P281" s="70" t="s">
        <v>1007</v>
      </c>
    </row>
    <row r="282" spans="1:16" ht="13.5" thickBot="1" x14ac:dyDescent="0.25">
      <c r="A282" s="8" t="str">
        <f t="shared" si="24"/>
        <v> AOEB 4 </v>
      </c>
      <c r="B282" s="1" t="str">
        <f t="shared" si="25"/>
        <v>II</v>
      </c>
      <c r="C282" s="8">
        <f t="shared" si="26"/>
        <v>49780.752</v>
      </c>
      <c r="D282" s="11" t="str">
        <f t="shared" si="27"/>
        <v>vis</v>
      </c>
      <c r="E282" s="67">
        <f>VLOOKUP(C282,Active!C$21:E$969,3,FALSE)</f>
        <v>26110.503834987154</v>
      </c>
      <c r="F282" s="1" t="s">
        <v>230</v>
      </c>
      <c r="G282" s="11" t="str">
        <f t="shared" si="28"/>
        <v>49780.752</v>
      </c>
      <c r="H282" s="8">
        <f t="shared" si="29"/>
        <v>26110.5</v>
      </c>
      <c r="I282" s="68" t="s">
        <v>1008</v>
      </c>
      <c r="J282" s="69" t="s">
        <v>1009</v>
      </c>
      <c r="K282" s="68">
        <v>26110.5</v>
      </c>
      <c r="L282" s="68" t="s">
        <v>264</v>
      </c>
      <c r="M282" s="69" t="s">
        <v>259</v>
      </c>
      <c r="N282" s="69"/>
      <c r="O282" s="70" t="s">
        <v>520</v>
      </c>
      <c r="P282" s="70" t="s">
        <v>957</v>
      </c>
    </row>
    <row r="283" spans="1:16" ht="13.5" thickBot="1" x14ac:dyDescent="0.25">
      <c r="A283" s="8" t="str">
        <f t="shared" si="24"/>
        <v> AOEB 4 </v>
      </c>
      <c r="B283" s="1" t="str">
        <f t="shared" si="25"/>
        <v>I</v>
      </c>
      <c r="C283" s="8">
        <f t="shared" si="26"/>
        <v>49786.775999999998</v>
      </c>
      <c r="D283" s="11" t="str">
        <f t="shared" si="27"/>
        <v>vis</v>
      </c>
      <c r="E283" s="67">
        <f>VLOOKUP(C283,Active!C$21:E$969,3,FALSE)</f>
        <v>26126.026374453988</v>
      </c>
      <c r="F283" s="1" t="s">
        <v>230</v>
      </c>
      <c r="G283" s="11" t="str">
        <f t="shared" si="28"/>
        <v>49786.776</v>
      </c>
      <c r="H283" s="8">
        <f t="shared" si="29"/>
        <v>26126</v>
      </c>
      <c r="I283" s="68" t="s">
        <v>1010</v>
      </c>
      <c r="J283" s="69" t="s">
        <v>1011</v>
      </c>
      <c r="K283" s="68">
        <v>26126</v>
      </c>
      <c r="L283" s="68" t="s">
        <v>919</v>
      </c>
      <c r="M283" s="69" t="s">
        <v>259</v>
      </c>
      <c r="N283" s="69"/>
      <c r="O283" s="70" t="s">
        <v>520</v>
      </c>
      <c r="P283" s="70" t="s">
        <v>957</v>
      </c>
    </row>
    <row r="284" spans="1:16" ht="13.5" thickBot="1" x14ac:dyDescent="0.25">
      <c r="A284" s="8" t="str">
        <f t="shared" si="24"/>
        <v> AOEB 4 </v>
      </c>
      <c r="B284" s="1" t="str">
        <f t="shared" si="25"/>
        <v>II</v>
      </c>
      <c r="C284" s="8">
        <f t="shared" si="26"/>
        <v>49787.737999999998</v>
      </c>
      <c r="D284" s="11" t="str">
        <f t="shared" si="27"/>
        <v>vis</v>
      </c>
      <c r="E284" s="67">
        <f>VLOOKUP(C284,Active!C$21:E$969,3,FALSE)</f>
        <v>26128.505239488368</v>
      </c>
      <c r="F284" s="1" t="s">
        <v>230</v>
      </c>
      <c r="G284" s="11" t="str">
        <f t="shared" si="28"/>
        <v>49787.738</v>
      </c>
      <c r="H284" s="8">
        <f t="shared" si="29"/>
        <v>26128.5</v>
      </c>
      <c r="I284" s="68" t="s">
        <v>1012</v>
      </c>
      <c r="J284" s="69" t="s">
        <v>1013</v>
      </c>
      <c r="K284" s="68">
        <v>26128.5</v>
      </c>
      <c r="L284" s="68" t="s">
        <v>279</v>
      </c>
      <c r="M284" s="69" t="s">
        <v>259</v>
      </c>
      <c r="N284" s="69"/>
      <c r="O284" s="70" t="s">
        <v>520</v>
      </c>
      <c r="P284" s="70" t="s">
        <v>957</v>
      </c>
    </row>
    <row r="285" spans="1:16" ht="13.5" thickBot="1" x14ac:dyDescent="0.25">
      <c r="A285" s="8" t="str">
        <f t="shared" si="24"/>
        <v> AOEB 4 </v>
      </c>
      <c r="B285" s="1" t="str">
        <f t="shared" si="25"/>
        <v>I</v>
      </c>
      <c r="C285" s="8">
        <f t="shared" si="26"/>
        <v>49788.71</v>
      </c>
      <c r="D285" s="11" t="str">
        <f t="shared" si="27"/>
        <v>vis</v>
      </c>
      <c r="E285" s="67">
        <f>VLOOKUP(C285,Active!C$21:E$969,3,FALSE)</f>
        <v>26131.009872350551</v>
      </c>
      <c r="F285" s="1" t="s">
        <v>230</v>
      </c>
      <c r="G285" s="11" t="str">
        <f t="shared" si="28"/>
        <v>49788.710</v>
      </c>
      <c r="H285" s="8">
        <f t="shared" si="29"/>
        <v>26131</v>
      </c>
      <c r="I285" s="68" t="s">
        <v>1014</v>
      </c>
      <c r="J285" s="69" t="s">
        <v>1015</v>
      </c>
      <c r="K285" s="68">
        <v>26131</v>
      </c>
      <c r="L285" s="68" t="s">
        <v>272</v>
      </c>
      <c r="M285" s="69" t="s">
        <v>259</v>
      </c>
      <c r="N285" s="69"/>
      <c r="O285" s="70" t="s">
        <v>520</v>
      </c>
      <c r="P285" s="70" t="s">
        <v>957</v>
      </c>
    </row>
    <row r="286" spans="1:16" ht="13.5" thickBot="1" x14ac:dyDescent="0.25">
      <c r="A286" s="8" t="str">
        <f t="shared" si="24"/>
        <v> AOEB 4 </v>
      </c>
      <c r="B286" s="1" t="str">
        <f t="shared" si="25"/>
        <v>II</v>
      </c>
      <c r="C286" s="8">
        <f t="shared" si="26"/>
        <v>49801.711000000003</v>
      </c>
      <c r="D286" s="11" t="str">
        <f t="shared" si="27"/>
        <v>vis</v>
      </c>
      <c r="E286" s="67">
        <f>VLOOKUP(C286,Active!C$21:E$969,3,FALSE)</f>
        <v>26164.510625273608</v>
      </c>
      <c r="F286" s="1" t="s">
        <v>230</v>
      </c>
      <c r="G286" s="11" t="str">
        <f t="shared" si="28"/>
        <v>49801.711</v>
      </c>
      <c r="H286" s="8">
        <f t="shared" si="29"/>
        <v>26164.5</v>
      </c>
      <c r="I286" s="68" t="s">
        <v>1016</v>
      </c>
      <c r="J286" s="69" t="s">
        <v>1017</v>
      </c>
      <c r="K286" s="68">
        <v>26164.5</v>
      </c>
      <c r="L286" s="68" t="s">
        <v>272</v>
      </c>
      <c r="M286" s="69" t="s">
        <v>259</v>
      </c>
      <c r="N286" s="69"/>
      <c r="O286" s="70" t="s">
        <v>520</v>
      </c>
      <c r="P286" s="70" t="s">
        <v>957</v>
      </c>
    </row>
    <row r="287" spans="1:16" ht="13.5" thickBot="1" x14ac:dyDescent="0.25">
      <c r="A287" s="8" t="str">
        <f t="shared" si="24"/>
        <v> BBS 109 </v>
      </c>
      <c r="B287" s="1" t="str">
        <f t="shared" si="25"/>
        <v>I</v>
      </c>
      <c r="C287" s="8">
        <f t="shared" si="26"/>
        <v>49810.440999999999</v>
      </c>
      <c r="D287" s="11" t="str">
        <f t="shared" si="27"/>
        <v>vis</v>
      </c>
      <c r="E287" s="67">
        <f>VLOOKUP(C287,Active!C$21:E$969,3,FALSE)</f>
        <v>26187.005938943174</v>
      </c>
      <c r="F287" s="1" t="s">
        <v>230</v>
      </c>
      <c r="G287" s="11" t="str">
        <f t="shared" si="28"/>
        <v>49810.441</v>
      </c>
      <c r="H287" s="8">
        <f t="shared" si="29"/>
        <v>26187</v>
      </c>
      <c r="I287" s="68" t="s">
        <v>1018</v>
      </c>
      <c r="J287" s="69" t="s">
        <v>1019</v>
      </c>
      <c r="K287" s="68">
        <v>26187</v>
      </c>
      <c r="L287" s="68" t="s">
        <v>279</v>
      </c>
      <c r="M287" s="69" t="s">
        <v>259</v>
      </c>
      <c r="N287" s="69"/>
      <c r="O287" s="70" t="s">
        <v>311</v>
      </c>
      <c r="P287" s="70" t="s">
        <v>1020</v>
      </c>
    </row>
    <row r="288" spans="1:16" ht="13.5" thickBot="1" x14ac:dyDescent="0.25">
      <c r="A288" s="8" t="str">
        <f t="shared" si="24"/>
        <v> AOEB 4 </v>
      </c>
      <c r="B288" s="1" t="str">
        <f t="shared" si="25"/>
        <v>II</v>
      </c>
      <c r="C288" s="8">
        <f t="shared" si="26"/>
        <v>49810.648000000001</v>
      </c>
      <c r="D288" s="11" t="str">
        <f t="shared" si="27"/>
        <v>vis</v>
      </c>
      <c r="E288" s="67">
        <f>VLOOKUP(C288,Active!C$21:E$969,3,FALSE)</f>
        <v>26187.539332978642</v>
      </c>
      <c r="F288" s="1" t="s">
        <v>230</v>
      </c>
      <c r="G288" s="11" t="str">
        <f t="shared" si="28"/>
        <v>49810.648</v>
      </c>
      <c r="H288" s="8">
        <f t="shared" si="29"/>
        <v>26187.5</v>
      </c>
      <c r="I288" s="68" t="s">
        <v>1021</v>
      </c>
      <c r="J288" s="69" t="s">
        <v>1022</v>
      </c>
      <c r="K288" s="68">
        <v>26187.5</v>
      </c>
      <c r="L288" s="68" t="s">
        <v>444</v>
      </c>
      <c r="M288" s="69" t="s">
        <v>259</v>
      </c>
      <c r="N288" s="69"/>
      <c r="O288" s="70" t="s">
        <v>520</v>
      </c>
      <c r="P288" s="70" t="s">
        <v>957</v>
      </c>
    </row>
    <row r="289" spans="1:16" ht="13.5" thickBot="1" x14ac:dyDescent="0.25">
      <c r="A289" s="8" t="str">
        <f t="shared" si="24"/>
        <v> AOEB 4 </v>
      </c>
      <c r="B289" s="1" t="str">
        <f t="shared" si="25"/>
        <v>II</v>
      </c>
      <c r="C289" s="8">
        <f t="shared" si="26"/>
        <v>49829.654000000002</v>
      </c>
      <c r="D289" s="11" t="str">
        <f t="shared" si="27"/>
        <v>vis</v>
      </c>
      <c r="E289" s="67">
        <f>VLOOKUP(C289,Active!C$21:E$969,3,FALSE)</f>
        <v>26236.513666495714</v>
      </c>
      <c r="F289" s="1" t="s">
        <v>230</v>
      </c>
      <c r="G289" s="11" t="str">
        <f t="shared" si="28"/>
        <v>49829.654</v>
      </c>
      <c r="H289" s="8">
        <f t="shared" si="29"/>
        <v>26236.5</v>
      </c>
      <c r="I289" s="68" t="s">
        <v>1023</v>
      </c>
      <c r="J289" s="69" t="s">
        <v>1024</v>
      </c>
      <c r="K289" s="68">
        <v>26236.5</v>
      </c>
      <c r="L289" s="68" t="s">
        <v>298</v>
      </c>
      <c r="M289" s="69" t="s">
        <v>259</v>
      </c>
      <c r="N289" s="69"/>
      <c r="O289" s="70" t="s">
        <v>520</v>
      </c>
      <c r="P289" s="70" t="s">
        <v>957</v>
      </c>
    </row>
    <row r="290" spans="1:16" ht="13.5" thickBot="1" x14ac:dyDescent="0.25">
      <c r="A290" s="8" t="str">
        <f t="shared" si="24"/>
        <v> AOEB 4 </v>
      </c>
      <c r="B290" s="1" t="str">
        <f t="shared" si="25"/>
        <v>I</v>
      </c>
      <c r="C290" s="8">
        <f t="shared" si="26"/>
        <v>49835.671999999999</v>
      </c>
      <c r="D290" s="11" t="str">
        <f t="shared" si="27"/>
        <v>vis</v>
      </c>
      <c r="E290" s="67">
        <f>VLOOKUP(C290,Active!C$21:E$969,3,FALSE)</f>
        <v>26252.020745265865</v>
      </c>
      <c r="F290" s="1" t="s">
        <v>230</v>
      </c>
      <c r="G290" s="11" t="str">
        <f t="shared" si="28"/>
        <v>49835.672</v>
      </c>
      <c r="H290" s="8">
        <f t="shared" si="29"/>
        <v>26252</v>
      </c>
      <c r="I290" s="68" t="s">
        <v>1025</v>
      </c>
      <c r="J290" s="69" t="s">
        <v>1026</v>
      </c>
      <c r="K290" s="68">
        <v>26252</v>
      </c>
      <c r="L290" s="68" t="s">
        <v>655</v>
      </c>
      <c r="M290" s="69" t="s">
        <v>259</v>
      </c>
      <c r="N290" s="69"/>
      <c r="O290" s="70" t="s">
        <v>520</v>
      </c>
      <c r="P290" s="70" t="s">
        <v>957</v>
      </c>
    </row>
    <row r="291" spans="1:16" ht="13.5" thickBot="1" x14ac:dyDescent="0.25">
      <c r="A291" s="8" t="str">
        <f t="shared" si="24"/>
        <v> BBS 109 </v>
      </c>
      <c r="B291" s="1" t="str">
        <f t="shared" si="25"/>
        <v>I</v>
      </c>
      <c r="C291" s="8">
        <f t="shared" si="26"/>
        <v>49836.442000000003</v>
      </c>
      <c r="D291" s="11" t="str">
        <f t="shared" si="27"/>
        <v>vis</v>
      </c>
      <c r="E291" s="67">
        <f>VLOOKUP(C291,Active!C$21:E$969,3,FALSE)</f>
        <v>26254.00486800649</v>
      </c>
      <c r="F291" s="1" t="s">
        <v>230</v>
      </c>
      <c r="G291" s="11" t="str">
        <f t="shared" si="28"/>
        <v>49836.442</v>
      </c>
      <c r="H291" s="8">
        <f t="shared" si="29"/>
        <v>26254</v>
      </c>
      <c r="I291" s="68" t="s">
        <v>1027</v>
      </c>
      <c r="J291" s="69" t="s">
        <v>1028</v>
      </c>
      <c r="K291" s="68">
        <v>26254</v>
      </c>
      <c r="L291" s="68" t="s">
        <v>279</v>
      </c>
      <c r="M291" s="69" t="s">
        <v>259</v>
      </c>
      <c r="N291" s="69"/>
      <c r="O291" s="70" t="s">
        <v>311</v>
      </c>
      <c r="P291" s="70" t="s">
        <v>1020</v>
      </c>
    </row>
    <row r="292" spans="1:16" ht="13.5" thickBot="1" x14ac:dyDescent="0.25">
      <c r="A292" s="8" t="str">
        <f t="shared" si="24"/>
        <v> BBS 109 </v>
      </c>
      <c r="B292" s="1" t="str">
        <f t="shared" si="25"/>
        <v>I</v>
      </c>
      <c r="C292" s="8">
        <f t="shared" si="26"/>
        <v>49836.447999999997</v>
      </c>
      <c r="D292" s="11" t="str">
        <f t="shared" si="27"/>
        <v>vis</v>
      </c>
      <c r="E292" s="67">
        <f>VLOOKUP(C292,Active!C$21:E$969,3,FALSE)</f>
        <v>26254.020328703158</v>
      </c>
      <c r="F292" s="1" t="s">
        <v>230</v>
      </c>
      <c r="G292" s="11" t="str">
        <f t="shared" si="28"/>
        <v>49836.448</v>
      </c>
      <c r="H292" s="8">
        <f t="shared" si="29"/>
        <v>26254</v>
      </c>
      <c r="I292" s="68" t="s">
        <v>1029</v>
      </c>
      <c r="J292" s="69" t="s">
        <v>1030</v>
      </c>
      <c r="K292" s="68">
        <v>26254</v>
      </c>
      <c r="L292" s="68" t="s">
        <v>655</v>
      </c>
      <c r="M292" s="69" t="s">
        <v>259</v>
      </c>
      <c r="N292" s="69"/>
      <c r="O292" s="70" t="s">
        <v>299</v>
      </c>
      <c r="P292" s="70" t="s">
        <v>1020</v>
      </c>
    </row>
    <row r="293" spans="1:16" ht="13.5" thickBot="1" x14ac:dyDescent="0.25">
      <c r="A293" s="8" t="str">
        <f t="shared" si="24"/>
        <v> AOEB 4 </v>
      </c>
      <c r="B293" s="1" t="str">
        <f t="shared" si="25"/>
        <v>I</v>
      </c>
      <c r="C293" s="8">
        <f t="shared" si="26"/>
        <v>49868.659</v>
      </c>
      <c r="D293" s="11" t="str">
        <f t="shared" si="27"/>
        <v>vis</v>
      </c>
      <c r="E293" s="67">
        <f>VLOOKUP(C293,Active!C$21:E$969,3,FALSE)</f>
        <v>26337.021078830399</v>
      </c>
      <c r="F293" s="1" t="s">
        <v>230</v>
      </c>
      <c r="G293" s="11" t="str">
        <f t="shared" si="28"/>
        <v>49868.659</v>
      </c>
      <c r="H293" s="8">
        <f t="shared" si="29"/>
        <v>26337</v>
      </c>
      <c r="I293" s="68" t="s">
        <v>1031</v>
      </c>
      <c r="J293" s="69" t="s">
        <v>1032</v>
      </c>
      <c r="K293" s="68">
        <v>26337</v>
      </c>
      <c r="L293" s="68" t="s">
        <v>655</v>
      </c>
      <c r="M293" s="69" t="s">
        <v>259</v>
      </c>
      <c r="N293" s="69"/>
      <c r="O293" s="70" t="s">
        <v>575</v>
      </c>
      <c r="P293" s="70" t="s">
        <v>957</v>
      </c>
    </row>
    <row r="294" spans="1:16" ht="13.5" thickBot="1" x14ac:dyDescent="0.25">
      <c r="A294" s="8" t="str">
        <f t="shared" si="24"/>
        <v> AOEB 4 </v>
      </c>
      <c r="B294" s="1" t="str">
        <f t="shared" si="25"/>
        <v>I</v>
      </c>
      <c r="C294" s="8">
        <f t="shared" si="26"/>
        <v>49868.66</v>
      </c>
      <c r="D294" s="11" t="str">
        <f t="shared" si="27"/>
        <v>vis</v>
      </c>
      <c r="E294" s="67">
        <f>VLOOKUP(C294,Active!C$21:E$969,3,FALSE)</f>
        <v>26337.023655613189</v>
      </c>
      <c r="F294" s="1" t="s">
        <v>230</v>
      </c>
      <c r="G294" s="11" t="str">
        <f t="shared" si="28"/>
        <v>49868.660</v>
      </c>
      <c r="H294" s="8">
        <f t="shared" si="29"/>
        <v>26337</v>
      </c>
      <c r="I294" s="68" t="s">
        <v>1033</v>
      </c>
      <c r="J294" s="69" t="s">
        <v>1034</v>
      </c>
      <c r="K294" s="68">
        <v>26337</v>
      </c>
      <c r="L294" s="68" t="s">
        <v>276</v>
      </c>
      <c r="M294" s="69" t="s">
        <v>259</v>
      </c>
      <c r="N294" s="69"/>
      <c r="O294" s="70" t="s">
        <v>520</v>
      </c>
      <c r="P294" s="70" t="s">
        <v>957</v>
      </c>
    </row>
    <row r="295" spans="1:16" ht="13.5" thickBot="1" x14ac:dyDescent="0.25">
      <c r="A295" s="8" t="str">
        <f t="shared" si="24"/>
        <v> BBS 111 </v>
      </c>
      <c r="B295" s="1" t="str">
        <f t="shared" si="25"/>
        <v>I</v>
      </c>
      <c r="C295" s="8">
        <f t="shared" si="26"/>
        <v>50139.535000000003</v>
      </c>
      <c r="D295" s="11" t="str">
        <f t="shared" si="27"/>
        <v>vis</v>
      </c>
      <c r="E295" s="67">
        <f>VLOOKUP(C295,Active!C$21:E$969,3,FALSE)</f>
        <v>27035.009691151197</v>
      </c>
      <c r="F295" s="1" t="s">
        <v>230</v>
      </c>
      <c r="G295" s="11" t="str">
        <f t="shared" si="28"/>
        <v>50139.535</v>
      </c>
      <c r="H295" s="8">
        <f t="shared" si="29"/>
        <v>27035</v>
      </c>
      <c r="I295" s="68" t="s">
        <v>1035</v>
      </c>
      <c r="J295" s="69" t="s">
        <v>1036</v>
      </c>
      <c r="K295" s="68">
        <v>27035</v>
      </c>
      <c r="L295" s="68" t="s">
        <v>272</v>
      </c>
      <c r="M295" s="69" t="s">
        <v>259</v>
      </c>
      <c r="N295" s="69"/>
      <c r="O295" s="70" t="s">
        <v>299</v>
      </c>
      <c r="P295" s="70" t="s">
        <v>1037</v>
      </c>
    </row>
    <row r="296" spans="1:16" ht="13.5" thickBot="1" x14ac:dyDescent="0.25">
      <c r="A296" s="8" t="str">
        <f t="shared" si="24"/>
        <v> AOEB 4 </v>
      </c>
      <c r="B296" s="1" t="str">
        <f t="shared" si="25"/>
        <v>II</v>
      </c>
      <c r="C296" s="8">
        <f t="shared" si="26"/>
        <v>50153.705000000002</v>
      </c>
      <c r="D296" s="11" t="str">
        <f t="shared" si="27"/>
        <v>vis</v>
      </c>
      <c r="E296" s="67">
        <f>VLOOKUP(C296,Active!C$21:E$969,3,FALSE)</f>
        <v>27071.522703144081</v>
      </c>
      <c r="F296" s="1" t="s">
        <v>230</v>
      </c>
      <c r="G296" s="11" t="str">
        <f t="shared" si="28"/>
        <v>50153.705</v>
      </c>
      <c r="H296" s="8">
        <f t="shared" si="29"/>
        <v>27071.5</v>
      </c>
      <c r="I296" s="68" t="s">
        <v>1038</v>
      </c>
      <c r="J296" s="69" t="s">
        <v>1039</v>
      </c>
      <c r="K296" s="68">
        <v>27071.5</v>
      </c>
      <c r="L296" s="68" t="s">
        <v>276</v>
      </c>
      <c r="M296" s="69" t="s">
        <v>259</v>
      </c>
      <c r="N296" s="69"/>
      <c r="O296" s="70" t="s">
        <v>520</v>
      </c>
      <c r="P296" s="70" t="s">
        <v>957</v>
      </c>
    </row>
    <row r="297" spans="1:16" ht="13.5" thickBot="1" x14ac:dyDescent="0.25">
      <c r="A297" s="8" t="str">
        <f t="shared" si="24"/>
        <v> AOEB 4 </v>
      </c>
      <c r="B297" s="1" t="str">
        <f t="shared" si="25"/>
        <v>I</v>
      </c>
      <c r="C297" s="8">
        <f t="shared" si="26"/>
        <v>50154.673999999999</v>
      </c>
      <c r="D297" s="11" t="str">
        <f t="shared" si="27"/>
        <v>vis</v>
      </c>
      <c r="E297" s="67">
        <f>VLOOKUP(C297,Active!C$21:E$969,3,FALSE)</f>
        <v>27074.019605657915</v>
      </c>
      <c r="F297" s="1" t="s">
        <v>230</v>
      </c>
      <c r="G297" s="11" t="str">
        <f t="shared" si="28"/>
        <v>50154.674</v>
      </c>
      <c r="H297" s="8">
        <f t="shared" si="29"/>
        <v>27074</v>
      </c>
      <c r="I297" s="68" t="s">
        <v>1040</v>
      </c>
      <c r="J297" s="69" t="s">
        <v>1041</v>
      </c>
      <c r="K297" s="68">
        <v>27074</v>
      </c>
      <c r="L297" s="68" t="s">
        <v>655</v>
      </c>
      <c r="M297" s="69" t="s">
        <v>259</v>
      </c>
      <c r="N297" s="69"/>
      <c r="O297" s="70" t="s">
        <v>520</v>
      </c>
      <c r="P297" s="70" t="s">
        <v>957</v>
      </c>
    </row>
    <row r="298" spans="1:16" ht="13.5" thickBot="1" x14ac:dyDescent="0.25">
      <c r="A298" s="8" t="str">
        <f t="shared" si="24"/>
        <v> AOEB 4 </v>
      </c>
      <c r="B298" s="1" t="str">
        <f t="shared" si="25"/>
        <v>II</v>
      </c>
      <c r="C298" s="8">
        <f t="shared" si="26"/>
        <v>50158.750999999997</v>
      </c>
      <c r="D298" s="11" t="str">
        <f t="shared" si="27"/>
        <v>vis</v>
      </c>
      <c r="E298" s="67">
        <f>VLOOKUP(C298,Active!C$21:E$969,3,FALSE)</f>
        <v>27084.52514905205</v>
      </c>
      <c r="F298" s="1" t="s">
        <v>230</v>
      </c>
      <c r="G298" s="11" t="str">
        <f t="shared" si="28"/>
        <v>50158.751</v>
      </c>
      <c r="H298" s="8">
        <f t="shared" si="29"/>
        <v>27084.5</v>
      </c>
      <c r="I298" s="68" t="s">
        <v>1042</v>
      </c>
      <c r="J298" s="69" t="s">
        <v>1043</v>
      </c>
      <c r="K298" s="68">
        <v>27084.5</v>
      </c>
      <c r="L298" s="68" t="s">
        <v>919</v>
      </c>
      <c r="M298" s="69" t="s">
        <v>259</v>
      </c>
      <c r="N298" s="69"/>
      <c r="O298" s="70" t="s">
        <v>520</v>
      </c>
      <c r="P298" s="70" t="s">
        <v>957</v>
      </c>
    </row>
    <row r="299" spans="1:16" ht="13.5" thickBot="1" x14ac:dyDescent="0.25">
      <c r="A299" s="8" t="str">
        <f t="shared" si="24"/>
        <v> AOEB 4 </v>
      </c>
      <c r="B299" s="1" t="str">
        <f t="shared" si="25"/>
        <v>II</v>
      </c>
      <c r="C299" s="8">
        <f t="shared" si="26"/>
        <v>50165.735999999997</v>
      </c>
      <c r="D299" s="11" t="str">
        <f t="shared" si="27"/>
        <v>vis</v>
      </c>
      <c r="E299" s="67">
        <f>VLOOKUP(C299,Active!C$21:E$969,3,FALSE)</f>
        <v>27102.523976770495</v>
      </c>
      <c r="F299" s="1" t="s">
        <v>230</v>
      </c>
      <c r="G299" s="11" t="str">
        <f t="shared" si="28"/>
        <v>50165.736</v>
      </c>
      <c r="H299" s="8">
        <f t="shared" si="29"/>
        <v>27102.5</v>
      </c>
      <c r="I299" s="68" t="s">
        <v>1044</v>
      </c>
      <c r="J299" s="69" t="s">
        <v>1045</v>
      </c>
      <c r="K299" s="68">
        <v>27102.5</v>
      </c>
      <c r="L299" s="68" t="s">
        <v>276</v>
      </c>
      <c r="M299" s="69" t="s">
        <v>259</v>
      </c>
      <c r="N299" s="69"/>
      <c r="O299" s="70" t="s">
        <v>520</v>
      </c>
      <c r="P299" s="70" t="s">
        <v>957</v>
      </c>
    </row>
    <row r="300" spans="1:16" ht="13.5" thickBot="1" x14ac:dyDescent="0.25">
      <c r="A300" s="8" t="str">
        <f t="shared" si="24"/>
        <v> AOEB 4 </v>
      </c>
      <c r="B300" s="1" t="str">
        <f t="shared" si="25"/>
        <v>I</v>
      </c>
      <c r="C300" s="8">
        <f t="shared" si="26"/>
        <v>50182.616000000002</v>
      </c>
      <c r="D300" s="11" t="str">
        <f t="shared" si="27"/>
        <v>vis</v>
      </c>
      <c r="E300" s="67">
        <f>VLOOKUP(C300,Active!C$21:E$969,3,FALSE)</f>
        <v>27146.020070097249</v>
      </c>
      <c r="F300" s="1" t="s">
        <v>230</v>
      </c>
      <c r="G300" s="11" t="str">
        <f t="shared" si="28"/>
        <v>50182.616</v>
      </c>
      <c r="H300" s="8">
        <f t="shared" si="29"/>
        <v>27146</v>
      </c>
      <c r="I300" s="68" t="s">
        <v>1046</v>
      </c>
      <c r="J300" s="69" t="s">
        <v>1047</v>
      </c>
      <c r="K300" s="68">
        <v>27146</v>
      </c>
      <c r="L300" s="68" t="s">
        <v>655</v>
      </c>
      <c r="M300" s="69" t="s">
        <v>259</v>
      </c>
      <c r="N300" s="69"/>
      <c r="O300" s="70" t="s">
        <v>520</v>
      </c>
      <c r="P300" s="70" t="s">
        <v>957</v>
      </c>
    </row>
    <row r="301" spans="1:16" ht="13.5" thickBot="1" x14ac:dyDescent="0.25">
      <c r="A301" s="8" t="str">
        <f t="shared" si="24"/>
        <v> BBS 112 </v>
      </c>
      <c r="B301" s="1" t="str">
        <f t="shared" si="25"/>
        <v>I</v>
      </c>
      <c r="C301" s="8">
        <f t="shared" si="26"/>
        <v>50188.440999999999</v>
      </c>
      <c r="D301" s="11" t="str">
        <f t="shared" si="27"/>
        <v>vis</v>
      </c>
      <c r="E301" s="67">
        <f>VLOOKUP(C301,Active!C$21:E$969,3,FALSE)</f>
        <v>27161.029829790859</v>
      </c>
      <c r="F301" s="1" t="s">
        <v>230</v>
      </c>
      <c r="G301" s="11" t="str">
        <f t="shared" si="28"/>
        <v>50188.441</v>
      </c>
      <c r="H301" s="8">
        <f t="shared" si="29"/>
        <v>27161</v>
      </c>
      <c r="I301" s="68" t="s">
        <v>1048</v>
      </c>
      <c r="J301" s="69" t="s">
        <v>1049</v>
      </c>
      <c r="K301" s="68">
        <v>27161</v>
      </c>
      <c r="L301" s="68" t="s">
        <v>372</v>
      </c>
      <c r="M301" s="69" t="s">
        <v>259</v>
      </c>
      <c r="N301" s="69"/>
      <c r="O301" s="70" t="s">
        <v>311</v>
      </c>
      <c r="P301" s="70" t="s">
        <v>1050</v>
      </c>
    </row>
    <row r="302" spans="1:16" ht="13.5" thickBot="1" x14ac:dyDescent="0.25">
      <c r="A302" s="8" t="str">
        <f t="shared" si="24"/>
        <v> BBS 112 </v>
      </c>
      <c r="B302" s="1" t="str">
        <f t="shared" si="25"/>
        <v>I</v>
      </c>
      <c r="C302" s="8">
        <f t="shared" si="26"/>
        <v>50190.377999999997</v>
      </c>
      <c r="D302" s="11" t="str">
        <f t="shared" si="27"/>
        <v>vis</v>
      </c>
      <c r="E302" s="67">
        <f>VLOOKUP(C302,Active!C$21:E$969,3,FALSE)</f>
        <v>27166.021058035756</v>
      </c>
      <c r="F302" s="1" t="s">
        <v>230</v>
      </c>
      <c r="G302" s="11" t="str">
        <f t="shared" si="28"/>
        <v>50190.378</v>
      </c>
      <c r="H302" s="8">
        <f t="shared" si="29"/>
        <v>27166</v>
      </c>
      <c r="I302" s="68" t="s">
        <v>1051</v>
      </c>
      <c r="J302" s="69" t="s">
        <v>1052</v>
      </c>
      <c r="K302" s="68">
        <v>27166</v>
      </c>
      <c r="L302" s="68" t="s">
        <v>655</v>
      </c>
      <c r="M302" s="69" t="s">
        <v>259</v>
      </c>
      <c r="N302" s="69"/>
      <c r="O302" s="70" t="s">
        <v>311</v>
      </c>
      <c r="P302" s="70" t="s">
        <v>1050</v>
      </c>
    </row>
    <row r="303" spans="1:16" ht="13.5" thickBot="1" x14ac:dyDescent="0.25">
      <c r="A303" s="8" t="str">
        <f t="shared" si="24"/>
        <v> AOEB 4 </v>
      </c>
      <c r="B303" s="1" t="str">
        <f t="shared" si="25"/>
        <v>I</v>
      </c>
      <c r="C303" s="8">
        <f t="shared" si="26"/>
        <v>50190.766000000003</v>
      </c>
      <c r="D303" s="11" t="str">
        <f t="shared" si="27"/>
        <v>vis</v>
      </c>
      <c r="E303" s="67">
        <f>VLOOKUP(C303,Active!C$21:E$969,3,FALSE)</f>
        <v>27167.020849754419</v>
      </c>
      <c r="F303" s="1" t="s">
        <v>230</v>
      </c>
      <c r="G303" s="11" t="str">
        <f t="shared" si="28"/>
        <v>50190.766</v>
      </c>
      <c r="H303" s="8">
        <f t="shared" si="29"/>
        <v>27167</v>
      </c>
      <c r="I303" s="68" t="s">
        <v>1053</v>
      </c>
      <c r="J303" s="69" t="s">
        <v>1054</v>
      </c>
      <c r="K303" s="68">
        <v>27167</v>
      </c>
      <c r="L303" s="68" t="s">
        <v>655</v>
      </c>
      <c r="M303" s="69" t="s">
        <v>259</v>
      </c>
      <c r="N303" s="69"/>
      <c r="O303" s="70" t="s">
        <v>520</v>
      </c>
      <c r="P303" s="70" t="s">
        <v>957</v>
      </c>
    </row>
    <row r="304" spans="1:16" ht="13.5" thickBot="1" x14ac:dyDescent="0.25">
      <c r="A304" s="8" t="str">
        <f t="shared" si="24"/>
        <v> AOEB 4 </v>
      </c>
      <c r="B304" s="1" t="str">
        <f t="shared" si="25"/>
        <v>II</v>
      </c>
      <c r="C304" s="8">
        <f t="shared" si="26"/>
        <v>50191.731</v>
      </c>
      <c r="D304" s="11" t="str">
        <f t="shared" si="27"/>
        <v>vis</v>
      </c>
      <c r="E304" s="67">
        <f>VLOOKUP(C304,Active!C$21:E$969,3,FALSE)</f>
        <v>27169.507445137129</v>
      </c>
      <c r="F304" s="1" t="s">
        <v>230</v>
      </c>
      <c r="G304" s="11" t="str">
        <f t="shared" si="28"/>
        <v>50191.731</v>
      </c>
      <c r="H304" s="8">
        <f t="shared" si="29"/>
        <v>27169.5</v>
      </c>
      <c r="I304" s="68" t="s">
        <v>1055</v>
      </c>
      <c r="J304" s="69" t="s">
        <v>1056</v>
      </c>
      <c r="K304" s="68">
        <v>27169.5</v>
      </c>
      <c r="L304" s="68" t="s">
        <v>310</v>
      </c>
      <c r="M304" s="69" t="s">
        <v>259</v>
      </c>
      <c r="N304" s="69"/>
      <c r="O304" s="70" t="s">
        <v>520</v>
      </c>
      <c r="P304" s="70" t="s">
        <v>957</v>
      </c>
    </row>
    <row r="305" spans="1:16" ht="13.5" thickBot="1" x14ac:dyDescent="0.25">
      <c r="A305" s="8" t="str">
        <f t="shared" si="24"/>
        <v> AOEB 4 </v>
      </c>
      <c r="B305" s="1" t="str">
        <f t="shared" si="25"/>
        <v>I</v>
      </c>
      <c r="C305" s="8">
        <f t="shared" si="26"/>
        <v>50194.644999999997</v>
      </c>
      <c r="D305" s="11" t="str">
        <f t="shared" si="27"/>
        <v>vis</v>
      </c>
      <c r="E305" s="67">
        <f>VLOOKUP(C305,Active!C$21:E$969,3,FALSE)</f>
        <v>27177.016190158101</v>
      </c>
      <c r="F305" s="1" t="s">
        <v>230</v>
      </c>
      <c r="G305" s="11" t="str">
        <f t="shared" si="28"/>
        <v>50194.645</v>
      </c>
      <c r="H305" s="8">
        <f t="shared" si="29"/>
        <v>27177</v>
      </c>
      <c r="I305" s="68" t="s">
        <v>1057</v>
      </c>
      <c r="J305" s="69" t="s">
        <v>1058</v>
      </c>
      <c r="K305" s="68">
        <v>27177</v>
      </c>
      <c r="L305" s="68" t="s">
        <v>428</v>
      </c>
      <c r="M305" s="69" t="s">
        <v>259</v>
      </c>
      <c r="N305" s="69"/>
      <c r="O305" s="70" t="s">
        <v>520</v>
      </c>
      <c r="P305" s="70" t="s">
        <v>957</v>
      </c>
    </row>
    <row r="306" spans="1:16" ht="13.5" thickBot="1" x14ac:dyDescent="0.25">
      <c r="A306" s="8" t="str">
        <f t="shared" si="24"/>
        <v> AOEB 4 </v>
      </c>
      <c r="B306" s="1" t="str">
        <f t="shared" si="25"/>
        <v>II</v>
      </c>
      <c r="C306" s="8">
        <f t="shared" si="26"/>
        <v>50226.673000000003</v>
      </c>
      <c r="D306" s="11" t="str">
        <f t="shared" si="27"/>
        <v>vis</v>
      </c>
      <c r="E306" s="67">
        <f>VLOOKUP(C306,Active!C$21:E$969,3,FALSE)</f>
        <v>27259.545389036608</v>
      </c>
      <c r="F306" s="1" t="s">
        <v>230</v>
      </c>
      <c r="G306" s="11" t="str">
        <f t="shared" si="28"/>
        <v>50226.673</v>
      </c>
      <c r="H306" s="8">
        <f t="shared" si="29"/>
        <v>27259.5</v>
      </c>
      <c r="I306" s="68" t="s">
        <v>1059</v>
      </c>
      <c r="J306" s="69" t="s">
        <v>1060</v>
      </c>
      <c r="K306" s="68">
        <v>27259.5</v>
      </c>
      <c r="L306" s="68" t="s">
        <v>1061</v>
      </c>
      <c r="M306" s="69" t="s">
        <v>259</v>
      </c>
      <c r="N306" s="69"/>
      <c r="O306" s="70" t="s">
        <v>520</v>
      </c>
      <c r="P306" s="70" t="s">
        <v>957</v>
      </c>
    </row>
    <row r="307" spans="1:16" ht="13.5" thickBot="1" x14ac:dyDescent="0.25">
      <c r="A307" s="8" t="str">
        <f t="shared" si="24"/>
        <v> BBS 114 </v>
      </c>
      <c r="B307" s="1" t="str">
        <f t="shared" si="25"/>
        <v>I</v>
      </c>
      <c r="C307" s="8">
        <f t="shared" si="26"/>
        <v>50485.705999999998</v>
      </c>
      <c r="D307" s="11" t="str">
        <f t="shared" si="27"/>
        <v>vis</v>
      </c>
      <c r="E307" s="67">
        <f>VLOOKUP(C307,Active!C$21:E$969,3,FALSE)</f>
        <v>27927.017162893604</v>
      </c>
      <c r="F307" s="1" t="s">
        <v>230</v>
      </c>
      <c r="G307" s="11" t="str">
        <f t="shared" si="28"/>
        <v>50485.706</v>
      </c>
      <c r="H307" s="8">
        <f t="shared" si="29"/>
        <v>27927</v>
      </c>
      <c r="I307" s="68" t="s">
        <v>1062</v>
      </c>
      <c r="J307" s="69" t="s">
        <v>1063</v>
      </c>
      <c r="K307" s="68">
        <v>27927</v>
      </c>
      <c r="L307" s="68" t="s">
        <v>287</v>
      </c>
      <c r="M307" s="69" t="s">
        <v>259</v>
      </c>
      <c r="N307" s="69"/>
      <c r="O307" s="70" t="s">
        <v>299</v>
      </c>
      <c r="P307" s="70" t="s">
        <v>1064</v>
      </c>
    </row>
    <row r="308" spans="1:16" ht="13.5" thickBot="1" x14ac:dyDescent="0.25">
      <c r="A308" s="8" t="str">
        <f t="shared" si="24"/>
        <v> AOEB 4 </v>
      </c>
      <c r="B308" s="1" t="str">
        <f t="shared" si="25"/>
        <v>I</v>
      </c>
      <c r="C308" s="8">
        <f t="shared" si="26"/>
        <v>50514.813000000002</v>
      </c>
      <c r="D308" s="11" t="str">
        <f t="shared" si="27"/>
        <v>vis</v>
      </c>
      <c r="E308" s="67">
        <f>VLOOKUP(C308,Active!C$21:E$969,3,FALSE)</f>
        <v>28002.019579271666</v>
      </c>
      <c r="F308" s="1" t="s">
        <v>230</v>
      </c>
      <c r="G308" s="11" t="str">
        <f t="shared" si="28"/>
        <v>50514.813</v>
      </c>
      <c r="H308" s="8">
        <f t="shared" si="29"/>
        <v>28002</v>
      </c>
      <c r="I308" s="68" t="s">
        <v>1065</v>
      </c>
      <c r="J308" s="69" t="s">
        <v>1066</v>
      </c>
      <c r="K308" s="68">
        <v>28002</v>
      </c>
      <c r="L308" s="68" t="s">
        <v>655</v>
      </c>
      <c r="M308" s="69" t="s">
        <v>259</v>
      </c>
      <c r="N308" s="69"/>
      <c r="O308" s="70" t="s">
        <v>520</v>
      </c>
      <c r="P308" s="70" t="s">
        <v>957</v>
      </c>
    </row>
    <row r="309" spans="1:16" ht="13.5" thickBot="1" x14ac:dyDescent="0.25">
      <c r="A309" s="8" t="str">
        <f t="shared" si="24"/>
        <v> AOEB 4 </v>
      </c>
      <c r="B309" s="1" t="str">
        <f t="shared" si="25"/>
        <v>I</v>
      </c>
      <c r="C309" s="8">
        <f t="shared" si="26"/>
        <v>50518.695</v>
      </c>
      <c r="D309" s="11" t="str">
        <f t="shared" si="27"/>
        <v>vis</v>
      </c>
      <c r="E309" s="67">
        <f>VLOOKUP(C309,Active!C$21:E$969,3,FALSE)</f>
        <v>28012.0226500237</v>
      </c>
      <c r="F309" s="1" t="s">
        <v>230</v>
      </c>
      <c r="G309" s="11" t="str">
        <f t="shared" si="28"/>
        <v>50518.695</v>
      </c>
      <c r="H309" s="8">
        <f t="shared" si="29"/>
        <v>28012</v>
      </c>
      <c r="I309" s="68" t="s">
        <v>1067</v>
      </c>
      <c r="J309" s="69" t="s">
        <v>1068</v>
      </c>
      <c r="K309" s="68">
        <v>28012</v>
      </c>
      <c r="L309" s="68" t="s">
        <v>276</v>
      </c>
      <c r="M309" s="69" t="s">
        <v>259</v>
      </c>
      <c r="N309" s="69"/>
      <c r="O309" s="70" t="s">
        <v>520</v>
      </c>
      <c r="P309" s="70" t="s">
        <v>957</v>
      </c>
    </row>
    <row r="310" spans="1:16" ht="13.5" thickBot="1" x14ac:dyDescent="0.25">
      <c r="A310" s="8" t="str">
        <f t="shared" si="24"/>
        <v> AOEB 4 </v>
      </c>
      <c r="B310" s="1" t="str">
        <f t="shared" si="25"/>
        <v>I</v>
      </c>
      <c r="C310" s="8">
        <f t="shared" si="26"/>
        <v>50539.648999999998</v>
      </c>
      <c r="D310" s="11" t="str">
        <f t="shared" si="27"/>
        <v>vis</v>
      </c>
      <c r="E310" s="67">
        <f>VLOOKUP(C310,Active!C$21:E$969,3,FALSE)</f>
        <v>28066.01655639624</v>
      </c>
      <c r="F310" s="1" t="s">
        <v>230</v>
      </c>
      <c r="G310" s="11" t="str">
        <f t="shared" si="28"/>
        <v>50539.649</v>
      </c>
      <c r="H310" s="8">
        <f t="shared" si="29"/>
        <v>28066</v>
      </c>
      <c r="I310" s="68" t="s">
        <v>1069</v>
      </c>
      <c r="J310" s="69" t="s">
        <v>1070</v>
      </c>
      <c r="K310" s="68">
        <v>28066</v>
      </c>
      <c r="L310" s="68" t="s">
        <v>428</v>
      </c>
      <c r="M310" s="69" t="s">
        <v>259</v>
      </c>
      <c r="N310" s="69"/>
      <c r="O310" s="70" t="s">
        <v>520</v>
      </c>
      <c r="P310" s="70" t="s">
        <v>957</v>
      </c>
    </row>
    <row r="311" spans="1:16" ht="13.5" thickBot="1" x14ac:dyDescent="0.25">
      <c r="A311" s="8" t="str">
        <f t="shared" si="24"/>
        <v> AOEB 4 </v>
      </c>
      <c r="B311" s="1" t="str">
        <f t="shared" si="25"/>
        <v>II</v>
      </c>
      <c r="C311" s="8">
        <f t="shared" si="26"/>
        <v>50541.788999999997</v>
      </c>
      <c r="D311" s="11" t="str">
        <f t="shared" si="27"/>
        <v>vis</v>
      </c>
      <c r="E311" s="67">
        <f>VLOOKUP(C311,Active!C$21:E$969,3,FALSE)</f>
        <v>28071.530871545481</v>
      </c>
      <c r="F311" s="1" t="s">
        <v>230</v>
      </c>
      <c r="G311" s="11" t="str">
        <f t="shared" si="28"/>
        <v>50541.789</v>
      </c>
      <c r="H311" s="8">
        <f t="shared" si="29"/>
        <v>28071.5</v>
      </c>
      <c r="I311" s="68" t="s">
        <v>1071</v>
      </c>
      <c r="J311" s="69" t="s">
        <v>1072</v>
      </c>
      <c r="K311" s="68">
        <v>28071.5</v>
      </c>
      <c r="L311" s="68" t="s">
        <v>372</v>
      </c>
      <c r="M311" s="69" t="s">
        <v>259</v>
      </c>
      <c r="N311" s="69"/>
      <c r="O311" s="70" t="s">
        <v>520</v>
      </c>
      <c r="P311" s="70" t="s">
        <v>957</v>
      </c>
    </row>
    <row r="312" spans="1:16" ht="13.5" thickBot="1" x14ac:dyDescent="0.25">
      <c r="A312" s="8" t="str">
        <f t="shared" si="24"/>
        <v> AOEB 4 </v>
      </c>
      <c r="B312" s="1" t="str">
        <f t="shared" si="25"/>
        <v>I</v>
      </c>
      <c r="C312" s="8">
        <f t="shared" si="26"/>
        <v>50553.624000000003</v>
      </c>
      <c r="D312" s="11" t="str">
        <f t="shared" si="27"/>
        <v>vis</v>
      </c>
      <c r="E312" s="67">
        <f>VLOOKUP(C312,Active!C$21:E$969,3,FALSE)</f>
        <v>28102.027095747038</v>
      </c>
      <c r="F312" s="1" t="s">
        <v>230</v>
      </c>
      <c r="G312" s="11" t="str">
        <f t="shared" si="28"/>
        <v>50553.624</v>
      </c>
      <c r="H312" s="8">
        <f t="shared" si="29"/>
        <v>28102</v>
      </c>
      <c r="I312" s="68" t="s">
        <v>1073</v>
      </c>
      <c r="J312" s="69" t="s">
        <v>1074</v>
      </c>
      <c r="K312" s="68">
        <v>28102</v>
      </c>
      <c r="L312" s="68" t="s">
        <v>307</v>
      </c>
      <c r="M312" s="69" t="s">
        <v>259</v>
      </c>
      <c r="N312" s="69"/>
      <c r="O312" s="70" t="s">
        <v>520</v>
      </c>
      <c r="P312" s="70" t="s">
        <v>957</v>
      </c>
    </row>
    <row r="313" spans="1:16" ht="13.5" thickBot="1" x14ac:dyDescent="0.25">
      <c r="A313" s="8" t="str">
        <f t="shared" si="24"/>
        <v> BBS 115 </v>
      </c>
      <c r="B313" s="1" t="str">
        <f t="shared" si="25"/>
        <v>I</v>
      </c>
      <c r="C313" s="8">
        <f t="shared" si="26"/>
        <v>50599.411999999997</v>
      </c>
      <c r="D313" s="11" t="str">
        <f t="shared" si="27"/>
        <v>vis</v>
      </c>
      <c r="E313" s="67">
        <f>VLOOKUP(C313,Active!C$21:E$969,3,FALSE)</f>
        <v>28220.012825678594</v>
      </c>
      <c r="F313" s="1" t="s">
        <v>230</v>
      </c>
      <c r="G313" s="11" t="str">
        <f t="shared" si="28"/>
        <v>50599.412</v>
      </c>
      <c r="H313" s="8">
        <f t="shared" si="29"/>
        <v>28220</v>
      </c>
      <c r="I313" s="68" t="s">
        <v>1075</v>
      </c>
      <c r="J313" s="69" t="s">
        <v>1076</v>
      </c>
      <c r="K313" s="68">
        <v>28220</v>
      </c>
      <c r="L313" s="68" t="s">
        <v>298</v>
      </c>
      <c r="M313" s="69" t="s">
        <v>259</v>
      </c>
      <c r="N313" s="69"/>
      <c r="O313" s="70" t="s">
        <v>299</v>
      </c>
      <c r="P313" s="70" t="s">
        <v>1077</v>
      </c>
    </row>
    <row r="314" spans="1:16" ht="13.5" thickBot="1" x14ac:dyDescent="0.25">
      <c r="A314" s="8" t="str">
        <f t="shared" si="24"/>
        <v> BBS 116 </v>
      </c>
      <c r="B314" s="1" t="str">
        <f t="shared" si="25"/>
        <v>I</v>
      </c>
      <c r="C314" s="8">
        <f t="shared" si="26"/>
        <v>50792.675000000003</v>
      </c>
      <c r="D314" s="11" t="str">
        <f t="shared" si="27"/>
        <v>vis</v>
      </c>
      <c r="E314" s="67">
        <f>VLOOKUP(C314,Active!C$21:E$969,3,FALSE)</f>
        <v>28718.009596093681</v>
      </c>
      <c r="F314" s="1" t="s">
        <v>230</v>
      </c>
      <c r="G314" s="11" t="str">
        <f t="shared" si="28"/>
        <v>50792.675</v>
      </c>
      <c r="H314" s="8">
        <f t="shared" si="29"/>
        <v>28718</v>
      </c>
      <c r="I314" s="68" t="s">
        <v>1078</v>
      </c>
      <c r="J314" s="69" t="s">
        <v>1079</v>
      </c>
      <c r="K314" s="68">
        <v>28718</v>
      </c>
      <c r="L314" s="68" t="s">
        <v>272</v>
      </c>
      <c r="M314" s="69" t="s">
        <v>259</v>
      </c>
      <c r="N314" s="69"/>
      <c r="O314" s="70" t="s">
        <v>299</v>
      </c>
      <c r="P314" s="70" t="s">
        <v>1080</v>
      </c>
    </row>
    <row r="315" spans="1:16" ht="13.5" thickBot="1" x14ac:dyDescent="0.25">
      <c r="A315" s="8" t="str">
        <f t="shared" si="24"/>
        <v> BBS 117 </v>
      </c>
      <c r="B315" s="1" t="str">
        <f t="shared" si="25"/>
        <v>I</v>
      </c>
      <c r="C315" s="8">
        <f t="shared" si="26"/>
        <v>50846.625</v>
      </c>
      <c r="D315" s="11" t="str">
        <f t="shared" si="27"/>
        <v>vis</v>
      </c>
      <c r="E315" s="67">
        <f>VLOOKUP(C315,Active!C$21:E$969,3,FALSE)</f>
        <v>28857.027027075768</v>
      </c>
      <c r="F315" s="1" t="s">
        <v>230</v>
      </c>
      <c r="G315" s="11" t="str">
        <f t="shared" si="28"/>
        <v>50846.625</v>
      </c>
      <c r="H315" s="8">
        <f t="shared" si="29"/>
        <v>28857</v>
      </c>
      <c r="I315" s="68" t="s">
        <v>1081</v>
      </c>
      <c r="J315" s="69" t="s">
        <v>1082</v>
      </c>
      <c r="K315" s="68">
        <v>28857</v>
      </c>
      <c r="L315" s="68" t="s">
        <v>919</v>
      </c>
      <c r="M315" s="69" t="s">
        <v>259</v>
      </c>
      <c r="N315" s="69"/>
      <c r="O315" s="70" t="s">
        <v>299</v>
      </c>
      <c r="P315" s="70" t="s">
        <v>1083</v>
      </c>
    </row>
    <row r="316" spans="1:16" ht="13.5" thickBot="1" x14ac:dyDescent="0.25">
      <c r="A316" s="8" t="str">
        <f t="shared" si="24"/>
        <v> BBS 118 </v>
      </c>
      <c r="B316" s="1" t="str">
        <f t="shared" si="25"/>
        <v>I</v>
      </c>
      <c r="C316" s="8">
        <f t="shared" si="26"/>
        <v>50949.466</v>
      </c>
      <c r="D316" s="11" t="str">
        <f t="shared" si="27"/>
        <v>vis</v>
      </c>
      <c r="E316" s="67">
        <f>VLOOKUP(C316,Active!C$21:E$969,3,FALSE)</f>
        <v>29122.025944955843</v>
      </c>
      <c r="F316" s="1" t="s">
        <v>230</v>
      </c>
      <c r="G316" s="11" t="str">
        <f t="shared" si="28"/>
        <v>50949.466</v>
      </c>
      <c r="H316" s="8">
        <f t="shared" si="29"/>
        <v>29122</v>
      </c>
      <c r="I316" s="68" t="s">
        <v>1092</v>
      </c>
      <c r="J316" s="69" t="s">
        <v>1093</v>
      </c>
      <c r="K316" s="68">
        <v>29122</v>
      </c>
      <c r="L316" s="68" t="s">
        <v>919</v>
      </c>
      <c r="M316" s="69" t="s">
        <v>259</v>
      </c>
      <c r="N316" s="69"/>
      <c r="O316" s="70" t="s">
        <v>299</v>
      </c>
      <c r="P316" s="70" t="s">
        <v>1094</v>
      </c>
    </row>
    <row r="317" spans="1:16" ht="13.5" thickBot="1" x14ac:dyDescent="0.25">
      <c r="A317" s="8" t="str">
        <f t="shared" si="24"/>
        <v> BBS 119 </v>
      </c>
      <c r="B317" s="1" t="str">
        <f t="shared" si="25"/>
        <v>I</v>
      </c>
      <c r="C317" s="8">
        <f t="shared" si="26"/>
        <v>51170.671999999999</v>
      </c>
      <c r="D317" s="11" t="str">
        <f t="shared" si="27"/>
        <v>vis</v>
      </c>
      <c r="E317" s="67">
        <f>VLOOKUP(C317,Active!C$21:E$969,3,FALSE)</f>
        <v>29692.025756593015</v>
      </c>
      <c r="F317" s="1" t="s">
        <v>230</v>
      </c>
      <c r="G317" s="11" t="str">
        <f t="shared" si="28"/>
        <v>51170.672</v>
      </c>
      <c r="H317" s="8">
        <f t="shared" si="29"/>
        <v>29692</v>
      </c>
      <c r="I317" s="68" t="s">
        <v>1097</v>
      </c>
      <c r="J317" s="69" t="s">
        <v>1098</v>
      </c>
      <c r="K317" s="68">
        <v>29692</v>
      </c>
      <c r="L317" s="68" t="s">
        <v>919</v>
      </c>
      <c r="M317" s="69" t="s">
        <v>259</v>
      </c>
      <c r="N317" s="69"/>
      <c r="O317" s="70" t="s">
        <v>299</v>
      </c>
      <c r="P317" s="70" t="s">
        <v>1099</v>
      </c>
    </row>
    <row r="318" spans="1:16" ht="13.5" thickBot="1" x14ac:dyDescent="0.25">
      <c r="A318" s="8" t="str">
        <f t="shared" si="24"/>
        <v> BBS 120 </v>
      </c>
      <c r="B318" s="1" t="str">
        <f t="shared" si="25"/>
        <v>I</v>
      </c>
      <c r="C318" s="8">
        <f t="shared" si="26"/>
        <v>51236.642999999996</v>
      </c>
      <c r="D318" s="11" t="str">
        <f t="shared" si="27"/>
        <v>vis</v>
      </c>
      <c r="E318" s="67">
        <f>VLOOKUP(C318,Active!C$21:E$969,3,FALSE)</f>
        <v>29862.018693373731</v>
      </c>
      <c r="F318" s="1" t="s">
        <v>230</v>
      </c>
      <c r="G318" s="11" t="str">
        <f t="shared" si="28"/>
        <v>51236.643</v>
      </c>
      <c r="H318" s="8">
        <f t="shared" si="29"/>
        <v>29862</v>
      </c>
      <c r="I318" s="68" t="s">
        <v>1100</v>
      </c>
      <c r="J318" s="69" t="s">
        <v>1101</v>
      </c>
      <c r="K318" s="68">
        <v>29862</v>
      </c>
      <c r="L318" s="68" t="s">
        <v>287</v>
      </c>
      <c r="M318" s="69" t="s">
        <v>259</v>
      </c>
      <c r="N318" s="69"/>
      <c r="O318" s="70" t="s">
        <v>299</v>
      </c>
      <c r="P318" s="70" t="s">
        <v>1102</v>
      </c>
    </row>
    <row r="319" spans="1:16" ht="13.5" thickBot="1" x14ac:dyDescent="0.25">
      <c r="A319" s="8" t="str">
        <f t="shared" si="24"/>
        <v>IBVS 5287 </v>
      </c>
      <c r="B319" s="1" t="str">
        <f t="shared" si="25"/>
        <v>I</v>
      </c>
      <c r="C319" s="8">
        <f t="shared" si="26"/>
        <v>51576.605900000002</v>
      </c>
      <c r="D319" s="11" t="str">
        <f t="shared" si="27"/>
        <v>vis</v>
      </c>
      <c r="E319" s="67">
        <f>VLOOKUP(C319,Active!C$21:E$969,3,FALSE)</f>
        <v>30738.029239939522</v>
      </c>
      <c r="F319" s="1" t="s">
        <v>230</v>
      </c>
      <c r="G319" s="11" t="str">
        <f t="shared" si="28"/>
        <v>51576.6059</v>
      </c>
      <c r="H319" s="8">
        <f t="shared" si="29"/>
        <v>30738</v>
      </c>
      <c r="I319" s="68" t="s">
        <v>1111</v>
      </c>
      <c r="J319" s="69" t="s">
        <v>1112</v>
      </c>
      <c r="K319" s="68">
        <v>30738</v>
      </c>
      <c r="L319" s="68" t="s">
        <v>1113</v>
      </c>
      <c r="M319" s="69" t="s">
        <v>292</v>
      </c>
      <c r="N319" s="69" t="s">
        <v>293</v>
      </c>
      <c r="O319" s="70" t="s">
        <v>1114</v>
      </c>
      <c r="P319" s="71" t="s">
        <v>1115</v>
      </c>
    </row>
    <row r="320" spans="1:16" ht="13.5" thickBot="1" x14ac:dyDescent="0.25">
      <c r="A320" s="8" t="str">
        <f t="shared" si="24"/>
        <v>IBVS 5583 </v>
      </c>
      <c r="B320" s="1" t="str">
        <f t="shared" si="25"/>
        <v>I</v>
      </c>
      <c r="C320" s="8">
        <f t="shared" si="26"/>
        <v>52367.5164</v>
      </c>
      <c r="D320" s="11" t="str">
        <f t="shared" si="27"/>
        <v>vis</v>
      </c>
      <c r="E320" s="67">
        <f>VLOOKUP(C320,Active!C$21:E$969,3,FALSE)</f>
        <v>32776.033796876793</v>
      </c>
      <c r="F320" s="1" t="s">
        <v>230</v>
      </c>
      <c r="G320" s="11" t="str">
        <f t="shared" si="28"/>
        <v>52367.5164</v>
      </c>
      <c r="H320" s="8">
        <f t="shared" si="29"/>
        <v>32776</v>
      </c>
      <c r="I320" s="68" t="s">
        <v>1171</v>
      </c>
      <c r="J320" s="69" t="s">
        <v>1172</v>
      </c>
      <c r="K320" s="68">
        <v>32776</v>
      </c>
      <c r="L320" s="68" t="s">
        <v>1173</v>
      </c>
      <c r="M320" s="69" t="s">
        <v>292</v>
      </c>
      <c r="N320" s="69" t="s">
        <v>293</v>
      </c>
      <c r="O320" s="70" t="s">
        <v>1114</v>
      </c>
      <c r="P320" s="71" t="s">
        <v>1174</v>
      </c>
    </row>
    <row r="321" spans="1:16" ht="13.5" thickBot="1" x14ac:dyDescent="0.25">
      <c r="A321" s="8" t="str">
        <f t="shared" si="24"/>
        <v> BBS 129 </v>
      </c>
      <c r="B321" s="1" t="str">
        <f t="shared" si="25"/>
        <v>I</v>
      </c>
      <c r="C321" s="8">
        <f t="shared" si="26"/>
        <v>52609.694000000003</v>
      </c>
      <c r="D321" s="11" t="str">
        <f t="shared" si="27"/>
        <v>vis</v>
      </c>
      <c r="E321" s="67">
        <f>VLOOKUP(C321,Active!C$21:E$969,3,FALSE)</f>
        <v>33400.072866263457</v>
      </c>
      <c r="F321" s="1" t="s">
        <v>230</v>
      </c>
      <c r="G321" s="11" t="str">
        <f t="shared" si="28"/>
        <v>52609.694</v>
      </c>
      <c r="H321" s="8">
        <f t="shared" si="29"/>
        <v>33400</v>
      </c>
      <c r="I321" s="68" t="s">
        <v>1183</v>
      </c>
      <c r="J321" s="69" t="s">
        <v>1184</v>
      </c>
      <c r="K321" s="68">
        <v>33400</v>
      </c>
      <c r="L321" s="68" t="s">
        <v>1185</v>
      </c>
      <c r="M321" s="69" t="s">
        <v>259</v>
      </c>
      <c r="N321" s="69"/>
      <c r="O321" s="70" t="s">
        <v>299</v>
      </c>
      <c r="P321" s="70" t="s">
        <v>1186</v>
      </c>
    </row>
    <row r="322" spans="1:16" ht="13.5" thickBot="1" x14ac:dyDescent="0.25">
      <c r="A322" s="8" t="str">
        <f t="shared" si="24"/>
        <v> BBS 130 </v>
      </c>
      <c r="B322" s="1" t="str">
        <f t="shared" si="25"/>
        <v>I</v>
      </c>
      <c r="C322" s="8">
        <f t="shared" si="26"/>
        <v>53052.498</v>
      </c>
      <c r="D322" s="11" t="str">
        <f t="shared" si="27"/>
        <v>vis</v>
      </c>
      <c r="E322" s="67">
        <f>VLOOKUP(C322,Active!C$21:E$969,3,FALSE)</f>
        <v>34541.082588387573</v>
      </c>
      <c r="F322" s="1" t="s">
        <v>230</v>
      </c>
      <c r="G322" s="11" t="str">
        <f t="shared" si="28"/>
        <v>53052.498</v>
      </c>
      <c r="H322" s="8">
        <f t="shared" si="29"/>
        <v>34541</v>
      </c>
      <c r="I322" s="68" t="s">
        <v>1208</v>
      </c>
      <c r="J322" s="69" t="s">
        <v>1209</v>
      </c>
      <c r="K322" s="68">
        <v>34541</v>
      </c>
      <c r="L322" s="68" t="s">
        <v>1210</v>
      </c>
      <c r="M322" s="69" t="s">
        <v>259</v>
      </c>
      <c r="N322" s="69"/>
      <c r="O322" s="70" t="s">
        <v>299</v>
      </c>
      <c r="P322" s="70" t="s">
        <v>1211</v>
      </c>
    </row>
    <row r="323" spans="1:16" ht="13.5" thickBot="1" x14ac:dyDescent="0.25">
      <c r="A323" s="8" t="str">
        <f t="shared" si="24"/>
        <v>OEJV 0003 </v>
      </c>
      <c r="B323" s="1" t="str">
        <f t="shared" si="25"/>
        <v>I</v>
      </c>
      <c r="C323" s="8">
        <f t="shared" si="26"/>
        <v>53381.580999999998</v>
      </c>
      <c r="D323" s="11" t="str">
        <f t="shared" si="27"/>
        <v>vis</v>
      </c>
      <c r="E323" s="67">
        <f>VLOOKUP(C323,Active!C$21:E$969,3,FALSE)</f>
        <v>35389.057995985</v>
      </c>
      <c r="F323" s="1" t="s">
        <v>230</v>
      </c>
      <c r="G323" s="11" t="str">
        <f t="shared" si="28"/>
        <v>53381.581</v>
      </c>
      <c r="H323" s="8">
        <f t="shared" si="29"/>
        <v>35389</v>
      </c>
      <c r="I323" s="68" t="s">
        <v>1215</v>
      </c>
      <c r="J323" s="69" t="s">
        <v>1216</v>
      </c>
      <c r="K323" s="68">
        <v>35389</v>
      </c>
      <c r="L323" s="68" t="s">
        <v>1217</v>
      </c>
      <c r="M323" s="69" t="s">
        <v>259</v>
      </c>
      <c r="N323" s="69"/>
      <c r="O323" s="70" t="s">
        <v>299</v>
      </c>
      <c r="P323" s="71" t="s">
        <v>1218</v>
      </c>
    </row>
    <row r="324" spans="1:16" ht="13.5" thickBot="1" x14ac:dyDescent="0.25">
      <c r="A324" s="8" t="str">
        <f t="shared" si="24"/>
        <v>IBVS 5843 </v>
      </c>
      <c r="B324" s="1" t="str">
        <f t="shared" si="25"/>
        <v>II</v>
      </c>
      <c r="C324" s="8">
        <f t="shared" si="26"/>
        <v>53466.767899999999</v>
      </c>
      <c r="D324" s="11" t="str">
        <f t="shared" si="27"/>
        <v>vis</v>
      </c>
      <c r="E324" s="67">
        <f>VLOOKUP(C324,Active!C$21:E$969,3,FALSE)</f>
        <v>35608.566132988315</v>
      </c>
      <c r="F324" s="1" t="s">
        <v>230</v>
      </c>
      <c r="G324" s="11" t="str">
        <f t="shared" si="28"/>
        <v>53466.7679</v>
      </c>
      <c r="H324" s="8">
        <f t="shared" si="29"/>
        <v>35608.5</v>
      </c>
      <c r="I324" s="68" t="s">
        <v>1229</v>
      </c>
      <c r="J324" s="69" t="s">
        <v>1230</v>
      </c>
      <c r="K324" s="68">
        <v>35608.5</v>
      </c>
      <c r="L324" s="68" t="s">
        <v>1231</v>
      </c>
      <c r="M324" s="69" t="s">
        <v>1133</v>
      </c>
      <c r="N324" s="69" t="s">
        <v>1232</v>
      </c>
      <c r="O324" s="70" t="s">
        <v>1233</v>
      </c>
      <c r="P324" s="71" t="s">
        <v>1234</v>
      </c>
    </row>
    <row r="325" spans="1:16" ht="13.5" thickBot="1" x14ac:dyDescent="0.25">
      <c r="A325" s="8" t="str">
        <f t="shared" si="24"/>
        <v>IBVS 5843 </v>
      </c>
      <c r="B325" s="1" t="str">
        <f t="shared" si="25"/>
        <v>II</v>
      </c>
      <c r="C325" s="8">
        <f t="shared" si="26"/>
        <v>53468.707499999997</v>
      </c>
      <c r="D325" s="11" t="str">
        <f t="shared" si="27"/>
        <v>vis</v>
      </c>
      <c r="E325" s="67">
        <f>VLOOKUP(C325,Active!C$21:E$969,3,FALSE)</f>
        <v>35613.564060868441</v>
      </c>
      <c r="F325" s="1" t="s">
        <v>230</v>
      </c>
      <c r="G325" s="11" t="str">
        <f t="shared" si="28"/>
        <v>53468.7075</v>
      </c>
      <c r="H325" s="8">
        <f t="shared" si="29"/>
        <v>35613.5</v>
      </c>
      <c r="I325" s="68" t="s">
        <v>1235</v>
      </c>
      <c r="J325" s="69" t="s">
        <v>1236</v>
      </c>
      <c r="K325" s="68" t="s">
        <v>1237</v>
      </c>
      <c r="L325" s="68" t="s">
        <v>1238</v>
      </c>
      <c r="M325" s="69" t="s">
        <v>1133</v>
      </c>
      <c r="N325" s="69" t="s">
        <v>1232</v>
      </c>
      <c r="O325" s="70" t="s">
        <v>1233</v>
      </c>
      <c r="P325" s="71" t="s">
        <v>1234</v>
      </c>
    </row>
    <row r="326" spans="1:16" ht="13.5" thickBot="1" x14ac:dyDescent="0.25">
      <c r="A326" s="8" t="str">
        <f t="shared" si="24"/>
        <v>IBVS 5636 </v>
      </c>
      <c r="B326" s="1" t="str">
        <f t="shared" si="25"/>
        <v>I</v>
      </c>
      <c r="C326" s="8">
        <f t="shared" si="26"/>
        <v>53547.672400000003</v>
      </c>
      <c r="D326" s="11" t="str">
        <f t="shared" si="27"/>
        <v>vis</v>
      </c>
      <c r="E326" s="67">
        <f>VLOOKUP(C326,Active!C$21:E$969,3,FALSE)</f>
        <v>35817.03945541448</v>
      </c>
      <c r="F326" s="1" t="s">
        <v>230</v>
      </c>
      <c r="G326" s="11" t="str">
        <f t="shared" si="28"/>
        <v>53547.6724</v>
      </c>
      <c r="H326" s="8">
        <f t="shared" si="29"/>
        <v>35817</v>
      </c>
      <c r="I326" s="68" t="s">
        <v>1244</v>
      </c>
      <c r="J326" s="69" t="s">
        <v>1245</v>
      </c>
      <c r="K326" s="68" t="s">
        <v>1246</v>
      </c>
      <c r="L326" s="68" t="s">
        <v>1247</v>
      </c>
      <c r="M326" s="69" t="s">
        <v>292</v>
      </c>
      <c r="N326" s="69" t="s">
        <v>205</v>
      </c>
      <c r="O326" s="70" t="s">
        <v>1248</v>
      </c>
      <c r="P326" s="71" t="s">
        <v>1249</v>
      </c>
    </row>
    <row r="327" spans="1:16" ht="26.25" thickBot="1" x14ac:dyDescent="0.25">
      <c r="A327" s="8" t="str">
        <f t="shared" si="24"/>
        <v>JAAVSO 36(2);171 </v>
      </c>
      <c r="B327" s="1" t="str">
        <f t="shared" si="25"/>
        <v>I</v>
      </c>
      <c r="C327" s="8">
        <f t="shared" si="26"/>
        <v>54519.814100000003</v>
      </c>
      <c r="D327" s="11" t="str">
        <f t="shared" si="27"/>
        <v>vis</v>
      </c>
      <c r="E327" s="67">
        <f>VLOOKUP(C327,Active!C$21:E$969,3,FALSE)</f>
        <v>38322.037447714181</v>
      </c>
      <c r="F327" s="1" t="s">
        <v>230</v>
      </c>
      <c r="G327" s="11" t="str">
        <f t="shared" si="28"/>
        <v>54519.8141</v>
      </c>
      <c r="H327" s="8">
        <f t="shared" si="29"/>
        <v>38322</v>
      </c>
      <c r="I327" s="68" t="s">
        <v>1287</v>
      </c>
      <c r="J327" s="69" t="s">
        <v>1288</v>
      </c>
      <c r="K327" s="68" t="s">
        <v>1289</v>
      </c>
      <c r="L327" s="68" t="s">
        <v>1202</v>
      </c>
      <c r="M327" s="69" t="s">
        <v>1133</v>
      </c>
      <c r="N327" s="69" t="s">
        <v>1134</v>
      </c>
      <c r="O327" s="70" t="s">
        <v>575</v>
      </c>
      <c r="P327" s="71" t="s">
        <v>1290</v>
      </c>
    </row>
    <row r="328" spans="1:16" ht="26.25" thickBot="1" x14ac:dyDescent="0.25">
      <c r="A328" s="8" t="str">
        <f t="shared" si="24"/>
        <v>JAAVSO 36(2);186 </v>
      </c>
      <c r="B328" s="1" t="str">
        <f t="shared" si="25"/>
        <v>I</v>
      </c>
      <c r="C328" s="8">
        <f t="shared" si="26"/>
        <v>54540.771699999998</v>
      </c>
      <c r="D328" s="11" t="str">
        <f t="shared" si="27"/>
        <v>vis</v>
      </c>
      <c r="E328" s="67">
        <f>VLOOKUP(C328,Active!C$21:E$969,3,FALSE)</f>
        <v>38376.040630504722</v>
      </c>
      <c r="F328" s="1" t="s">
        <v>230</v>
      </c>
      <c r="G328" s="11" t="str">
        <f t="shared" si="28"/>
        <v>54540.7717</v>
      </c>
      <c r="H328" s="8">
        <f t="shared" si="29"/>
        <v>38376</v>
      </c>
      <c r="I328" s="68" t="s">
        <v>1291</v>
      </c>
      <c r="J328" s="69" t="s">
        <v>1292</v>
      </c>
      <c r="K328" s="68" t="s">
        <v>1293</v>
      </c>
      <c r="L328" s="68" t="s">
        <v>1277</v>
      </c>
      <c r="M328" s="69" t="s">
        <v>1133</v>
      </c>
      <c r="N328" s="69" t="s">
        <v>1294</v>
      </c>
      <c r="O328" s="70" t="s">
        <v>575</v>
      </c>
      <c r="P328" s="71" t="s">
        <v>1295</v>
      </c>
    </row>
    <row r="329" spans="1:16" ht="26.25" thickBot="1" x14ac:dyDescent="0.25">
      <c r="A329" s="8" t="str">
        <f t="shared" si="24"/>
        <v>JAAVSO 36(2);186 </v>
      </c>
      <c r="B329" s="1" t="str">
        <f t="shared" si="25"/>
        <v>I</v>
      </c>
      <c r="C329" s="8">
        <f t="shared" si="26"/>
        <v>54554.743000000002</v>
      </c>
      <c r="D329" s="11" t="str">
        <f t="shared" si="27"/>
        <v>vis</v>
      </c>
      <c r="E329" s="67">
        <f>VLOOKUP(C329,Active!C$21:E$969,3,FALSE)</f>
        <v>38412.041635759226</v>
      </c>
      <c r="F329" s="1" t="s">
        <v>230</v>
      </c>
      <c r="G329" s="11" t="str">
        <f t="shared" si="28"/>
        <v>54554.743</v>
      </c>
      <c r="H329" s="8">
        <f t="shared" si="29"/>
        <v>38412</v>
      </c>
      <c r="I329" s="68" t="s">
        <v>1296</v>
      </c>
      <c r="J329" s="69" t="s">
        <v>1297</v>
      </c>
      <c r="K329" s="68" t="s">
        <v>1298</v>
      </c>
      <c r="L329" s="68" t="s">
        <v>1123</v>
      </c>
      <c r="M329" s="69" t="s">
        <v>1133</v>
      </c>
      <c r="N329" s="69" t="s">
        <v>1294</v>
      </c>
      <c r="O329" s="70" t="s">
        <v>575</v>
      </c>
      <c r="P329" s="71" t="s">
        <v>1295</v>
      </c>
    </row>
    <row r="330" spans="1:16" ht="26.25" thickBot="1" x14ac:dyDescent="0.25">
      <c r="A330" s="8" t="str">
        <f t="shared" si="24"/>
        <v>JAAVSO 36(2);186 </v>
      </c>
      <c r="B330" s="1" t="str">
        <f t="shared" si="25"/>
        <v>II</v>
      </c>
      <c r="C330" s="8">
        <f t="shared" si="26"/>
        <v>54567.746899999998</v>
      </c>
      <c r="D330" s="11" t="str">
        <f t="shared" si="27"/>
        <v>vis</v>
      </c>
      <c r="E330" s="67">
        <f>VLOOKUP(C330,Active!C$21:E$969,3,FALSE)</f>
        <v>38445.549861352323</v>
      </c>
      <c r="F330" s="1" t="s">
        <v>230</v>
      </c>
      <c r="G330" s="11" t="str">
        <f t="shared" si="28"/>
        <v>54567.7469</v>
      </c>
      <c r="H330" s="8">
        <f t="shared" si="29"/>
        <v>38445.5</v>
      </c>
      <c r="I330" s="68" t="s">
        <v>1299</v>
      </c>
      <c r="J330" s="69" t="s">
        <v>1300</v>
      </c>
      <c r="K330" s="68" t="s">
        <v>1301</v>
      </c>
      <c r="L330" s="68" t="s">
        <v>1302</v>
      </c>
      <c r="M330" s="69" t="s">
        <v>1133</v>
      </c>
      <c r="N330" s="69" t="s">
        <v>1294</v>
      </c>
      <c r="O330" s="70" t="s">
        <v>1243</v>
      </c>
      <c r="P330" s="71" t="s">
        <v>1295</v>
      </c>
    </row>
    <row r="331" spans="1:16" ht="26.25" thickBot="1" x14ac:dyDescent="0.25">
      <c r="A331" s="8" t="str">
        <f t="shared" ref="A331:A394" si="30">P331</f>
        <v>JAAVSO 36(2);186 </v>
      </c>
      <c r="B331" s="1" t="str">
        <f t="shared" ref="B331:B394" si="31">IF(H331=INT(H331),"I","II")</f>
        <v>II</v>
      </c>
      <c r="C331" s="8">
        <f t="shared" ref="C331:C394" si="32">1*G331</f>
        <v>54569.687299999998</v>
      </c>
      <c r="D331" s="11" t="str">
        <f t="shared" ref="D331:D394" si="33">VLOOKUP(F331,I$1:J$5,2,FALSE)</f>
        <v>vis</v>
      </c>
      <c r="E331" s="67">
        <f>VLOOKUP(C331,Active!C$21:E$969,3,FALSE)</f>
        <v>38450.549850658674</v>
      </c>
      <c r="F331" s="1" t="s">
        <v>230</v>
      </c>
      <c r="G331" s="11" t="str">
        <f t="shared" ref="G331:G394" si="34">MID(I331,3,LEN(I331)-3)</f>
        <v>54569.6873</v>
      </c>
      <c r="H331" s="8">
        <f t="shared" ref="H331:H394" si="35">1*K331</f>
        <v>38450.5</v>
      </c>
      <c r="I331" s="68" t="s">
        <v>1303</v>
      </c>
      <c r="J331" s="69" t="s">
        <v>1304</v>
      </c>
      <c r="K331" s="68" t="s">
        <v>1305</v>
      </c>
      <c r="L331" s="68" t="s">
        <v>1306</v>
      </c>
      <c r="M331" s="69" t="s">
        <v>1133</v>
      </c>
      <c r="N331" s="69" t="s">
        <v>1294</v>
      </c>
      <c r="O331" s="70" t="s">
        <v>1243</v>
      </c>
      <c r="P331" s="71" t="s">
        <v>1295</v>
      </c>
    </row>
    <row r="332" spans="1:16" ht="13.5" thickBot="1" x14ac:dyDescent="0.25">
      <c r="A332" s="8" t="str">
        <f t="shared" si="30"/>
        <v> JAAVSO 37;44 </v>
      </c>
      <c r="B332" s="1" t="str">
        <f t="shared" si="31"/>
        <v>II</v>
      </c>
      <c r="C332" s="8">
        <f t="shared" si="32"/>
        <v>54828.925999999999</v>
      </c>
      <c r="D332" s="11" t="str">
        <f t="shared" si="33"/>
        <v>vis</v>
      </c>
      <c r="E332" s="67">
        <f>VLOOKUP(C332,Active!C$21:E$969,3,FALSE)</f>
        <v>39118.55166873354</v>
      </c>
      <c r="F332" s="1" t="s">
        <v>230</v>
      </c>
      <c r="G332" s="11" t="str">
        <f t="shared" si="34"/>
        <v>54828.926</v>
      </c>
      <c r="H332" s="8">
        <f t="shared" si="35"/>
        <v>39118.5</v>
      </c>
      <c r="I332" s="68" t="s">
        <v>1307</v>
      </c>
      <c r="J332" s="69" t="s">
        <v>1308</v>
      </c>
      <c r="K332" s="68" t="s">
        <v>1309</v>
      </c>
      <c r="L332" s="68" t="s">
        <v>303</v>
      </c>
      <c r="M332" s="69" t="s">
        <v>1133</v>
      </c>
      <c r="N332" s="69" t="s">
        <v>1134</v>
      </c>
      <c r="O332" s="70" t="s">
        <v>575</v>
      </c>
      <c r="P332" s="70" t="s">
        <v>1310</v>
      </c>
    </row>
    <row r="333" spans="1:16" ht="13.5" thickBot="1" x14ac:dyDescent="0.25">
      <c r="A333" s="8" t="str">
        <f t="shared" si="30"/>
        <v> JAAVSO 37;44 </v>
      </c>
      <c r="B333" s="1" t="str">
        <f t="shared" si="31"/>
        <v>I</v>
      </c>
      <c r="C333" s="8">
        <f t="shared" si="32"/>
        <v>54832.998699999996</v>
      </c>
      <c r="D333" s="11" t="str">
        <f t="shared" si="33"/>
        <v>vis</v>
      </c>
      <c r="E333" s="67">
        <f>VLOOKUP(C333,Active!C$21:E$969,3,FALSE)</f>
        <v>39129.046131961717</v>
      </c>
      <c r="F333" s="1" t="s">
        <v>230</v>
      </c>
      <c r="G333" s="11" t="str">
        <f t="shared" si="34"/>
        <v>54832.9987</v>
      </c>
      <c r="H333" s="8">
        <f t="shared" si="35"/>
        <v>39129</v>
      </c>
      <c r="I333" s="68" t="s">
        <v>1311</v>
      </c>
      <c r="J333" s="69" t="s">
        <v>1312</v>
      </c>
      <c r="K333" s="68" t="s">
        <v>1313</v>
      </c>
      <c r="L333" s="68" t="s">
        <v>1314</v>
      </c>
      <c r="M333" s="69" t="s">
        <v>1133</v>
      </c>
      <c r="N333" s="69" t="s">
        <v>1134</v>
      </c>
      <c r="O333" s="70" t="s">
        <v>575</v>
      </c>
      <c r="P333" s="70" t="s">
        <v>1310</v>
      </c>
    </row>
    <row r="334" spans="1:16" ht="13.5" thickBot="1" x14ac:dyDescent="0.25">
      <c r="A334" s="8" t="str">
        <f t="shared" si="30"/>
        <v>IBVS 5894 </v>
      </c>
      <c r="B334" s="1" t="str">
        <f t="shared" si="31"/>
        <v>I</v>
      </c>
      <c r="C334" s="8">
        <f t="shared" si="32"/>
        <v>54874.910600000003</v>
      </c>
      <c r="D334" s="11" t="str">
        <f t="shared" si="33"/>
        <v>vis</v>
      </c>
      <c r="E334" s="67">
        <f>VLOOKUP(C334,Active!C$21:E$969,3,FALSE)</f>
        <v>39237.043994159671</v>
      </c>
      <c r="F334" s="1" t="s">
        <v>230</v>
      </c>
      <c r="G334" s="11" t="str">
        <f t="shared" si="34"/>
        <v>54874.9106</v>
      </c>
      <c r="H334" s="8">
        <f t="shared" si="35"/>
        <v>39237</v>
      </c>
      <c r="I334" s="68" t="s">
        <v>1315</v>
      </c>
      <c r="J334" s="69" t="s">
        <v>1316</v>
      </c>
      <c r="K334" s="68" t="s">
        <v>1317</v>
      </c>
      <c r="L334" s="68" t="s">
        <v>1318</v>
      </c>
      <c r="M334" s="69" t="s">
        <v>1133</v>
      </c>
      <c r="N334" s="69" t="s">
        <v>230</v>
      </c>
      <c r="O334" s="70" t="s">
        <v>493</v>
      </c>
      <c r="P334" s="71" t="s">
        <v>1319</v>
      </c>
    </row>
    <row r="335" spans="1:16" ht="13.5" thickBot="1" x14ac:dyDescent="0.25">
      <c r="A335" s="8" t="str">
        <f t="shared" si="30"/>
        <v> JAAVSO 38;85 </v>
      </c>
      <c r="B335" s="1" t="str">
        <f t="shared" si="31"/>
        <v>II</v>
      </c>
      <c r="C335" s="8">
        <f t="shared" si="32"/>
        <v>54891.7955</v>
      </c>
      <c r="D335" s="11" t="str">
        <f t="shared" si="33"/>
        <v>vis</v>
      </c>
      <c r="E335" s="67">
        <f>VLOOKUP(C335,Active!C$21:E$969,3,FALSE)</f>
        <v>39280.552713722027</v>
      </c>
      <c r="F335" s="1" t="s">
        <v>230</v>
      </c>
      <c r="G335" s="11" t="str">
        <f t="shared" si="34"/>
        <v>54891.7955</v>
      </c>
      <c r="H335" s="8">
        <f t="shared" si="35"/>
        <v>39280.5</v>
      </c>
      <c r="I335" s="68" t="s">
        <v>1320</v>
      </c>
      <c r="J335" s="69" t="s">
        <v>1321</v>
      </c>
      <c r="K335" s="68" t="s">
        <v>1322</v>
      </c>
      <c r="L335" s="68" t="s">
        <v>1323</v>
      </c>
      <c r="M335" s="69" t="s">
        <v>1133</v>
      </c>
      <c r="N335" s="69" t="s">
        <v>1134</v>
      </c>
      <c r="O335" s="70" t="s">
        <v>575</v>
      </c>
      <c r="P335" s="70" t="s">
        <v>1324</v>
      </c>
    </row>
    <row r="336" spans="1:16" ht="13.5" thickBot="1" x14ac:dyDescent="0.25">
      <c r="A336" s="8" t="str">
        <f t="shared" si="30"/>
        <v> JAAVSO 38;85 </v>
      </c>
      <c r="B336" s="1" t="str">
        <f t="shared" si="31"/>
        <v>II</v>
      </c>
      <c r="C336" s="8">
        <f t="shared" si="32"/>
        <v>54912.750800000002</v>
      </c>
      <c r="D336" s="11" t="str">
        <f t="shared" si="33"/>
        <v>vis</v>
      </c>
      <c r="E336" s="67">
        <f>VLOOKUP(C336,Active!C$21:E$969,3,FALSE)</f>
        <v>39334.549969912194</v>
      </c>
      <c r="F336" s="1" t="s">
        <v>230</v>
      </c>
      <c r="G336" s="11" t="str">
        <f t="shared" si="34"/>
        <v>54912.7508</v>
      </c>
      <c r="H336" s="8">
        <f t="shared" si="35"/>
        <v>39334.5</v>
      </c>
      <c r="I336" s="68" t="s">
        <v>1325</v>
      </c>
      <c r="J336" s="69" t="s">
        <v>1326</v>
      </c>
      <c r="K336" s="68" t="s">
        <v>1327</v>
      </c>
      <c r="L336" s="68" t="s">
        <v>1302</v>
      </c>
      <c r="M336" s="69" t="s">
        <v>1133</v>
      </c>
      <c r="N336" s="69" t="s">
        <v>1134</v>
      </c>
      <c r="O336" s="70" t="s">
        <v>581</v>
      </c>
      <c r="P336" s="70" t="s">
        <v>1324</v>
      </c>
    </row>
    <row r="337" spans="1:16" ht="13.5" thickBot="1" x14ac:dyDescent="0.25">
      <c r="A337" s="8" t="str">
        <f t="shared" si="30"/>
        <v>IBVS 5938 </v>
      </c>
      <c r="B337" s="1" t="str">
        <f t="shared" si="31"/>
        <v>I</v>
      </c>
      <c r="C337" s="8">
        <f t="shared" si="32"/>
        <v>54934.69</v>
      </c>
      <c r="D337" s="11" t="str">
        <f t="shared" si="33"/>
        <v>vis</v>
      </c>
      <c r="E337" s="67">
        <f>VLOOKUP(C337,Active!C$21:E$969,3,FALSE)</f>
        <v>39391.082522679615</v>
      </c>
      <c r="F337" s="1" t="s">
        <v>230</v>
      </c>
      <c r="G337" s="11" t="str">
        <f t="shared" si="34"/>
        <v>54934.690</v>
      </c>
      <c r="H337" s="8">
        <f t="shared" si="35"/>
        <v>39391</v>
      </c>
      <c r="I337" s="68" t="s">
        <v>1335</v>
      </c>
      <c r="J337" s="69" t="s">
        <v>1336</v>
      </c>
      <c r="K337" s="68" t="s">
        <v>1337</v>
      </c>
      <c r="L337" s="68" t="s">
        <v>1210</v>
      </c>
      <c r="M337" s="69" t="s">
        <v>1133</v>
      </c>
      <c r="N337" s="69" t="s">
        <v>230</v>
      </c>
      <c r="O337" s="70" t="s">
        <v>1135</v>
      </c>
      <c r="P337" s="71" t="s">
        <v>1338</v>
      </c>
    </row>
    <row r="338" spans="1:16" ht="13.5" thickBot="1" x14ac:dyDescent="0.25">
      <c r="A338" s="8" t="str">
        <f t="shared" si="30"/>
        <v> JAAVSO 38;85 </v>
      </c>
      <c r="B338" s="1" t="str">
        <f t="shared" si="31"/>
        <v>II</v>
      </c>
      <c r="C338" s="8">
        <f t="shared" si="32"/>
        <v>54952.723599999998</v>
      </c>
      <c r="D338" s="11" t="str">
        <f t="shared" si="33"/>
        <v>vis</v>
      </c>
      <c r="E338" s="67">
        <f>VLOOKUP(C338,Active!C$21:E$969,3,FALSE)</f>
        <v>39437.55119262138</v>
      </c>
      <c r="F338" s="1" t="s">
        <v>230</v>
      </c>
      <c r="G338" s="11" t="str">
        <f t="shared" si="34"/>
        <v>54952.7236</v>
      </c>
      <c r="H338" s="8">
        <f t="shared" si="35"/>
        <v>39437.5</v>
      </c>
      <c r="I338" s="68" t="s">
        <v>1339</v>
      </c>
      <c r="J338" s="69" t="s">
        <v>1340</v>
      </c>
      <c r="K338" s="68" t="s">
        <v>1341</v>
      </c>
      <c r="L338" s="68" t="s">
        <v>1342</v>
      </c>
      <c r="M338" s="69" t="s">
        <v>1133</v>
      </c>
      <c r="N338" s="69" t="s">
        <v>1134</v>
      </c>
      <c r="O338" s="70" t="s">
        <v>1203</v>
      </c>
      <c r="P338" s="70" t="s">
        <v>1324</v>
      </c>
    </row>
    <row r="339" spans="1:16" ht="13.5" thickBot="1" x14ac:dyDescent="0.25">
      <c r="A339" s="8" t="str">
        <f t="shared" si="30"/>
        <v> JAAVSO 38;120 </v>
      </c>
      <c r="B339" s="1" t="str">
        <f t="shared" si="31"/>
        <v>I</v>
      </c>
      <c r="C339" s="8">
        <f t="shared" si="32"/>
        <v>55191.973400000003</v>
      </c>
      <c r="D339" s="11" t="str">
        <f t="shared" si="33"/>
        <v>vis</v>
      </c>
      <c r="E339" s="67">
        <f>VLOOKUP(C339,Active!C$21:E$969,3,FALSE)</f>
        <v>40054.045957384704</v>
      </c>
      <c r="F339" s="1" t="s">
        <v>230</v>
      </c>
      <c r="G339" s="11" t="str">
        <f t="shared" si="34"/>
        <v>55191.9734</v>
      </c>
      <c r="H339" s="8">
        <f t="shared" si="35"/>
        <v>40054</v>
      </c>
      <c r="I339" s="68" t="s">
        <v>1343</v>
      </c>
      <c r="J339" s="69" t="s">
        <v>1344</v>
      </c>
      <c r="K339" s="68" t="s">
        <v>1345</v>
      </c>
      <c r="L339" s="68" t="s">
        <v>1346</v>
      </c>
      <c r="M339" s="69" t="s">
        <v>1133</v>
      </c>
      <c r="N339" s="69" t="s">
        <v>1134</v>
      </c>
      <c r="O339" s="70" t="s">
        <v>575</v>
      </c>
      <c r="P339" s="70" t="s">
        <v>1347</v>
      </c>
    </row>
    <row r="340" spans="1:16" ht="13.5" thickBot="1" x14ac:dyDescent="0.25">
      <c r="A340" s="8" t="str">
        <f t="shared" si="30"/>
        <v> JAAVSO 39;94 </v>
      </c>
      <c r="B340" s="1" t="str">
        <f t="shared" si="31"/>
        <v>I</v>
      </c>
      <c r="C340" s="8">
        <f t="shared" si="32"/>
        <v>55296.755799999999</v>
      </c>
      <c r="D340" s="11" t="str">
        <f t="shared" si="33"/>
        <v>vis</v>
      </c>
      <c r="E340" s="67">
        <f>VLOOKUP(C340,Active!C$21:E$969,3,FALSE)</f>
        <v>40324.047441353898</v>
      </c>
      <c r="F340" s="1" t="s">
        <v>230</v>
      </c>
      <c r="G340" s="11" t="str">
        <f t="shared" si="34"/>
        <v>55296.7558</v>
      </c>
      <c r="H340" s="8">
        <f t="shared" si="35"/>
        <v>40324</v>
      </c>
      <c r="I340" s="68" t="s">
        <v>1348</v>
      </c>
      <c r="J340" s="69" t="s">
        <v>1349</v>
      </c>
      <c r="K340" s="68" t="s">
        <v>1350</v>
      </c>
      <c r="L340" s="68" t="s">
        <v>1351</v>
      </c>
      <c r="M340" s="69" t="s">
        <v>1133</v>
      </c>
      <c r="N340" s="69" t="s">
        <v>1134</v>
      </c>
      <c r="O340" s="70" t="s">
        <v>575</v>
      </c>
      <c r="P340" s="70" t="s">
        <v>1352</v>
      </c>
    </row>
    <row r="341" spans="1:16" ht="13.5" thickBot="1" x14ac:dyDescent="0.25">
      <c r="A341" s="8" t="str">
        <f t="shared" si="30"/>
        <v> JAAVSO 39;94 </v>
      </c>
      <c r="B341" s="1" t="str">
        <f t="shared" si="31"/>
        <v>I</v>
      </c>
      <c r="C341" s="8">
        <f t="shared" si="32"/>
        <v>55298.696000000004</v>
      </c>
      <c r="D341" s="11" t="str">
        <f t="shared" si="33"/>
        <v>vis</v>
      </c>
      <c r="E341" s="67">
        <f>VLOOKUP(C341,Active!C$21:E$969,3,FALSE)</f>
        <v>40329.046915303705</v>
      </c>
      <c r="F341" s="1" t="s">
        <v>230</v>
      </c>
      <c r="G341" s="11" t="str">
        <f t="shared" si="34"/>
        <v>55298.6960</v>
      </c>
      <c r="H341" s="8">
        <f t="shared" si="35"/>
        <v>40329</v>
      </c>
      <c r="I341" s="68" t="s">
        <v>1353</v>
      </c>
      <c r="J341" s="69" t="s">
        <v>1354</v>
      </c>
      <c r="K341" s="68" t="s">
        <v>1355</v>
      </c>
      <c r="L341" s="68" t="s">
        <v>1356</v>
      </c>
      <c r="M341" s="69" t="s">
        <v>1133</v>
      </c>
      <c r="N341" s="69" t="s">
        <v>1134</v>
      </c>
      <c r="O341" s="70" t="s">
        <v>1203</v>
      </c>
      <c r="P341" s="70" t="s">
        <v>1352</v>
      </c>
    </row>
    <row r="342" spans="1:16" ht="13.5" thickBot="1" x14ac:dyDescent="0.25">
      <c r="A342" s="8" t="str">
        <f t="shared" si="30"/>
        <v> JAAVSO 39;94 </v>
      </c>
      <c r="B342" s="1" t="str">
        <f t="shared" si="31"/>
        <v>II</v>
      </c>
      <c r="C342" s="8">
        <f t="shared" si="32"/>
        <v>55304.7114</v>
      </c>
      <c r="D342" s="11" t="str">
        <f t="shared" si="33"/>
        <v>vis</v>
      </c>
      <c r="E342" s="67">
        <f>VLOOKUP(C342,Active!C$21:E$969,3,FALSE)</f>
        <v>40344.547294438627</v>
      </c>
      <c r="F342" s="1" t="s">
        <v>230</v>
      </c>
      <c r="G342" s="11" t="str">
        <f t="shared" si="34"/>
        <v>55304.7114</v>
      </c>
      <c r="H342" s="8">
        <f t="shared" si="35"/>
        <v>40344.5</v>
      </c>
      <c r="I342" s="68" t="s">
        <v>1357</v>
      </c>
      <c r="J342" s="69" t="s">
        <v>1358</v>
      </c>
      <c r="K342" s="68" t="s">
        <v>1359</v>
      </c>
      <c r="L342" s="68" t="s">
        <v>1351</v>
      </c>
      <c r="M342" s="69" t="s">
        <v>1133</v>
      </c>
      <c r="N342" s="69" t="s">
        <v>1134</v>
      </c>
      <c r="O342" s="70" t="s">
        <v>575</v>
      </c>
      <c r="P342" s="70" t="s">
        <v>1352</v>
      </c>
    </row>
    <row r="343" spans="1:16" ht="13.5" thickBot="1" x14ac:dyDescent="0.25">
      <c r="A343" s="8" t="str">
        <f t="shared" si="30"/>
        <v>IBVS 5945 </v>
      </c>
      <c r="B343" s="1" t="str">
        <f t="shared" si="31"/>
        <v>I</v>
      </c>
      <c r="C343" s="8">
        <f t="shared" si="32"/>
        <v>55320.818200000002</v>
      </c>
      <c r="D343" s="11" t="str">
        <f t="shared" si="33"/>
        <v>vis</v>
      </c>
      <c r="E343" s="67">
        <f>VLOOKUP(C343,Active!C$21:E$969,3,FALSE)</f>
        <v>40386.051019319864</v>
      </c>
      <c r="F343" s="1" t="s">
        <v>230</v>
      </c>
      <c r="G343" s="11" t="str">
        <f t="shared" si="34"/>
        <v>55320.8182</v>
      </c>
      <c r="H343" s="8">
        <f t="shared" si="35"/>
        <v>40386</v>
      </c>
      <c r="I343" s="68" t="s">
        <v>1360</v>
      </c>
      <c r="J343" s="69" t="s">
        <v>1361</v>
      </c>
      <c r="K343" s="68" t="s">
        <v>1362</v>
      </c>
      <c r="L343" s="68" t="s">
        <v>1363</v>
      </c>
      <c r="M343" s="69" t="s">
        <v>1133</v>
      </c>
      <c r="N343" s="69" t="s">
        <v>230</v>
      </c>
      <c r="O343" s="70" t="s">
        <v>493</v>
      </c>
      <c r="P343" s="71" t="s">
        <v>1364</v>
      </c>
    </row>
    <row r="344" spans="1:16" ht="13.5" thickBot="1" x14ac:dyDescent="0.25">
      <c r="A344" s="8" t="str">
        <f t="shared" si="30"/>
        <v> JAAVSO 39;94 </v>
      </c>
      <c r="B344" s="1" t="str">
        <f t="shared" si="31"/>
        <v>I</v>
      </c>
      <c r="C344" s="8">
        <f t="shared" si="32"/>
        <v>55345.653299999998</v>
      </c>
      <c r="D344" s="11" t="str">
        <f t="shared" si="33"/>
        <v>vis</v>
      </c>
      <c r="E344" s="67">
        <f>VLOOKUP(C344,Active!C$21:E$969,3,FALSE)</f>
        <v>40450.045677339935</v>
      </c>
      <c r="F344" s="1" t="s">
        <v>230</v>
      </c>
      <c r="G344" s="11" t="str">
        <f t="shared" si="34"/>
        <v>55345.6533</v>
      </c>
      <c r="H344" s="8">
        <f t="shared" si="35"/>
        <v>40450</v>
      </c>
      <c r="I344" s="68" t="s">
        <v>1365</v>
      </c>
      <c r="J344" s="69" t="s">
        <v>1366</v>
      </c>
      <c r="K344" s="68" t="s">
        <v>1367</v>
      </c>
      <c r="L344" s="68" t="s">
        <v>1368</v>
      </c>
      <c r="M344" s="69" t="s">
        <v>1133</v>
      </c>
      <c r="N344" s="69" t="s">
        <v>1134</v>
      </c>
      <c r="O344" s="70" t="s">
        <v>1369</v>
      </c>
      <c r="P344" s="70" t="s">
        <v>1352</v>
      </c>
    </row>
    <row r="345" spans="1:16" ht="13.5" thickBot="1" x14ac:dyDescent="0.25">
      <c r="A345" s="8" t="str">
        <f t="shared" si="30"/>
        <v>IBVS 5992 </v>
      </c>
      <c r="B345" s="1" t="str">
        <f t="shared" si="31"/>
        <v>I</v>
      </c>
      <c r="C345" s="8">
        <f t="shared" si="32"/>
        <v>55604.890800000001</v>
      </c>
      <c r="D345" s="11" t="str">
        <f t="shared" si="33"/>
        <v>vis</v>
      </c>
      <c r="E345" s="67">
        <f>VLOOKUP(C345,Active!C$21:E$969,3,FALSE)</f>
        <v>41118.044403275468</v>
      </c>
      <c r="F345" s="1" t="s">
        <v>230</v>
      </c>
      <c r="G345" s="11" t="str">
        <f t="shared" si="34"/>
        <v>55604.8908</v>
      </c>
      <c r="H345" s="8">
        <f t="shared" si="35"/>
        <v>41118</v>
      </c>
      <c r="I345" s="68" t="s">
        <v>1370</v>
      </c>
      <c r="J345" s="69" t="s">
        <v>1371</v>
      </c>
      <c r="K345" s="68" t="s">
        <v>1372</v>
      </c>
      <c r="L345" s="68" t="s">
        <v>1373</v>
      </c>
      <c r="M345" s="69" t="s">
        <v>1133</v>
      </c>
      <c r="N345" s="69" t="s">
        <v>230</v>
      </c>
      <c r="O345" s="70" t="s">
        <v>493</v>
      </c>
      <c r="P345" s="71" t="s">
        <v>1374</v>
      </c>
    </row>
    <row r="346" spans="1:16" ht="13.5" thickBot="1" x14ac:dyDescent="0.25">
      <c r="A346" s="8" t="str">
        <f t="shared" si="30"/>
        <v>IBVS 6029 </v>
      </c>
      <c r="B346" s="1" t="str">
        <f t="shared" si="31"/>
        <v>I</v>
      </c>
      <c r="C346" s="8">
        <f t="shared" si="32"/>
        <v>55980.938399999999</v>
      </c>
      <c r="D346" s="11" t="str">
        <f t="shared" si="33"/>
        <v>vis</v>
      </c>
      <c r="E346" s="67">
        <f>VLOOKUP(C346,Active!C$21:E$969,3,FALSE)</f>
        <v>42087.037383423441</v>
      </c>
      <c r="F346" s="1" t="s">
        <v>230</v>
      </c>
      <c r="G346" s="11" t="str">
        <f t="shared" si="34"/>
        <v>55980.9384</v>
      </c>
      <c r="H346" s="8">
        <f t="shared" si="35"/>
        <v>42087</v>
      </c>
      <c r="I346" s="68" t="s">
        <v>1375</v>
      </c>
      <c r="J346" s="69" t="s">
        <v>1376</v>
      </c>
      <c r="K346" s="68" t="s">
        <v>1377</v>
      </c>
      <c r="L346" s="68" t="s">
        <v>1202</v>
      </c>
      <c r="M346" s="69" t="s">
        <v>1133</v>
      </c>
      <c r="N346" s="69" t="s">
        <v>230</v>
      </c>
      <c r="O346" s="70" t="s">
        <v>493</v>
      </c>
      <c r="P346" s="71" t="s">
        <v>1378</v>
      </c>
    </row>
    <row r="347" spans="1:16" ht="13.5" thickBot="1" x14ac:dyDescent="0.25">
      <c r="A347" s="8" t="str">
        <f t="shared" si="30"/>
        <v>IBVS 6029 </v>
      </c>
      <c r="B347" s="1" t="str">
        <f t="shared" si="31"/>
        <v>I</v>
      </c>
      <c r="C347" s="8">
        <f t="shared" si="32"/>
        <v>56045.749100000001</v>
      </c>
      <c r="D347" s="11" t="str">
        <f t="shared" si="33"/>
        <v>vis</v>
      </c>
      <c r="E347" s="67">
        <f>VLOOKUP(C347,Active!C$21:E$969,3,FALSE)</f>
        <v>42254.040479144511</v>
      </c>
      <c r="F347" s="1" t="s">
        <v>230</v>
      </c>
      <c r="G347" s="11" t="str">
        <f t="shared" si="34"/>
        <v>56045.7491</v>
      </c>
      <c r="H347" s="8">
        <f t="shared" si="35"/>
        <v>42254</v>
      </c>
      <c r="I347" s="68" t="s">
        <v>1379</v>
      </c>
      <c r="J347" s="69" t="s">
        <v>1380</v>
      </c>
      <c r="K347" s="68" t="s">
        <v>1381</v>
      </c>
      <c r="L347" s="68" t="s">
        <v>1382</v>
      </c>
      <c r="M347" s="69" t="s">
        <v>1133</v>
      </c>
      <c r="N347" s="69" t="s">
        <v>230</v>
      </c>
      <c r="O347" s="70" t="s">
        <v>493</v>
      </c>
      <c r="P347" s="71" t="s">
        <v>1378</v>
      </c>
    </row>
    <row r="348" spans="1:16" ht="13.5" thickBot="1" x14ac:dyDescent="0.25">
      <c r="A348" s="8" t="str">
        <f t="shared" si="30"/>
        <v> JAAVSO 41;122 </v>
      </c>
      <c r="B348" s="1" t="str">
        <f t="shared" si="31"/>
        <v>I</v>
      </c>
      <c r="C348" s="8">
        <f t="shared" si="32"/>
        <v>56073.693099999997</v>
      </c>
      <c r="D348" s="11" t="str">
        <f t="shared" si="33"/>
        <v>vis</v>
      </c>
      <c r="E348" s="67">
        <f>VLOOKUP(C348,Active!C$21:E$969,3,FALSE)</f>
        <v>42326.046097149389</v>
      </c>
      <c r="F348" s="1" t="s">
        <v>230</v>
      </c>
      <c r="G348" s="11" t="str">
        <f t="shared" si="34"/>
        <v>56073.6931</v>
      </c>
      <c r="H348" s="8">
        <f t="shared" si="35"/>
        <v>42326</v>
      </c>
      <c r="I348" s="68" t="s">
        <v>1383</v>
      </c>
      <c r="J348" s="69" t="s">
        <v>1384</v>
      </c>
      <c r="K348" s="68" t="s">
        <v>1385</v>
      </c>
      <c r="L348" s="68" t="s">
        <v>1314</v>
      </c>
      <c r="M348" s="69" t="s">
        <v>1133</v>
      </c>
      <c r="N348" s="69" t="s">
        <v>230</v>
      </c>
      <c r="O348" s="70" t="s">
        <v>575</v>
      </c>
      <c r="P348" s="70" t="s">
        <v>1386</v>
      </c>
    </row>
    <row r="349" spans="1:16" ht="13.5" thickBot="1" x14ac:dyDescent="0.25">
      <c r="A349" s="8" t="str">
        <f t="shared" si="30"/>
        <v> JAAVSO 41;328 </v>
      </c>
      <c r="B349" s="1" t="str">
        <f t="shared" si="31"/>
        <v>I</v>
      </c>
      <c r="C349" s="8">
        <f t="shared" si="32"/>
        <v>56385.71</v>
      </c>
      <c r="D349" s="11" t="str">
        <f t="shared" si="33"/>
        <v>vis</v>
      </c>
      <c r="E349" s="67">
        <f>VLOOKUP(C349,Active!C$21:E$969,3,FALSE)</f>
        <v>43130.045872144721</v>
      </c>
      <c r="F349" s="1" t="s">
        <v>230</v>
      </c>
      <c r="G349" s="11" t="str">
        <f t="shared" si="34"/>
        <v>56385.7100</v>
      </c>
      <c r="H349" s="8">
        <f t="shared" si="35"/>
        <v>43130</v>
      </c>
      <c r="I349" s="68" t="s">
        <v>1387</v>
      </c>
      <c r="J349" s="69" t="s">
        <v>1388</v>
      </c>
      <c r="K349" s="68" t="s">
        <v>1389</v>
      </c>
      <c r="L349" s="68" t="s">
        <v>1346</v>
      </c>
      <c r="M349" s="69" t="s">
        <v>1133</v>
      </c>
      <c r="N349" s="69" t="s">
        <v>230</v>
      </c>
      <c r="O349" s="70" t="s">
        <v>1203</v>
      </c>
      <c r="P349" s="70" t="s">
        <v>1390</v>
      </c>
    </row>
    <row r="350" spans="1:16" ht="13.5" thickBot="1" x14ac:dyDescent="0.25">
      <c r="A350" s="8" t="str">
        <f t="shared" si="30"/>
        <v> JAAVSO 42;426 </v>
      </c>
      <c r="B350" s="1" t="str">
        <f t="shared" si="31"/>
        <v>II</v>
      </c>
      <c r="C350" s="8">
        <f t="shared" si="32"/>
        <v>56746.82</v>
      </c>
      <c r="D350" s="11" t="str">
        <f t="shared" si="33"/>
        <v>vis</v>
      </c>
      <c r="E350" s="67">
        <f>VLOOKUP(C350,Active!C$21:E$969,3,FALSE)</f>
        <v>44060.547901837861</v>
      </c>
      <c r="F350" s="1" t="s">
        <v>230</v>
      </c>
      <c r="G350" s="11" t="str">
        <f t="shared" si="34"/>
        <v>56746.8200</v>
      </c>
      <c r="H350" s="8">
        <f t="shared" si="35"/>
        <v>44060.5</v>
      </c>
      <c r="I350" s="68" t="s">
        <v>1391</v>
      </c>
      <c r="J350" s="69" t="s">
        <v>1392</v>
      </c>
      <c r="K350" s="68" t="s">
        <v>1393</v>
      </c>
      <c r="L350" s="68" t="s">
        <v>1394</v>
      </c>
      <c r="M350" s="69" t="s">
        <v>1133</v>
      </c>
      <c r="N350" s="69" t="s">
        <v>230</v>
      </c>
      <c r="O350" s="70" t="s">
        <v>575</v>
      </c>
      <c r="P350" s="70" t="s">
        <v>1395</v>
      </c>
    </row>
    <row r="351" spans="1:16" ht="13.5" thickBot="1" x14ac:dyDescent="0.25">
      <c r="A351" s="8" t="str">
        <f t="shared" si="30"/>
        <v> CTAD 5.2 </v>
      </c>
      <c r="B351" s="1" t="str">
        <f t="shared" si="31"/>
        <v>I</v>
      </c>
      <c r="C351" s="8">
        <f t="shared" si="32"/>
        <v>27861.361000000001</v>
      </c>
      <c r="D351" s="11" t="str">
        <f t="shared" si="33"/>
        <v>vis</v>
      </c>
      <c r="E351" s="67">
        <f>VLOOKUP(C351,Active!C$21:E$969,3,FALSE)</f>
        <v>-30371.005442345613</v>
      </c>
      <c r="F351" s="1" t="s">
        <v>230</v>
      </c>
      <c r="G351" s="11" t="str">
        <f t="shared" si="34"/>
        <v>27861.361</v>
      </c>
      <c r="H351" s="8">
        <f t="shared" si="35"/>
        <v>-30371</v>
      </c>
      <c r="I351" s="68" t="s">
        <v>256</v>
      </c>
      <c r="J351" s="69" t="s">
        <v>257</v>
      </c>
      <c r="K351" s="68">
        <v>-30371</v>
      </c>
      <c r="L351" s="68" t="s">
        <v>258</v>
      </c>
      <c r="M351" s="69" t="s">
        <v>259</v>
      </c>
      <c r="N351" s="69"/>
      <c r="O351" s="70" t="s">
        <v>260</v>
      </c>
      <c r="P351" s="70" t="s">
        <v>261</v>
      </c>
    </row>
    <row r="352" spans="1:16" ht="13.5" thickBot="1" x14ac:dyDescent="0.25">
      <c r="A352" s="8" t="str">
        <f t="shared" si="30"/>
        <v> IODE 4.1.232 </v>
      </c>
      <c r="B352" s="1" t="str">
        <f t="shared" si="31"/>
        <v>I</v>
      </c>
      <c r="C352" s="8">
        <f t="shared" si="32"/>
        <v>31180.231</v>
      </c>
      <c r="D352" s="11" t="str">
        <f t="shared" si="33"/>
        <v>vis</v>
      </c>
      <c r="E352" s="67">
        <f>VLOOKUP(C352,Active!C$21:E$969,3,FALSE)</f>
        <v>-21818.998377219519</v>
      </c>
      <c r="F352" s="1" t="s">
        <v>230</v>
      </c>
      <c r="G352" s="11" t="str">
        <f t="shared" si="34"/>
        <v>31180.231</v>
      </c>
      <c r="H352" s="8">
        <f t="shared" si="35"/>
        <v>-21819</v>
      </c>
      <c r="I352" s="68" t="s">
        <v>262</v>
      </c>
      <c r="J352" s="69" t="s">
        <v>263</v>
      </c>
      <c r="K352" s="68">
        <v>-21819</v>
      </c>
      <c r="L352" s="68" t="s">
        <v>264</v>
      </c>
      <c r="M352" s="69" t="s">
        <v>259</v>
      </c>
      <c r="N352" s="69"/>
      <c r="O352" s="70" t="s">
        <v>265</v>
      </c>
      <c r="P352" s="70" t="s">
        <v>266</v>
      </c>
    </row>
    <row r="353" spans="1:16" ht="13.5" thickBot="1" x14ac:dyDescent="0.25">
      <c r="A353" s="8" t="str">
        <f t="shared" si="30"/>
        <v> IODE 4.1.232 </v>
      </c>
      <c r="B353" s="1" t="str">
        <f t="shared" si="31"/>
        <v>II</v>
      </c>
      <c r="C353" s="8">
        <f t="shared" si="32"/>
        <v>31180.453000000001</v>
      </c>
      <c r="D353" s="11" t="str">
        <f t="shared" si="33"/>
        <v>vis</v>
      </c>
      <c r="E353" s="67">
        <f>VLOOKUP(C353,Active!C$21:E$969,3,FALSE)</f>
        <v>-21818.426331442352</v>
      </c>
      <c r="F353" s="1" t="s">
        <v>230</v>
      </c>
      <c r="G353" s="11" t="str">
        <f t="shared" si="34"/>
        <v>31180.453</v>
      </c>
      <c r="H353" s="8">
        <f t="shared" si="35"/>
        <v>-21818.5</v>
      </c>
      <c r="I353" s="68" t="s">
        <v>267</v>
      </c>
      <c r="J353" s="69" t="s">
        <v>268</v>
      </c>
      <c r="K353" s="68">
        <v>-21818.5</v>
      </c>
      <c r="L353" s="68" t="s">
        <v>269</v>
      </c>
      <c r="M353" s="69" t="s">
        <v>259</v>
      </c>
      <c r="N353" s="69"/>
      <c r="O353" s="70" t="s">
        <v>265</v>
      </c>
      <c r="P353" s="70" t="s">
        <v>266</v>
      </c>
    </row>
    <row r="354" spans="1:16" ht="13.5" thickBot="1" x14ac:dyDescent="0.25">
      <c r="A354" s="8" t="str">
        <f t="shared" si="30"/>
        <v> IODE 4.1.233 </v>
      </c>
      <c r="B354" s="1" t="str">
        <f t="shared" si="31"/>
        <v>I</v>
      </c>
      <c r="C354" s="8">
        <f t="shared" si="32"/>
        <v>31562.106</v>
      </c>
      <c r="D354" s="11" t="str">
        <f t="shared" si="33"/>
        <v>vis</v>
      </c>
      <c r="E354" s="67">
        <f>VLOOKUP(C354,Active!C$21:E$969,3,FALSE)</f>
        <v>-20834.989453099253</v>
      </c>
      <c r="F354" s="1" t="s">
        <v>230</v>
      </c>
      <c r="G354" s="11" t="str">
        <f t="shared" si="34"/>
        <v>31562.106</v>
      </c>
      <c r="H354" s="8">
        <f t="shared" si="35"/>
        <v>-20835</v>
      </c>
      <c r="I354" s="68" t="s">
        <v>270</v>
      </c>
      <c r="J354" s="69" t="s">
        <v>271</v>
      </c>
      <c r="K354" s="68">
        <v>-20835</v>
      </c>
      <c r="L354" s="68" t="s">
        <v>272</v>
      </c>
      <c r="M354" s="69" t="s">
        <v>259</v>
      </c>
      <c r="N354" s="69"/>
      <c r="O354" s="70" t="s">
        <v>265</v>
      </c>
      <c r="P354" s="70" t="s">
        <v>273</v>
      </c>
    </row>
    <row r="355" spans="1:16" ht="13.5" thickBot="1" x14ac:dyDescent="0.25">
      <c r="A355" s="8" t="str">
        <f t="shared" si="30"/>
        <v> IODE 4.1.233 </v>
      </c>
      <c r="B355" s="1" t="str">
        <f t="shared" si="31"/>
        <v>II</v>
      </c>
      <c r="C355" s="8">
        <f t="shared" si="32"/>
        <v>31562.305</v>
      </c>
      <c r="D355" s="11" t="str">
        <f t="shared" si="33"/>
        <v>vis</v>
      </c>
      <c r="E355" s="67">
        <f>VLOOKUP(C355,Active!C$21:E$969,3,FALSE)</f>
        <v>-20834.476673326026</v>
      </c>
      <c r="F355" s="1" t="s">
        <v>230</v>
      </c>
      <c r="G355" s="11" t="str">
        <f t="shared" si="34"/>
        <v>31562.305</v>
      </c>
      <c r="H355" s="8">
        <f t="shared" si="35"/>
        <v>-20834.5</v>
      </c>
      <c r="I355" s="68" t="s">
        <v>274</v>
      </c>
      <c r="J355" s="69" t="s">
        <v>275</v>
      </c>
      <c r="K355" s="68">
        <v>-20834.5</v>
      </c>
      <c r="L355" s="68" t="s">
        <v>276</v>
      </c>
      <c r="M355" s="69" t="s">
        <v>259</v>
      </c>
      <c r="N355" s="69"/>
      <c r="O355" s="70" t="s">
        <v>265</v>
      </c>
      <c r="P355" s="70" t="s">
        <v>273</v>
      </c>
    </row>
    <row r="356" spans="1:16" ht="13.5" thickBot="1" x14ac:dyDescent="0.25">
      <c r="A356" s="8" t="str">
        <f t="shared" si="30"/>
        <v> AC 68.9 </v>
      </c>
      <c r="B356" s="1" t="str">
        <f t="shared" si="31"/>
        <v>I</v>
      </c>
      <c r="C356" s="8">
        <f t="shared" si="32"/>
        <v>32309.547999999999</v>
      </c>
      <c r="D356" s="11" t="str">
        <f t="shared" si="33"/>
        <v>vis</v>
      </c>
      <c r="E356" s="67">
        <f>VLOOKUP(C356,Active!C$21:E$969,3,FALSE)</f>
        <v>-18908.993778435291</v>
      </c>
      <c r="F356" s="1" t="s">
        <v>230</v>
      </c>
      <c r="G356" s="11" t="str">
        <f t="shared" si="34"/>
        <v>32309.548</v>
      </c>
      <c r="H356" s="8">
        <f t="shared" si="35"/>
        <v>-18909</v>
      </c>
      <c r="I356" s="68" t="s">
        <v>277</v>
      </c>
      <c r="J356" s="69" t="s">
        <v>278</v>
      </c>
      <c r="K356" s="68">
        <v>-18909</v>
      </c>
      <c r="L356" s="68" t="s">
        <v>279</v>
      </c>
      <c r="M356" s="69" t="s">
        <v>259</v>
      </c>
      <c r="N356" s="69"/>
      <c r="O356" s="70" t="s">
        <v>280</v>
      </c>
      <c r="P356" s="70" t="s">
        <v>281</v>
      </c>
    </row>
    <row r="357" spans="1:16" ht="13.5" thickBot="1" x14ac:dyDescent="0.25">
      <c r="A357" s="8" t="str">
        <f t="shared" si="30"/>
        <v> IODE 4.1.234 </v>
      </c>
      <c r="B357" s="1" t="str">
        <f t="shared" si="31"/>
        <v>II</v>
      </c>
      <c r="C357" s="8">
        <f t="shared" si="32"/>
        <v>32309.741999999998</v>
      </c>
      <c r="D357" s="11" t="str">
        <f t="shared" si="33"/>
        <v>vis</v>
      </c>
      <c r="E357" s="67">
        <f>VLOOKUP(C357,Active!C$21:E$969,3,FALSE)</f>
        <v>-18908.493882575971</v>
      </c>
      <c r="F357" s="1" t="s">
        <v>230</v>
      </c>
      <c r="G357" s="11" t="str">
        <f t="shared" si="34"/>
        <v>32309.742</v>
      </c>
      <c r="H357" s="8">
        <f t="shared" si="35"/>
        <v>-18908.5</v>
      </c>
      <c r="I357" s="68" t="s">
        <v>282</v>
      </c>
      <c r="J357" s="69" t="s">
        <v>283</v>
      </c>
      <c r="K357" s="68">
        <v>-18908.5</v>
      </c>
      <c r="L357" s="68" t="s">
        <v>279</v>
      </c>
      <c r="M357" s="69" t="s">
        <v>259</v>
      </c>
      <c r="N357" s="69"/>
      <c r="O357" s="70" t="s">
        <v>280</v>
      </c>
      <c r="P357" s="70" t="s">
        <v>284</v>
      </c>
    </row>
    <row r="358" spans="1:16" ht="13.5" thickBot="1" x14ac:dyDescent="0.25">
      <c r="A358" s="8" t="str">
        <f t="shared" si="30"/>
        <v> PZ 12.266 </v>
      </c>
      <c r="B358" s="1" t="str">
        <f t="shared" si="31"/>
        <v>I</v>
      </c>
      <c r="C358" s="8">
        <f t="shared" si="32"/>
        <v>32313.433000000001</v>
      </c>
      <c r="D358" s="11" t="str">
        <f t="shared" si="33"/>
        <v>vis</v>
      </c>
      <c r="E358" s="67">
        <f>VLOOKUP(C358,Active!C$21:E$969,3,FALSE)</f>
        <v>-18898.982977334908</v>
      </c>
      <c r="F358" s="1" t="s">
        <v>230</v>
      </c>
      <c r="G358" s="11" t="str">
        <f t="shared" si="34"/>
        <v>32313.433</v>
      </c>
      <c r="H358" s="8">
        <f t="shared" si="35"/>
        <v>-18899</v>
      </c>
      <c r="I358" s="68" t="s">
        <v>285</v>
      </c>
      <c r="J358" s="69" t="s">
        <v>286</v>
      </c>
      <c r="K358" s="68">
        <v>-18899</v>
      </c>
      <c r="L358" s="68" t="s">
        <v>287</v>
      </c>
      <c r="M358" s="69" t="s">
        <v>259</v>
      </c>
      <c r="N358" s="69"/>
      <c r="O358" s="70" t="s">
        <v>280</v>
      </c>
      <c r="P358" s="70" t="s">
        <v>288</v>
      </c>
    </row>
    <row r="359" spans="1:16" ht="13.5" thickBot="1" x14ac:dyDescent="0.25">
      <c r="A359" s="8" t="str">
        <f t="shared" si="30"/>
        <v> PASP 80.212 </v>
      </c>
      <c r="B359" s="1" t="str">
        <f t="shared" si="31"/>
        <v>I</v>
      </c>
      <c r="C359" s="8">
        <f t="shared" si="32"/>
        <v>39647.762699999999</v>
      </c>
      <c r="D359" s="11" t="str">
        <f t="shared" si="33"/>
        <v>vis</v>
      </c>
      <c r="E359" s="67">
        <f>VLOOKUP(C359,Active!C$21:E$969,3,FALSE)</f>
        <v>-8.5033831842363343E-3</v>
      </c>
      <c r="F359" s="1" t="s">
        <v>230</v>
      </c>
      <c r="G359" s="11" t="str">
        <f t="shared" si="34"/>
        <v>39647.7627</v>
      </c>
      <c r="H359" s="8">
        <f t="shared" si="35"/>
        <v>0</v>
      </c>
      <c r="I359" s="68" t="s">
        <v>289</v>
      </c>
      <c r="J359" s="69" t="s">
        <v>290</v>
      </c>
      <c r="K359" s="68">
        <v>0</v>
      </c>
      <c r="L359" s="68" t="s">
        <v>291</v>
      </c>
      <c r="M359" s="69" t="s">
        <v>292</v>
      </c>
      <c r="N359" s="69" t="s">
        <v>293</v>
      </c>
      <c r="O359" s="70" t="s">
        <v>294</v>
      </c>
      <c r="P359" s="70" t="s">
        <v>295</v>
      </c>
    </row>
    <row r="360" spans="1:16" ht="13.5" thickBot="1" x14ac:dyDescent="0.25">
      <c r="A360" s="8" t="str">
        <f t="shared" si="30"/>
        <v> AVSJ 5.34 </v>
      </c>
      <c r="B360" s="1" t="str">
        <f t="shared" si="31"/>
        <v>II</v>
      </c>
      <c r="C360" s="8">
        <f t="shared" si="32"/>
        <v>41063.705999999998</v>
      </c>
      <c r="D360" s="11" t="str">
        <f t="shared" si="33"/>
        <v>vis</v>
      </c>
      <c r="E360" s="67">
        <f>VLOOKUP(C360,Active!C$21:E$969,3,FALSE)</f>
        <v>3648.5698095419839</v>
      </c>
      <c r="F360" s="1" t="s">
        <v>230</v>
      </c>
      <c r="G360" s="11" t="str">
        <f t="shared" si="34"/>
        <v>41063.706</v>
      </c>
      <c r="H360" s="8">
        <f t="shared" si="35"/>
        <v>3648.5</v>
      </c>
      <c r="I360" s="68" t="s">
        <v>365</v>
      </c>
      <c r="J360" s="69" t="s">
        <v>366</v>
      </c>
      <c r="K360" s="68">
        <v>3648.5</v>
      </c>
      <c r="L360" s="68" t="s">
        <v>367</v>
      </c>
      <c r="M360" s="69" t="s">
        <v>259</v>
      </c>
      <c r="N360" s="69"/>
      <c r="O360" s="70" t="s">
        <v>368</v>
      </c>
      <c r="P360" s="70" t="s">
        <v>369</v>
      </c>
    </row>
    <row r="361" spans="1:16" ht="13.5" thickBot="1" x14ac:dyDescent="0.25">
      <c r="A361" s="8" t="str">
        <f t="shared" si="30"/>
        <v> AVSJ 5.34 </v>
      </c>
      <c r="B361" s="1" t="str">
        <f t="shared" si="31"/>
        <v>II</v>
      </c>
      <c r="C361" s="8">
        <f t="shared" si="32"/>
        <v>41065.631000000001</v>
      </c>
      <c r="D361" s="11" t="str">
        <f t="shared" si="33"/>
        <v>vis</v>
      </c>
      <c r="E361" s="67">
        <f>VLOOKUP(C361,Active!C$21:E$969,3,FALSE)</f>
        <v>3653.5301163935305</v>
      </c>
      <c r="F361" s="1" t="s">
        <v>230</v>
      </c>
      <c r="G361" s="11" t="str">
        <f t="shared" si="34"/>
        <v>41065.631</v>
      </c>
      <c r="H361" s="8">
        <f t="shared" si="35"/>
        <v>3653.5</v>
      </c>
      <c r="I361" s="68" t="s">
        <v>370</v>
      </c>
      <c r="J361" s="69" t="s">
        <v>371</v>
      </c>
      <c r="K361" s="68">
        <v>3653.5</v>
      </c>
      <c r="L361" s="68" t="s">
        <v>372</v>
      </c>
      <c r="M361" s="69" t="s">
        <v>259</v>
      </c>
      <c r="N361" s="69"/>
      <c r="O361" s="70" t="s">
        <v>368</v>
      </c>
      <c r="P361" s="70" t="s">
        <v>369</v>
      </c>
    </row>
    <row r="362" spans="1:16" ht="13.5" thickBot="1" x14ac:dyDescent="0.25">
      <c r="A362" s="8" t="str">
        <f t="shared" si="30"/>
        <v> AVSJ 5.34 </v>
      </c>
      <c r="B362" s="1" t="str">
        <f t="shared" si="31"/>
        <v>II</v>
      </c>
      <c r="C362" s="8">
        <f t="shared" si="32"/>
        <v>41096.661999999997</v>
      </c>
      <c r="D362" s="11" t="str">
        <f t="shared" si="33"/>
        <v>vis</v>
      </c>
      <c r="E362" s="67">
        <f>VLOOKUP(C362,Active!C$21:E$969,3,FALSE)</f>
        <v>3733.4902628403302</v>
      </c>
      <c r="F362" s="1" t="s">
        <v>230</v>
      </c>
      <c r="G362" s="11" t="str">
        <f t="shared" si="34"/>
        <v>41096.662</v>
      </c>
      <c r="H362" s="8">
        <f t="shared" si="35"/>
        <v>3733.5</v>
      </c>
      <c r="I362" s="68" t="s">
        <v>373</v>
      </c>
      <c r="J362" s="69" t="s">
        <v>374</v>
      </c>
      <c r="K362" s="68">
        <v>3733.5</v>
      </c>
      <c r="L362" s="68" t="s">
        <v>362</v>
      </c>
      <c r="M362" s="69" t="s">
        <v>259</v>
      </c>
      <c r="N362" s="69"/>
      <c r="O362" s="70" t="s">
        <v>368</v>
      </c>
      <c r="P362" s="70" t="s">
        <v>369</v>
      </c>
    </row>
    <row r="363" spans="1:16" ht="13.5" thickBot="1" x14ac:dyDescent="0.25">
      <c r="A363" s="8" t="str">
        <f t="shared" si="30"/>
        <v> AVSJ 5.34 </v>
      </c>
      <c r="B363" s="1" t="str">
        <f t="shared" si="31"/>
        <v>I</v>
      </c>
      <c r="C363" s="8">
        <f t="shared" si="32"/>
        <v>41097.635999999999</v>
      </c>
      <c r="D363" s="11" t="str">
        <f t="shared" si="33"/>
        <v>vis</v>
      </c>
      <c r="E363" s="67">
        <f>VLOOKUP(C363,Active!C$21:E$969,3,FALSE)</f>
        <v>3736.0000492680747</v>
      </c>
      <c r="F363" s="1" t="s">
        <v>230</v>
      </c>
      <c r="G363" s="11" t="str">
        <f t="shared" si="34"/>
        <v>41097.636</v>
      </c>
      <c r="H363" s="8">
        <f t="shared" si="35"/>
        <v>3736</v>
      </c>
      <c r="I363" s="68" t="s">
        <v>375</v>
      </c>
      <c r="J363" s="69" t="s">
        <v>376</v>
      </c>
      <c r="K363" s="68">
        <v>3736</v>
      </c>
      <c r="L363" s="68" t="s">
        <v>348</v>
      </c>
      <c r="M363" s="69" t="s">
        <v>259</v>
      </c>
      <c r="N363" s="69"/>
      <c r="O363" s="70" t="s">
        <v>368</v>
      </c>
      <c r="P363" s="70" t="s">
        <v>369</v>
      </c>
    </row>
    <row r="364" spans="1:16" ht="13.5" thickBot="1" x14ac:dyDescent="0.25">
      <c r="A364" s="8" t="str">
        <f t="shared" si="30"/>
        <v> AVSJ 6.28 </v>
      </c>
      <c r="B364" s="1" t="str">
        <f t="shared" si="31"/>
        <v>I</v>
      </c>
      <c r="C364" s="8">
        <f t="shared" si="32"/>
        <v>42165.631000000001</v>
      </c>
      <c r="D364" s="11" t="str">
        <f t="shared" si="33"/>
        <v>vis</v>
      </c>
      <c r="E364" s="67">
        <f>VLOOKUP(C364,Active!C$21:E$969,3,FALSE)</f>
        <v>6487.9911744159017</v>
      </c>
      <c r="F364" s="1" t="s">
        <v>230</v>
      </c>
      <c r="G364" s="11" t="str">
        <f t="shared" si="34"/>
        <v>42165.631</v>
      </c>
      <c r="H364" s="8">
        <f t="shared" si="35"/>
        <v>6488</v>
      </c>
      <c r="I364" s="68" t="s">
        <v>469</v>
      </c>
      <c r="J364" s="69" t="s">
        <v>470</v>
      </c>
      <c r="K364" s="68">
        <v>6488</v>
      </c>
      <c r="L364" s="68" t="s">
        <v>255</v>
      </c>
      <c r="M364" s="69" t="s">
        <v>259</v>
      </c>
      <c r="N364" s="69"/>
      <c r="O364" s="70" t="s">
        <v>471</v>
      </c>
      <c r="P364" s="70" t="s">
        <v>472</v>
      </c>
    </row>
    <row r="365" spans="1:16" ht="13.5" thickBot="1" x14ac:dyDescent="0.25">
      <c r="A365" s="8" t="str">
        <f t="shared" si="30"/>
        <v> AVSJ 6.28 </v>
      </c>
      <c r="B365" s="1" t="str">
        <f t="shared" si="31"/>
        <v>I</v>
      </c>
      <c r="C365" s="8">
        <f t="shared" si="32"/>
        <v>42167.572</v>
      </c>
      <c r="D365" s="11" t="str">
        <f t="shared" si="33"/>
        <v>vis</v>
      </c>
      <c r="E365" s="67">
        <f>VLOOKUP(C365,Active!C$21:E$969,3,FALSE)</f>
        <v>6492.992709791919</v>
      </c>
      <c r="F365" s="1" t="s">
        <v>230</v>
      </c>
      <c r="G365" s="11" t="str">
        <f t="shared" si="34"/>
        <v>42167.572</v>
      </c>
      <c r="H365" s="8">
        <f t="shared" si="35"/>
        <v>6493</v>
      </c>
      <c r="I365" s="68" t="s">
        <v>473</v>
      </c>
      <c r="J365" s="69" t="s">
        <v>474</v>
      </c>
      <c r="K365" s="68">
        <v>6493</v>
      </c>
      <c r="L365" s="68" t="s">
        <v>255</v>
      </c>
      <c r="M365" s="69" t="s">
        <v>259</v>
      </c>
      <c r="N365" s="69"/>
      <c r="O365" s="70" t="s">
        <v>471</v>
      </c>
      <c r="P365" s="70" t="s">
        <v>472</v>
      </c>
    </row>
    <row r="366" spans="1:16" ht="13.5" thickBot="1" x14ac:dyDescent="0.25">
      <c r="A366" s="8" t="str">
        <f t="shared" si="30"/>
        <v> AVSJ 7.33 </v>
      </c>
      <c r="B366" s="1" t="str">
        <f t="shared" si="31"/>
        <v>II</v>
      </c>
      <c r="C366" s="8">
        <f t="shared" si="32"/>
        <v>42507.726000000002</v>
      </c>
      <c r="D366" s="11" t="str">
        <f t="shared" si="33"/>
        <v>vis</v>
      </c>
      <c r="E366" s="67">
        <f>VLOOKUP(C366,Active!C$21:E$969,3,FALSE)</f>
        <v>7369.4956795469625</v>
      </c>
      <c r="F366" s="1" t="s">
        <v>230</v>
      </c>
      <c r="G366" s="11" t="str">
        <f t="shared" si="34"/>
        <v>42507.726</v>
      </c>
      <c r="H366" s="8">
        <f t="shared" si="35"/>
        <v>7369.5</v>
      </c>
      <c r="I366" s="68" t="s">
        <v>518</v>
      </c>
      <c r="J366" s="69" t="s">
        <v>519</v>
      </c>
      <c r="K366" s="68">
        <v>7369.5</v>
      </c>
      <c r="L366" s="68" t="s">
        <v>258</v>
      </c>
      <c r="M366" s="69" t="s">
        <v>259</v>
      </c>
      <c r="N366" s="69"/>
      <c r="O366" s="70" t="s">
        <v>520</v>
      </c>
      <c r="P366" s="70" t="s">
        <v>521</v>
      </c>
    </row>
    <row r="367" spans="1:16" ht="13.5" thickBot="1" x14ac:dyDescent="0.25">
      <c r="A367" s="8" t="str">
        <f t="shared" si="30"/>
        <v> AVSJ 7.33 </v>
      </c>
      <c r="B367" s="1" t="str">
        <f t="shared" si="31"/>
        <v>II</v>
      </c>
      <c r="C367" s="8">
        <f t="shared" si="32"/>
        <v>42509.667999999998</v>
      </c>
      <c r="D367" s="11" t="str">
        <f t="shared" si="33"/>
        <v>vis</v>
      </c>
      <c r="E367" s="67">
        <f>VLOOKUP(C367,Active!C$21:E$969,3,FALSE)</f>
        <v>7374.4997917057499</v>
      </c>
      <c r="F367" s="1" t="s">
        <v>230</v>
      </c>
      <c r="G367" s="11" t="str">
        <f t="shared" si="34"/>
        <v>42509.668</v>
      </c>
      <c r="H367" s="8">
        <f t="shared" si="35"/>
        <v>7374.5</v>
      </c>
      <c r="I367" s="68" t="s">
        <v>522</v>
      </c>
      <c r="J367" s="69" t="s">
        <v>523</v>
      </c>
      <c r="K367" s="68">
        <v>7374.5</v>
      </c>
      <c r="L367" s="68" t="s">
        <v>524</v>
      </c>
      <c r="M367" s="69" t="s">
        <v>259</v>
      </c>
      <c r="N367" s="69"/>
      <c r="O367" s="70" t="s">
        <v>520</v>
      </c>
      <c r="P367" s="70" t="s">
        <v>521</v>
      </c>
    </row>
    <row r="368" spans="1:16" ht="13.5" thickBot="1" x14ac:dyDescent="0.25">
      <c r="A368" s="8" t="str">
        <f t="shared" si="30"/>
        <v> AOEB 1 </v>
      </c>
      <c r="B368" s="1" t="str">
        <f t="shared" si="31"/>
        <v>I</v>
      </c>
      <c r="C368" s="8">
        <f t="shared" si="32"/>
        <v>42510.633000000002</v>
      </c>
      <c r="D368" s="11" t="str">
        <f t="shared" si="33"/>
        <v>vis</v>
      </c>
      <c r="E368" s="67">
        <f>VLOOKUP(C368,Active!C$21:E$969,3,FALSE)</f>
        <v>7376.9863870884792</v>
      </c>
      <c r="F368" s="1" t="s">
        <v>230</v>
      </c>
      <c r="G368" s="11" t="str">
        <f t="shared" si="34"/>
        <v>42510.633</v>
      </c>
      <c r="H368" s="8">
        <f t="shared" si="35"/>
        <v>7377</v>
      </c>
      <c r="I368" s="68" t="s">
        <v>525</v>
      </c>
      <c r="J368" s="69" t="s">
        <v>526</v>
      </c>
      <c r="K368" s="68">
        <v>7377</v>
      </c>
      <c r="L368" s="68" t="s">
        <v>345</v>
      </c>
      <c r="M368" s="69" t="s">
        <v>259</v>
      </c>
      <c r="N368" s="69"/>
      <c r="O368" s="70" t="s">
        <v>527</v>
      </c>
      <c r="P368" s="70" t="s">
        <v>528</v>
      </c>
    </row>
    <row r="369" spans="1:16" ht="13.5" thickBot="1" x14ac:dyDescent="0.25">
      <c r="A369" s="8" t="str">
        <f t="shared" si="30"/>
        <v>IBVS 1249 </v>
      </c>
      <c r="B369" s="1" t="str">
        <f t="shared" si="31"/>
        <v>I</v>
      </c>
      <c r="C369" s="8">
        <f t="shared" si="32"/>
        <v>42510.637000000002</v>
      </c>
      <c r="D369" s="11" t="str">
        <f t="shared" si="33"/>
        <v>vis</v>
      </c>
      <c r="E369" s="67">
        <f>VLOOKUP(C369,Active!C$21:E$969,3,FALSE)</f>
        <v>7376.9966942196015</v>
      </c>
      <c r="F369" s="1" t="s">
        <v>230</v>
      </c>
      <c r="G369" s="11" t="str">
        <f t="shared" si="34"/>
        <v>42510.637</v>
      </c>
      <c r="H369" s="8">
        <f t="shared" si="35"/>
        <v>7377</v>
      </c>
      <c r="I369" s="68" t="s">
        <v>533</v>
      </c>
      <c r="J369" s="69" t="s">
        <v>534</v>
      </c>
      <c r="K369" s="68">
        <v>7377</v>
      </c>
      <c r="L369" s="68" t="s">
        <v>334</v>
      </c>
      <c r="M369" s="69" t="s">
        <v>259</v>
      </c>
      <c r="N369" s="69"/>
      <c r="O369" s="70" t="s">
        <v>535</v>
      </c>
      <c r="P369" s="71" t="s">
        <v>536</v>
      </c>
    </row>
    <row r="370" spans="1:16" ht="13.5" thickBot="1" x14ac:dyDescent="0.25">
      <c r="A370" s="8" t="str">
        <f t="shared" si="30"/>
        <v> AVSJ 7.33 </v>
      </c>
      <c r="B370" s="1" t="str">
        <f t="shared" si="31"/>
        <v>I</v>
      </c>
      <c r="C370" s="8">
        <f t="shared" si="32"/>
        <v>42515.684000000001</v>
      </c>
      <c r="D370" s="11" t="str">
        <f t="shared" si="33"/>
        <v>vis</v>
      </c>
      <c r="E370" s="67">
        <f>VLOOKUP(C370,Active!C$21:E$969,3,FALSE)</f>
        <v>7390.0017169103612</v>
      </c>
      <c r="F370" s="1" t="s">
        <v>230</v>
      </c>
      <c r="G370" s="11" t="str">
        <f t="shared" si="34"/>
        <v>42515.684</v>
      </c>
      <c r="H370" s="8">
        <f t="shared" si="35"/>
        <v>7390</v>
      </c>
      <c r="I370" s="68" t="s">
        <v>537</v>
      </c>
      <c r="J370" s="69" t="s">
        <v>538</v>
      </c>
      <c r="K370" s="68">
        <v>7390</v>
      </c>
      <c r="L370" s="68" t="s">
        <v>264</v>
      </c>
      <c r="M370" s="69" t="s">
        <v>259</v>
      </c>
      <c r="N370" s="69"/>
      <c r="O370" s="70" t="s">
        <v>539</v>
      </c>
      <c r="P370" s="70" t="s">
        <v>521</v>
      </c>
    </row>
    <row r="371" spans="1:16" ht="13.5" thickBot="1" x14ac:dyDescent="0.25">
      <c r="A371" s="8" t="str">
        <f t="shared" si="30"/>
        <v>IBVS 1249 </v>
      </c>
      <c r="B371" s="1" t="str">
        <f t="shared" si="31"/>
        <v>I</v>
      </c>
      <c r="C371" s="8">
        <f t="shared" si="32"/>
        <v>42860.682999999997</v>
      </c>
      <c r="D371" s="11" t="str">
        <f t="shared" si="33"/>
        <v>vis</v>
      </c>
      <c r="E371" s="67">
        <f>VLOOKUP(C371,Active!C$21:E$969,3,FALSE)</f>
        <v>8278.9891992345874</v>
      </c>
      <c r="F371" s="1" t="s">
        <v>230</v>
      </c>
      <c r="G371" s="11" t="str">
        <f t="shared" si="34"/>
        <v>42860.683</v>
      </c>
      <c r="H371" s="8">
        <f t="shared" si="35"/>
        <v>8279</v>
      </c>
      <c r="I371" s="68" t="s">
        <v>587</v>
      </c>
      <c r="J371" s="69" t="s">
        <v>588</v>
      </c>
      <c r="K371" s="68">
        <v>8279</v>
      </c>
      <c r="L371" s="68" t="s">
        <v>362</v>
      </c>
      <c r="M371" s="69" t="s">
        <v>259</v>
      </c>
      <c r="N371" s="69"/>
      <c r="O371" s="70" t="s">
        <v>535</v>
      </c>
      <c r="P371" s="71" t="s">
        <v>536</v>
      </c>
    </row>
    <row r="372" spans="1:16" ht="13.5" thickBot="1" x14ac:dyDescent="0.25">
      <c r="A372" s="8" t="str">
        <f t="shared" si="30"/>
        <v>IBVS 1249 </v>
      </c>
      <c r="B372" s="1" t="str">
        <f t="shared" si="31"/>
        <v>II</v>
      </c>
      <c r="C372" s="8">
        <f t="shared" si="32"/>
        <v>42861.661999999997</v>
      </c>
      <c r="D372" s="11" t="str">
        <f t="shared" si="33"/>
        <v>vis</v>
      </c>
      <c r="E372" s="67">
        <f>VLOOKUP(C372,Active!C$21:E$969,3,FALSE)</f>
        <v>8281.5118695762267</v>
      </c>
      <c r="F372" s="1" t="s">
        <v>230</v>
      </c>
      <c r="G372" s="11" t="str">
        <f t="shared" si="34"/>
        <v>42861.662</v>
      </c>
      <c r="H372" s="8">
        <f t="shared" si="35"/>
        <v>8281.5</v>
      </c>
      <c r="I372" s="68" t="s">
        <v>589</v>
      </c>
      <c r="J372" s="69" t="s">
        <v>590</v>
      </c>
      <c r="K372" s="68">
        <v>8281.5</v>
      </c>
      <c r="L372" s="68" t="s">
        <v>298</v>
      </c>
      <c r="M372" s="69" t="s">
        <v>259</v>
      </c>
      <c r="N372" s="69"/>
      <c r="O372" s="70" t="s">
        <v>535</v>
      </c>
      <c r="P372" s="71" t="s">
        <v>536</v>
      </c>
    </row>
    <row r="373" spans="1:16" ht="13.5" thickBot="1" x14ac:dyDescent="0.25">
      <c r="A373" s="8" t="str">
        <f t="shared" si="30"/>
        <v>IBVS 2453 </v>
      </c>
      <c r="B373" s="1" t="str">
        <f t="shared" si="31"/>
        <v>I</v>
      </c>
      <c r="C373" s="8">
        <f t="shared" si="32"/>
        <v>44718.821499999998</v>
      </c>
      <c r="D373" s="11" t="str">
        <f t="shared" si="33"/>
        <v>vis</v>
      </c>
      <c r="E373" s="67">
        <f>VLOOKUP(C373,Active!C$21:E$969,3,FALSE)</f>
        <v>13067.008488927409</v>
      </c>
      <c r="F373" s="1" t="s">
        <v>230</v>
      </c>
      <c r="G373" s="11" t="str">
        <f t="shared" si="34"/>
        <v>44718.8215</v>
      </c>
      <c r="H373" s="8">
        <f t="shared" si="35"/>
        <v>13067</v>
      </c>
      <c r="I373" s="68" t="s">
        <v>731</v>
      </c>
      <c r="J373" s="69" t="s">
        <v>732</v>
      </c>
      <c r="K373" s="68">
        <v>13067</v>
      </c>
      <c r="L373" s="68" t="s">
        <v>733</v>
      </c>
      <c r="M373" s="69" t="s">
        <v>292</v>
      </c>
      <c r="N373" s="69" t="s">
        <v>293</v>
      </c>
      <c r="O373" s="70" t="s">
        <v>729</v>
      </c>
      <c r="P373" s="71" t="s">
        <v>730</v>
      </c>
    </row>
    <row r="374" spans="1:16" ht="13.5" thickBot="1" x14ac:dyDescent="0.25">
      <c r="A374" s="8" t="str">
        <f t="shared" si="30"/>
        <v>IBVS 2453 </v>
      </c>
      <c r="B374" s="1" t="str">
        <f t="shared" si="31"/>
        <v>I</v>
      </c>
      <c r="C374" s="8">
        <f t="shared" si="32"/>
        <v>45077.795700000002</v>
      </c>
      <c r="D374" s="11" t="str">
        <f t="shared" si="33"/>
        <v>vis</v>
      </c>
      <c r="E374" s="67">
        <f>VLOOKUP(C374,Active!C$21:E$969,3,FALSE)</f>
        <v>13992.007025958997</v>
      </c>
      <c r="F374" s="1" t="s">
        <v>230</v>
      </c>
      <c r="G374" s="11" t="str">
        <f t="shared" si="34"/>
        <v>45077.7957</v>
      </c>
      <c r="H374" s="8">
        <f t="shared" si="35"/>
        <v>13992</v>
      </c>
      <c r="I374" s="68" t="s">
        <v>755</v>
      </c>
      <c r="J374" s="69" t="s">
        <v>756</v>
      </c>
      <c r="K374" s="68">
        <v>13992</v>
      </c>
      <c r="L374" s="68" t="s">
        <v>757</v>
      </c>
      <c r="M374" s="69" t="s">
        <v>292</v>
      </c>
      <c r="N374" s="69" t="s">
        <v>293</v>
      </c>
      <c r="O374" s="70" t="s">
        <v>729</v>
      </c>
      <c r="P374" s="71" t="s">
        <v>730</v>
      </c>
    </row>
    <row r="375" spans="1:16" ht="13.5" thickBot="1" x14ac:dyDescent="0.25">
      <c r="A375" s="8" t="str">
        <f t="shared" si="30"/>
        <v> AOEB 7 </v>
      </c>
      <c r="B375" s="1" t="str">
        <f t="shared" si="31"/>
        <v>II</v>
      </c>
      <c r="C375" s="8">
        <f t="shared" si="32"/>
        <v>50902.697999999997</v>
      </c>
      <c r="D375" s="11" t="str">
        <f t="shared" si="33"/>
        <v>vis</v>
      </c>
      <c r="E375" s="67">
        <f>VLOOKUP(C375,Active!C$21:E$969,3,FALSE)</f>
        <v>29001.514967899842</v>
      </c>
      <c r="F375" s="1" t="s">
        <v>230</v>
      </c>
      <c r="G375" s="11" t="str">
        <f t="shared" si="34"/>
        <v>50902.698</v>
      </c>
      <c r="H375" s="8">
        <f t="shared" si="35"/>
        <v>29001.5</v>
      </c>
      <c r="I375" s="68" t="s">
        <v>1084</v>
      </c>
      <c r="J375" s="69" t="s">
        <v>1085</v>
      </c>
      <c r="K375" s="68">
        <v>29001.5</v>
      </c>
      <c r="L375" s="68" t="s">
        <v>428</v>
      </c>
      <c r="M375" s="69" t="s">
        <v>259</v>
      </c>
      <c r="N375" s="69"/>
      <c r="O375" s="70" t="s">
        <v>520</v>
      </c>
      <c r="P375" s="70" t="s">
        <v>1086</v>
      </c>
    </row>
    <row r="376" spans="1:16" ht="13.5" thickBot="1" x14ac:dyDescent="0.25">
      <c r="A376" s="8" t="str">
        <f t="shared" si="30"/>
        <v> AOEB 7 </v>
      </c>
      <c r="B376" s="1" t="str">
        <f t="shared" si="31"/>
        <v>II</v>
      </c>
      <c r="C376" s="8">
        <f t="shared" si="32"/>
        <v>50921.728999999999</v>
      </c>
      <c r="D376" s="11" t="str">
        <f t="shared" si="33"/>
        <v>vis</v>
      </c>
      <c r="E376" s="67">
        <f>VLOOKUP(C376,Active!C$21:E$969,3,FALSE)</f>
        <v>29050.553720986416</v>
      </c>
      <c r="F376" s="1" t="s">
        <v>230</v>
      </c>
      <c r="G376" s="11" t="str">
        <f t="shared" si="34"/>
        <v>50921.729</v>
      </c>
      <c r="H376" s="8">
        <f t="shared" si="35"/>
        <v>29050.5</v>
      </c>
      <c r="I376" s="68" t="s">
        <v>1087</v>
      </c>
      <c r="J376" s="69" t="s">
        <v>1088</v>
      </c>
      <c r="K376" s="68">
        <v>29050.5</v>
      </c>
      <c r="L376" s="68" t="s">
        <v>1089</v>
      </c>
      <c r="M376" s="69" t="s">
        <v>259</v>
      </c>
      <c r="N376" s="69"/>
      <c r="O376" s="70" t="s">
        <v>575</v>
      </c>
      <c r="P376" s="70" t="s">
        <v>1086</v>
      </c>
    </row>
    <row r="377" spans="1:16" ht="13.5" thickBot="1" x14ac:dyDescent="0.25">
      <c r="A377" s="8" t="str">
        <f t="shared" si="30"/>
        <v> AOEB 7 </v>
      </c>
      <c r="B377" s="1" t="str">
        <f t="shared" si="31"/>
        <v>II</v>
      </c>
      <c r="C377" s="8">
        <f t="shared" si="32"/>
        <v>50928.705999999998</v>
      </c>
      <c r="D377" s="11" t="str">
        <f t="shared" si="33"/>
        <v>vis</v>
      </c>
      <c r="E377" s="67">
        <f>VLOOKUP(C377,Active!C$21:E$969,3,FALSE)</f>
        <v>29068.531934442613</v>
      </c>
      <c r="F377" s="1" t="s">
        <v>230</v>
      </c>
      <c r="G377" s="11" t="str">
        <f t="shared" si="34"/>
        <v>50928.706</v>
      </c>
      <c r="H377" s="8">
        <f t="shared" si="35"/>
        <v>29068.5</v>
      </c>
      <c r="I377" s="68" t="s">
        <v>1090</v>
      </c>
      <c r="J377" s="69" t="s">
        <v>1091</v>
      </c>
      <c r="K377" s="68">
        <v>29068.5</v>
      </c>
      <c r="L377" s="68" t="s">
        <v>372</v>
      </c>
      <c r="M377" s="69" t="s">
        <v>259</v>
      </c>
      <c r="N377" s="69"/>
      <c r="O377" s="70" t="s">
        <v>520</v>
      </c>
      <c r="P377" s="70" t="s">
        <v>1086</v>
      </c>
    </row>
    <row r="378" spans="1:16" ht="13.5" thickBot="1" x14ac:dyDescent="0.25">
      <c r="A378" s="8" t="str">
        <f t="shared" si="30"/>
        <v> AOEB 7 </v>
      </c>
      <c r="B378" s="1" t="str">
        <f t="shared" si="31"/>
        <v>I</v>
      </c>
      <c r="C378" s="8">
        <f t="shared" si="32"/>
        <v>50950.63</v>
      </c>
      <c r="D378" s="11" t="str">
        <f t="shared" si="33"/>
        <v>vis</v>
      </c>
      <c r="E378" s="67">
        <f>VLOOKUP(C378,Active!C$21:E$969,3,FALSE)</f>
        <v>29125.025320111778</v>
      </c>
      <c r="F378" s="1" t="s">
        <v>230</v>
      </c>
      <c r="G378" s="11" t="str">
        <f t="shared" si="34"/>
        <v>50950.630</v>
      </c>
      <c r="H378" s="8">
        <f t="shared" si="35"/>
        <v>29125</v>
      </c>
      <c r="I378" s="68" t="s">
        <v>1095</v>
      </c>
      <c r="J378" s="69" t="s">
        <v>1096</v>
      </c>
      <c r="K378" s="68">
        <v>29125</v>
      </c>
      <c r="L378" s="68" t="s">
        <v>919</v>
      </c>
      <c r="M378" s="69" t="s">
        <v>259</v>
      </c>
      <c r="N378" s="69"/>
      <c r="O378" s="70" t="s">
        <v>520</v>
      </c>
      <c r="P378" s="70" t="s">
        <v>1086</v>
      </c>
    </row>
    <row r="379" spans="1:16" ht="13.5" thickBot="1" x14ac:dyDescent="0.25">
      <c r="A379" s="8" t="str">
        <f t="shared" si="30"/>
        <v> AOEB 7 </v>
      </c>
      <c r="B379" s="1" t="str">
        <f t="shared" si="31"/>
        <v>II</v>
      </c>
      <c r="C379" s="8">
        <f t="shared" si="32"/>
        <v>51257.803</v>
      </c>
      <c r="D379" s="11" t="str">
        <f t="shared" si="33"/>
        <v>vis</v>
      </c>
      <c r="E379" s="67">
        <f>VLOOKUP(C379,Active!C$21:E$969,3,FALSE)</f>
        <v>29916.543416998971</v>
      </c>
      <c r="F379" s="1" t="s">
        <v>230</v>
      </c>
      <c r="G379" s="11" t="str">
        <f t="shared" si="34"/>
        <v>51257.803</v>
      </c>
      <c r="H379" s="8">
        <f t="shared" si="35"/>
        <v>29916.5</v>
      </c>
      <c r="I379" s="68" t="s">
        <v>1103</v>
      </c>
      <c r="J379" s="69" t="s">
        <v>1104</v>
      </c>
      <c r="K379" s="68">
        <v>29916.5</v>
      </c>
      <c r="L379" s="68" t="s">
        <v>1105</v>
      </c>
      <c r="M379" s="69" t="s">
        <v>259</v>
      </c>
      <c r="N379" s="69"/>
      <c r="O379" s="70" t="s">
        <v>575</v>
      </c>
      <c r="P379" s="70" t="s">
        <v>1086</v>
      </c>
    </row>
    <row r="380" spans="1:16" ht="13.5" thickBot="1" x14ac:dyDescent="0.25">
      <c r="A380" s="8" t="str">
        <f t="shared" si="30"/>
        <v> AOEB 7 </v>
      </c>
      <c r="B380" s="1" t="str">
        <f t="shared" si="31"/>
        <v>II</v>
      </c>
      <c r="C380" s="8">
        <f t="shared" si="32"/>
        <v>51308.635999999999</v>
      </c>
      <c r="D380" s="11" t="str">
        <f t="shared" si="33"/>
        <v>vis</v>
      </c>
      <c r="E380" s="67">
        <f>VLOOKUP(C380,Active!C$21:E$969,3,FALSE)</f>
        <v>30047.529016055742</v>
      </c>
      <c r="F380" s="1" t="s">
        <v>230</v>
      </c>
      <c r="G380" s="11" t="str">
        <f t="shared" si="34"/>
        <v>51308.636</v>
      </c>
      <c r="H380" s="8">
        <f t="shared" si="35"/>
        <v>30047.5</v>
      </c>
      <c r="I380" s="68" t="s">
        <v>1106</v>
      </c>
      <c r="J380" s="69" t="s">
        <v>1107</v>
      </c>
      <c r="K380" s="68">
        <v>30047.5</v>
      </c>
      <c r="L380" s="68" t="s">
        <v>307</v>
      </c>
      <c r="M380" s="69" t="s">
        <v>259</v>
      </c>
      <c r="N380" s="69"/>
      <c r="O380" s="70" t="s">
        <v>520</v>
      </c>
      <c r="P380" s="70" t="s">
        <v>1086</v>
      </c>
    </row>
    <row r="381" spans="1:16" ht="13.5" thickBot="1" x14ac:dyDescent="0.25">
      <c r="A381" s="8" t="str">
        <f t="shared" si="30"/>
        <v> BBS 121 </v>
      </c>
      <c r="B381" s="1" t="str">
        <f t="shared" si="31"/>
        <v>I</v>
      </c>
      <c r="C381" s="8">
        <f t="shared" si="32"/>
        <v>51529.648000000001</v>
      </c>
      <c r="D381" s="11" t="str">
        <f t="shared" si="33"/>
        <v>vis</v>
      </c>
      <c r="E381" s="67">
        <f>VLOOKUP(C381,Active!C$21:E$969,3,FALSE)</f>
        <v>30617.028931833604</v>
      </c>
      <c r="F381" s="1" t="s">
        <v>230</v>
      </c>
      <c r="G381" s="11" t="str">
        <f t="shared" si="34"/>
        <v>51529.648</v>
      </c>
      <c r="H381" s="8">
        <f t="shared" si="35"/>
        <v>30617</v>
      </c>
      <c r="I381" s="68" t="s">
        <v>1108</v>
      </c>
      <c r="J381" s="69" t="s">
        <v>1109</v>
      </c>
      <c r="K381" s="68">
        <v>30617</v>
      </c>
      <c r="L381" s="68" t="s">
        <v>307</v>
      </c>
      <c r="M381" s="69" t="s">
        <v>259</v>
      </c>
      <c r="N381" s="69"/>
      <c r="O381" s="70" t="s">
        <v>299</v>
      </c>
      <c r="P381" s="70" t="s">
        <v>1110</v>
      </c>
    </row>
    <row r="382" spans="1:16" ht="13.5" thickBot="1" x14ac:dyDescent="0.25">
      <c r="A382" s="8" t="str">
        <f t="shared" si="30"/>
        <v> BBS 122 </v>
      </c>
      <c r="B382" s="1" t="str">
        <f t="shared" si="31"/>
        <v>I</v>
      </c>
      <c r="C382" s="8">
        <f t="shared" si="32"/>
        <v>51602.607000000004</v>
      </c>
      <c r="D382" s="11" t="str">
        <f t="shared" si="33"/>
        <v>vis</v>
      </c>
      <c r="E382" s="67">
        <f>VLOOKUP(C382,Active!C$21:E$969,3,FALSE)</f>
        <v>30805.028426681114</v>
      </c>
      <c r="F382" s="1" t="s">
        <v>230</v>
      </c>
      <c r="G382" s="11" t="str">
        <f t="shared" si="34"/>
        <v>51602.607</v>
      </c>
      <c r="H382" s="8">
        <f t="shared" si="35"/>
        <v>30805</v>
      </c>
      <c r="I382" s="68" t="s">
        <v>1116</v>
      </c>
      <c r="J382" s="69" t="s">
        <v>1117</v>
      </c>
      <c r="K382" s="68">
        <v>30805</v>
      </c>
      <c r="L382" s="68" t="s">
        <v>307</v>
      </c>
      <c r="M382" s="69" t="s">
        <v>259</v>
      </c>
      <c r="N382" s="69"/>
      <c r="O382" s="70" t="s">
        <v>299</v>
      </c>
      <c r="P382" s="70" t="s">
        <v>1118</v>
      </c>
    </row>
    <row r="383" spans="1:16" ht="13.5" thickBot="1" x14ac:dyDescent="0.25">
      <c r="A383" s="8" t="str">
        <f t="shared" si="30"/>
        <v> AOEB 7 </v>
      </c>
      <c r="B383" s="1" t="str">
        <f t="shared" si="31"/>
        <v>I</v>
      </c>
      <c r="C383" s="8">
        <f t="shared" si="32"/>
        <v>51629.771999999997</v>
      </c>
      <c r="D383" s="11" t="str">
        <f t="shared" si="33"/>
        <v>vis</v>
      </c>
      <c r="E383" s="67">
        <f>VLOOKUP(C383,Active!C$21:E$969,3,FALSE)</f>
        <v>30875.02673090035</v>
      </c>
      <c r="F383" s="1" t="s">
        <v>230</v>
      </c>
      <c r="G383" s="11" t="str">
        <f t="shared" si="34"/>
        <v>51629.772</v>
      </c>
      <c r="H383" s="8">
        <f t="shared" si="35"/>
        <v>30875</v>
      </c>
      <c r="I383" s="68" t="s">
        <v>1119</v>
      </c>
      <c r="J383" s="69" t="s">
        <v>1120</v>
      </c>
      <c r="K383" s="68">
        <v>30875</v>
      </c>
      <c r="L383" s="68" t="s">
        <v>919</v>
      </c>
      <c r="M383" s="69" t="s">
        <v>259</v>
      </c>
      <c r="N383" s="69"/>
      <c r="O383" s="70" t="s">
        <v>575</v>
      </c>
      <c r="P383" s="70" t="s">
        <v>1086</v>
      </c>
    </row>
    <row r="384" spans="1:16" ht="13.5" thickBot="1" x14ac:dyDescent="0.25">
      <c r="A384" s="8" t="str">
        <f t="shared" si="30"/>
        <v> AOEB 7 </v>
      </c>
      <c r="B384" s="1" t="str">
        <f t="shared" si="31"/>
        <v>I</v>
      </c>
      <c r="C384" s="8">
        <f t="shared" si="32"/>
        <v>51640.644</v>
      </c>
      <c r="D384" s="11" t="str">
        <f t="shared" si="33"/>
        <v>vis</v>
      </c>
      <c r="E384" s="67">
        <f>VLOOKUP(C384,Active!C$21:E$969,3,FALSE)</f>
        <v>30903.041513284737</v>
      </c>
      <c r="F384" s="1" t="s">
        <v>230</v>
      </c>
      <c r="G384" s="11" t="str">
        <f t="shared" si="34"/>
        <v>51640.644</v>
      </c>
      <c r="H384" s="8">
        <f t="shared" si="35"/>
        <v>30903</v>
      </c>
      <c r="I384" s="68" t="s">
        <v>1121</v>
      </c>
      <c r="J384" s="69" t="s">
        <v>1122</v>
      </c>
      <c r="K384" s="68">
        <v>30903</v>
      </c>
      <c r="L384" s="68" t="s">
        <v>1123</v>
      </c>
      <c r="M384" s="69" t="s">
        <v>259</v>
      </c>
      <c r="N384" s="69"/>
      <c r="O384" s="70" t="s">
        <v>520</v>
      </c>
      <c r="P384" s="70" t="s">
        <v>1086</v>
      </c>
    </row>
    <row r="385" spans="1:16" ht="13.5" thickBot="1" x14ac:dyDescent="0.25">
      <c r="A385" s="8" t="str">
        <f t="shared" si="30"/>
        <v> AOEB 7 </v>
      </c>
      <c r="B385" s="1" t="str">
        <f t="shared" si="31"/>
        <v>I</v>
      </c>
      <c r="C385" s="8">
        <f t="shared" si="32"/>
        <v>51643.748</v>
      </c>
      <c r="D385" s="11" t="str">
        <f t="shared" si="33"/>
        <v>vis</v>
      </c>
      <c r="E385" s="67">
        <f>VLOOKUP(C385,Active!C$21:E$969,3,FALSE)</f>
        <v>30911.039847033921</v>
      </c>
      <c r="F385" s="1" t="s">
        <v>230</v>
      </c>
      <c r="G385" s="11" t="str">
        <f t="shared" si="34"/>
        <v>51643.748</v>
      </c>
      <c r="H385" s="8">
        <f t="shared" si="35"/>
        <v>30911</v>
      </c>
      <c r="I385" s="68" t="s">
        <v>1124</v>
      </c>
      <c r="J385" s="69" t="s">
        <v>1125</v>
      </c>
      <c r="K385" s="68">
        <v>30911</v>
      </c>
      <c r="L385" s="68" t="s">
        <v>444</v>
      </c>
      <c r="M385" s="69" t="s">
        <v>259</v>
      </c>
      <c r="N385" s="69"/>
      <c r="O385" s="70" t="s">
        <v>520</v>
      </c>
      <c r="P385" s="70" t="s">
        <v>1086</v>
      </c>
    </row>
    <row r="386" spans="1:16" ht="13.5" thickBot="1" x14ac:dyDescent="0.25">
      <c r="A386" s="8" t="str">
        <f t="shared" si="30"/>
        <v> AOEB 7 </v>
      </c>
      <c r="B386" s="1" t="str">
        <f t="shared" si="31"/>
        <v>I</v>
      </c>
      <c r="C386" s="8">
        <f t="shared" si="32"/>
        <v>51657.716999999997</v>
      </c>
      <c r="D386" s="11" t="str">
        <f t="shared" si="33"/>
        <v>vis</v>
      </c>
      <c r="E386" s="67">
        <f>VLOOKUP(C386,Active!C$21:E$969,3,FALSE)</f>
        <v>30947.034925688018</v>
      </c>
      <c r="F386" s="1" t="s">
        <v>230</v>
      </c>
      <c r="G386" s="11" t="str">
        <f t="shared" si="34"/>
        <v>51657.717</v>
      </c>
      <c r="H386" s="8">
        <f t="shared" si="35"/>
        <v>30947</v>
      </c>
      <c r="I386" s="68" t="s">
        <v>1126</v>
      </c>
      <c r="J386" s="69" t="s">
        <v>1127</v>
      </c>
      <c r="K386" s="68">
        <v>30947</v>
      </c>
      <c r="L386" s="68" t="s">
        <v>437</v>
      </c>
      <c r="M386" s="69" t="s">
        <v>259</v>
      </c>
      <c r="N386" s="69"/>
      <c r="O386" s="70" t="s">
        <v>520</v>
      </c>
      <c r="P386" s="70" t="s">
        <v>1086</v>
      </c>
    </row>
    <row r="387" spans="1:16" ht="13.5" thickBot="1" x14ac:dyDescent="0.25">
      <c r="A387" s="8" t="str">
        <f t="shared" si="30"/>
        <v> AOEB 7 </v>
      </c>
      <c r="B387" s="1" t="str">
        <f t="shared" si="31"/>
        <v>II</v>
      </c>
      <c r="C387" s="8">
        <f t="shared" si="32"/>
        <v>51660.631000000001</v>
      </c>
      <c r="D387" s="11" t="str">
        <f t="shared" si="33"/>
        <v>vis</v>
      </c>
      <c r="E387" s="67">
        <f>VLOOKUP(C387,Active!C$21:E$969,3,FALSE)</f>
        <v>30954.543670709008</v>
      </c>
      <c r="F387" s="1" t="s">
        <v>230</v>
      </c>
      <c r="G387" s="11" t="str">
        <f t="shared" si="34"/>
        <v>51660.631</v>
      </c>
      <c r="H387" s="8">
        <f t="shared" si="35"/>
        <v>30954.5</v>
      </c>
      <c r="I387" s="68" t="s">
        <v>1128</v>
      </c>
      <c r="J387" s="69" t="s">
        <v>1129</v>
      </c>
      <c r="K387" s="68">
        <v>30954.5</v>
      </c>
      <c r="L387" s="68" t="s">
        <v>1105</v>
      </c>
      <c r="M387" s="69" t="s">
        <v>259</v>
      </c>
      <c r="N387" s="69"/>
      <c r="O387" s="70" t="s">
        <v>520</v>
      </c>
      <c r="P387" s="70" t="s">
        <v>1086</v>
      </c>
    </row>
    <row r="388" spans="1:16" ht="13.5" thickBot="1" x14ac:dyDescent="0.25">
      <c r="A388" s="8" t="str">
        <f t="shared" si="30"/>
        <v> AOEB 7 </v>
      </c>
      <c r="B388" s="1" t="str">
        <f t="shared" si="31"/>
        <v>I</v>
      </c>
      <c r="C388" s="8">
        <f t="shared" si="32"/>
        <v>51664.7016</v>
      </c>
      <c r="D388" s="11" t="str">
        <f t="shared" si="33"/>
        <v>vis</v>
      </c>
      <c r="E388" s="67">
        <f>VLOOKUP(C388,Active!C$21:E$969,3,FALSE)</f>
        <v>30965.032722693355</v>
      </c>
      <c r="F388" s="1" t="s">
        <v>230</v>
      </c>
      <c r="G388" s="11" t="str">
        <f t="shared" si="34"/>
        <v>51664.7016</v>
      </c>
      <c r="H388" s="8">
        <f t="shared" si="35"/>
        <v>30965</v>
      </c>
      <c r="I388" s="68" t="s">
        <v>1130</v>
      </c>
      <c r="J388" s="69" t="s">
        <v>1131</v>
      </c>
      <c r="K388" s="68">
        <v>30965</v>
      </c>
      <c r="L388" s="68" t="s">
        <v>1132</v>
      </c>
      <c r="M388" s="69" t="s">
        <v>1133</v>
      </c>
      <c r="N388" s="69" t="s">
        <v>1134</v>
      </c>
      <c r="O388" s="70" t="s">
        <v>1135</v>
      </c>
      <c r="P388" s="70" t="s">
        <v>1086</v>
      </c>
    </row>
    <row r="389" spans="1:16" ht="13.5" thickBot="1" x14ac:dyDescent="0.25">
      <c r="A389" s="8" t="str">
        <f t="shared" si="30"/>
        <v> AOEB 7 </v>
      </c>
      <c r="B389" s="1" t="str">
        <f t="shared" si="31"/>
        <v>I</v>
      </c>
      <c r="C389" s="8">
        <f t="shared" si="32"/>
        <v>51664.702100000002</v>
      </c>
      <c r="D389" s="11" t="str">
        <f t="shared" si="33"/>
        <v>vis</v>
      </c>
      <c r="E389" s="67">
        <f>VLOOKUP(C389,Active!C$21:E$969,3,FALSE)</f>
        <v>30965.03401108475</v>
      </c>
      <c r="F389" s="1" t="s">
        <v>230</v>
      </c>
      <c r="G389" s="11" t="str">
        <f t="shared" si="34"/>
        <v>51664.7021</v>
      </c>
      <c r="H389" s="8">
        <f t="shared" si="35"/>
        <v>30965</v>
      </c>
      <c r="I389" s="68" t="s">
        <v>1136</v>
      </c>
      <c r="J389" s="69" t="s">
        <v>1137</v>
      </c>
      <c r="K389" s="68">
        <v>30965</v>
      </c>
      <c r="L389" s="68" t="s">
        <v>1138</v>
      </c>
      <c r="M389" s="69" t="s">
        <v>1133</v>
      </c>
      <c r="N389" s="69" t="s">
        <v>1134</v>
      </c>
      <c r="O389" s="70" t="s">
        <v>581</v>
      </c>
      <c r="P389" s="70" t="s">
        <v>1086</v>
      </c>
    </row>
    <row r="390" spans="1:16" ht="13.5" thickBot="1" x14ac:dyDescent="0.25">
      <c r="A390" s="8" t="str">
        <f t="shared" si="30"/>
        <v> AOEB 7 </v>
      </c>
      <c r="B390" s="1" t="str">
        <f t="shared" si="31"/>
        <v>I</v>
      </c>
      <c r="C390" s="8">
        <f t="shared" si="32"/>
        <v>51664.705000000002</v>
      </c>
      <c r="D390" s="11" t="str">
        <f t="shared" si="33"/>
        <v>vis</v>
      </c>
      <c r="E390" s="67">
        <f>VLOOKUP(C390,Active!C$21:E$969,3,FALSE)</f>
        <v>30965.041483754812</v>
      </c>
      <c r="F390" s="1" t="s">
        <v>230</v>
      </c>
      <c r="G390" s="11" t="str">
        <f t="shared" si="34"/>
        <v>51664.705</v>
      </c>
      <c r="H390" s="8">
        <f t="shared" si="35"/>
        <v>30965</v>
      </c>
      <c r="I390" s="68" t="s">
        <v>1139</v>
      </c>
      <c r="J390" s="69" t="s">
        <v>1140</v>
      </c>
      <c r="K390" s="68">
        <v>30965</v>
      </c>
      <c r="L390" s="68" t="s">
        <v>1123</v>
      </c>
      <c r="M390" s="69" t="s">
        <v>259</v>
      </c>
      <c r="N390" s="69"/>
      <c r="O390" s="70" t="s">
        <v>520</v>
      </c>
      <c r="P390" s="70" t="s">
        <v>1086</v>
      </c>
    </row>
    <row r="391" spans="1:16" ht="13.5" thickBot="1" x14ac:dyDescent="0.25">
      <c r="A391" s="8" t="str">
        <f t="shared" si="30"/>
        <v> AOEB 7 </v>
      </c>
      <c r="B391" s="1" t="str">
        <f t="shared" si="31"/>
        <v>I</v>
      </c>
      <c r="C391" s="8">
        <f t="shared" si="32"/>
        <v>51664.705999999998</v>
      </c>
      <c r="D391" s="11" t="str">
        <f t="shared" si="33"/>
        <v>vis</v>
      </c>
      <c r="E391" s="67">
        <f>VLOOKUP(C391,Active!C$21:E$969,3,FALSE)</f>
        <v>30965.044060537584</v>
      </c>
      <c r="F391" s="1" t="s">
        <v>230</v>
      </c>
      <c r="G391" s="11" t="str">
        <f t="shared" si="34"/>
        <v>51664.706</v>
      </c>
      <c r="H391" s="8">
        <f t="shared" si="35"/>
        <v>30965</v>
      </c>
      <c r="I391" s="68" t="s">
        <v>1141</v>
      </c>
      <c r="J391" s="69" t="s">
        <v>1142</v>
      </c>
      <c r="K391" s="68">
        <v>30965</v>
      </c>
      <c r="L391" s="68" t="s">
        <v>1105</v>
      </c>
      <c r="M391" s="69" t="s">
        <v>259</v>
      </c>
      <c r="N391" s="69"/>
      <c r="O391" s="70" t="s">
        <v>1143</v>
      </c>
      <c r="P391" s="70" t="s">
        <v>1086</v>
      </c>
    </row>
    <row r="392" spans="1:16" ht="13.5" thickBot="1" x14ac:dyDescent="0.25">
      <c r="A392" s="8" t="str">
        <f t="shared" si="30"/>
        <v> BBS 124 </v>
      </c>
      <c r="B392" s="1" t="str">
        <f t="shared" si="31"/>
        <v>I</v>
      </c>
      <c r="C392" s="8">
        <f t="shared" si="32"/>
        <v>51938.688999999998</v>
      </c>
      <c r="D392" s="11" t="str">
        <f t="shared" si="33"/>
        <v>vis</v>
      </c>
      <c r="E392" s="67">
        <f>VLOOKUP(C392,Active!C$21:E$969,3,FALSE)</f>
        <v>31671.038736955896</v>
      </c>
      <c r="F392" s="1" t="s">
        <v>230</v>
      </c>
      <c r="G392" s="11" t="str">
        <f t="shared" si="34"/>
        <v>51938.689</v>
      </c>
      <c r="H392" s="8">
        <f t="shared" si="35"/>
        <v>31671</v>
      </c>
      <c r="I392" s="68" t="s">
        <v>1144</v>
      </c>
      <c r="J392" s="69" t="s">
        <v>1145</v>
      </c>
      <c r="K392" s="68">
        <v>31671</v>
      </c>
      <c r="L392" s="68" t="s">
        <v>444</v>
      </c>
      <c r="M392" s="69" t="s">
        <v>259</v>
      </c>
      <c r="N392" s="69"/>
      <c r="O392" s="70" t="s">
        <v>299</v>
      </c>
      <c r="P392" s="70" t="s">
        <v>1146</v>
      </c>
    </row>
    <row r="393" spans="1:16" ht="13.5" thickBot="1" x14ac:dyDescent="0.25">
      <c r="A393" s="8" t="str">
        <f t="shared" si="30"/>
        <v> AOEB 7 </v>
      </c>
      <c r="B393" s="1" t="str">
        <f t="shared" si="31"/>
        <v>I</v>
      </c>
      <c r="C393" s="8">
        <f t="shared" si="32"/>
        <v>51986.808700000001</v>
      </c>
      <c r="D393" s="11" t="str">
        <f t="shared" si="33"/>
        <v>vis</v>
      </c>
      <c r="E393" s="67">
        <f>VLOOKUP(C393,Active!C$21:E$969,3,FALSE)</f>
        <v>31795.032751295646</v>
      </c>
      <c r="F393" s="1" t="s">
        <v>230</v>
      </c>
      <c r="G393" s="11" t="str">
        <f t="shared" si="34"/>
        <v>51986.8087</v>
      </c>
      <c r="H393" s="8">
        <f t="shared" si="35"/>
        <v>31795</v>
      </c>
      <c r="I393" s="68" t="s">
        <v>1147</v>
      </c>
      <c r="J393" s="69" t="s">
        <v>1148</v>
      </c>
      <c r="K393" s="68">
        <v>31795</v>
      </c>
      <c r="L393" s="68" t="s">
        <v>1132</v>
      </c>
      <c r="M393" s="69" t="s">
        <v>1133</v>
      </c>
      <c r="N393" s="69" t="s">
        <v>1134</v>
      </c>
      <c r="O393" s="70" t="s">
        <v>575</v>
      </c>
      <c r="P393" s="70" t="s">
        <v>1086</v>
      </c>
    </row>
    <row r="394" spans="1:16" ht="13.5" thickBot="1" x14ac:dyDescent="0.25">
      <c r="A394" s="8" t="str">
        <f t="shared" si="30"/>
        <v> AOEB 7 </v>
      </c>
      <c r="B394" s="1" t="str">
        <f t="shared" si="31"/>
        <v>II</v>
      </c>
      <c r="C394" s="8">
        <f t="shared" si="32"/>
        <v>52012.616000000002</v>
      </c>
      <c r="D394" s="11" t="str">
        <f t="shared" si="33"/>
        <v>vis</v>
      </c>
      <c r="E394" s="67">
        <f>VLOOKUP(C394,Active!C$21:E$969,3,FALSE)</f>
        <v>31861.532557534469</v>
      </c>
      <c r="F394" s="1" t="s">
        <v>230</v>
      </c>
      <c r="G394" s="11" t="str">
        <f t="shared" si="34"/>
        <v>52012.616</v>
      </c>
      <c r="H394" s="8">
        <f t="shared" si="35"/>
        <v>31861.5</v>
      </c>
      <c r="I394" s="68" t="s">
        <v>1149</v>
      </c>
      <c r="J394" s="69" t="s">
        <v>1150</v>
      </c>
      <c r="K394" s="68">
        <v>31861.5</v>
      </c>
      <c r="L394" s="68" t="s">
        <v>379</v>
      </c>
      <c r="M394" s="69" t="s">
        <v>259</v>
      </c>
      <c r="N394" s="69"/>
      <c r="O394" s="70" t="s">
        <v>527</v>
      </c>
      <c r="P394" s="70" t="s">
        <v>1086</v>
      </c>
    </row>
    <row r="395" spans="1:16" ht="13.5" thickBot="1" x14ac:dyDescent="0.25">
      <c r="A395" s="8" t="str">
        <f t="shared" ref="A395:A425" si="36">P395</f>
        <v> AOEB 7 </v>
      </c>
      <c r="B395" s="1" t="str">
        <f t="shared" ref="B395:B425" si="37">IF(H395=INT(H395),"I","II")</f>
        <v>I</v>
      </c>
      <c r="C395" s="8">
        <f t="shared" ref="C395:C425" si="38">1*G395</f>
        <v>52020.5717</v>
      </c>
      <c r="D395" s="11" t="str">
        <f t="shared" ref="D395:D425" si="39">VLOOKUP(F395,I$1:J$5,2,FALSE)</f>
        <v>vis</v>
      </c>
      <c r="E395" s="67">
        <f>VLOOKUP(C395,Active!C$21:E$969,3,FALSE)</f>
        <v>31882.03266829747</v>
      </c>
      <c r="F395" s="1" t="s">
        <v>230</v>
      </c>
      <c r="G395" s="11" t="str">
        <f t="shared" ref="G395:G425" si="40">MID(I395,3,LEN(I395)-3)</f>
        <v>52020.5717</v>
      </c>
      <c r="H395" s="8">
        <f t="shared" ref="H395:H425" si="41">1*K395</f>
        <v>31882</v>
      </c>
      <c r="I395" s="68" t="s">
        <v>1151</v>
      </c>
      <c r="J395" s="69" t="s">
        <v>1152</v>
      </c>
      <c r="K395" s="68">
        <v>31882</v>
      </c>
      <c r="L395" s="68" t="s">
        <v>1132</v>
      </c>
      <c r="M395" s="69" t="s">
        <v>1133</v>
      </c>
      <c r="N395" s="69" t="s">
        <v>1134</v>
      </c>
      <c r="O395" s="70" t="s">
        <v>1135</v>
      </c>
      <c r="P395" s="70" t="s">
        <v>1086</v>
      </c>
    </row>
    <row r="396" spans="1:16" ht="13.5" thickBot="1" x14ac:dyDescent="0.25">
      <c r="A396" s="8" t="str">
        <f t="shared" si="36"/>
        <v> AOEB 7 </v>
      </c>
      <c r="B396" s="1" t="str">
        <f t="shared" si="37"/>
        <v>I</v>
      </c>
      <c r="C396" s="8">
        <f t="shared" si="38"/>
        <v>52028.722000000002</v>
      </c>
      <c r="D396" s="11" t="str">
        <f t="shared" si="39"/>
        <v>vis</v>
      </c>
      <c r="E396" s="67">
        <f>VLOOKUP(C396,Active!C$21:E$969,3,FALSE)</f>
        <v>31903.034220989473</v>
      </c>
      <c r="F396" s="1" t="s">
        <v>230</v>
      </c>
      <c r="G396" s="11" t="str">
        <f t="shared" si="40"/>
        <v>52028.722</v>
      </c>
      <c r="H396" s="8">
        <f t="shared" si="41"/>
        <v>31903</v>
      </c>
      <c r="I396" s="68" t="s">
        <v>1153</v>
      </c>
      <c r="J396" s="69" t="s">
        <v>1154</v>
      </c>
      <c r="K396" s="68">
        <v>31903</v>
      </c>
      <c r="L396" s="68" t="s">
        <v>379</v>
      </c>
      <c r="M396" s="69" t="s">
        <v>259</v>
      </c>
      <c r="N396" s="69"/>
      <c r="O396" s="70" t="s">
        <v>1143</v>
      </c>
      <c r="P396" s="70" t="s">
        <v>1086</v>
      </c>
    </row>
    <row r="397" spans="1:16" ht="13.5" thickBot="1" x14ac:dyDescent="0.25">
      <c r="A397" s="8" t="str">
        <f t="shared" si="36"/>
        <v> AOEB 7 </v>
      </c>
      <c r="B397" s="1" t="str">
        <f t="shared" si="37"/>
        <v>I</v>
      </c>
      <c r="C397" s="8">
        <f t="shared" si="38"/>
        <v>52044.632299999997</v>
      </c>
      <c r="D397" s="11" t="str">
        <f t="shared" si="39"/>
        <v>vis</v>
      </c>
      <c r="E397" s="67">
        <f>VLOOKUP(C397,Active!C$21:E$969,3,FALSE)</f>
        <v>31944.031608054422</v>
      </c>
      <c r="F397" s="1" t="s">
        <v>230</v>
      </c>
      <c r="G397" s="11" t="str">
        <f t="shared" si="40"/>
        <v>52044.6323</v>
      </c>
      <c r="H397" s="8">
        <f t="shared" si="41"/>
        <v>31944</v>
      </c>
      <c r="I397" s="68" t="s">
        <v>1155</v>
      </c>
      <c r="J397" s="69" t="s">
        <v>1156</v>
      </c>
      <c r="K397" s="68">
        <v>31944</v>
      </c>
      <c r="L397" s="68" t="s">
        <v>1157</v>
      </c>
      <c r="M397" s="69" t="s">
        <v>1133</v>
      </c>
      <c r="N397" s="69" t="s">
        <v>1134</v>
      </c>
      <c r="O397" s="70" t="s">
        <v>1158</v>
      </c>
      <c r="P397" s="70" t="s">
        <v>1086</v>
      </c>
    </row>
    <row r="398" spans="1:16" ht="13.5" thickBot="1" x14ac:dyDescent="0.25">
      <c r="A398" s="8" t="str">
        <f t="shared" si="36"/>
        <v> BBS 127 </v>
      </c>
      <c r="B398" s="1" t="str">
        <f t="shared" si="37"/>
        <v>I</v>
      </c>
      <c r="C398" s="8">
        <f t="shared" si="38"/>
        <v>52288.737000000001</v>
      </c>
      <c r="D398" s="11" t="str">
        <f t="shared" si="39"/>
        <v>vis</v>
      </c>
      <c r="E398" s="67">
        <f>VLOOKUP(C398,Active!C$21:E$969,3,FALSE)</f>
        <v>32573.036395536463</v>
      </c>
      <c r="F398" s="1" t="s">
        <v>230</v>
      </c>
      <c r="G398" s="11" t="str">
        <f t="shared" si="40"/>
        <v>52288.737</v>
      </c>
      <c r="H398" s="8">
        <f t="shared" si="41"/>
        <v>32573</v>
      </c>
      <c r="I398" s="68" t="s">
        <v>1159</v>
      </c>
      <c r="J398" s="69" t="s">
        <v>1160</v>
      </c>
      <c r="K398" s="68">
        <v>32573</v>
      </c>
      <c r="L398" s="68" t="s">
        <v>437</v>
      </c>
      <c r="M398" s="69" t="s">
        <v>259</v>
      </c>
      <c r="N398" s="69"/>
      <c r="O398" s="70" t="s">
        <v>299</v>
      </c>
      <c r="P398" s="70" t="s">
        <v>1161</v>
      </c>
    </row>
    <row r="399" spans="1:16" ht="13.5" thickBot="1" x14ac:dyDescent="0.25">
      <c r="A399" s="8" t="str">
        <f t="shared" si="36"/>
        <v> AOEB 7 </v>
      </c>
      <c r="B399" s="1" t="str">
        <f t="shared" si="37"/>
        <v>I</v>
      </c>
      <c r="C399" s="8">
        <f t="shared" si="38"/>
        <v>52342.68</v>
      </c>
      <c r="D399" s="11" t="str">
        <f t="shared" si="39"/>
        <v>vis</v>
      </c>
      <c r="E399" s="67">
        <f>VLOOKUP(C399,Active!C$21:E$969,3,FALSE)</f>
        <v>32712.035789039095</v>
      </c>
      <c r="F399" s="1" t="s">
        <v>230</v>
      </c>
      <c r="G399" s="11" t="str">
        <f t="shared" si="40"/>
        <v>52342.680</v>
      </c>
      <c r="H399" s="8">
        <f t="shared" si="41"/>
        <v>32712</v>
      </c>
      <c r="I399" s="68" t="s">
        <v>1162</v>
      </c>
      <c r="J399" s="69" t="s">
        <v>1163</v>
      </c>
      <c r="K399" s="68">
        <v>32712</v>
      </c>
      <c r="L399" s="68" t="s">
        <v>437</v>
      </c>
      <c r="M399" s="69" t="s">
        <v>259</v>
      </c>
      <c r="N399" s="69"/>
      <c r="O399" s="70" t="s">
        <v>527</v>
      </c>
      <c r="P399" s="70" t="s">
        <v>1086</v>
      </c>
    </row>
    <row r="400" spans="1:16" ht="13.5" thickBot="1" x14ac:dyDescent="0.25">
      <c r="A400" s="8" t="str">
        <f t="shared" si="36"/>
        <v> AOEB 7 </v>
      </c>
      <c r="B400" s="1" t="str">
        <f t="shared" si="37"/>
        <v>I</v>
      </c>
      <c r="C400" s="8">
        <f t="shared" si="38"/>
        <v>52356.648999999998</v>
      </c>
      <c r="D400" s="11" t="str">
        <f t="shared" si="39"/>
        <v>vis</v>
      </c>
      <c r="E400" s="67">
        <f>VLOOKUP(C400,Active!C$21:E$969,3,FALSE)</f>
        <v>32748.030867693193</v>
      </c>
      <c r="F400" s="1" t="s">
        <v>230</v>
      </c>
      <c r="G400" s="11" t="str">
        <f t="shared" si="40"/>
        <v>52356.6490</v>
      </c>
      <c r="H400" s="8">
        <f t="shared" si="41"/>
        <v>32748</v>
      </c>
      <c r="I400" s="68" t="s">
        <v>1164</v>
      </c>
      <c r="J400" s="69" t="s">
        <v>1165</v>
      </c>
      <c r="K400" s="68">
        <v>32748</v>
      </c>
      <c r="L400" s="68" t="s">
        <v>1166</v>
      </c>
      <c r="M400" s="69" t="s">
        <v>1133</v>
      </c>
      <c r="N400" s="69" t="s">
        <v>1134</v>
      </c>
      <c r="O400" s="70" t="s">
        <v>1135</v>
      </c>
      <c r="P400" s="70" t="s">
        <v>1086</v>
      </c>
    </row>
    <row r="401" spans="1:16" ht="13.5" thickBot="1" x14ac:dyDescent="0.25">
      <c r="A401" s="8" t="str">
        <f t="shared" si="36"/>
        <v>VSB 40 </v>
      </c>
      <c r="B401" s="1" t="str">
        <f t="shared" si="37"/>
        <v>I</v>
      </c>
      <c r="C401" s="8">
        <f t="shared" si="38"/>
        <v>52357.037100000001</v>
      </c>
      <c r="D401" s="11" t="str">
        <f t="shared" si="39"/>
        <v>vis</v>
      </c>
      <c r="E401" s="67">
        <f>VLOOKUP(C401,Active!C$21:E$969,3,FALSE)</f>
        <v>32749.030917090131</v>
      </c>
      <c r="F401" s="1" t="s">
        <v>230</v>
      </c>
      <c r="G401" s="11" t="str">
        <f t="shared" si="40"/>
        <v>52357.0371</v>
      </c>
      <c r="H401" s="8">
        <f t="shared" si="41"/>
        <v>32749</v>
      </c>
      <c r="I401" s="68" t="s">
        <v>1167</v>
      </c>
      <c r="J401" s="69" t="s">
        <v>1168</v>
      </c>
      <c r="K401" s="68">
        <v>32749</v>
      </c>
      <c r="L401" s="68" t="s">
        <v>1166</v>
      </c>
      <c r="M401" s="69" t="s">
        <v>292</v>
      </c>
      <c r="N401" s="69" t="s">
        <v>293</v>
      </c>
      <c r="O401" s="70" t="s">
        <v>1169</v>
      </c>
      <c r="P401" s="71" t="s">
        <v>1170</v>
      </c>
    </row>
    <row r="402" spans="1:16" ht="13.5" thickBot="1" x14ac:dyDescent="0.25">
      <c r="A402" s="8" t="str">
        <f t="shared" si="36"/>
        <v> BBS 128 </v>
      </c>
      <c r="B402" s="1" t="str">
        <f t="shared" si="37"/>
        <v>I</v>
      </c>
      <c r="C402" s="8">
        <f t="shared" si="38"/>
        <v>52367.521999999997</v>
      </c>
      <c r="D402" s="11" t="str">
        <f t="shared" si="39"/>
        <v>vis</v>
      </c>
      <c r="E402" s="67">
        <f>VLOOKUP(C402,Active!C$21:E$969,3,FALSE)</f>
        <v>32776.048226860352</v>
      </c>
      <c r="F402" s="1" t="s">
        <v>230</v>
      </c>
      <c r="G402" s="11" t="str">
        <f t="shared" si="40"/>
        <v>52367.522</v>
      </c>
      <c r="H402" s="8">
        <f t="shared" si="41"/>
        <v>32776</v>
      </c>
      <c r="I402" s="68" t="s">
        <v>1175</v>
      </c>
      <c r="J402" s="69" t="s">
        <v>1176</v>
      </c>
      <c r="K402" s="68">
        <v>32776</v>
      </c>
      <c r="L402" s="68" t="s">
        <v>1177</v>
      </c>
      <c r="M402" s="69" t="s">
        <v>259</v>
      </c>
      <c r="N402" s="69"/>
      <c r="O402" s="70" t="s">
        <v>299</v>
      </c>
      <c r="P402" s="70" t="s">
        <v>1178</v>
      </c>
    </row>
    <row r="403" spans="1:16" ht="13.5" thickBot="1" x14ac:dyDescent="0.25">
      <c r="A403" s="8" t="str">
        <f t="shared" si="36"/>
        <v>VSB 40 </v>
      </c>
      <c r="B403" s="1" t="str">
        <f t="shared" si="37"/>
        <v>I</v>
      </c>
      <c r="C403" s="8">
        <f t="shared" si="38"/>
        <v>52377.992400000003</v>
      </c>
      <c r="D403" s="11" t="str">
        <f t="shared" si="39"/>
        <v>vis</v>
      </c>
      <c r="E403" s="67">
        <f>VLOOKUP(C403,Active!C$21:E$969,3,FALSE)</f>
        <v>32803.028173280291</v>
      </c>
      <c r="F403" s="1" t="s">
        <v>230</v>
      </c>
      <c r="G403" s="11" t="str">
        <f t="shared" si="40"/>
        <v>52377.9924</v>
      </c>
      <c r="H403" s="8">
        <f t="shared" si="41"/>
        <v>32803</v>
      </c>
      <c r="I403" s="68" t="s">
        <v>1179</v>
      </c>
      <c r="J403" s="69" t="s">
        <v>1180</v>
      </c>
      <c r="K403" s="68">
        <v>32803</v>
      </c>
      <c r="L403" s="68" t="s">
        <v>1181</v>
      </c>
      <c r="M403" s="69" t="s">
        <v>292</v>
      </c>
      <c r="N403" s="69" t="s">
        <v>293</v>
      </c>
      <c r="O403" s="70" t="s">
        <v>1182</v>
      </c>
      <c r="P403" s="71" t="s">
        <v>1170</v>
      </c>
    </row>
    <row r="404" spans="1:16" ht="13.5" thickBot="1" x14ac:dyDescent="0.25">
      <c r="A404" s="8" t="str">
        <f t="shared" si="36"/>
        <v> AOEB 11 </v>
      </c>
      <c r="B404" s="1" t="str">
        <f t="shared" si="37"/>
        <v>I</v>
      </c>
      <c r="C404" s="8">
        <f t="shared" si="38"/>
        <v>52627.918799999999</v>
      </c>
      <c r="D404" s="11" t="str">
        <f t="shared" si="39"/>
        <v>vis</v>
      </c>
      <c r="E404" s="67">
        <f>VLOOKUP(C404,Active!C$21:E$969,3,FALSE)</f>
        <v>33447.03421707276</v>
      </c>
      <c r="F404" s="1" t="s">
        <v>230</v>
      </c>
      <c r="G404" s="11" t="str">
        <f t="shared" si="40"/>
        <v>52627.9188</v>
      </c>
      <c r="H404" s="8">
        <f t="shared" si="41"/>
        <v>33447</v>
      </c>
      <c r="I404" s="68" t="s">
        <v>1187</v>
      </c>
      <c r="J404" s="69" t="s">
        <v>1188</v>
      </c>
      <c r="K404" s="68">
        <v>33447</v>
      </c>
      <c r="L404" s="68" t="s">
        <v>1189</v>
      </c>
      <c r="M404" s="69" t="s">
        <v>1133</v>
      </c>
      <c r="N404" s="69" t="s">
        <v>1134</v>
      </c>
      <c r="O404" s="70" t="s">
        <v>1135</v>
      </c>
      <c r="P404" s="70" t="s">
        <v>1190</v>
      </c>
    </row>
    <row r="405" spans="1:16" ht="13.5" thickBot="1" x14ac:dyDescent="0.25">
      <c r="A405" s="8" t="str">
        <f t="shared" si="36"/>
        <v> AOEB 11 </v>
      </c>
      <c r="B405" s="1" t="str">
        <f t="shared" si="37"/>
        <v>I</v>
      </c>
      <c r="C405" s="8">
        <f t="shared" si="38"/>
        <v>52713.686199999996</v>
      </c>
      <c r="D405" s="11" t="str">
        <f t="shared" si="39"/>
        <v>vis</v>
      </c>
      <c r="E405" s="67">
        <f>VLOOKUP(C405,Active!C$21:E$969,3,FALSE)</f>
        <v>33668.038176479866</v>
      </c>
      <c r="F405" s="1" t="s">
        <v>230</v>
      </c>
      <c r="G405" s="11" t="str">
        <f t="shared" si="40"/>
        <v>52713.6862</v>
      </c>
      <c r="H405" s="8">
        <f t="shared" si="41"/>
        <v>33668</v>
      </c>
      <c r="I405" s="68" t="s">
        <v>1191</v>
      </c>
      <c r="J405" s="69" t="s">
        <v>1192</v>
      </c>
      <c r="K405" s="68">
        <v>33668</v>
      </c>
      <c r="L405" s="68" t="s">
        <v>1193</v>
      </c>
      <c r="M405" s="69" t="s">
        <v>1133</v>
      </c>
      <c r="N405" s="69" t="s">
        <v>1134</v>
      </c>
      <c r="O405" s="70" t="s">
        <v>575</v>
      </c>
      <c r="P405" s="70" t="s">
        <v>1190</v>
      </c>
    </row>
    <row r="406" spans="1:16" ht="13.5" thickBot="1" x14ac:dyDescent="0.25">
      <c r="A406" s="8" t="str">
        <f t="shared" si="36"/>
        <v> AOEB 11 </v>
      </c>
      <c r="B406" s="1" t="str">
        <f t="shared" si="37"/>
        <v>I</v>
      </c>
      <c r="C406" s="8">
        <f t="shared" si="38"/>
        <v>52734.644999999997</v>
      </c>
      <c r="D406" s="11" t="str">
        <f t="shared" si="39"/>
        <v>vis</v>
      </c>
      <c r="E406" s="67">
        <f>VLOOKUP(C406,Active!C$21:E$969,3,FALSE)</f>
        <v>33722.044451409762</v>
      </c>
      <c r="F406" s="1" t="s">
        <v>230</v>
      </c>
      <c r="G406" s="11" t="str">
        <f t="shared" si="40"/>
        <v>52734.645</v>
      </c>
      <c r="H406" s="8">
        <f t="shared" si="41"/>
        <v>33722</v>
      </c>
      <c r="I406" s="68" t="s">
        <v>1194</v>
      </c>
      <c r="J406" s="69" t="s">
        <v>1195</v>
      </c>
      <c r="K406" s="68">
        <v>33722</v>
      </c>
      <c r="L406" s="68" t="s">
        <v>1105</v>
      </c>
      <c r="M406" s="69" t="s">
        <v>259</v>
      </c>
      <c r="N406" s="69"/>
      <c r="O406" s="70" t="s">
        <v>527</v>
      </c>
      <c r="P406" s="70" t="s">
        <v>1190</v>
      </c>
    </row>
    <row r="407" spans="1:16" ht="13.5" thickBot="1" x14ac:dyDescent="0.25">
      <c r="A407" s="8" t="str">
        <f t="shared" si="36"/>
        <v> AOEB 11 </v>
      </c>
      <c r="B407" s="1" t="str">
        <f t="shared" si="37"/>
        <v>I</v>
      </c>
      <c r="C407" s="8">
        <f t="shared" si="38"/>
        <v>52762.971599999997</v>
      </c>
      <c r="D407" s="11" t="str">
        <f t="shared" si="39"/>
        <v>vis</v>
      </c>
      <c r="E407" s="67">
        <f>VLOOKUP(C407,Active!C$21:E$969,3,FALSE)</f>
        <v>33795.035946506287</v>
      </c>
      <c r="F407" s="1" t="s">
        <v>230</v>
      </c>
      <c r="G407" s="11" t="str">
        <f t="shared" si="40"/>
        <v>52762.9716</v>
      </c>
      <c r="H407" s="8">
        <f t="shared" si="41"/>
        <v>33795</v>
      </c>
      <c r="I407" s="68" t="s">
        <v>1196</v>
      </c>
      <c r="J407" s="69" t="s">
        <v>1197</v>
      </c>
      <c r="K407" s="68">
        <v>33795</v>
      </c>
      <c r="L407" s="68" t="s">
        <v>1198</v>
      </c>
      <c r="M407" s="69" t="s">
        <v>1133</v>
      </c>
      <c r="N407" s="69" t="s">
        <v>1134</v>
      </c>
      <c r="O407" s="70" t="s">
        <v>1199</v>
      </c>
      <c r="P407" s="70" t="s">
        <v>1190</v>
      </c>
    </row>
    <row r="408" spans="1:16" ht="13.5" thickBot="1" x14ac:dyDescent="0.25">
      <c r="A408" s="8" t="str">
        <f t="shared" si="36"/>
        <v> AOEB 11 </v>
      </c>
      <c r="B408" s="1" t="str">
        <f t="shared" si="37"/>
        <v>II</v>
      </c>
      <c r="C408" s="8">
        <f t="shared" si="38"/>
        <v>52780.629800000002</v>
      </c>
      <c r="D408" s="11" t="str">
        <f t="shared" si="39"/>
        <v>vis</v>
      </c>
      <c r="E408" s="67">
        <f>VLOOKUP(C408,Active!C$21:E$969,3,FALSE)</f>
        <v>33840.53729219245</v>
      </c>
      <c r="F408" s="1" t="s">
        <v>230</v>
      </c>
      <c r="G408" s="11" t="str">
        <f t="shared" si="40"/>
        <v>52780.6298</v>
      </c>
      <c r="H408" s="8">
        <f t="shared" si="41"/>
        <v>33840.5</v>
      </c>
      <c r="I408" s="68" t="s">
        <v>1200</v>
      </c>
      <c r="J408" s="69" t="s">
        <v>1201</v>
      </c>
      <c r="K408" s="68">
        <v>33840.5</v>
      </c>
      <c r="L408" s="68" t="s">
        <v>1202</v>
      </c>
      <c r="M408" s="69" t="s">
        <v>1133</v>
      </c>
      <c r="N408" s="69" t="s">
        <v>1134</v>
      </c>
      <c r="O408" s="70" t="s">
        <v>1203</v>
      </c>
      <c r="P408" s="70" t="s">
        <v>1190</v>
      </c>
    </row>
    <row r="409" spans="1:16" ht="13.5" thickBot="1" x14ac:dyDescent="0.25">
      <c r="A409" s="8" t="str">
        <f t="shared" si="36"/>
        <v>VSB 43 </v>
      </c>
      <c r="B409" s="1" t="str">
        <f t="shared" si="37"/>
        <v>I</v>
      </c>
      <c r="C409" s="8">
        <f t="shared" si="38"/>
        <v>53011.342700000001</v>
      </c>
      <c r="D409" s="11" t="str">
        <f t="shared" si="39"/>
        <v>vis</v>
      </c>
      <c r="E409" s="67">
        <f>VLOOKUP(C409,Active!C$21:E$969,3,FALSE)</f>
        <v>34435.034320041006</v>
      </c>
      <c r="F409" s="1" t="s">
        <v>230</v>
      </c>
      <c r="G409" s="11" t="str">
        <f t="shared" si="40"/>
        <v>53011.3427</v>
      </c>
      <c r="H409" s="8">
        <f t="shared" si="41"/>
        <v>34435</v>
      </c>
      <c r="I409" s="68" t="s">
        <v>1204</v>
      </c>
      <c r="J409" s="69" t="s">
        <v>1205</v>
      </c>
      <c r="K409" s="68">
        <v>34435</v>
      </c>
      <c r="L409" s="68" t="s">
        <v>1189</v>
      </c>
      <c r="M409" s="69" t="s">
        <v>292</v>
      </c>
      <c r="N409" s="69" t="s">
        <v>293</v>
      </c>
      <c r="O409" s="70" t="s">
        <v>1206</v>
      </c>
      <c r="P409" s="71" t="s">
        <v>1207</v>
      </c>
    </row>
    <row r="410" spans="1:16" ht="13.5" thickBot="1" x14ac:dyDescent="0.25">
      <c r="A410" s="8" t="str">
        <f t="shared" si="36"/>
        <v> AOEB 11 </v>
      </c>
      <c r="B410" s="1" t="str">
        <f t="shared" si="37"/>
        <v>I</v>
      </c>
      <c r="C410" s="8">
        <f t="shared" si="38"/>
        <v>53119.618600000002</v>
      </c>
      <c r="D410" s="11" t="str">
        <f t="shared" si="39"/>
        <v>vis</v>
      </c>
      <c r="E410" s="67">
        <f>VLOOKUP(C410,Active!C$21:E$969,3,FALSE)</f>
        <v>34714.037794652206</v>
      </c>
      <c r="F410" s="1" t="s">
        <v>230</v>
      </c>
      <c r="G410" s="11" t="str">
        <f t="shared" si="40"/>
        <v>53119.6186</v>
      </c>
      <c r="H410" s="8">
        <f t="shared" si="41"/>
        <v>34714</v>
      </c>
      <c r="I410" s="68" t="s">
        <v>1212</v>
      </c>
      <c r="J410" s="69" t="s">
        <v>1213</v>
      </c>
      <c r="K410" s="68">
        <v>34714</v>
      </c>
      <c r="L410" s="68" t="s">
        <v>1214</v>
      </c>
      <c r="M410" s="69" t="s">
        <v>1133</v>
      </c>
      <c r="N410" s="69" t="s">
        <v>1134</v>
      </c>
      <c r="O410" s="70" t="s">
        <v>575</v>
      </c>
      <c r="P410" s="70" t="s">
        <v>1190</v>
      </c>
    </row>
    <row r="411" spans="1:16" ht="13.5" thickBot="1" x14ac:dyDescent="0.25">
      <c r="A411" s="8" t="str">
        <f t="shared" si="36"/>
        <v> AOEB 11 </v>
      </c>
      <c r="B411" s="1" t="str">
        <f t="shared" si="37"/>
        <v>I</v>
      </c>
      <c r="C411" s="8">
        <f t="shared" si="38"/>
        <v>53406.8</v>
      </c>
      <c r="D411" s="11" t="str">
        <f t="shared" si="39"/>
        <v>vis</v>
      </c>
      <c r="E411" s="67">
        <f>VLOOKUP(C411,Active!C$21:E$969,3,FALSE)</f>
        <v>35454.041880914345</v>
      </c>
      <c r="F411" s="1" t="s">
        <v>230</v>
      </c>
      <c r="G411" s="11" t="str">
        <f t="shared" si="40"/>
        <v>53406.8000</v>
      </c>
      <c r="H411" s="8">
        <f t="shared" si="41"/>
        <v>35454</v>
      </c>
      <c r="I411" s="68" t="s">
        <v>1219</v>
      </c>
      <c r="J411" s="69" t="s">
        <v>1220</v>
      </c>
      <c r="K411" s="68">
        <v>35454</v>
      </c>
      <c r="L411" s="68" t="s">
        <v>1221</v>
      </c>
      <c r="M411" s="69" t="s">
        <v>1133</v>
      </c>
      <c r="N411" s="69" t="s">
        <v>1134</v>
      </c>
      <c r="O411" s="70" t="s">
        <v>1135</v>
      </c>
      <c r="P411" s="70" t="s">
        <v>1190</v>
      </c>
    </row>
    <row r="412" spans="1:16" ht="13.5" thickBot="1" x14ac:dyDescent="0.25">
      <c r="A412" s="8" t="str">
        <f t="shared" si="36"/>
        <v> AOEB 11 </v>
      </c>
      <c r="B412" s="1" t="str">
        <f t="shared" si="37"/>
        <v>II</v>
      </c>
      <c r="C412" s="8">
        <f t="shared" si="38"/>
        <v>53435.714099999997</v>
      </c>
      <c r="D412" s="11" t="str">
        <f t="shared" si="39"/>
        <v>vis</v>
      </c>
      <c r="E412" s="67">
        <f>VLOOKUP(C412,Active!C$21:E$969,3,FALSE)</f>
        <v>35528.547235894119</v>
      </c>
      <c r="F412" s="1" t="s">
        <v>230</v>
      </c>
      <c r="G412" s="11" t="str">
        <f t="shared" si="40"/>
        <v>53435.7141</v>
      </c>
      <c r="H412" s="8">
        <f t="shared" si="41"/>
        <v>35528.5</v>
      </c>
      <c r="I412" s="68" t="s">
        <v>1222</v>
      </c>
      <c r="J412" s="69" t="s">
        <v>1223</v>
      </c>
      <c r="K412" s="68">
        <v>35528.5</v>
      </c>
      <c r="L412" s="68" t="s">
        <v>1224</v>
      </c>
      <c r="M412" s="69" t="s">
        <v>1133</v>
      </c>
      <c r="N412" s="69" t="s">
        <v>1134</v>
      </c>
      <c r="O412" s="70" t="s">
        <v>575</v>
      </c>
      <c r="P412" s="70" t="s">
        <v>1190</v>
      </c>
    </row>
    <row r="413" spans="1:16" ht="13.5" thickBot="1" x14ac:dyDescent="0.25">
      <c r="A413" s="8" t="str">
        <f t="shared" si="36"/>
        <v>VSB 44 </v>
      </c>
      <c r="B413" s="1" t="str">
        <f t="shared" si="37"/>
        <v>I</v>
      </c>
      <c r="C413" s="8">
        <f t="shared" si="38"/>
        <v>53449.098299999998</v>
      </c>
      <c r="D413" s="11" t="str">
        <f t="shared" si="39"/>
        <v>vis</v>
      </c>
      <c r="E413" s="67">
        <f>VLOOKUP(C413,Active!C$21:E$969,3,FALSE)</f>
        <v>35563.035411978468</v>
      </c>
      <c r="F413" s="1" t="s">
        <v>230</v>
      </c>
      <c r="G413" s="11" t="str">
        <f t="shared" si="40"/>
        <v>53449.0983</v>
      </c>
      <c r="H413" s="8">
        <f t="shared" si="41"/>
        <v>35563</v>
      </c>
      <c r="I413" s="68" t="s">
        <v>1225</v>
      </c>
      <c r="J413" s="69" t="s">
        <v>1226</v>
      </c>
      <c r="K413" s="68">
        <v>35563</v>
      </c>
      <c r="L413" s="68" t="s">
        <v>1227</v>
      </c>
      <c r="M413" s="69" t="s">
        <v>292</v>
      </c>
      <c r="N413" s="69" t="s">
        <v>293</v>
      </c>
      <c r="O413" s="70" t="s">
        <v>1182</v>
      </c>
      <c r="P413" s="71" t="s">
        <v>1228</v>
      </c>
    </row>
    <row r="414" spans="1:16" ht="13.5" thickBot="1" x14ac:dyDescent="0.25">
      <c r="A414" s="8" t="str">
        <f t="shared" si="36"/>
        <v> AOEB 11 </v>
      </c>
      <c r="B414" s="1" t="str">
        <f t="shared" si="37"/>
        <v>II</v>
      </c>
      <c r="C414" s="8">
        <f t="shared" si="38"/>
        <v>53494.700299999997</v>
      </c>
      <c r="D414" s="11" t="str">
        <f t="shared" si="39"/>
        <v>vis</v>
      </c>
      <c r="E414" s="67">
        <f>VLOOKUP(C414,Active!C$21:E$969,3,FALSE)</f>
        <v>35680.541860312951</v>
      </c>
      <c r="F414" s="1" t="s">
        <v>230</v>
      </c>
      <c r="G414" s="11" t="str">
        <f t="shared" si="40"/>
        <v>53494.7003</v>
      </c>
      <c r="H414" s="8">
        <f t="shared" si="41"/>
        <v>35680.5</v>
      </c>
      <c r="I414" s="68" t="s">
        <v>1239</v>
      </c>
      <c r="J414" s="69" t="s">
        <v>1240</v>
      </c>
      <c r="K414" s="68" t="s">
        <v>1241</v>
      </c>
      <c r="L414" s="68" t="s">
        <v>1242</v>
      </c>
      <c r="M414" s="69" t="s">
        <v>1133</v>
      </c>
      <c r="N414" s="69" t="s">
        <v>1134</v>
      </c>
      <c r="O414" s="70" t="s">
        <v>1243</v>
      </c>
      <c r="P414" s="70" t="s">
        <v>1190</v>
      </c>
    </row>
    <row r="415" spans="1:16" ht="13.5" thickBot="1" x14ac:dyDescent="0.25">
      <c r="A415" s="8" t="str">
        <f t="shared" si="36"/>
        <v>VSB 45 </v>
      </c>
      <c r="B415" s="1" t="str">
        <f t="shared" si="37"/>
        <v>I</v>
      </c>
      <c r="C415" s="8">
        <f t="shared" si="38"/>
        <v>53809.241099999999</v>
      </c>
      <c r="D415" s="11" t="str">
        <f t="shared" si="39"/>
        <v>vis</v>
      </c>
      <c r="E415" s="67">
        <f>VLOOKUP(C415,Active!C$21:E$969,3,FALSE)</f>
        <v>36491.045177366781</v>
      </c>
      <c r="F415" s="1" t="s">
        <v>230</v>
      </c>
      <c r="G415" s="11" t="str">
        <f t="shared" si="40"/>
        <v>53809.2411</v>
      </c>
      <c r="H415" s="8">
        <f t="shared" si="41"/>
        <v>36491</v>
      </c>
      <c r="I415" s="68" t="s">
        <v>1250</v>
      </c>
      <c r="J415" s="69" t="s">
        <v>1251</v>
      </c>
      <c r="K415" s="68" t="s">
        <v>1252</v>
      </c>
      <c r="L415" s="68" t="s">
        <v>1253</v>
      </c>
      <c r="M415" s="69" t="s">
        <v>292</v>
      </c>
      <c r="N415" s="69" t="s">
        <v>293</v>
      </c>
      <c r="O415" s="70" t="s">
        <v>1254</v>
      </c>
      <c r="P415" s="71" t="s">
        <v>1255</v>
      </c>
    </row>
    <row r="416" spans="1:16" ht="13.5" thickBot="1" x14ac:dyDescent="0.25">
      <c r="A416" s="8" t="str">
        <f t="shared" si="36"/>
        <v>VSB 45 </v>
      </c>
      <c r="B416" s="1" t="str">
        <f t="shared" si="37"/>
        <v>I</v>
      </c>
      <c r="C416" s="8">
        <f t="shared" si="38"/>
        <v>53815.059800000003</v>
      </c>
      <c r="D416" s="11" t="str">
        <f t="shared" si="39"/>
        <v>vis</v>
      </c>
      <c r="E416" s="67">
        <f>VLOOKUP(C416,Active!C$21:E$969,3,FALSE)</f>
        <v>36506.038703328893</v>
      </c>
      <c r="F416" s="1" t="s">
        <v>230</v>
      </c>
      <c r="G416" s="11" t="str">
        <f t="shared" si="40"/>
        <v>53815.0598</v>
      </c>
      <c r="H416" s="8">
        <f t="shared" si="41"/>
        <v>36506</v>
      </c>
      <c r="I416" s="68" t="s">
        <v>1256</v>
      </c>
      <c r="J416" s="69" t="s">
        <v>1257</v>
      </c>
      <c r="K416" s="68" t="s">
        <v>1258</v>
      </c>
      <c r="L416" s="68" t="s">
        <v>1259</v>
      </c>
      <c r="M416" s="69" t="s">
        <v>292</v>
      </c>
      <c r="N416" s="69" t="s">
        <v>293</v>
      </c>
      <c r="O416" s="70" t="s">
        <v>1254</v>
      </c>
      <c r="P416" s="71" t="s">
        <v>1255</v>
      </c>
    </row>
    <row r="417" spans="1:16" ht="13.5" thickBot="1" x14ac:dyDescent="0.25">
      <c r="A417" s="8" t="str">
        <f t="shared" si="36"/>
        <v> AOEB 11 </v>
      </c>
      <c r="B417" s="1" t="str">
        <f t="shared" si="37"/>
        <v>II</v>
      </c>
      <c r="C417" s="8">
        <f t="shared" si="38"/>
        <v>53834.658199999998</v>
      </c>
      <c r="D417" s="11" t="str">
        <f t="shared" si="39"/>
        <v>vis</v>
      </c>
      <c r="E417" s="67">
        <f>VLOOKUP(C417,Active!C$21:E$969,3,FALSE)</f>
        <v>36556.539522964827</v>
      </c>
      <c r="F417" s="1" t="s">
        <v>230</v>
      </c>
      <c r="G417" s="11" t="str">
        <f t="shared" si="40"/>
        <v>53834.6582</v>
      </c>
      <c r="H417" s="8">
        <f t="shared" si="41"/>
        <v>36556.5</v>
      </c>
      <c r="I417" s="68" t="s">
        <v>1260</v>
      </c>
      <c r="J417" s="69" t="s">
        <v>1261</v>
      </c>
      <c r="K417" s="68" t="s">
        <v>1262</v>
      </c>
      <c r="L417" s="68" t="s">
        <v>1247</v>
      </c>
      <c r="M417" s="69" t="s">
        <v>1133</v>
      </c>
      <c r="N417" s="69" t="s">
        <v>1134</v>
      </c>
      <c r="O417" s="70" t="s">
        <v>575</v>
      </c>
      <c r="P417" s="70" t="s">
        <v>1190</v>
      </c>
    </row>
    <row r="418" spans="1:16" ht="13.5" thickBot="1" x14ac:dyDescent="0.25">
      <c r="A418" s="8" t="str">
        <f t="shared" si="36"/>
        <v>VSB 45 </v>
      </c>
      <c r="B418" s="1" t="str">
        <f t="shared" si="37"/>
        <v>II</v>
      </c>
      <c r="C418" s="8">
        <f t="shared" si="38"/>
        <v>53856.003299999997</v>
      </c>
      <c r="D418" s="11" t="str">
        <f t="shared" si="39"/>
        <v>vis</v>
      </c>
      <c r="E418" s="67">
        <f>VLOOKUP(C418,Active!C$21:E$969,3,FALSE)</f>
        <v>36611.541209082636</v>
      </c>
      <c r="F418" s="1" t="s">
        <v>230</v>
      </c>
      <c r="G418" s="11" t="str">
        <f t="shared" si="40"/>
        <v>53856.0033</v>
      </c>
      <c r="H418" s="8">
        <f t="shared" si="41"/>
        <v>36611.5</v>
      </c>
      <c r="I418" s="68" t="s">
        <v>1263</v>
      </c>
      <c r="J418" s="69" t="s">
        <v>1264</v>
      </c>
      <c r="K418" s="68" t="s">
        <v>1265</v>
      </c>
      <c r="L418" s="68" t="s">
        <v>1266</v>
      </c>
      <c r="M418" s="69" t="s">
        <v>292</v>
      </c>
      <c r="N418" s="69" t="s">
        <v>293</v>
      </c>
      <c r="O418" s="70" t="s">
        <v>1254</v>
      </c>
      <c r="P418" s="71" t="s">
        <v>1255</v>
      </c>
    </row>
    <row r="419" spans="1:16" ht="13.5" thickBot="1" x14ac:dyDescent="0.25">
      <c r="A419" s="8" t="str">
        <f t="shared" si="36"/>
        <v> AOEB 12 </v>
      </c>
      <c r="B419" s="1" t="str">
        <f t="shared" si="37"/>
        <v>II</v>
      </c>
      <c r="C419" s="8">
        <f t="shared" si="38"/>
        <v>54170.737200000003</v>
      </c>
      <c r="D419" s="11" t="str">
        <f t="shared" si="39"/>
        <v>vis</v>
      </c>
      <c r="E419" s="67">
        <f>VLOOKUP(C419,Active!C$21:E$969,3,FALSE)</f>
        <v>37422.542102891297</v>
      </c>
      <c r="F419" s="1" t="s">
        <v>230</v>
      </c>
      <c r="G419" s="11" t="str">
        <f t="shared" si="40"/>
        <v>54170.7372</v>
      </c>
      <c r="H419" s="8">
        <f t="shared" si="41"/>
        <v>37422.5</v>
      </c>
      <c r="I419" s="68" t="s">
        <v>1267</v>
      </c>
      <c r="J419" s="69" t="s">
        <v>1268</v>
      </c>
      <c r="K419" s="68" t="s">
        <v>1269</v>
      </c>
      <c r="L419" s="68" t="s">
        <v>1221</v>
      </c>
      <c r="M419" s="69" t="s">
        <v>1133</v>
      </c>
      <c r="N419" s="69" t="s">
        <v>1134</v>
      </c>
      <c r="O419" s="70" t="s">
        <v>575</v>
      </c>
      <c r="P419" s="70" t="s">
        <v>1270</v>
      </c>
    </row>
    <row r="420" spans="1:16" ht="13.5" thickBot="1" x14ac:dyDescent="0.25">
      <c r="A420" s="8" t="str">
        <f t="shared" si="36"/>
        <v> AOEB 12 </v>
      </c>
      <c r="B420" s="1" t="str">
        <f t="shared" si="37"/>
        <v>I</v>
      </c>
      <c r="C420" s="8">
        <f t="shared" si="38"/>
        <v>54174.811000000002</v>
      </c>
      <c r="D420" s="11" t="str">
        <f t="shared" si="39"/>
        <v>vis</v>
      </c>
      <c r="E420" s="67">
        <f>VLOOKUP(C420,Active!C$21:E$969,3,FALSE)</f>
        <v>37433.039400580543</v>
      </c>
      <c r="F420" s="1" t="s">
        <v>230</v>
      </c>
      <c r="G420" s="11" t="str">
        <f t="shared" si="40"/>
        <v>54174.8110</v>
      </c>
      <c r="H420" s="8">
        <f t="shared" si="41"/>
        <v>37433</v>
      </c>
      <c r="I420" s="68" t="s">
        <v>1271</v>
      </c>
      <c r="J420" s="69" t="s">
        <v>1272</v>
      </c>
      <c r="K420" s="68" t="s">
        <v>1273</v>
      </c>
      <c r="L420" s="68" t="s">
        <v>1247</v>
      </c>
      <c r="M420" s="69" t="s">
        <v>1133</v>
      </c>
      <c r="N420" s="69" t="s">
        <v>1134</v>
      </c>
      <c r="O420" s="70" t="s">
        <v>1243</v>
      </c>
      <c r="P420" s="70" t="s">
        <v>1270</v>
      </c>
    </row>
    <row r="421" spans="1:16" ht="13.5" thickBot="1" x14ac:dyDescent="0.25">
      <c r="A421" s="8" t="str">
        <f t="shared" si="36"/>
        <v> AOEB 12 </v>
      </c>
      <c r="B421" s="1" t="str">
        <f t="shared" si="37"/>
        <v>II</v>
      </c>
      <c r="C421" s="8">
        <f t="shared" si="38"/>
        <v>54210.709000000003</v>
      </c>
      <c r="D421" s="11" t="str">
        <f t="shared" si="39"/>
        <v>vis</v>
      </c>
      <c r="E421" s="67">
        <f>VLOOKUP(C421,Active!C$21:E$969,3,FALSE)</f>
        <v>37525.540748817715</v>
      </c>
      <c r="F421" s="1" t="s">
        <v>230</v>
      </c>
      <c r="G421" s="11" t="str">
        <f t="shared" si="40"/>
        <v>54210.7090</v>
      </c>
      <c r="H421" s="8">
        <f t="shared" si="41"/>
        <v>37525.5</v>
      </c>
      <c r="I421" s="68" t="s">
        <v>1274</v>
      </c>
      <c r="J421" s="69" t="s">
        <v>1275</v>
      </c>
      <c r="K421" s="68" t="s">
        <v>1276</v>
      </c>
      <c r="L421" s="68" t="s">
        <v>1277</v>
      </c>
      <c r="M421" s="69" t="s">
        <v>1133</v>
      </c>
      <c r="N421" s="69" t="s">
        <v>1134</v>
      </c>
      <c r="O421" s="70" t="s">
        <v>1243</v>
      </c>
      <c r="P421" s="70" t="s">
        <v>1270</v>
      </c>
    </row>
    <row r="422" spans="1:16" ht="13.5" thickBot="1" x14ac:dyDescent="0.25">
      <c r="A422" s="8" t="str">
        <f t="shared" si="36"/>
        <v> AOEB 12 </v>
      </c>
      <c r="B422" s="1" t="str">
        <f t="shared" si="37"/>
        <v>I</v>
      </c>
      <c r="C422" s="8">
        <f t="shared" si="38"/>
        <v>54211.680399999997</v>
      </c>
      <c r="D422" s="11" t="str">
        <f t="shared" si="39"/>
        <v>vis</v>
      </c>
      <c r="E422" s="67">
        <f>VLOOKUP(C422,Active!C$21:E$969,3,FALSE)</f>
        <v>37528.043835610209</v>
      </c>
      <c r="F422" s="1" t="s">
        <v>230</v>
      </c>
      <c r="G422" s="11" t="str">
        <f t="shared" si="40"/>
        <v>54211.6804</v>
      </c>
      <c r="H422" s="8">
        <f t="shared" si="41"/>
        <v>37528</v>
      </c>
      <c r="I422" s="68" t="s">
        <v>1278</v>
      </c>
      <c r="J422" s="69" t="s">
        <v>1279</v>
      </c>
      <c r="K422" s="68" t="s">
        <v>1280</v>
      </c>
      <c r="L422" s="68" t="s">
        <v>1281</v>
      </c>
      <c r="M422" s="69" t="s">
        <v>1133</v>
      </c>
      <c r="N422" s="69" t="s">
        <v>1134</v>
      </c>
      <c r="O422" s="70" t="s">
        <v>1282</v>
      </c>
      <c r="P422" s="70" t="s">
        <v>1270</v>
      </c>
    </row>
    <row r="423" spans="1:16" ht="13.5" thickBot="1" x14ac:dyDescent="0.25">
      <c r="A423" s="8" t="str">
        <f t="shared" si="36"/>
        <v> AOEB 12 </v>
      </c>
      <c r="B423" s="1" t="str">
        <f t="shared" si="37"/>
        <v>I</v>
      </c>
      <c r="C423" s="8">
        <f t="shared" si="38"/>
        <v>54232.6342</v>
      </c>
      <c r="D423" s="11" t="str">
        <f t="shared" si="39"/>
        <v>vis</v>
      </c>
      <c r="E423" s="67">
        <f>VLOOKUP(C423,Active!C$21:E$969,3,FALSE)</f>
        <v>37582.037226626213</v>
      </c>
      <c r="F423" s="1" t="s">
        <v>230</v>
      </c>
      <c r="G423" s="11" t="str">
        <f t="shared" si="40"/>
        <v>54232.6342</v>
      </c>
      <c r="H423" s="8">
        <f t="shared" si="41"/>
        <v>37582</v>
      </c>
      <c r="I423" s="68" t="s">
        <v>1283</v>
      </c>
      <c r="J423" s="69" t="s">
        <v>1284</v>
      </c>
      <c r="K423" s="68" t="s">
        <v>1285</v>
      </c>
      <c r="L423" s="68" t="s">
        <v>1286</v>
      </c>
      <c r="M423" s="69" t="s">
        <v>1133</v>
      </c>
      <c r="N423" s="69" t="s">
        <v>1134</v>
      </c>
      <c r="O423" s="70" t="s">
        <v>575</v>
      </c>
      <c r="P423" s="70" t="s">
        <v>1270</v>
      </c>
    </row>
    <row r="424" spans="1:16" ht="13.5" thickBot="1" x14ac:dyDescent="0.25">
      <c r="A424" s="8" t="str">
        <f t="shared" si="36"/>
        <v>VSB 50 </v>
      </c>
      <c r="B424" s="1" t="str">
        <f t="shared" si="37"/>
        <v>II</v>
      </c>
      <c r="C424" s="8">
        <f t="shared" si="38"/>
        <v>54918.184600000001</v>
      </c>
      <c r="D424" s="11" t="str">
        <f t="shared" si="39"/>
        <v>vis</v>
      </c>
      <c r="E424" s="67">
        <f>VLOOKUP(C424,Active!C$21:E$969,3,FALSE)</f>
        <v>39348.551692182264</v>
      </c>
      <c r="F424" s="1" t="s">
        <v>230</v>
      </c>
      <c r="G424" s="11" t="str">
        <f t="shared" si="40"/>
        <v>54918.1846</v>
      </c>
      <c r="H424" s="8">
        <f t="shared" si="41"/>
        <v>39348.5</v>
      </c>
      <c r="I424" s="68" t="s">
        <v>1328</v>
      </c>
      <c r="J424" s="69" t="s">
        <v>1329</v>
      </c>
      <c r="K424" s="68" t="s">
        <v>1330</v>
      </c>
      <c r="L424" s="68" t="s">
        <v>1331</v>
      </c>
      <c r="M424" s="69" t="s">
        <v>1133</v>
      </c>
      <c r="N424" s="69" t="s">
        <v>1332</v>
      </c>
      <c r="O424" s="70" t="s">
        <v>1333</v>
      </c>
      <c r="P424" s="71" t="s">
        <v>1334</v>
      </c>
    </row>
    <row r="425" spans="1:16" ht="13.5" thickBot="1" x14ac:dyDescent="0.25">
      <c r="A425" s="8" t="str">
        <f t="shared" si="36"/>
        <v> JAAVSO 43-1 </v>
      </c>
      <c r="B425" s="1" t="str">
        <f t="shared" si="37"/>
        <v>I</v>
      </c>
      <c r="C425" s="8">
        <f t="shared" si="38"/>
        <v>57081.925600000002</v>
      </c>
      <c r="D425" s="11" t="str">
        <f t="shared" si="39"/>
        <v>vis</v>
      </c>
      <c r="E425" s="67">
        <f>VLOOKUP(C425,Active!C$21:E$969,3,FALSE)</f>
        <v>44924.042241406256</v>
      </c>
      <c r="F425" s="1" t="s">
        <v>230</v>
      </c>
      <c r="G425" s="11" t="str">
        <f t="shared" si="40"/>
        <v>57081.9256</v>
      </c>
      <c r="H425" s="8">
        <f t="shared" si="41"/>
        <v>44924</v>
      </c>
      <c r="I425" s="68" t="s">
        <v>1396</v>
      </c>
      <c r="J425" s="69" t="s">
        <v>1397</v>
      </c>
      <c r="K425" s="68" t="s">
        <v>1398</v>
      </c>
      <c r="L425" s="68" t="s">
        <v>1399</v>
      </c>
      <c r="M425" s="69" t="s">
        <v>1133</v>
      </c>
      <c r="N425" s="69" t="s">
        <v>230</v>
      </c>
      <c r="O425" s="70" t="s">
        <v>575</v>
      </c>
      <c r="P425" s="70" t="s">
        <v>1400</v>
      </c>
    </row>
    <row r="426" spans="1:16" x14ac:dyDescent="0.2">
      <c r="B426" s="1"/>
      <c r="F426" s="1"/>
    </row>
    <row r="427" spans="1:16" x14ac:dyDescent="0.2">
      <c r="B427" s="1"/>
      <c r="F427" s="1"/>
    </row>
    <row r="428" spans="1:16" x14ac:dyDescent="0.2">
      <c r="B428" s="1"/>
      <c r="F428" s="1"/>
    </row>
    <row r="429" spans="1:16" x14ac:dyDescent="0.2">
      <c r="B429" s="1"/>
      <c r="F429" s="1"/>
    </row>
    <row r="430" spans="1:16" x14ac:dyDescent="0.2">
      <c r="B430" s="1"/>
      <c r="F430" s="1"/>
    </row>
    <row r="431" spans="1:16" x14ac:dyDescent="0.2">
      <c r="B431" s="1"/>
      <c r="F431" s="1"/>
    </row>
    <row r="432" spans="1:1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21" type="noConversion"/>
  <hyperlinks>
    <hyperlink ref="P89" r:id="rId1" display="http://www.konkoly.hu/cgi-bin/IBVS?1350" xr:uid="{00000000-0004-0000-0100-000000000000}"/>
    <hyperlink ref="P369" r:id="rId2" display="http://www.konkoly.hu/cgi-bin/IBVS?1249" xr:uid="{00000000-0004-0000-0100-000001000000}"/>
    <hyperlink ref="P371" r:id="rId3" display="http://www.konkoly.hu/cgi-bin/IBVS?1249" xr:uid="{00000000-0004-0000-0100-000002000000}"/>
    <hyperlink ref="P372" r:id="rId4" display="http://www.konkoly.hu/cgi-bin/IBVS?1249" xr:uid="{00000000-0004-0000-0100-000003000000}"/>
    <hyperlink ref="P168" r:id="rId5" display="http://www.konkoly.hu/cgi-bin/IBVS?2453" xr:uid="{00000000-0004-0000-0100-000004000000}"/>
    <hyperlink ref="P373" r:id="rId6" display="http://www.konkoly.hu/cgi-bin/IBVS?2453" xr:uid="{00000000-0004-0000-0100-000005000000}"/>
    <hyperlink ref="P374" r:id="rId7" display="http://www.konkoly.hu/cgi-bin/IBVS?2453" xr:uid="{00000000-0004-0000-0100-000006000000}"/>
    <hyperlink ref="P232" r:id="rId8" display="http://www.konkoly.hu/cgi-bin/IBVS?4138" xr:uid="{00000000-0004-0000-0100-000007000000}"/>
    <hyperlink ref="P233" r:id="rId9" display="http://www.konkoly.hu/cgi-bin/IBVS?4138" xr:uid="{00000000-0004-0000-0100-000008000000}"/>
    <hyperlink ref="P235" r:id="rId10" display="http://www.konkoly.hu/cgi-bin/IBVS?4138" xr:uid="{00000000-0004-0000-0100-000009000000}"/>
    <hyperlink ref="P269" r:id="rId11" display="http://www.konkoly.hu/cgi-bin/IBVS?4138" xr:uid="{00000000-0004-0000-0100-00000A000000}"/>
    <hyperlink ref="P270" r:id="rId12" display="http://www.konkoly.hu/cgi-bin/IBVS?4138" xr:uid="{00000000-0004-0000-0100-00000B000000}"/>
    <hyperlink ref="P319" r:id="rId13" display="http://www.konkoly.hu/cgi-bin/IBVS?5287" xr:uid="{00000000-0004-0000-0100-00000C000000}"/>
    <hyperlink ref="P401" r:id="rId14" display="http://vsolj.cetus-net.org/no40.pdf" xr:uid="{00000000-0004-0000-0100-00000D000000}"/>
    <hyperlink ref="P320" r:id="rId15" display="http://www.konkoly.hu/cgi-bin/IBVS?5583" xr:uid="{00000000-0004-0000-0100-00000E000000}"/>
    <hyperlink ref="P403" r:id="rId16" display="http://vsolj.cetus-net.org/no40.pdf" xr:uid="{00000000-0004-0000-0100-00000F000000}"/>
    <hyperlink ref="P409" r:id="rId17" display="http://vsolj.cetus-net.org/no43.pdf" xr:uid="{00000000-0004-0000-0100-000010000000}"/>
    <hyperlink ref="P323" r:id="rId18" display="http://var.astro.cz/oejv/issues/oejv0003.pdf" xr:uid="{00000000-0004-0000-0100-000011000000}"/>
    <hyperlink ref="P413" r:id="rId19" display="http://vsolj.cetus-net.org/no44.pdf" xr:uid="{00000000-0004-0000-0100-000012000000}"/>
    <hyperlink ref="P324" r:id="rId20" display="http://www.konkoly.hu/cgi-bin/IBVS?5843" xr:uid="{00000000-0004-0000-0100-000013000000}"/>
    <hyperlink ref="P325" r:id="rId21" display="http://www.konkoly.hu/cgi-bin/IBVS?5843" xr:uid="{00000000-0004-0000-0100-000014000000}"/>
    <hyperlink ref="P326" r:id="rId22" display="http://www.konkoly.hu/cgi-bin/IBVS?5636" xr:uid="{00000000-0004-0000-0100-000015000000}"/>
    <hyperlink ref="P415" r:id="rId23" display="http://vsolj.cetus-net.org/no45.pdf" xr:uid="{00000000-0004-0000-0100-000016000000}"/>
    <hyperlink ref="P416" r:id="rId24" display="http://vsolj.cetus-net.org/no45.pdf" xr:uid="{00000000-0004-0000-0100-000017000000}"/>
    <hyperlink ref="P418" r:id="rId25" display="http://vsolj.cetus-net.org/no45.pdf" xr:uid="{00000000-0004-0000-0100-000018000000}"/>
    <hyperlink ref="P327" r:id="rId26" display="http://www.aavso.org/sites/default/files/jaavso/v36n2/171.pdf" xr:uid="{00000000-0004-0000-0100-000019000000}"/>
    <hyperlink ref="P328" r:id="rId27" display="http://www.aavso.org/sites/default/files/jaavso/v36n2/186.pdf" xr:uid="{00000000-0004-0000-0100-00001A000000}"/>
    <hyperlink ref="P329" r:id="rId28" display="http://www.aavso.org/sites/default/files/jaavso/v36n2/186.pdf" xr:uid="{00000000-0004-0000-0100-00001B000000}"/>
    <hyperlink ref="P330" r:id="rId29" display="http://www.aavso.org/sites/default/files/jaavso/v36n2/186.pdf" xr:uid="{00000000-0004-0000-0100-00001C000000}"/>
    <hyperlink ref="P331" r:id="rId30" display="http://www.aavso.org/sites/default/files/jaavso/v36n2/186.pdf" xr:uid="{00000000-0004-0000-0100-00001D000000}"/>
    <hyperlink ref="P334" r:id="rId31" display="http://www.konkoly.hu/cgi-bin/IBVS?5894" xr:uid="{00000000-0004-0000-0100-00001E000000}"/>
    <hyperlink ref="P424" r:id="rId32" display="http://vsolj.cetus-net.org/vsoljno50.pdf" xr:uid="{00000000-0004-0000-0100-00001F000000}"/>
    <hyperlink ref="P337" r:id="rId33" display="http://www.konkoly.hu/cgi-bin/IBVS?5938" xr:uid="{00000000-0004-0000-0100-000020000000}"/>
    <hyperlink ref="P343" r:id="rId34" display="http://www.konkoly.hu/cgi-bin/IBVS?5945" xr:uid="{00000000-0004-0000-0100-000021000000}"/>
    <hyperlink ref="P345" r:id="rId35" display="http://www.konkoly.hu/cgi-bin/IBVS?5992" xr:uid="{00000000-0004-0000-0100-000022000000}"/>
    <hyperlink ref="P346" r:id="rId36" display="http://www.konkoly.hu/cgi-bin/IBVS?6029" xr:uid="{00000000-0004-0000-0100-000023000000}"/>
    <hyperlink ref="P347" r:id="rId37" display="http://www.konkoly.hu/cgi-bin/IBVS?6029" xr:uid="{00000000-0004-0000-0100-000024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7"/>
  <sheetViews>
    <sheetView workbookViewId="0">
      <selection activeCell="E9" sqref="E9"/>
    </sheetView>
  </sheetViews>
  <sheetFormatPr defaultRowHeight="12.75" x14ac:dyDescent="0.2"/>
  <cols>
    <col min="2" max="2" width="10.5703125" customWidth="1"/>
  </cols>
  <sheetData>
    <row r="1" spans="1:19" ht="18" x14ac:dyDescent="0.2">
      <c r="A1" s="24" t="s">
        <v>157</v>
      </c>
      <c r="B1" s="11"/>
      <c r="C1" s="11"/>
      <c r="D1" s="18" t="s">
        <v>158</v>
      </c>
      <c r="E1" s="11"/>
      <c r="F1" s="11"/>
      <c r="G1" s="11"/>
      <c r="H1" s="11"/>
      <c r="K1" s="25" t="s">
        <v>159</v>
      </c>
      <c r="L1" s="11" t="s">
        <v>160</v>
      </c>
      <c r="M1" s="11">
        <f ca="1">F18*H18-G18*G18</f>
        <v>725388.23962287046</v>
      </c>
      <c r="N1" s="11"/>
      <c r="O1" s="11"/>
      <c r="P1" s="11"/>
      <c r="Q1" s="11"/>
      <c r="R1" s="11">
        <v>1</v>
      </c>
      <c r="S1" s="11" t="s">
        <v>56</v>
      </c>
    </row>
    <row r="2" spans="1:19" x14ac:dyDescent="0.2">
      <c r="A2" s="11"/>
      <c r="B2" s="11"/>
      <c r="C2" s="11"/>
      <c r="D2" s="11"/>
      <c r="E2" s="11"/>
      <c r="F2" s="11"/>
      <c r="G2" s="11"/>
      <c r="H2" s="11"/>
      <c r="K2" s="25" t="s">
        <v>161</v>
      </c>
      <c r="L2" s="11" t="s">
        <v>162</v>
      </c>
      <c r="M2" s="11">
        <f ca="1">+D18*H18-F18*G18</f>
        <v>860253.51782177435</v>
      </c>
      <c r="N2" s="11"/>
      <c r="O2" s="11"/>
      <c r="P2" s="11"/>
      <c r="Q2" s="11"/>
      <c r="R2" s="11">
        <v>2</v>
      </c>
      <c r="S2" s="11" t="s">
        <v>30</v>
      </c>
    </row>
    <row r="3" spans="1:19" ht="13.5" thickBot="1" x14ac:dyDescent="0.25">
      <c r="A3" s="11" t="s">
        <v>163</v>
      </c>
      <c r="B3" s="11" t="s">
        <v>164</v>
      </c>
      <c r="C3" s="11"/>
      <c r="D3" s="11"/>
      <c r="E3" s="26" t="s">
        <v>165</v>
      </c>
      <c r="F3" s="26" t="s">
        <v>166</v>
      </c>
      <c r="G3" s="26" t="s">
        <v>167</v>
      </c>
      <c r="H3" s="26" t="s">
        <v>168</v>
      </c>
      <c r="K3" s="25" t="s">
        <v>169</v>
      </c>
      <c r="L3" s="11" t="s">
        <v>170</v>
      </c>
      <c r="M3" s="11">
        <f ca="1">+D18*G18-F18*F18</f>
        <v>209307.3367936546</v>
      </c>
      <c r="N3" s="11"/>
      <c r="O3" s="11"/>
      <c r="P3" s="11"/>
      <c r="Q3" s="11"/>
      <c r="R3" s="11">
        <v>3</v>
      </c>
      <c r="S3" s="11" t="s">
        <v>171</v>
      </c>
    </row>
    <row r="4" spans="1:19" x14ac:dyDescent="0.2">
      <c r="A4" s="11" t="s">
        <v>172</v>
      </c>
      <c r="B4" s="11" t="s">
        <v>173</v>
      </c>
      <c r="C4" s="11"/>
      <c r="D4" s="27" t="s">
        <v>174</v>
      </c>
      <c r="E4" s="28">
        <f ca="1">(E18*M1-I18*M2+J18*M3)/M7</f>
        <v>8.3256585004648346E-4</v>
      </c>
      <c r="F4" s="29">
        <f ca="1">+E7/M7*M18</f>
        <v>9.1701951194241157E-4</v>
      </c>
      <c r="G4" s="30">
        <f>+B18</f>
        <v>1</v>
      </c>
      <c r="H4" s="31">
        <f ca="1">ABS(F4/E4)</f>
        <v>1.1014378164696677</v>
      </c>
      <c r="K4" s="25" t="s">
        <v>175</v>
      </c>
      <c r="L4" s="11" t="s">
        <v>176</v>
      </c>
      <c r="M4" s="11">
        <f ca="1">+D17*H18-F18*F18</f>
        <v>1241387.648799428</v>
      </c>
      <c r="N4" s="11"/>
      <c r="O4" s="11"/>
      <c r="P4" s="11"/>
      <c r="Q4" s="11"/>
      <c r="R4" s="11">
        <v>4</v>
      </c>
      <c r="S4" s="11" t="s">
        <v>177</v>
      </c>
    </row>
    <row r="5" spans="1:19" x14ac:dyDescent="0.2">
      <c r="A5" s="11" t="s">
        <v>178</v>
      </c>
      <c r="B5" s="32">
        <v>40323</v>
      </c>
      <c r="C5" s="11"/>
      <c r="D5" s="33" t="s">
        <v>179</v>
      </c>
      <c r="E5" s="34">
        <f ca="1">+(-E18*M2+I18*M4-J18*M5)/M7</f>
        <v>-3.9429423745656672E-3</v>
      </c>
      <c r="F5" s="35">
        <f ca="1">N18*E7/M7</f>
        <v>1.1996292084633031E-3</v>
      </c>
      <c r="G5" s="36">
        <f>+B18/A18</f>
        <v>1E-4</v>
      </c>
      <c r="H5" s="31">
        <f ca="1">ABS(F5/E5)</f>
        <v>0.30424720792310528</v>
      </c>
      <c r="K5" s="25" t="s">
        <v>180</v>
      </c>
      <c r="L5" s="11" t="s">
        <v>181</v>
      </c>
      <c r="M5" s="11">
        <f ca="1">+D17*G18-D18*F18</f>
        <v>330245.81537848676</v>
      </c>
      <c r="N5" s="11"/>
      <c r="O5" s="11"/>
      <c r="P5" s="11"/>
      <c r="Q5" s="11"/>
      <c r="R5" s="11">
        <v>5</v>
      </c>
      <c r="S5" s="11" t="s">
        <v>182</v>
      </c>
    </row>
    <row r="6" spans="1:19" ht="13.5" thickBot="1" x14ac:dyDescent="0.25">
      <c r="A6" s="11"/>
      <c r="B6" s="11"/>
      <c r="D6" s="37" t="s">
        <v>183</v>
      </c>
      <c r="E6" s="38">
        <f ca="1">+(E18*M3-I18*M5+J18*M6)/M7</f>
        <v>2.3843506143473941E-3</v>
      </c>
      <c r="F6" s="39">
        <f ca="1">O18*E7/M7</f>
        <v>3.2983441458153836E-4</v>
      </c>
      <c r="G6" s="40">
        <f>+B18/A18^2</f>
        <v>1E-8</v>
      </c>
      <c r="H6" s="31">
        <f ca="1">ABS(F6/E6)</f>
        <v>0.13833301721517802</v>
      </c>
      <c r="K6" s="41" t="s">
        <v>184</v>
      </c>
      <c r="L6" s="42" t="s">
        <v>185</v>
      </c>
      <c r="M6" s="42">
        <f ca="1">+D17*F18-D18*D18</f>
        <v>93843.736696864886</v>
      </c>
      <c r="N6" s="11"/>
      <c r="O6" s="11"/>
      <c r="P6" s="11"/>
      <c r="Q6" s="11"/>
      <c r="R6" s="11">
        <v>6</v>
      </c>
      <c r="S6" s="11" t="s">
        <v>186</v>
      </c>
    </row>
    <row r="7" spans="1:19" x14ac:dyDescent="0.2">
      <c r="B7" s="11"/>
      <c r="C7" s="11"/>
      <c r="D7" s="18" t="s">
        <v>187</v>
      </c>
      <c r="E7" s="43">
        <f ca="1">SQRT(L18/(D17-3))</f>
        <v>5.0570149494694981E-3</v>
      </c>
      <c r="F7" s="11"/>
      <c r="G7" s="44">
        <f>+B22</f>
        <v>5.2460149963735603E-3</v>
      </c>
      <c r="H7" s="11"/>
      <c r="K7" s="25" t="s">
        <v>188</v>
      </c>
      <c r="L7" s="11" t="s">
        <v>189</v>
      </c>
      <c r="M7" s="11">
        <f ca="1">+D17*M1-D18*M2+F18*M3</f>
        <v>22059813.286860853</v>
      </c>
      <c r="N7" s="11"/>
      <c r="O7" s="11"/>
      <c r="P7" s="11"/>
      <c r="Q7" s="11"/>
      <c r="R7" s="11">
        <v>7</v>
      </c>
      <c r="S7" s="11" t="s">
        <v>190</v>
      </c>
    </row>
    <row r="8" spans="1:19" x14ac:dyDescent="0.2">
      <c r="B8" s="11"/>
      <c r="C8" s="11"/>
      <c r="D8" s="18" t="s">
        <v>191</v>
      </c>
      <c r="E8" s="11"/>
      <c r="F8" s="45">
        <f ca="1">CORREL(INDIRECT(E12):INDIRECT(E13),INDIRECT(K12):INDIRECT(K13))</f>
        <v>0.66699655904682076</v>
      </c>
      <c r="G8" s="43"/>
      <c r="H8" s="11"/>
      <c r="I8" s="44"/>
      <c r="J8" s="11"/>
      <c r="K8" s="11"/>
      <c r="L8" s="11"/>
      <c r="M8" s="11"/>
      <c r="N8" s="11"/>
      <c r="O8" s="11"/>
      <c r="P8" s="11"/>
      <c r="Q8" s="11"/>
      <c r="R8" s="11">
        <v>8</v>
      </c>
      <c r="S8" s="11" t="s">
        <v>192</v>
      </c>
    </row>
    <row r="9" spans="1:19" x14ac:dyDescent="0.2">
      <c r="A9" s="11"/>
      <c r="B9" s="11"/>
      <c r="C9" s="11"/>
      <c r="D9" s="11"/>
      <c r="E9" s="46">
        <f ca="1">E6*G6</f>
        <v>2.3843506143473941E-11</v>
      </c>
      <c r="F9" s="47">
        <f ca="1">H6</f>
        <v>0.13833301721517802</v>
      </c>
      <c r="G9" s="48">
        <f ca="1">F8</f>
        <v>0.66699655904682076</v>
      </c>
      <c r="I9" s="44"/>
      <c r="J9" s="11"/>
      <c r="K9" s="11"/>
      <c r="L9" s="11"/>
      <c r="M9" s="11"/>
      <c r="N9" s="11"/>
      <c r="O9" s="11"/>
      <c r="P9" s="11"/>
      <c r="Q9" s="11"/>
      <c r="R9" s="11">
        <v>9</v>
      </c>
      <c r="S9" s="11" t="s">
        <v>138</v>
      </c>
    </row>
    <row r="10" spans="1:19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10</v>
      </c>
      <c r="S10" s="11" t="s">
        <v>193</v>
      </c>
    </row>
    <row r="11" spans="1:19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11</v>
      </c>
      <c r="S11" s="11" t="s">
        <v>91</v>
      </c>
    </row>
    <row r="12" spans="1:19" x14ac:dyDescent="0.2">
      <c r="A12" s="13">
        <v>21</v>
      </c>
      <c r="B12" s="11" t="s">
        <v>194</v>
      </c>
      <c r="C12" s="49">
        <v>21</v>
      </c>
      <c r="D12" s="1" t="str">
        <f>D$15&amp;$C12</f>
        <v>D21</v>
      </c>
      <c r="E12" s="1" t="str">
        <f t="shared" ref="E12:O12" si="0">E15&amp;$C12</f>
        <v>E21</v>
      </c>
      <c r="F12" s="1" t="str">
        <f t="shared" si="0"/>
        <v>F21</v>
      </c>
      <c r="G12" s="1" t="str">
        <f t="shared" si="0"/>
        <v>G21</v>
      </c>
      <c r="H12" s="1" t="str">
        <f t="shared" si="0"/>
        <v>H21</v>
      </c>
      <c r="I12" s="1" t="str">
        <f t="shared" si="0"/>
        <v>I21</v>
      </c>
      <c r="J12" s="1" t="str">
        <f t="shared" si="0"/>
        <v>J21</v>
      </c>
      <c r="K12" s="1" t="str">
        <f t="shared" si="0"/>
        <v>K21</v>
      </c>
      <c r="L12" s="1" t="str">
        <f t="shared" si="0"/>
        <v>L21</v>
      </c>
      <c r="M12" s="1" t="str">
        <f t="shared" si="0"/>
        <v>M21</v>
      </c>
      <c r="N12" s="1" t="str">
        <f t="shared" si="0"/>
        <v>N21</v>
      </c>
      <c r="O12" s="1" t="str">
        <f t="shared" si="0"/>
        <v>O21</v>
      </c>
      <c r="P12" s="11"/>
      <c r="Q12" s="11"/>
      <c r="R12" s="11">
        <v>12</v>
      </c>
      <c r="S12" s="11" t="s">
        <v>195</v>
      </c>
    </row>
    <row r="13" spans="1:19" x14ac:dyDescent="0.2">
      <c r="A13" s="13">
        <f>20+COUNT(A21:A1447)</f>
        <v>357</v>
      </c>
      <c r="B13" s="11" t="s">
        <v>196</v>
      </c>
      <c r="C13" s="49">
        <f>A13</f>
        <v>357</v>
      </c>
      <c r="D13" s="1" t="str">
        <f>D$15&amp;$C13</f>
        <v>D357</v>
      </c>
      <c r="E13" s="1" t="str">
        <f t="shared" ref="E13:O13" si="1">E$15&amp;$C13</f>
        <v>E357</v>
      </c>
      <c r="F13" s="1" t="str">
        <f t="shared" si="1"/>
        <v>F357</v>
      </c>
      <c r="G13" s="1" t="str">
        <f t="shared" si="1"/>
        <v>G357</v>
      </c>
      <c r="H13" s="1" t="str">
        <f t="shared" si="1"/>
        <v>H357</v>
      </c>
      <c r="I13" s="1" t="str">
        <f t="shared" si="1"/>
        <v>I357</v>
      </c>
      <c r="J13" s="1" t="str">
        <f t="shared" si="1"/>
        <v>J357</v>
      </c>
      <c r="K13" s="1" t="str">
        <f t="shared" si="1"/>
        <v>K357</v>
      </c>
      <c r="L13" s="1" t="str">
        <f t="shared" si="1"/>
        <v>L357</v>
      </c>
      <c r="M13" s="1" t="str">
        <f t="shared" si="1"/>
        <v>M357</v>
      </c>
      <c r="N13" s="1" t="str">
        <f t="shared" si="1"/>
        <v>N357</v>
      </c>
      <c r="O13" s="1" t="str">
        <f t="shared" si="1"/>
        <v>O357</v>
      </c>
      <c r="P13" s="11"/>
      <c r="Q13" s="11"/>
      <c r="R13" s="11">
        <v>13</v>
      </c>
      <c r="S13" s="11" t="s">
        <v>197</v>
      </c>
    </row>
    <row r="14" spans="1:19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14</v>
      </c>
      <c r="S14" s="11" t="s">
        <v>198</v>
      </c>
    </row>
    <row r="15" spans="1:19" x14ac:dyDescent="0.2">
      <c r="A15" s="1"/>
      <c r="B15" s="11"/>
      <c r="C15" s="11"/>
      <c r="D15" s="1" t="str">
        <f t="shared" ref="D15:O15" si="2">VLOOKUP(D16,$R1:$S26,2,FALSE)</f>
        <v>D</v>
      </c>
      <c r="E15" s="1" t="str">
        <f t="shared" si="2"/>
        <v>E</v>
      </c>
      <c r="F15" s="1" t="str">
        <f t="shared" si="2"/>
        <v>F</v>
      </c>
      <c r="G15" s="1" t="str">
        <f t="shared" si="2"/>
        <v>G</v>
      </c>
      <c r="H15" s="1" t="str">
        <f t="shared" si="2"/>
        <v>H</v>
      </c>
      <c r="I15" s="1" t="str">
        <f t="shared" si="2"/>
        <v>I</v>
      </c>
      <c r="J15" s="1" t="str">
        <f t="shared" si="2"/>
        <v>J</v>
      </c>
      <c r="K15" s="1" t="str">
        <f t="shared" si="2"/>
        <v>K</v>
      </c>
      <c r="L15" s="1" t="str">
        <f t="shared" si="2"/>
        <v>L</v>
      </c>
      <c r="M15" s="1" t="str">
        <f t="shared" si="2"/>
        <v>M</v>
      </c>
      <c r="N15" s="1" t="str">
        <f t="shared" si="2"/>
        <v>N</v>
      </c>
      <c r="O15" s="1" t="str">
        <f t="shared" si="2"/>
        <v>O</v>
      </c>
      <c r="P15" s="11"/>
      <c r="Q15" s="11"/>
      <c r="R15" s="11">
        <v>15</v>
      </c>
      <c r="S15" s="11" t="s">
        <v>199</v>
      </c>
    </row>
    <row r="16" spans="1:19" x14ac:dyDescent="0.2">
      <c r="A16" s="1"/>
      <c r="B16" s="11"/>
      <c r="C16" s="11"/>
      <c r="D16" s="1">
        <f>COLUMN()</f>
        <v>4</v>
      </c>
      <c r="E16" s="1">
        <f>COLUMN()</f>
        <v>5</v>
      </c>
      <c r="F16" s="1">
        <f>COLUMN()</f>
        <v>6</v>
      </c>
      <c r="G16" s="1">
        <f>COLUMN()</f>
        <v>7</v>
      </c>
      <c r="H16" s="1">
        <f>COLUMN()</f>
        <v>8</v>
      </c>
      <c r="I16" s="1">
        <f>COLUMN()</f>
        <v>9</v>
      </c>
      <c r="J16" s="1">
        <f>COLUMN()</f>
        <v>10</v>
      </c>
      <c r="K16" s="1">
        <f>COLUMN()</f>
        <v>11</v>
      </c>
      <c r="L16" s="1">
        <f>COLUMN()</f>
        <v>12</v>
      </c>
      <c r="M16" s="1">
        <f>COLUMN()</f>
        <v>13</v>
      </c>
      <c r="N16" s="1">
        <f>COLUMN()</f>
        <v>14</v>
      </c>
      <c r="O16" s="1">
        <f>COLUMN()</f>
        <v>15</v>
      </c>
      <c r="P16" s="11"/>
      <c r="Q16" s="11"/>
      <c r="R16" s="11">
        <v>16</v>
      </c>
      <c r="S16" s="11" t="s">
        <v>200</v>
      </c>
    </row>
    <row r="17" spans="1:19" x14ac:dyDescent="0.2">
      <c r="A17" s="18" t="s">
        <v>201</v>
      </c>
      <c r="B17" s="11"/>
      <c r="C17" s="11" t="s">
        <v>202</v>
      </c>
      <c r="D17" s="11">
        <f>C13-C12+1</f>
        <v>337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17</v>
      </c>
      <c r="S17" s="11" t="s">
        <v>203</v>
      </c>
    </row>
    <row r="18" spans="1:19" x14ac:dyDescent="0.2">
      <c r="A18" s="50">
        <v>10000</v>
      </c>
      <c r="B18" s="50">
        <v>1</v>
      </c>
      <c r="C18" s="11" t="s">
        <v>204</v>
      </c>
      <c r="D18" s="11">
        <f ca="1">SUM(INDIRECT(D12):INDIRECT(D13))</f>
        <v>526.13920000000019</v>
      </c>
      <c r="E18" s="11">
        <f ca="1">SUM(INDIRECT(E12):INDIRECT(E13))</f>
        <v>0.82858463896263856</v>
      </c>
      <c r="F18" s="11">
        <f ca="1">SUM(INDIRECT(F12):INDIRECT(F13))</f>
        <v>1099.8996868650001</v>
      </c>
      <c r="G18" s="11">
        <f ca="1">SUM(INDIRECT(G12):INDIRECT(G13))</f>
        <v>2697.1696044685123</v>
      </c>
      <c r="H18" s="11">
        <f ca="1">SUM(INDIRECT(H12):INDIRECT(H13))</f>
        <v>7273.4924924781999</v>
      </c>
      <c r="I18" s="11">
        <f ca="1">SUM(INDIRECT(I12):INDIRECT(I13))</f>
        <v>2.5322024505928424</v>
      </c>
      <c r="J18" s="11">
        <f ca="1">SUM(INDIRECT(J12):INDIRECT(J13))</f>
        <v>7.6235108858026743</v>
      </c>
      <c r="K18" s="11"/>
      <c r="L18" s="11">
        <f ca="1">SUM(INDIRECT(L12):INDIRECT(L13))</f>
        <v>8.5415156665187685E-3</v>
      </c>
      <c r="M18" s="11">
        <f ca="1">SQRT(SUM(INDIRECT(M12):INDIRECT(M13)))</f>
        <v>4000241.1335525122</v>
      </c>
      <c r="N18" s="11">
        <f ca="1">SQRT(SUM(INDIRECT(N12):INDIRECT(N13)))</f>
        <v>5233046.8896362036</v>
      </c>
      <c r="O18" s="11">
        <f ca="1">SQRT(SUM(INDIRECT(O12):INDIRECT(O13)))</f>
        <v>1438810.3800272695</v>
      </c>
      <c r="P18" s="11"/>
      <c r="Q18" s="11"/>
      <c r="R18" s="11">
        <v>18</v>
      </c>
      <c r="S18" s="11" t="s">
        <v>205</v>
      </c>
    </row>
    <row r="19" spans="1:19" x14ac:dyDescent="0.2">
      <c r="A19" s="51" t="s">
        <v>206</v>
      </c>
      <c r="B19" s="11"/>
      <c r="C19" s="11"/>
      <c r="D19" s="52" t="s">
        <v>207</v>
      </c>
      <c r="E19" s="52" t="s">
        <v>208</v>
      </c>
      <c r="F19" s="52" t="s">
        <v>209</v>
      </c>
      <c r="G19" s="52" t="s">
        <v>210</v>
      </c>
      <c r="H19" s="52" t="s">
        <v>211</v>
      </c>
      <c r="I19" s="52" t="s">
        <v>212</v>
      </c>
      <c r="J19" s="52" t="s">
        <v>213</v>
      </c>
      <c r="K19" s="53"/>
      <c r="L19" s="53"/>
      <c r="M19" s="53"/>
      <c r="N19" s="53"/>
      <c r="O19" s="53"/>
      <c r="P19" s="11"/>
      <c r="Q19" s="11"/>
      <c r="R19" s="11">
        <v>19</v>
      </c>
      <c r="S19" s="11" t="s">
        <v>214</v>
      </c>
    </row>
    <row r="20" spans="1:19" ht="15" thickBot="1" x14ac:dyDescent="0.25">
      <c r="A20" s="2" t="s">
        <v>215</v>
      </c>
      <c r="B20" s="2" t="s">
        <v>216</v>
      </c>
      <c r="C20" s="11"/>
      <c r="D20" s="2" t="s">
        <v>215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220</v>
      </c>
      <c r="J20" s="2" t="s">
        <v>221</v>
      </c>
      <c r="K20" s="54" t="s">
        <v>222</v>
      </c>
      <c r="L20" s="2" t="s">
        <v>223</v>
      </c>
      <c r="M20" s="2" t="s">
        <v>224</v>
      </c>
      <c r="N20" s="2" t="s">
        <v>225</v>
      </c>
      <c r="O20" s="2" t="s">
        <v>226</v>
      </c>
      <c r="P20" s="26" t="s">
        <v>227</v>
      </c>
      <c r="Q20" s="11"/>
      <c r="R20" s="11">
        <v>20</v>
      </c>
      <c r="S20" s="11" t="s">
        <v>228</v>
      </c>
    </row>
    <row r="21" spans="1:19" x14ac:dyDescent="0.2">
      <c r="A21" s="55">
        <v>0</v>
      </c>
      <c r="B21" s="55">
        <v>0</v>
      </c>
      <c r="C21" s="11"/>
      <c r="D21" s="56">
        <f t="shared" ref="D21:E52" si="3">A21/A$18</f>
        <v>0</v>
      </c>
      <c r="E21" s="56">
        <f t="shared" si="3"/>
        <v>0</v>
      </c>
      <c r="F21" s="13">
        <f>D21*D21</f>
        <v>0</v>
      </c>
      <c r="G21" s="13">
        <f>D21*F21</f>
        <v>0</v>
      </c>
      <c r="H21" s="13">
        <f>F21*F21</f>
        <v>0</v>
      </c>
      <c r="I21" s="13">
        <f>E21*D21</f>
        <v>0</v>
      </c>
      <c r="J21" s="13">
        <f>I21*D21</f>
        <v>0</v>
      </c>
      <c r="K21" s="13">
        <f t="shared" ref="K21:K84" ca="1" si="4">+E$4+E$5*D21+E$6*D21^2</f>
        <v>8.3256585004648346E-4</v>
      </c>
      <c r="L21" s="13">
        <f ca="1">+(K21-E21)^2</f>
        <v>6.9316589466362357E-7</v>
      </c>
      <c r="M21" s="13">
        <f t="shared" ref="M21:M84" ca="1" si="5">(M$1-M$2*D21+M$3*F21)^2</f>
        <v>526188098183.16693</v>
      </c>
      <c r="N21" s="13">
        <f t="shared" ref="N21:N84" ca="1" si="6">(-M$2+M$4*D21-M$5*F21)^2</f>
        <v>740036114924.73779</v>
      </c>
      <c r="O21" s="13">
        <f t="shared" ref="O21:O84" ca="1" si="7">+(M$3-D21*M$5+F21*M$6)^2</f>
        <v>43809561235.652359</v>
      </c>
      <c r="P21" s="11">
        <f ca="1">+E21-K21</f>
        <v>-8.3256585004648346E-4</v>
      </c>
      <c r="Q21" s="11"/>
      <c r="R21" s="11">
        <v>21</v>
      </c>
      <c r="S21" s="11" t="s">
        <v>229</v>
      </c>
    </row>
    <row r="22" spans="1:19" x14ac:dyDescent="0.2">
      <c r="A22" s="55">
        <v>1679.5</v>
      </c>
      <c r="B22" s="55">
        <v>5.2460149963735603E-3</v>
      </c>
      <c r="C22" s="11"/>
      <c r="D22" s="56">
        <f t="shared" si="3"/>
        <v>0.16794999999999999</v>
      </c>
      <c r="E22" s="56">
        <f t="shared" si="3"/>
        <v>5.2460149963735603E-3</v>
      </c>
      <c r="F22" s="13">
        <f t="shared" ref="F22:F85" si="8">D22*D22</f>
        <v>2.8207202499999997E-2</v>
      </c>
      <c r="G22" s="13">
        <f t="shared" ref="G22:G85" si="9">D22*F22</f>
        <v>4.737399659874999E-3</v>
      </c>
      <c r="H22" s="13">
        <f t="shared" ref="H22:H85" si="10">F22*F22</f>
        <v>7.9564627287600608E-4</v>
      </c>
      <c r="I22" s="13">
        <f t="shared" ref="I22:I85" si="11">E22*D22</f>
        <v>8.8106821864093938E-4</v>
      </c>
      <c r="J22" s="13">
        <f t="shared" ref="J22:J85" si="12">I22*D22</f>
        <v>1.4797540732074577E-4</v>
      </c>
      <c r="K22" s="13">
        <f t="shared" ca="1" si="4"/>
        <v>2.3760453884807601E-4</v>
      </c>
      <c r="L22" s="13">
        <f t="shared" ref="L22:L85" ca="1" si="13">+(K22-E22)^2</f>
        <v>2.5084175311050628E-5</v>
      </c>
      <c r="M22" s="13">
        <f t="shared" ca="1" si="5"/>
        <v>344349069462.22211</v>
      </c>
      <c r="N22" s="13">
        <f t="shared" ca="1" si="6"/>
        <v>437023821683.6889</v>
      </c>
      <c r="O22" s="13">
        <f t="shared" ca="1" si="7"/>
        <v>24489001601.284157</v>
      </c>
      <c r="P22" s="11">
        <f t="shared" ref="P22:P85" ca="1" si="14">+E22-K22</f>
        <v>5.0084104575254841E-3</v>
      </c>
      <c r="Q22" s="11"/>
      <c r="R22" s="11">
        <v>22</v>
      </c>
      <c r="S22" s="11" t="s">
        <v>230</v>
      </c>
    </row>
    <row r="23" spans="1:19" x14ac:dyDescent="0.2">
      <c r="A23" s="55">
        <v>1728</v>
      </c>
      <c r="B23" s="55">
        <v>2.0325759993284009E-2</v>
      </c>
      <c r="C23" s="11"/>
      <c r="D23" s="56">
        <f t="shared" si="3"/>
        <v>0.17280000000000001</v>
      </c>
      <c r="E23" s="56">
        <f t="shared" si="3"/>
        <v>2.0325759993284009E-2</v>
      </c>
      <c r="F23" s="13">
        <f t="shared" si="8"/>
        <v>2.9859840000000002E-2</v>
      </c>
      <c r="G23" s="13">
        <f t="shared" si="9"/>
        <v>5.1597803520000004E-3</v>
      </c>
      <c r="H23" s="13">
        <f t="shared" si="10"/>
        <v>8.9161004482560008E-4</v>
      </c>
      <c r="I23" s="13">
        <f t="shared" si="11"/>
        <v>3.5122913268394772E-3</v>
      </c>
      <c r="J23" s="13">
        <f t="shared" si="12"/>
        <v>6.0692394127786174E-4</v>
      </c>
      <c r="K23" s="13">
        <f t="shared" ca="1" si="4"/>
        <v>2.2242173556985106E-4</v>
      </c>
      <c r="L23" s="13">
        <f t="shared" ca="1" si="13"/>
        <v>4.0414420910407368E-4</v>
      </c>
      <c r="M23" s="13">
        <f t="shared" ca="1" si="5"/>
        <v>339873043862.92749</v>
      </c>
      <c r="N23" s="13">
        <f t="shared" ca="1" si="6"/>
        <v>429815056696.53571</v>
      </c>
      <c r="O23" s="13">
        <f t="shared" ca="1" si="7"/>
        <v>24038337696.919235</v>
      </c>
      <c r="P23" s="11">
        <f t="shared" ca="1" si="14"/>
        <v>2.0103338257714157E-2</v>
      </c>
      <c r="Q23" s="11"/>
      <c r="R23" s="11">
        <v>23</v>
      </c>
      <c r="S23" s="11" t="s">
        <v>231</v>
      </c>
    </row>
    <row r="24" spans="1:19" x14ac:dyDescent="0.2">
      <c r="A24" s="55">
        <v>1738.5</v>
      </c>
      <c r="B24" s="55">
        <v>1.147704499453539E-2</v>
      </c>
      <c r="C24" s="11"/>
      <c r="D24" s="56">
        <f t="shared" si="3"/>
        <v>0.17385</v>
      </c>
      <c r="E24" s="56">
        <f t="shared" si="3"/>
        <v>1.147704499453539E-2</v>
      </c>
      <c r="F24" s="13">
        <f t="shared" si="8"/>
        <v>3.0223822500000001E-2</v>
      </c>
      <c r="G24" s="13">
        <f t="shared" si="9"/>
        <v>5.2544115416250006E-3</v>
      </c>
      <c r="H24" s="13">
        <f t="shared" si="10"/>
        <v>9.1347944651150629E-4</v>
      </c>
      <c r="I24" s="13">
        <f t="shared" si="11"/>
        <v>1.9952842722999777E-3</v>
      </c>
      <c r="J24" s="13">
        <f t="shared" si="12"/>
        <v>3.4688017073935114E-4</v>
      </c>
      <c r="K24" s="13">
        <f t="shared" ca="1" si="4"/>
        <v>2.1914950797404377E-4</v>
      </c>
      <c r="L24" s="13">
        <f t="shared" ca="1" si="13"/>
        <v>1.2674021078633836E-4</v>
      </c>
      <c r="M24" s="13">
        <f t="shared" ca="1" si="5"/>
        <v>338909372968.55182</v>
      </c>
      <c r="N24" s="13">
        <f t="shared" ca="1" si="6"/>
        <v>428264968341.8504</v>
      </c>
      <c r="O24" s="13">
        <f t="shared" ca="1" si="7"/>
        <v>23941502325.868214</v>
      </c>
      <c r="P24" s="11">
        <f t="shared" ca="1" si="14"/>
        <v>1.1257895486561347E-2</v>
      </c>
      <c r="Q24" s="11"/>
      <c r="R24" s="11">
        <v>24</v>
      </c>
      <c r="S24" s="11" t="s">
        <v>215</v>
      </c>
    </row>
    <row r="25" spans="1:19" x14ac:dyDescent="0.2">
      <c r="A25" s="55">
        <v>1761.5</v>
      </c>
      <c r="B25" s="55">
        <v>2.6179549968219362E-3</v>
      </c>
      <c r="C25" s="11"/>
      <c r="D25" s="56">
        <f t="shared" si="3"/>
        <v>0.17615</v>
      </c>
      <c r="E25" s="56">
        <f t="shared" si="3"/>
        <v>2.6179549968219362E-3</v>
      </c>
      <c r="F25" s="13">
        <f t="shared" si="8"/>
        <v>3.1028822500000001E-2</v>
      </c>
      <c r="G25" s="13">
        <f t="shared" si="9"/>
        <v>5.4657270833750006E-3</v>
      </c>
      <c r="H25" s="13">
        <f t="shared" si="10"/>
        <v>9.6278782573650629E-4</v>
      </c>
      <c r="I25" s="13">
        <f t="shared" si="11"/>
        <v>4.6115277269018407E-4</v>
      </c>
      <c r="J25" s="13">
        <f t="shared" si="12"/>
        <v>8.1232060909375929E-5</v>
      </c>
      <c r="K25" s="13">
        <f t="shared" ca="1" si="4"/>
        <v>2.1200014275709239E-4</v>
      </c>
      <c r="L25" s="13">
        <f t="shared" ca="1" si="13"/>
        <v>5.7886187597981828E-6</v>
      </c>
      <c r="M25" s="13">
        <f t="shared" ca="1" si="5"/>
        <v>336805127386.0611</v>
      </c>
      <c r="N25" s="13">
        <f t="shared" ca="1" si="6"/>
        <v>424882638667.8194</v>
      </c>
      <c r="O25" s="13">
        <f t="shared" ca="1" si="7"/>
        <v>23730292448.226372</v>
      </c>
      <c r="P25" s="11">
        <f t="shared" ca="1" si="14"/>
        <v>2.4059548540648437E-3</v>
      </c>
      <c r="Q25" s="11"/>
      <c r="R25" s="11">
        <v>25</v>
      </c>
      <c r="S25" s="11" t="s">
        <v>216</v>
      </c>
    </row>
    <row r="26" spans="1:19" x14ac:dyDescent="0.2">
      <c r="A26" s="55">
        <v>1818.5</v>
      </c>
      <c r="B26" s="55">
        <v>4.0106449960148893E-3</v>
      </c>
      <c r="C26" s="11"/>
      <c r="D26" s="56">
        <f t="shared" si="3"/>
        <v>0.18185000000000001</v>
      </c>
      <c r="E26" s="56">
        <f t="shared" si="3"/>
        <v>4.0106449960148893E-3</v>
      </c>
      <c r="F26" s="13">
        <f t="shared" si="8"/>
        <v>3.3069422500000001E-2</v>
      </c>
      <c r="G26" s="13">
        <f t="shared" si="9"/>
        <v>6.0136744816250004E-3</v>
      </c>
      <c r="H26" s="13">
        <f t="shared" si="10"/>
        <v>1.0935867044835064E-3</v>
      </c>
      <c r="I26" s="13">
        <f t="shared" si="11"/>
        <v>7.2933579252530765E-4</v>
      </c>
      <c r="J26" s="13">
        <f t="shared" si="12"/>
        <v>1.326297138707272E-4</v>
      </c>
      <c r="K26" s="13">
        <f t="shared" ca="1" si="4"/>
        <v>1.9439087708570537E-4</v>
      </c>
      <c r="L26" s="13">
        <f t="shared" ca="1" si="13"/>
        <v>1.4563795500243963E-5</v>
      </c>
      <c r="M26" s="13">
        <f t="shared" ca="1" si="5"/>
        <v>331629493481.29907</v>
      </c>
      <c r="N26" s="13">
        <f t="shared" ca="1" si="6"/>
        <v>416577577213.67761</v>
      </c>
      <c r="O26" s="13">
        <f t="shared" ca="1" si="7"/>
        <v>23212196382.834141</v>
      </c>
      <c r="P26" s="11">
        <f t="shared" ca="1" si="14"/>
        <v>3.816254118929184E-3</v>
      </c>
      <c r="Q26" s="11"/>
      <c r="R26" s="11">
        <v>26</v>
      </c>
      <c r="S26" s="11" t="s">
        <v>232</v>
      </c>
    </row>
    <row r="27" spans="1:19" x14ac:dyDescent="0.2">
      <c r="A27" s="55">
        <v>1841.5</v>
      </c>
      <c r="B27" s="55">
        <v>9.151554993877653E-3</v>
      </c>
      <c r="C27" s="11"/>
      <c r="D27" s="56">
        <f t="shared" si="3"/>
        <v>0.18415000000000001</v>
      </c>
      <c r="E27" s="56">
        <f t="shared" si="3"/>
        <v>9.151554993877653E-3</v>
      </c>
      <c r="F27" s="13">
        <f t="shared" si="8"/>
        <v>3.3911222500000004E-2</v>
      </c>
      <c r="G27" s="13">
        <f t="shared" si="9"/>
        <v>6.2447516233750007E-3</v>
      </c>
      <c r="H27" s="13">
        <f t="shared" si="10"/>
        <v>1.1499710114445066E-3</v>
      </c>
      <c r="I27" s="13">
        <f t="shared" si="11"/>
        <v>1.6852588521225698E-3</v>
      </c>
      <c r="J27" s="13">
        <f t="shared" si="12"/>
        <v>3.1034041761837124E-4</v>
      </c>
      <c r="K27" s="13">
        <f t="shared" ca="1" si="4"/>
        <v>1.8732925597136202E-4</v>
      </c>
      <c r="L27" s="13">
        <f t="shared" ca="1" si="13"/>
        <v>8.0357343080141583E-5</v>
      </c>
      <c r="M27" s="13">
        <f t="shared" ca="1" si="5"/>
        <v>329556849397.90143</v>
      </c>
      <c r="N27" s="13">
        <f t="shared" ca="1" si="6"/>
        <v>413257435998.33215</v>
      </c>
      <c r="O27" s="13">
        <f t="shared" ca="1" si="7"/>
        <v>23005283094.310696</v>
      </c>
      <c r="P27" s="11">
        <f t="shared" ca="1" si="14"/>
        <v>8.9642257379062909E-3</v>
      </c>
      <c r="Q27" s="11"/>
      <c r="R27" s="11"/>
      <c r="S27" s="11"/>
    </row>
    <row r="28" spans="1:19" x14ac:dyDescent="0.2">
      <c r="A28" s="55">
        <v>1844</v>
      </c>
      <c r="B28" s="55">
        <v>-2.0505200009210967E-3</v>
      </c>
      <c r="C28" s="11"/>
      <c r="D28" s="56">
        <f t="shared" si="3"/>
        <v>0.18440000000000001</v>
      </c>
      <c r="E28" s="56">
        <f t="shared" si="3"/>
        <v>-2.0505200009210967E-3</v>
      </c>
      <c r="F28" s="13">
        <f t="shared" si="8"/>
        <v>3.4003360000000003E-2</v>
      </c>
      <c r="G28" s="13">
        <f t="shared" si="9"/>
        <v>6.2702195840000008E-3</v>
      </c>
      <c r="H28" s="13">
        <f t="shared" si="10"/>
        <v>1.1562284912896002E-3</v>
      </c>
      <c r="I28" s="13">
        <f t="shared" si="11"/>
        <v>-3.7811588816985021E-4</v>
      </c>
      <c r="J28" s="13">
        <f t="shared" si="12"/>
        <v>-6.9724569778520384E-5</v>
      </c>
      <c r="K28" s="13">
        <f t="shared" ca="1" si="4"/>
        <v>1.8656320848245E-4</v>
      </c>
      <c r="L28" s="13">
        <f t="shared" ca="1" si="13"/>
        <v>5.0045412857952723E-6</v>
      </c>
      <c r="M28" s="13">
        <f t="shared" ca="1" si="5"/>
        <v>329332106636.08844</v>
      </c>
      <c r="N28" s="13">
        <f t="shared" ca="1" si="6"/>
        <v>412897622066.17743</v>
      </c>
      <c r="O28" s="13">
        <f t="shared" ca="1" si="7"/>
        <v>22982866475.736446</v>
      </c>
      <c r="P28" s="11">
        <f t="shared" ca="1" si="14"/>
        <v>-2.2370832094035465E-3</v>
      </c>
      <c r="Q28" s="11"/>
      <c r="R28" s="11"/>
      <c r="S28" s="11"/>
    </row>
    <row r="29" spans="1:19" x14ac:dyDescent="0.2">
      <c r="A29" s="55">
        <v>2427</v>
      </c>
      <c r="B29" s="55">
        <v>1.8255899994983338E-3</v>
      </c>
      <c r="C29" s="11"/>
      <c r="D29" s="56">
        <f t="shared" si="3"/>
        <v>0.2427</v>
      </c>
      <c r="E29" s="56">
        <f t="shared" si="3"/>
        <v>1.8255899994983338E-3</v>
      </c>
      <c r="F29" s="13">
        <f t="shared" si="8"/>
        <v>5.8903289999999997E-2</v>
      </c>
      <c r="G29" s="13">
        <f t="shared" si="9"/>
        <v>1.4295828482999999E-2</v>
      </c>
      <c r="H29" s="13">
        <f t="shared" si="10"/>
        <v>3.4695975728240998E-3</v>
      </c>
      <c r="I29" s="13">
        <f t="shared" si="11"/>
        <v>4.4307069287824561E-4</v>
      </c>
      <c r="J29" s="13">
        <f t="shared" si="12"/>
        <v>1.0753325716155021E-4</v>
      </c>
      <c r="K29" s="13">
        <f t="shared" ca="1" si="4"/>
        <v>1.6059831437978758E-5</v>
      </c>
      <c r="L29" s="13">
        <f t="shared" ca="1" si="13"/>
        <v>3.2743994291205369E-6</v>
      </c>
      <c r="M29" s="13">
        <f t="shared" ca="1" si="5"/>
        <v>279770754907.69385</v>
      </c>
      <c r="N29" s="13">
        <f t="shared" ca="1" si="6"/>
        <v>334571200863.64166</v>
      </c>
      <c r="O29" s="13">
        <f t="shared" ca="1" si="7"/>
        <v>18139882819.002724</v>
      </c>
      <c r="P29" s="11">
        <f t="shared" ca="1" si="14"/>
        <v>1.8095301680603551E-3</v>
      </c>
      <c r="Q29" s="11"/>
      <c r="R29" s="11"/>
      <c r="S29" s="11"/>
    </row>
    <row r="30" spans="1:19" x14ac:dyDescent="0.2">
      <c r="A30" s="55">
        <v>2681.5</v>
      </c>
      <c r="B30" s="55">
        <v>-6.7456450051395223E-3</v>
      </c>
      <c r="C30" s="11"/>
      <c r="D30" s="56">
        <f t="shared" si="3"/>
        <v>0.26815</v>
      </c>
      <c r="E30" s="56">
        <f t="shared" si="3"/>
        <v>-6.7456450051395223E-3</v>
      </c>
      <c r="F30" s="13">
        <f t="shared" si="8"/>
        <v>7.1904422499999995E-2</v>
      </c>
      <c r="G30" s="13">
        <f t="shared" si="9"/>
        <v>1.9281170893374999E-2</v>
      </c>
      <c r="H30" s="13">
        <f t="shared" si="10"/>
        <v>5.1702459750585057E-3</v>
      </c>
      <c r="I30" s="13">
        <f t="shared" si="11"/>
        <v>-1.8088447081281629E-3</v>
      </c>
      <c r="J30" s="13">
        <f t="shared" si="12"/>
        <v>-4.8504170848456688E-4</v>
      </c>
      <c r="K30" s="13">
        <f t="shared" ca="1" si="4"/>
        <v>-5.3288793731130595E-5</v>
      </c>
      <c r="L30" s="13">
        <f t="shared" ca="1" si="13"/>
        <v>4.478763166037648E-5</v>
      </c>
      <c r="M30" s="13">
        <f t="shared" ca="1" si="5"/>
        <v>259856666574.59665</v>
      </c>
      <c r="N30" s="13">
        <f t="shared" ca="1" si="6"/>
        <v>303734967761.79187</v>
      </c>
      <c r="O30" s="13">
        <f t="shared" ca="1" si="7"/>
        <v>16256173778.636938</v>
      </c>
      <c r="P30" s="11">
        <f t="shared" ca="1" si="14"/>
        <v>-6.6923562114083917E-3</v>
      </c>
      <c r="Q30" s="11"/>
      <c r="R30" s="11"/>
      <c r="S30" s="11"/>
    </row>
    <row r="31" spans="1:19" x14ac:dyDescent="0.2">
      <c r="A31" s="55">
        <v>2748.5</v>
      </c>
      <c r="B31" s="55">
        <v>-2.1612550044665113E-3</v>
      </c>
      <c r="C31" s="11"/>
      <c r="D31" s="56">
        <f t="shared" si="3"/>
        <v>0.27484999999999998</v>
      </c>
      <c r="E31" s="56">
        <f t="shared" si="3"/>
        <v>-2.1612550044665113E-3</v>
      </c>
      <c r="F31" s="13">
        <f t="shared" si="8"/>
        <v>7.5542522499999987E-2</v>
      </c>
      <c r="G31" s="13">
        <f t="shared" si="9"/>
        <v>2.0762862309124996E-2</v>
      </c>
      <c r="H31" s="13">
        <f t="shared" si="10"/>
        <v>5.706672705663004E-3</v>
      </c>
      <c r="I31" s="13">
        <f t="shared" si="11"/>
        <v>-5.940209379776206E-4</v>
      </c>
      <c r="J31" s="13">
        <f t="shared" si="12"/>
        <v>-1.63266654803149E-4</v>
      </c>
      <c r="K31" s="13">
        <f t="shared" ca="1" si="4"/>
        <v>-7.1032001670663371E-5</v>
      </c>
      <c r="L31" s="13">
        <f t="shared" ca="1" si="13"/>
        <v>4.3690322014168904E-6</v>
      </c>
      <c r="M31" s="13">
        <f t="shared" ca="1" si="5"/>
        <v>254781814094.95532</v>
      </c>
      <c r="N31" s="13">
        <f t="shared" ca="1" si="6"/>
        <v>295942228275.72662</v>
      </c>
      <c r="O31" s="13">
        <f t="shared" ca="1" si="7"/>
        <v>15782511727.751137</v>
      </c>
      <c r="P31" s="11">
        <f t="shared" ca="1" si="14"/>
        <v>-2.0902230027958477E-3</v>
      </c>
      <c r="Q31" s="11"/>
      <c r="R31" s="11"/>
      <c r="S31" s="11"/>
    </row>
    <row r="32" spans="1:19" x14ac:dyDescent="0.2">
      <c r="A32" s="55">
        <v>2751</v>
      </c>
      <c r="B32" s="55">
        <v>6.3666999631095678E-4</v>
      </c>
      <c r="C32" s="11"/>
      <c r="D32" s="56">
        <f t="shared" si="3"/>
        <v>0.27510000000000001</v>
      </c>
      <c r="E32" s="56">
        <f t="shared" si="3"/>
        <v>6.3666999631095678E-4</v>
      </c>
      <c r="F32" s="13">
        <f t="shared" si="8"/>
        <v>7.5680010000000006E-2</v>
      </c>
      <c r="G32" s="13">
        <f t="shared" si="9"/>
        <v>2.0819570751000001E-2</v>
      </c>
      <c r="H32" s="13">
        <f t="shared" si="10"/>
        <v>5.7274639136001013E-3</v>
      </c>
      <c r="I32" s="13">
        <f t="shared" si="11"/>
        <v>1.7514791598514422E-4</v>
      </c>
      <c r="J32" s="13">
        <f t="shared" si="12"/>
        <v>4.8183191687513176E-5</v>
      </c>
      <c r="K32" s="13">
        <f t="shared" ca="1" si="4"/>
        <v>-7.1689918859214598E-5</v>
      </c>
      <c r="L32" s="13">
        <f t="shared" ca="1" si="13"/>
        <v>5.0177376941989238E-7</v>
      </c>
      <c r="M32" s="13">
        <f t="shared" ca="1" si="5"/>
        <v>254593789426.85666</v>
      </c>
      <c r="N32" s="13">
        <f t="shared" ca="1" si="6"/>
        <v>295654038278.96411</v>
      </c>
      <c r="O32" s="13">
        <f t="shared" ca="1" si="7"/>
        <v>15765014244.957767</v>
      </c>
      <c r="P32" s="11">
        <f t="shared" ca="1" si="14"/>
        <v>7.083599151701714E-4</v>
      </c>
      <c r="Q32" s="11"/>
      <c r="R32" s="11"/>
      <c r="S32" s="11"/>
    </row>
    <row r="33" spans="1:19" x14ac:dyDescent="0.2">
      <c r="A33" s="55">
        <v>2764</v>
      </c>
      <c r="B33" s="55">
        <v>-3.4141200085286982E-3</v>
      </c>
      <c r="C33" s="11"/>
      <c r="D33" s="56">
        <f t="shared" si="3"/>
        <v>0.27639999999999998</v>
      </c>
      <c r="E33" s="56">
        <f t="shared" si="3"/>
        <v>-3.4141200085286982E-3</v>
      </c>
      <c r="F33" s="13">
        <f t="shared" si="8"/>
        <v>7.6396959999999986E-2</v>
      </c>
      <c r="G33" s="13">
        <f t="shared" si="9"/>
        <v>2.1116119743999996E-2</v>
      </c>
      <c r="H33" s="13">
        <f t="shared" si="10"/>
        <v>5.8364954972415974E-3</v>
      </c>
      <c r="I33" s="13">
        <f t="shared" si="11"/>
        <v>-9.4366277035733213E-4</v>
      </c>
      <c r="J33" s="13">
        <f t="shared" si="12"/>
        <v>-2.608283897267666E-4</v>
      </c>
      <c r="K33" s="13">
        <f t="shared" ca="1" si="4"/>
        <v>-7.5106283773193605E-5</v>
      </c>
      <c r="L33" s="13">
        <f t="shared" ca="1" si="13"/>
        <v>1.1149012654105629E-5</v>
      </c>
      <c r="M33" s="13">
        <f t="shared" ca="1" si="5"/>
        <v>253617604757.97202</v>
      </c>
      <c r="N33" s="13">
        <f t="shared" ca="1" si="6"/>
        <v>294158435189.35254</v>
      </c>
      <c r="O33" s="13">
        <f t="shared" ca="1" si="7"/>
        <v>15674231123.714476</v>
      </c>
      <c r="P33" s="11">
        <f t="shared" ca="1" si="14"/>
        <v>-3.3390137247555048E-3</v>
      </c>
      <c r="Q33" s="11"/>
      <c r="R33" s="11"/>
      <c r="S33" s="11"/>
    </row>
    <row r="34" spans="1:19" x14ac:dyDescent="0.2">
      <c r="A34" s="55">
        <v>2818</v>
      </c>
      <c r="B34" s="55">
        <v>-7.7894000423839316E-4</v>
      </c>
      <c r="C34" s="11"/>
      <c r="D34" s="56">
        <f t="shared" si="3"/>
        <v>0.28179999999999999</v>
      </c>
      <c r="E34" s="56">
        <f t="shared" si="3"/>
        <v>-7.7894000423839316E-4</v>
      </c>
      <c r="F34" s="13">
        <f t="shared" si="8"/>
        <v>7.9411239999999994E-2</v>
      </c>
      <c r="G34" s="13">
        <f t="shared" si="9"/>
        <v>2.2378087432E-2</v>
      </c>
      <c r="H34" s="13">
        <f t="shared" si="10"/>
        <v>6.3061450383375987E-3</v>
      </c>
      <c r="I34" s="13">
        <f t="shared" si="11"/>
        <v>-2.195052931943792E-4</v>
      </c>
      <c r="J34" s="13">
        <f t="shared" si="12"/>
        <v>-6.1856591622176053E-5</v>
      </c>
      <c r="K34" s="13">
        <f t="shared" ca="1" si="4"/>
        <v>-8.9211072226033216E-5</v>
      </c>
      <c r="L34" s="13">
        <f t="shared" ca="1" si="13"/>
        <v>4.7572599965491071E-7</v>
      </c>
      <c r="M34" s="13">
        <f t="shared" ca="1" si="5"/>
        <v>249590321430.76532</v>
      </c>
      <c r="N34" s="13">
        <f t="shared" ca="1" si="6"/>
        <v>287999349029.99298</v>
      </c>
      <c r="O34" s="13">
        <f t="shared" ca="1" si="7"/>
        <v>15300777977.777243</v>
      </c>
      <c r="P34" s="11">
        <f t="shared" ca="1" si="14"/>
        <v>-6.8972893201236E-4</v>
      </c>
      <c r="Q34" s="11"/>
      <c r="R34" s="11"/>
      <c r="S34" s="11"/>
    </row>
    <row r="35" spans="1:19" x14ac:dyDescent="0.2">
      <c r="A35" s="55">
        <v>3262</v>
      </c>
      <c r="B35" s="55">
        <v>3.3325399926980026E-3</v>
      </c>
      <c r="C35" s="11"/>
      <c r="D35" s="56">
        <f t="shared" si="3"/>
        <v>0.32619999999999999</v>
      </c>
      <c r="E35" s="56">
        <f t="shared" si="3"/>
        <v>3.3325399926980026E-3</v>
      </c>
      <c r="F35" s="13">
        <f t="shared" si="8"/>
        <v>0.10640643999999999</v>
      </c>
      <c r="G35" s="13">
        <f t="shared" si="9"/>
        <v>3.4709780727999996E-2</v>
      </c>
      <c r="H35" s="13">
        <f t="shared" si="10"/>
        <v>1.1322330473473597E-2</v>
      </c>
      <c r="I35" s="13">
        <f t="shared" si="11"/>
        <v>1.0870745456180884E-3</v>
      </c>
      <c r="J35" s="13">
        <f t="shared" si="12"/>
        <v>3.5460371678062042E-4</v>
      </c>
      <c r="K35" s="13">
        <f t="shared" ca="1" si="4"/>
        <v>-1.9991169195231803E-4</v>
      </c>
      <c r="L35" s="13">
        <f t="shared" ca="1" si="13"/>
        <v>1.2478214904388889E-5</v>
      </c>
      <c r="M35" s="13">
        <f t="shared" ca="1" si="5"/>
        <v>218131210140.58826</v>
      </c>
      <c r="N35" s="13">
        <f t="shared" ca="1" si="6"/>
        <v>240544290699.67093</v>
      </c>
      <c r="O35" s="13">
        <f t="shared" ca="1" si="7"/>
        <v>12447135188.315121</v>
      </c>
      <c r="P35" s="11">
        <f t="shared" ca="1" si="14"/>
        <v>3.5324516846503206E-3</v>
      </c>
      <c r="Q35" s="11"/>
      <c r="R35" s="11"/>
      <c r="S35" s="11"/>
    </row>
    <row r="36" spans="1:19" x14ac:dyDescent="0.2">
      <c r="A36" s="55">
        <v>3295.5</v>
      </c>
      <c r="B36" s="55">
        <v>2.6247349960613064E-3</v>
      </c>
      <c r="C36" s="11"/>
      <c r="D36" s="56">
        <f t="shared" si="3"/>
        <v>0.32955000000000001</v>
      </c>
      <c r="E36" s="56">
        <f t="shared" si="3"/>
        <v>2.6247349960613064E-3</v>
      </c>
      <c r="F36" s="13">
        <f t="shared" si="8"/>
        <v>0.10860320250000001</v>
      </c>
      <c r="G36" s="13">
        <f t="shared" si="9"/>
        <v>3.5790185383875003E-2</v>
      </c>
      <c r="H36" s="13">
        <f t="shared" si="10"/>
        <v>1.1794655593256008E-2</v>
      </c>
      <c r="I36" s="13">
        <f t="shared" si="11"/>
        <v>8.6498141795200354E-4</v>
      </c>
      <c r="J36" s="13">
        <f t="shared" si="12"/>
        <v>2.8505462628608275E-4</v>
      </c>
      <c r="K36" s="13">
        <f t="shared" ca="1" si="4"/>
        <v>-2.078826968906628E-4</v>
      </c>
      <c r="L36" s="13">
        <f t="shared" ca="1" si="13"/>
        <v>8.0237229944245364E-6</v>
      </c>
      <c r="M36" s="13">
        <f t="shared" ca="1" si="5"/>
        <v>215874662137.26428</v>
      </c>
      <c r="N36" s="13">
        <f t="shared" ca="1" si="6"/>
        <v>237188452466.72546</v>
      </c>
      <c r="O36" s="13">
        <f t="shared" ca="1" si="7"/>
        <v>12247087209.082438</v>
      </c>
      <c r="P36" s="11">
        <f t="shared" ca="1" si="14"/>
        <v>2.8326176929519692E-3</v>
      </c>
      <c r="Q36" s="11"/>
      <c r="R36" s="11"/>
      <c r="S36" s="11"/>
    </row>
    <row r="37" spans="1:19" x14ac:dyDescent="0.2">
      <c r="A37" s="55">
        <v>3493.5</v>
      </c>
      <c r="B37" s="55">
        <v>2.6203949964838102E-3</v>
      </c>
      <c r="C37" s="11"/>
      <c r="D37" s="56">
        <f t="shared" si="3"/>
        <v>0.34934999999999999</v>
      </c>
      <c r="E37" s="56">
        <f t="shared" si="3"/>
        <v>2.6203949964838102E-3</v>
      </c>
      <c r="F37" s="13">
        <f t="shared" si="8"/>
        <v>0.1220454225</v>
      </c>
      <c r="G37" s="13">
        <f t="shared" si="9"/>
        <v>4.2636568350375E-2</v>
      </c>
      <c r="H37" s="13">
        <f t="shared" si="10"/>
        <v>1.4895085153203506E-2</v>
      </c>
      <c r="I37" s="13">
        <f t="shared" si="11"/>
        <v>9.1543499202161906E-4</v>
      </c>
      <c r="J37" s="13">
        <f t="shared" si="12"/>
        <v>3.1980721446275259E-4</v>
      </c>
      <c r="K37" s="13">
        <f t="shared" ca="1" si="4"/>
        <v>-2.5390199039187008E-4</v>
      </c>
      <c r="L37" s="13">
        <f t="shared" ca="1" si="13"/>
        <v>8.2615831687626148E-6</v>
      </c>
      <c r="M37" s="13">
        <f t="shared" ca="1" si="5"/>
        <v>202863470924.77649</v>
      </c>
      <c r="N37" s="13">
        <f t="shared" ca="1" si="6"/>
        <v>217976684881.11508</v>
      </c>
      <c r="O37" s="13">
        <f t="shared" ca="1" si="7"/>
        <v>11106874979.179539</v>
      </c>
      <c r="P37" s="11">
        <f t="shared" ca="1" si="14"/>
        <v>2.8742969868756803E-3</v>
      </c>
      <c r="Q37" s="11"/>
      <c r="R37" s="11"/>
      <c r="S37" s="11"/>
    </row>
    <row r="38" spans="1:19" x14ac:dyDescent="0.2">
      <c r="A38" s="55">
        <v>3555</v>
      </c>
      <c r="B38" s="55">
        <v>-5.3506500044022687E-3</v>
      </c>
      <c r="C38" s="11"/>
      <c r="D38" s="56">
        <f t="shared" si="3"/>
        <v>0.35549999999999998</v>
      </c>
      <c r="E38" s="56">
        <f t="shared" si="3"/>
        <v>-5.3506500044022687E-3</v>
      </c>
      <c r="F38" s="13">
        <f t="shared" si="8"/>
        <v>0.12638025</v>
      </c>
      <c r="G38" s="13">
        <f t="shared" si="9"/>
        <v>4.4928178874999995E-2</v>
      </c>
      <c r="H38" s="13">
        <f t="shared" si="10"/>
        <v>1.5971967590062499E-2</v>
      </c>
      <c r="I38" s="13">
        <f t="shared" si="11"/>
        <v>-1.9021560765650064E-3</v>
      </c>
      <c r="J38" s="13">
        <f t="shared" si="12"/>
        <v>-6.7621648521885977E-4</v>
      </c>
      <c r="K38" s="13">
        <f t="shared" ca="1" si="4"/>
        <v>-2.6781533738273381E-4</v>
      </c>
      <c r="L38" s="13">
        <f t="shared" ca="1" si="13"/>
        <v>2.5835208252255585E-5</v>
      </c>
      <c r="M38" s="13">
        <f t="shared" ca="1" si="5"/>
        <v>198934221825.82333</v>
      </c>
      <c r="N38" s="13">
        <f t="shared" ca="1" si="6"/>
        <v>212223074792.5144</v>
      </c>
      <c r="O38" s="13">
        <f t="shared" ca="1" si="7"/>
        <v>10767163672.074989</v>
      </c>
      <c r="P38" s="11">
        <f t="shared" ca="1" si="14"/>
        <v>-5.0828346670195347E-3</v>
      </c>
      <c r="Q38" s="11"/>
      <c r="R38" s="11"/>
      <c r="S38" s="11"/>
    </row>
    <row r="39" spans="1:19" x14ac:dyDescent="0.2">
      <c r="A39" s="55">
        <v>3573.5</v>
      </c>
      <c r="B39" s="55">
        <v>1.5399499534396455E-4</v>
      </c>
      <c r="C39" s="11"/>
      <c r="D39" s="56">
        <f t="shared" si="3"/>
        <v>0.35735</v>
      </c>
      <c r="E39" s="56">
        <f t="shared" si="3"/>
        <v>1.5399499534396455E-4</v>
      </c>
      <c r="F39" s="13">
        <f t="shared" si="8"/>
        <v>0.12769902250000001</v>
      </c>
      <c r="G39" s="13">
        <f t="shared" si="9"/>
        <v>4.5633245690375003E-2</v>
      </c>
      <c r="H39" s="13">
        <f t="shared" si="10"/>
        <v>1.6307040347455507E-2</v>
      </c>
      <c r="I39" s="13">
        <f t="shared" si="11"/>
        <v>5.5030111586165729E-5</v>
      </c>
      <c r="J39" s="13">
        <f t="shared" si="12"/>
        <v>1.9665010375316324E-5</v>
      </c>
      <c r="K39" s="13">
        <f t="shared" ca="1" si="4"/>
        <v>-2.7196536475512095E-4</v>
      </c>
      <c r="L39" s="13">
        <f t="shared" ca="1" si="13"/>
        <v>1.814422283757426E-7</v>
      </c>
      <c r="M39" s="13">
        <f t="shared" ca="1" si="5"/>
        <v>197762525764.96939</v>
      </c>
      <c r="N39" s="13">
        <f t="shared" ca="1" si="6"/>
        <v>210511855129.68588</v>
      </c>
      <c r="O39" s="13">
        <f t="shared" ca="1" si="7"/>
        <v>10666293255.104181</v>
      </c>
      <c r="P39" s="11">
        <f t="shared" ca="1" si="14"/>
        <v>4.259603600990855E-4</v>
      </c>
      <c r="Q39" s="11"/>
      <c r="R39" s="11"/>
      <c r="S39" s="11"/>
    </row>
    <row r="40" spans="1:19" x14ac:dyDescent="0.2">
      <c r="A40" s="55">
        <v>3594</v>
      </c>
      <c r="B40" s="55">
        <v>1.149697999790078E-2</v>
      </c>
      <c r="C40" s="11"/>
      <c r="D40" s="56">
        <f t="shared" si="3"/>
        <v>0.3594</v>
      </c>
      <c r="E40" s="56">
        <f t="shared" si="3"/>
        <v>1.149697999790078E-2</v>
      </c>
      <c r="F40" s="13">
        <f t="shared" si="8"/>
        <v>0.12916836000000001</v>
      </c>
      <c r="G40" s="13">
        <f t="shared" si="9"/>
        <v>4.6423108584000006E-2</v>
      </c>
      <c r="H40" s="13">
        <f t="shared" si="10"/>
        <v>1.6684465225089602E-2</v>
      </c>
      <c r="I40" s="13">
        <f t="shared" si="11"/>
        <v>4.1320146112455401E-3</v>
      </c>
      <c r="J40" s="13">
        <f t="shared" si="12"/>
        <v>1.4850460512816472E-3</v>
      </c>
      <c r="K40" s="13">
        <f t="shared" ca="1" si="4"/>
        <v>-2.7654498085217188E-4</v>
      </c>
      <c r="L40" s="13">
        <f t="shared" ca="1" si="13"/>
        <v>1.3861589042531971E-4</v>
      </c>
      <c r="M40" s="13">
        <f t="shared" ca="1" si="5"/>
        <v>196469685528.4856</v>
      </c>
      <c r="N40" s="13">
        <f t="shared" ca="1" si="6"/>
        <v>208626141475.97333</v>
      </c>
      <c r="O40" s="13">
        <f t="shared" ca="1" si="7"/>
        <v>10555226569.34697</v>
      </c>
      <c r="P40" s="11">
        <f t="shared" ca="1" si="14"/>
        <v>1.1773524978752952E-2</v>
      </c>
      <c r="Q40" s="11"/>
      <c r="R40" s="11"/>
      <c r="S40" s="11"/>
    </row>
    <row r="41" spans="1:19" x14ac:dyDescent="0.2">
      <c r="A41" s="55">
        <v>3624.5</v>
      </c>
      <c r="B41" s="55">
        <v>2.0316649970482104E-3</v>
      </c>
      <c r="C41" s="11"/>
      <c r="D41" s="56">
        <f t="shared" si="3"/>
        <v>0.36244999999999999</v>
      </c>
      <c r="E41" s="56">
        <f t="shared" si="3"/>
        <v>2.0316649970482104E-3</v>
      </c>
      <c r="F41" s="13">
        <f t="shared" si="8"/>
        <v>0.1313700025</v>
      </c>
      <c r="G41" s="13">
        <f t="shared" si="9"/>
        <v>4.7615057406124997E-2</v>
      </c>
      <c r="H41" s="13">
        <f t="shared" si="10"/>
        <v>1.7258077556850007E-2</v>
      </c>
      <c r="I41" s="13">
        <f t="shared" si="11"/>
        <v>7.3637697818012388E-4</v>
      </c>
      <c r="J41" s="13">
        <f t="shared" si="12"/>
        <v>2.6689983574138589E-4</v>
      </c>
      <c r="K41" s="13">
        <f t="shared" ca="1" si="4"/>
        <v>-2.8332146744714892E-4</v>
      </c>
      <c r="L41" s="13">
        <f t="shared" ca="1" si="13"/>
        <v>5.3591623307967241E-6</v>
      </c>
      <c r="M41" s="13">
        <f t="shared" ca="1" si="5"/>
        <v>194556910073.44928</v>
      </c>
      <c r="N41" s="13">
        <f t="shared" ca="1" si="6"/>
        <v>205840929794.91699</v>
      </c>
      <c r="O41" s="13">
        <f t="shared" ca="1" si="7"/>
        <v>10391354403.452715</v>
      </c>
      <c r="P41" s="11">
        <f t="shared" ca="1" si="14"/>
        <v>2.3149864644953595E-3</v>
      </c>
      <c r="Q41" s="11"/>
      <c r="R41" s="11"/>
      <c r="S41" s="11"/>
    </row>
    <row r="42" spans="1:19" x14ac:dyDescent="0.2">
      <c r="A42" s="55">
        <v>3627</v>
      </c>
      <c r="B42" s="55">
        <v>-2.1704100072383881E-3</v>
      </c>
      <c r="C42" s="11"/>
      <c r="D42" s="56">
        <f t="shared" si="3"/>
        <v>0.36270000000000002</v>
      </c>
      <c r="E42" s="56">
        <f t="shared" si="3"/>
        <v>-2.1704100072383881E-3</v>
      </c>
      <c r="F42" s="13">
        <f t="shared" si="8"/>
        <v>0.13155129000000002</v>
      </c>
      <c r="G42" s="13">
        <f t="shared" si="9"/>
        <v>4.7713652883000009E-2</v>
      </c>
      <c r="H42" s="13">
        <f t="shared" si="10"/>
        <v>1.7305741900664105E-2</v>
      </c>
      <c r="I42" s="13">
        <f t="shared" si="11"/>
        <v>-7.8720770962536341E-4</v>
      </c>
      <c r="J42" s="13">
        <f t="shared" si="12"/>
        <v>-2.8552023628111934E-4</v>
      </c>
      <c r="K42" s="13">
        <f t="shared" ca="1" si="4"/>
        <v>-2.8387495007879194E-4</v>
      </c>
      <c r="L42" s="13">
        <f t="shared" ca="1" si="13"/>
        <v>3.5590145218921601E-6</v>
      </c>
      <c r="M42" s="13">
        <f t="shared" ca="1" si="5"/>
        <v>194400692375.98315</v>
      </c>
      <c r="N42" s="13">
        <f t="shared" ca="1" si="6"/>
        <v>205613710797.87643</v>
      </c>
      <c r="O42" s="13">
        <f t="shared" ca="1" si="7"/>
        <v>10377994882.549194</v>
      </c>
      <c r="P42" s="11">
        <f t="shared" ca="1" si="14"/>
        <v>-1.886535057159596E-3</v>
      </c>
      <c r="Q42" s="11"/>
      <c r="R42" s="11"/>
      <c r="S42" s="11"/>
    </row>
    <row r="43" spans="1:19" x14ac:dyDescent="0.2">
      <c r="A43" s="55">
        <v>3630</v>
      </c>
      <c r="B43" s="55">
        <v>-3.4129000050597824E-3</v>
      </c>
      <c r="C43" s="11"/>
      <c r="D43" s="56">
        <f t="shared" si="3"/>
        <v>0.36299999999999999</v>
      </c>
      <c r="E43" s="56">
        <f t="shared" si="3"/>
        <v>-3.4129000050597824E-3</v>
      </c>
      <c r="F43" s="13">
        <f t="shared" si="8"/>
        <v>0.131769</v>
      </c>
      <c r="G43" s="13">
        <f t="shared" si="9"/>
        <v>4.7832146999999998E-2</v>
      </c>
      <c r="H43" s="13">
        <f t="shared" si="10"/>
        <v>1.7363069360999999E-2</v>
      </c>
      <c r="I43" s="13">
        <f t="shared" si="11"/>
        <v>-1.2388827018367009E-3</v>
      </c>
      <c r="J43" s="13">
        <f t="shared" si="12"/>
        <v>-4.4971442076672239E-4</v>
      </c>
      <c r="K43" s="13">
        <f t="shared" ca="1" si="4"/>
        <v>-2.8453873581891196E-4</v>
      </c>
      <c r="L43" s="13">
        <f t="shared" ca="1" si="13"/>
        <v>9.7866442308863507E-6</v>
      </c>
      <c r="M43" s="13">
        <f t="shared" ca="1" si="5"/>
        <v>194213344397.9646</v>
      </c>
      <c r="N43" s="13">
        <f t="shared" ca="1" si="6"/>
        <v>205341263016.64642</v>
      </c>
      <c r="O43" s="13">
        <f t="shared" ca="1" si="7"/>
        <v>10361977952.987801</v>
      </c>
      <c r="P43" s="11">
        <f t="shared" ca="1" si="14"/>
        <v>-3.1283612692408706E-3</v>
      </c>
      <c r="Q43" s="11"/>
      <c r="R43" s="11"/>
      <c r="S43" s="11"/>
    </row>
    <row r="44" spans="1:19" x14ac:dyDescent="0.2">
      <c r="A44" s="55">
        <v>3632.5</v>
      </c>
      <c r="B44" s="55">
        <v>-6.1497500428231433E-4</v>
      </c>
      <c r="C44" s="11"/>
      <c r="D44" s="56">
        <f t="shared" si="3"/>
        <v>0.36325000000000002</v>
      </c>
      <c r="E44" s="56">
        <f t="shared" si="3"/>
        <v>-6.1497500428231433E-4</v>
      </c>
      <c r="F44" s="13">
        <f t="shared" si="8"/>
        <v>0.13195056250000001</v>
      </c>
      <c r="G44" s="13">
        <f t="shared" si="9"/>
        <v>4.7931041828125007E-2</v>
      </c>
      <c r="H44" s="13">
        <f t="shared" si="10"/>
        <v>1.741095094406641E-2</v>
      </c>
      <c r="I44" s="13">
        <f t="shared" si="11"/>
        <v>-2.233896703055507E-4</v>
      </c>
      <c r="J44" s="13">
        <f t="shared" si="12"/>
        <v>-8.114629773849129E-5</v>
      </c>
      <c r="K44" s="13">
        <f t="shared" ca="1" si="4"/>
        <v>-2.8509156275413605E-4</v>
      </c>
      <c r="L44" s="13">
        <f t="shared" ca="1" si="13"/>
        <v>1.0882308499447501E-7</v>
      </c>
      <c r="M44" s="13">
        <f t="shared" ca="1" si="5"/>
        <v>194057315432.78149</v>
      </c>
      <c r="N44" s="13">
        <f t="shared" ca="1" si="6"/>
        <v>205114402305.5238</v>
      </c>
      <c r="O44" s="13">
        <f t="shared" ca="1" si="7"/>
        <v>10348642585.876875</v>
      </c>
      <c r="P44" s="11">
        <f t="shared" ca="1" si="14"/>
        <v>-3.2988344152817828E-4</v>
      </c>
      <c r="Q44" s="11"/>
      <c r="R44" s="11"/>
      <c r="S44" s="11"/>
    </row>
    <row r="45" spans="1:19" x14ac:dyDescent="0.2">
      <c r="A45" s="55">
        <v>3640</v>
      </c>
      <c r="B45" s="55">
        <v>-4.2212000043946318E-3</v>
      </c>
      <c r="C45" s="11"/>
      <c r="D45" s="56">
        <f t="shared" si="3"/>
        <v>0.36399999999999999</v>
      </c>
      <c r="E45" s="56">
        <f t="shared" si="3"/>
        <v>-4.2212000043946318E-3</v>
      </c>
      <c r="F45" s="13">
        <f t="shared" si="8"/>
        <v>0.132496</v>
      </c>
      <c r="G45" s="13">
        <f t="shared" si="9"/>
        <v>4.8228543999999998E-2</v>
      </c>
      <c r="H45" s="13">
        <f t="shared" si="10"/>
        <v>1.7555190016000002E-2</v>
      </c>
      <c r="I45" s="13">
        <f t="shared" si="11"/>
        <v>-1.536516801599646E-3</v>
      </c>
      <c r="J45" s="13">
        <f t="shared" si="12"/>
        <v>-5.5929211578227111E-4</v>
      </c>
      <c r="K45" s="13">
        <f t="shared" ca="1" si="4"/>
        <v>-2.8674825529684695E-4</v>
      </c>
      <c r="L45" s="13">
        <f t="shared" ca="1" si="13"/>
        <v>1.5479910565978618E-5</v>
      </c>
      <c r="M45" s="13">
        <f t="shared" ca="1" si="5"/>
        <v>193589742883.63147</v>
      </c>
      <c r="N45" s="13">
        <f t="shared" ca="1" si="6"/>
        <v>204434796472.15143</v>
      </c>
      <c r="O45" s="13">
        <f t="shared" ca="1" si="7"/>
        <v>10308702295.805912</v>
      </c>
      <c r="P45" s="11">
        <f t="shared" ca="1" si="14"/>
        <v>-3.9344517490977849E-3</v>
      </c>
      <c r="Q45" s="11"/>
      <c r="R45" s="11"/>
      <c r="S45" s="11"/>
    </row>
    <row r="46" spans="1:19" x14ac:dyDescent="0.2">
      <c r="A46" s="55">
        <v>3640</v>
      </c>
      <c r="B46" s="55">
        <v>6.7788000014843419E-3</v>
      </c>
      <c r="C46" s="11"/>
      <c r="D46" s="56">
        <f t="shared" si="3"/>
        <v>0.36399999999999999</v>
      </c>
      <c r="E46" s="56">
        <f t="shared" si="3"/>
        <v>6.7788000014843419E-3</v>
      </c>
      <c r="F46" s="13">
        <f t="shared" si="8"/>
        <v>0.132496</v>
      </c>
      <c r="G46" s="13">
        <f t="shared" si="9"/>
        <v>4.8228543999999998E-2</v>
      </c>
      <c r="H46" s="13">
        <f t="shared" si="10"/>
        <v>1.7555190016000002E-2</v>
      </c>
      <c r="I46" s="13">
        <f t="shared" si="11"/>
        <v>2.4674832005403004E-3</v>
      </c>
      <c r="J46" s="13">
        <f t="shared" si="12"/>
        <v>8.9816388499666937E-4</v>
      </c>
      <c r="K46" s="13">
        <f t="shared" ca="1" si="4"/>
        <v>-2.8674825529684695E-4</v>
      </c>
      <c r="L46" s="13">
        <f t="shared" ca="1" si="13"/>
        <v>4.9921972168903693E-5</v>
      </c>
      <c r="M46" s="13">
        <f t="shared" ca="1" si="5"/>
        <v>193589742883.63147</v>
      </c>
      <c r="N46" s="13">
        <f t="shared" ca="1" si="6"/>
        <v>204434796472.15143</v>
      </c>
      <c r="O46" s="13">
        <f t="shared" ca="1" si="7"/>
        <v>10308702295.805912</v>
      </c>
      <c r="P46" s="11">
        <f t="shared" ca="1" si="14"/>
        <v>7.0655482567811888E-3</v>
      </c>
      <c r="Q46" s="11"/>
      <c r="R46" s="11"/>
      <c r="S46" s="11"/>
    </row>
    <row r="47" spans="1:19" x14ac:dyDescent="0.2">
      <c r="A47" s="55">
        <v>4205</v>
      </c>
      <c r="B47" s="55">
        <v>1.3109849998727441E-2</v>
      </c>
      <c r="C47" s="11"/>
      <c r="D47" s="56">
        <f t="shared" si="3"/>
        <v>0.42049999999999998</v>
      </c>
      <c r="E47" s="56">
        <f t="shared" si="3"/>
        <v>1.3109849998727441E-2</v>
      </c>
      <c r="F47" s="13">
        <f t="shared" si="8"/>
        <v>0.17682024999999998</v>
      </c>
      <c r="G47" s="13">
        <f t="shared" si="9"/>
        <v>7.4352915124999988E-2</v>
      </c>
      <c r="H47" s="13">
        <f t="shared" si="10"/>
        <v>3.1265400810062495E-2</v>
      </c>
      <c r="I47" s="13">
        <f t="shared" si="11"/>
        <v>5.5126919244648884E-3</v>
      </c>
      <c r="J47" s="13">
        <f t="shared" si="12"/>
        <v>2.3180869542374855E-3</v>
      </c>
      <c r="K47" s="13">
        <f t="shared" ca="1" si="4"/>
        <v>-4.0383994674181984E-4</v>
      </c>
      <c r="L47" s="13">
        <f t="shared" ca="1" si="13"/>
        <v>1.8261981594227698E-4</v>
      </c>
      <c r="M47" s="13">
        <f t="shared" ca="1" si="5"/>
        <v>160529566262.50967</v>
      </c>
      <c r="N47" s="13">
        <f t="shared" ca="1" si="6"/>
        <v>157326588978.52332</v>
      </c>
      <c r="O47" s="13">
        <f t="shared" ca="1" si="7"/>
        <v>7574646380.0971889</v>
      </c>
      <c r="P47" s="11">
        <f t="shared" ca="1" si="14"/>
        <v>1.3513689945469261E-2</v>
      </c>
      <c r="Q47" s="11"/>
      <c r="R47" s="11"/>
      <c r="S47" s="11"/>
    </row>
    <row r="48" spans="1:19" x14ac:dyDescent="0.2">
      <c r="A48" s="55">
        <v>4269.5</v>
      </c>
      <c r="B48" s="55">
        <v>6.8963149969931692E-3</v>
      </c>
      <c r="C48" s="11"/>
      <c r="D48" s="56">
        <f t="shared" si="3"/>
        <v>0.42695</v>
      </c>
      <c r="E48" s="56">
        <f t="shared" si="3"/>
        <v>6.8963149969931692E-3</v>
      </c>
      <c r="F48" s="13">
        <f t="shared" si="8"/>
        <v>0.1822863025</v>
      </c>
      <c r="G48" s="13">
        <f t="shared" si="9"/>
        <v>7.7827136852374995E-2</v>
      </c>
      <c r="H48" s="13">
        <f t="shared" si="10"/>
        <v>3.3228296079121505E-2</v>
      </c>
      <c r="I48" s="13">
        <f t="shared" si="11"/>
        <v>2.9443816879662337E-3</v>
      </c>
      <c r="J48" s="13">
        <f t="shared" si="12"/>
        <v>1.2571037616771834E-3</v>
      </c>
      <c r="K48" s="13">
        <f t="shared" ca="1" si="4"/>
        <v>-4.1623893942133817E-4</v>
      </c>
      <c r="L48" s="13">
        <f t="shared" ca="1" si="13"/>
        <v>5.3473445072971304E-5</v>
      </c>
      <c r="M48" s="13">
        <f t="shared" ca="1" si="5"/>
        <v>157019499651.10706</v>
      </c>
      <c r="N48" s="13">
        <f t="shared" ca="1" si="6"/>
        <v>152445228492.59195</v>
      </c>
      <c r="O48" s="13">
        <f t="shared" ca="1" si="7"/>
        <v>7295775813.2846508</v>
      </c>
      <c r="P48" s="11">
        <f t="shared" ca="1" si="14"/>
        <v>7.312553936414507E-3</v>
      </c>
      <c r="Q48" s="11"/>
      <c r="R48" s="11"/>
      <c r="S48" s="11"/>
    </row>
    <row r="49" spans="1:19" x14ac:dyDescent="0.2">
      <c r="A49" s="55">
        <v>4431.5</v>
      </c>
      <c r="B49" s="55">
        <v>-1.0198145006143022E-2</v>
      </c>
      <c r="C49" s="11"/>
      <c r="D49" s="56">
        <f t="shared" si="3"/>
        <v>0.44314999999999999</v>
      </c>
      <c r="E49" s="56">
        <f t="shared" si="3"/>
        <v>-1.0198145006143022E-2</v>
      </c>
      <c r="F49" s="13">
        <f t="shared" si="8"/>
        <v>0.1963819225</v>
      </c>
      <c r="G49" s="13">
        <f t="shared" si="9"/>
        <v>8.7026648955875002E-2</v>
      </c>
      <c r="H49" s="13">
        <f t="shared" si="10"/>
        <v>3.8565859484796003E-2</v>
      </c>
      <c r="I49" s="13">
        <f t="shared" si="11"/>
        <v>-4.5193079594722805E-3</v>
      </c>
      <c r="J49" s="13">
        <f t="shared" si="12"/>
        <v>-2.002731322240141E-3</v>
      </c>
      <c r="K49" s="13">
        <f t="shared" ca="1" si="4"/>
        <v>-4.4650570568269455E-4</v>
      </c>
      <c r="L49" s="13">
        <f t="shared" ca="1" si="13"/>
        <v>9.50944690462824E-5</v>
      </c>
      <c r="M49" s="13">
        <f t="shared" ca="1" si="5"/>
        <v>148433797681.80188</v>
      </c>
      <c r="N49" s="13">
        <f t="shared" ca="1" si="6"/>
        <v>140615167205.3248</v>
      </c>
      <c r="O49" s="13">
        <f t="shared" ca="1" si="7"/>
        <v>6624025610.9094534</v>
      </c>
      <c r="P49" s="11">
        <f t="shared" ca="1" si="14"/>
        <v>-9.7516393004603279E-3</v>
      </c>
      <c r="Q49" s="11"/>
      <c r="R49" s="11"/>
      <c r="S49" s="11"/>
    </row>
    <row r="50" spans="1:19" x14ac:dyDescent="0.2">
      <c r="A50" s="55">
        <v>4506</v>
      </c>
      <c r="B50" s="55">
        <v>-2.21998000779422E-3</v>
      </c>
      <c r="C50" s="11"/>
      <c r="D50" s="56">
        <f t="shared" si="3"/>
        <v>0.4506</v>
      </c>
      <c r="E50" s="56">
        <f t="shared" si="3"/>
        <v>-2.21998000779422E-3</v>
      </c>
      <c r="F50" s="13">
        <f t="shared" si="8"/>
        <v>0.20304036</v>
      </c>
      <c r="G50" s="13">
        <f t="shared" si="9"/>
        <v>9.1489986216000005E-2</v>
      </c>
      <c r="H50" s="13">
        <f t="shared" si="10"/>
        <v>4.1225387788929604E-2</v>
      </c>
      <c r="I50" s="13">
        <f t="shared" si="11"/>
        <v>-1.0003229915120755E-3</v>
      </c>
      <c r="J50" s="13">
        <f t="shared" si="12"/>
        <v>-4.507455399753412E-4</v>
      </c>
      <c r="K50" s="13">
        <f t="shared" ca="1" si="4"/>
        <v>-4.6000457682949012E-4</v>
      </c>
      <c r="L50" s="13">
        <f t="shared" ca="1" si="13"/>
        <v>3.0975135175994865E-6</v>
      </c>
      <c r="M50" s="13">
        <f t="shared" ca="1" si="5"/>
        <v>144594504999.13489</v>
      </c>
      <c r="N50" s="13">
        <f t="shared" ca="1" si="6"/>
        <v>135377983681.23672</v>
      </c>
      <c r="O50" s="13">
        <f t="shared" ca="1" si="7"/>
        <v>6328622287.0270205</v>
      </c>
      <c r="P50" s="11">
        <f t="shared" ca="1" si="14"/>
        <v>-1.7599754309647298E-3</v>
      </c>
      <c r="Q50" s="11"/>
      <c r="R50" s="11"/>
      <c r="S50" s="11"/>
    </row>
    <row r="51" spans="1:19" x14ac:dyDescent="0.2">
      <c r="A51" s="55">
        <v>4544.5</v>
      </c>
      <c r="B51" s="55">
        <v>1.6680649932823144E-3</v>
      </c>
      <c r="C51" s="11"/>
      <c r="D51" s="56">
        <f t="shared" si="3"/>
        <v>0.45445000000000002</v>
      </c>
      <c r="E51" s="56">
        <f t="shared" si="3"/>
        <v>1.6680649932823144E-3</v>
      </c>
      <c r="F51" s="13">
        <f t="shared" si="8"/>
        <v>0.20652480250000002</v>
      </c>
      <c r="G51" s="13">
        <f t="shared" si="9"/>
        <v>9.3855196496125018E-2</v>
      </c>
      <c r="H51" s="13">
        <f t="shared" si="10"/>
        <v>4.2652494047664018E-2</v>
      </c>
      <c r="I51" s="13">
        <f t="shared" si="11"/>
        <v>7.580521361971478E-4</v>
      </c>
      <c r="J51" s="13">
        <f t="shared" si="12"/>
        <v>3.4449679329479386E-4</v>
      </c>
      <c r="K51" s="13">
        <f t="shared" ca="1" si="4"/>
        <v>-4.6687677235603467E-4</v>
      </c>
      <c r="L51" s="13">
        <f t="shared" ca="1" si="13"/>
        <v>4.557976342666992E-6</v>
      </c>
      <c r="M51" s="13">
        <f t="shared" ca="1" si="5"/>
        <v>142637034548.60556</v>
      </c>
      <c r="N51" s="13">
        <f t="shared" ca="1" si="6"/>
        <v>132720940099.02605</v>
      </c>
      <c r="O51" s="13">
        <f t="shared" ca="1" si="7"/>
        <v>6179246777.6207018</v>
      </c>
      <c r="P51" s="11">
        <f t="shared" ca="1" si="14"/>
        <v>2.1349417656383492E-3</v>
      </c>
      <c r="Q51" s="11"/>
      <c r="R51" s="11"/>
      <c r="S51" s="11"/>
    </row>
    <row r="52" spans="1:19" x14ac:dyDescent="0.2">
      <c r="A52" s="55">
        <v>5158.5</v>
      </c>
      <c r="B52" s="55">
        <v>-1.9615550045273267E-3</v>
      </c>
      <c r="C52" s="11"/>
      <c r="D52" s="56">
        <f t="shared" si="3"/>
        <v>0.51585000000000003</v>
      </c>
      <c r="E52" s="56">
        <f t="shared" si="3"/>
        <v>-1.9615550045273267E-3</v>
      </c>
      <c r="F52" s="13">
        <f t="shared" si="8"/>
        <v>0.26610122250000001</v>
      </c>
      <c r="G52" s="13">
        <f t="shared" si="9"/>
        <v>0.137268315626625</v>
      </c>
      <c r="H52" s="13">
        <f t="shared" si="10"/>
        <v>7.0809860615994508E-2</v>
      </c>
      <c r="I52" s="13">
        <f t="shared" si="11"/>
        <v>-1.0118681490854215E-3</v>
      </c>
      <c r="J52" s="13">
        <f t="shared" si="12"/>
        <v>-5.2197218470571469E-4</v>
      </c>
      <c r="K52" s="13">
        <f t="shared" ca="1" si="4"/>
        <v>-5.6692236052674862E-4</v>
      </c>
      <c r="L52" s="13">
        <f t="shared" ca="1" si="13"/>
        <v>1.9450002117120426E-6</v>
      </c>
      <c r="M52" s="13">
        <f t="shared" ca="1" si="5"/>
        <v>113787076628.45441</v>
      </c>
      <c r="N52" s="13">
        <f t="shared" ca="1" si="6"/>
        <v>94717765261.386108</v>
      </c>
      <c r="O52" s="13">
        <f t="shared" ca="1" si="7"/>
        <v>4086017735.9840226</v>
      </c>
      <c r="P52" s="11">
        <f t="shared" ca="1" si="14"/>
        <v>-1.3946326440005779E-3</v>
      </c>
      <c r="Q52" s="11"/>
      <c r="R52" s="11"/>
      <c r="S52" s="11"/>
    </row>
    <row r="53" spans="1:19" x14ac:dyDescent="0.2">
      <c r="A53" s="55">
        <v>5361.5</v>
      </c>
      <c r="B53" s="55">
        <v>-1.3700450072064996E-3</v>
      </c>
      <c r="C53" s="11"/>
      <c r="D53" s="56">
        <f t="shared" ref="D53:E84" si="15">A53/A$18</f>
        <v>0.53615000000000002</v>
      </c>
      <c r="E53" s="56">
        <f t="shared" si="15"/>
        <v>-1.3700450072064996E-3</v>
      </c>
      <c r="F53" s="13">
        <f t="shared" si="8"/>
        <v>0.28745682250000004</v>
      </c>
      <c r="G53" s="13">
        <f t="shared" si="9"/>
        <v>0.15411997538337502</v>
      </c>
      <c r="H53" s="13">
        <f t="shared" si="10"/>
        <v>8.2631424801796527E-2</v>
      </c>
      <c r="I53" s="13">
        <f t="shared" si="11"/>
        <v>-7.345496306137648E-4</v>
      </c>
      <c r="J53" s="13">
        <f t="shared" si="12"/>
        <v>-3.9382878445357001E-4</v>
      </c>
      <c r="K53" s="13">
        <f t="shared" ca="1" si="4"/>
        <v>-5.9604485275067433E-4</v>
      </c>
      <c r="L53" s="13">
        <f t="shared" ca="1" si="13"/>
        <v>5.990762390976413E-7</v>
      </c>
      <c r="M53" s="13">
        <f t="shared" ca="1" si="5"/>
        <v>105190038417.28334</v>
      </c>
      <c r="N53" s="13">
        <f t="shared" ca="1" si="6"/>
        <v>83876815006.500137</v>
      </c>
      <c r="O53" s="13">
        <f t="shared" ca="1" si="7"/>
        <v>3507253011.3957977</v>
      </c>
      <c r="P53" s="11">
        <f t="shared" ca="1" si="14"/>
        <v>-7.7400015445582525E-4</v>
      </c>
      <c r="Q53" s="11"/>
      <c r="R53" s="11"/>
      <c r="S53" s="11"/>
    </row>
    <row r="54" spans="1:19" x14ac:dyDescent="0.2">
      <c r="A54" s="55">
        <v>5395</v>
      </c>
      <c r="B54" s="55">
        <v>-5.0778500008163974E-3</v>
      </c>
      <c r="C54" s="11"/>
      <c r="D54" s="56">
        <f t="shared" si="15"/>
        <v>0.53949999999999998</v>
      </c>
      <c r="E54" s="56">
        <f t="shared" si="15"/>
        <v>-5.0778500008163974E-3</v>
      </c>
      <c r="F54" s="13">
        <f t="shared" si="8"/>
        <v>0.29106024999999996</v>
      </c>
      <c r="G54" s="13">
        <f t="shared" si="9"/>
        <v>0.15702700487499999</v>
      </c>
      <c r="H54" s="13">
        <f t="shared" si="10"/>
        <v>8.471606913006248E-2</v>
      </c>
      <c r="I54" s="13">
        <f t="shared" si="11"/>
        <v>-2.7395000754404462E-3</v>
      </c>
      <c r="J54" s="13">
        <f t="shared" si="12"/>
        <v>-1.4779602907001206E-3</v>
      </c>
      <c r="K54" s="13">
        <f t="shared" ca="1" si="4"/>
        <v>-6.0066187513208795E-4</v>
      </c>
      <c r="L54" s="13">
        <f t="shared" ca="1" si="13"/>
        <v>2.0045213512768577E-5</v>
      </c>
      <c r="M54" s="13">
        <f t="shared" ca="1" si="5"/>
        <v>103814459081.94553</v>
      </c>
      <c r="N54" s="13">
        <f t="shared" ca="1" si="6"/>
        <v>82166107541.113144</v>
      </c>
      <c r="O54" s="13">
        <f t="shared" ca="1" si="7"/>
        <v>3416858525.8541346</v>
      </c>
      <c r="P54" s="11">
        <f t="shared" ca="1" si="14"/>
        <v>-4.4771881256843093E-3</v>
      </c>
      <c r="Q54" s="11"/>
      <c r="R54" s="11"/>
      <c r="S54" s="11"/>
    </row>
    <row r="55" spans="1:19" x14ac:dyDescent="0.2">
      <c r="A55" s="55">
        <v>5398</v>
      </c>
      <c r="B55" s="55">
        <v>-2.1320339998055715E-2</v>
      </c>
      <c r="C55" s="11"/>
      <c r="D55" s="56">
        <f t="shared" si="15"/>
        <v>0.53979999999999995</v>
      </c>
      <c r="E55" s="56">
        <f t="shared" si="15"/>
        <v>-2.1320339998055715E-2</v>
      </c>
      <c r="F55" s="13">
        <f t="shared" si="8"/>
        <v>0.29138403999999996</v>
      </c>
      <c r="G55" s="13">
        <f t="shared" si="9"/>
        <v>0.15728910479199995</v>
      </c>
      <c r="H55" s="13">
        <f t="shared" si="10"/>
        <v>8.4904658766721569E-2</v>
      </c>
      <c r="I55" s="13">
        <f t="shared" si="11"/>
        <v>-1.1508719530950473E-2</v>
      </c>
      <c r="J55" s="13">
        <f t="shared" si="12"/>
        <v>-6.2124068028070649E-3</v>
      </c>
      <c r="K55" s="13">
        <f t="shared" ca="1" si="4"/>
        <v>-6.010727289590379E-4</v>
      </c>
      <c r="L55" s="13">
        <f t="shared" ca="1" si="13"/>
        <v>4.2928803616826093E-4</v>
      </c>
      <c r="M55" s="13">
        <f t="shared" ca="1" si="5"/>
        <v>103691862164.95625</v>
      </c>
      <c r="N55" s="13">
        <f t="shared" ca="1" si="6"/>
        <v>82013976857.758301</v>
      </c>
      <c r="O55" s="13">
        <f t="shared" ca="1" si="7"/>
        <v>3408833071.3397412</v>
      </c>
      <c r="P55" s="11">
        <f t="shared" ca="1" si="14"/>
        <v>-2.0719267269096679E-2</v>
      </c>
      <c r="Q55" s="11"/>
      <c r="R55" s="11"/>
      <c r="S55" s="11"/>
    </row>
    <row r="56" spans="1:19" x14ac:dyDescent="0.2">
      <c r="A56" s="55">
        <v>5423.5</v>
      </c>
      <c r="B56" s="55">
        <v>-9.3815050058765337E-3</v>
      </c>
      <c r="C56" s="11"/>
      <c r="D56" s="56">
        <f t="shared" si="15"/>
        <v>0.54235</v>
      </c>
      <c r="E56" s="56">
        <f t="shared" si="15"/>
        <v>-9.3815050058765337E-3</v>
      </c>
      <c r="F56" s="13">
        <f t="shared" si="8"/>
        <v>0.29414352249999998</v>
      </c>
      <c r="G56" s="13">
        <f t="shared" si="9"/>
        <v>0.15952873942787499</v>
      </c>
      <c r="H56" s="13">
        <f t="shared" si="10"/>
        <v>8.6520411828707997E-2</v>
      </c>
      <c r="I56" s="13">
        <f t="shared" si="11"/>
        <v>-5.0880592399371377E-3</v>
      </c>
      <c r="J56" s="13">
        <f t="shared" si="12"/>
        <v>-2.7595089287799066E-3</v>
      </c>
      <c r="K56" s="13">
        <f t="shared" ca="1" si="4"/>
        <v>-6.0454765822002448E-4</v>
      </c>
      <c r="L56" s="13">
        <f t="shared" ca="1" si="13"/>
        <v>7.7034980282581598E-5</v>
      </c>
      <c r="M56" s="13">
        <f t="shared" ca="1" si="5"/>
        <v>102653687527.69576</v>
      </c>
      <c r="N56" s="13">
        <f t="shared" ca="1" si="6"/>
        <v>80727921373.556458</v>
      </c>
      <c r="O56" s="13">
        <f t="shared" ca="1" si="7"/>
        <v>3341076533.3130741</v>
      </c>
      <c r="P56" s="11">
        <f t="shared" ca="1" si="14"/>
        <v>-8.7769573476565096E-3</v>
      </c>
      <c r="Q56" s="11"/>
      <c r="R56" s="11"/>
      <c r="S56" s="11"/>
    </row>
    <row r="57" spans="1:19" x14ac:dyDescent="0.2">
      <c r="A57" s="55">
        <v>5426</v>
      </c>
      <c r="B57" s="55">
        <v>-4.583580004691612E-3</v>
      </c>
      <c r="C57" s="11"/>
      <c r="D57" s="56">
        <f t="shared" si="15"/>
        <v>0.54259999999999997</v>
      </c>
      <c r="E57" s="56">
        <f t="shared" si="15"/>
        <v>-4.583580004691612E-3</v>
      </c>
      <c r="F57" s="13">
        <f t="shared" si="8"/>
        <v>0.29441475999999994</v>
      </c>
      <c r="G57" s="13">
        <f t="shared" si="9"/>
        <v>0.15974944877599995</v>
      </c>
      <c r="H57" s="13">
        <f t="shared" si="10"/>
        <v>8.6680050905857564E-2</v>
      </c>
      <c r="I57" s="13">
        <f t="shared" si="11"/>
        <v>-2.4870505105456684E-3</v>
      </c>
      <c r="J57" s="13">
        <f t="shared" si="12"/>
        <v>-1.3494736070220796E-3</v>
      </c>
      <c r="K57" s="13">
        <f t="shared" ca="1" si="4"/>
        <v>-6.0488666851390678E-4</v>
      </c>
      <c r="L57" s="13">
        <f t="shared" ca="1" si="13"/>
        <v>1.583000066334488E-5</v>
      </c>
      <c r="M57" s="13">
        <f t="shared" ca="1" si="5"/>
        <v>102552280688.62463</v>
      </c>
      <c r="N57" s="13">
        <f t="shared" ca="1" si="6"/>
        <v>80602515798.920563</v>
      </c>
      <c r="O57" s="13">
        <f t="shared" ca="1" si="7"/>
        <v>3334477932.3469186</v>
      </c>
      <c r="P57" s="11">
        <f t="shared" ca="1" si="14"/>
        <v>-3.9786933361777056E-3</v>
      </c>
      <c r="Q57" s="11"/>
      <c r="R57" s="11"/>
      <c r="S57" s="11"/>
    </row>
    <row r="58" spans="1:19" x14ac:dyDescent="0.2">
      <c r="A58" s="55">
        <v>5454.5</v>
      </c>
      <c r="B58" s="55">
        <v>-3.8872350050951354E-3</v>
      </c>
      <c r="C58" s="11"/>
      <c r="D58" s="56">
        <f t="shared" si="15"/>
        <v>0.54544999999999999</v>
      </c>
      <c r="E58" s="56">
        <f t="shared" si="15"/>
        <v>-3.8872350050951354E-3</v>
      </c>
      <c r="F58" s="13">
        <f t="shared" si="8"/>
        <v>0.29751570249999998</v>
      </c>
      <c r="G58" s="13">
        <f t="shared" si="9"/>
        <v>0.16227993992862499</v>
      </c>
      <c r="H58" s="13">
        <f t="shared" si="10"/>
        <v>8.851559323406849E-2</v>
      </c>
      <c r="I58" s="13">
        <f t="shared" si="11"/>
        <v>-2.1202923335291416E-3</v>
      </c>
      <c r="J58" s="13">
        <f t="shared" si="12"/>
        <v>-1.1565134533234702E-3</v>
      </c>
      <c r="K58" s="13">
        <f t="shared" ca="1" si="4"/>
        <v>-6.0873032012648829E-4</v>
      </c>
      <c r="L58" s="13">
        <f t="shared" ca="1" si="13"/>
        <v>1.0748592969361368E-5</v>
      </c>
      <c r="M58" s="13">
        <f t="shared" ca="1" si="5"/>
        <v>101400962378.71284</v>
      </c>
      <c r="N58" s="13">
        <f t="shared" ca="1" si="6"/>
        <v>79181424203.197998</v>
      </c>
      <c r="O58" s="13">
        <f t="shared" ca="1" si="7"/>
        <v>3259809569.0768132</v>
      </c>
      <c r="P58" s="11">
        <f t="shared" ca="1" si="14"/>
        <v>-3.2785046849686471E-3</v>
      </c>
      <c r="Q58" s="11"/>
      <c r="R58" s="11"/>
      <c r="S58" s="11"/>
    </row>
    <row r="59" spans="1:19" x14ac:dyDescent="0.2">
      <c r="A59" s="55">
        <v>5487.5</v>
      </c>
      <c r="B59" s="55">
        <v>-8.554624997486826E-3</v>
      </c>
      <c r="C59" s="11"/>
      <c r="D59" s="56">
        <f t="shared" si="15"/>
        <v>0.54874999999999996</v>
      </c>
      <c r="E59" s="56">
        <f t="shared" si="15"/>
        <v>-8.554624997486826E-3</v>
      </c>
      <c r="F59" s="13">
        <f t="shared" si="8"/>
        <v>0.30112656249999997</v>
      </c>
      <c r="G59" s="13">
        <f t="shared" si="9"/>
        <v>0.16524320117187496</v>
      </c>
      <c r="H59" s="13">
        <f t="shared" si="10"/>
        <v>9.0677206643066388E-2</v>
      </c>
      <c r="I59" s="13">
        <f t="shared" si="11"/>
        <v>-4.6943504673708954E-3</v>
      </c>
      <c r="J59" s="13">
        <f t="shared" si="12"/>
        <v>-2.5760248189697788E-3</v>
      </c>
      <c r="K59" s="13">
        <f t="shared" ca="1" si="4"/>
        <v>-6.131324737032323E-4</v>
      </c>
      <c r="L59" s="13">
        <f t="shared" ca="1" si="13"/>
        <v>6.3067303505310725E-5</v>
      </c>
      <c r="M59" s="13">
        <f t="shared" ca="1" si="5"/>
        <v>100078664178.3006</v>
      </c>
      <c r="N59" s="13">
        <f t="shared" ca="1" si="6"/>
        <v>77555472966.411011</v>
      </c>
      <c r="O59" s="13">
        <f t="shared" ca="1" si="7"/>
        <v>3174622384.0295777</v>
      </c>
      <c r="P59" s="11">
        <f t="shared" ca="1" si="14"/>
        <v>-7.9414925237835943E-3</v>
      </c>
      <c r="Q59" s="11"/>
      <c r="R59" s="11"/>
      <c r="S59" s="11"/>
    </row>
    <row r="60" spans="1:19" x14ac:dyDescent="0.2">
      <c r="A60" s="55">
        <v>5490.5</v>
      </c>
      <c r="B60" s="55">
        <v>-8.79711500601843E-3</v>
      </c>
      <c r="C60" s="11"/>
      <c r="D60" s="56">
        <f t="shared" si="15"/>
        <v>0.54905000000000004</v>
      </c>
      <c r="E60" s="56">
        <f t="shared" si="15"/>
        <v>-8.79711500601843E-3</v>
      </c>
      <c r="F60" s="13">
        <f t="shared" si="8"/>
        <v>0.30145590250000004</v>
      </c>
      <c r="G60" s="13">
        <f t="shared" si="9"/>
        <v>0.16551436326762503</v>
      </c>
      <c r="H60" s="13">
        <f t="shared" si="10"/>
        <v>9.0875661152089532E-2</v>
      </c>
      <c r="I60" s="13">
        <f t="shared" si="11"/>
        <v>-4.8300559940544193E-3</v>
      </c>
      <c r="J60" s="13">
        <f t="shared" si="12"/>
        <v>-2.6519422435355789E-3</v>
      </c>
      <c r="K60" s="13">
        <f t="shared" ca="1" si="4"/>
        <v>-6.135300943842729E-4</v>
      </c>
      <c r="L60" s="13">
        <f t="shared" ca="1" si="13"/>
        <v>6.6971062005926252E-5</v>
      </c>
      <c r="M60" s="13">
        <f t="shared" ca="1" si="5"/>
        <v>99959028516.078629</v>
      </c>
      <c r="N60" s="13">
        <f t="shared" ca="1" si="6"/>
        <v>77408694097.521149</v>
      </c>
      <c r="O60" s="13">
        <f t="shared" ca="1" si="7"/>
        <v>3166945428.8971481</v>
      </c>
      <c r="P60" s="11">
        <f t="shared" ca="1" si="14"/>
        <v>-8.1835849116341577E-3</v>
      </c>
      <c r="Q60" s="11"/>
      <c r="R60" s="11"/>
      <c r="S60" s="11"/>
    </row>
    <row r="61" spans="1:19" x14ac:dyDescent="0.2">
      <c r="A61" s="55">
        <v>5531.5</v>
      </c>
      <c r="B61" s="55">
        <v>-1.7111145003582351E-2</v>
      </c>
      <c r="C61" s="11"/>
      <c r="D61" s="56">
        <f t="shared" si="15"/>
        <v>0.55315000000000003</v>
      </c>
      <c r="E61" s="56">
        <f t="shared" si="15"/>
        <v>-1.7111145003582351E-2</v>
      </c>
      <c r="F61" s="13">
        <f t="shared" si="8"/>
        <v>0.30597492250000002</v>
      </c>
      <c r="G61" s="13">
        <f t="shared" si="9"/>
        <v>0.16925002838087502</v>
      </c>
      <c r="H61" s="13">
        <f t="shared" si="10"/>
        <v>9.3620653198881021E-2</v>
      </c>
      <c r="I61" s="13">
        <f t="shared" si="11"/>
        <v>-9.4650298587315787E-3</v>
      </c>
      <c r="J61" s="13">
        <f t="shared" si="12"/>
        <v>-5.2355812663573732E-3</v>
      </c>
      <c r="K61" s="13">
        <f t="shared" ca="1" si="4"/>
        <v>-6.1892123000674394E-4</v>
      </c>
      <c r="L61" s="13">
        <f t="shared" ca="1" si="13"/>
        <v>2.7199344499769245E-4</v>
      </c>
      <c r="M61" s="13">
        <f t="shared" ca="1" si="5"/>
        <v>98333546792.591797</v>
      </c>
      <c r="N61" s="13">
        <f t="shared" ca="1" si="6"/>
        <v>75419921930.398376</v>
      </c>
      <c r="O61" s="13">
        <f t="shared" ca="1" si="7"/>
        <v>3063145853.1945424</v>
      </c>
      <c r="P61" s="11">
        <f t="shared" ca="1" si="14"/>
        <v>-1.6492223773575607E-2</v>
      </c>
      <c r="Q61" s="11"/>
      <c r="R61" s="11"/>
      <c r="S61" s="11"/>
    </row>
    <row r="62" spans="1:19" x14ac:dyDescent="0.2">
      <c r="A62" s="55">
        <v>5534</v>
      </c>
      <c r="B62" s="55">
        <v>-3.3132200042018667E-3</v>
      </c>
      <c r="C62" s="11"/>
      <c r="D62" s="56">
        <f t="shared" si="15"/>
        <v>0.5534</v>
      </c>
      <c r="E62" s="56">
        <f t="shared" si="15"/>
        <v>-3.3132200042018667E-3</v>
      </c>
      <c r="F62" s="13">
        <f t="shared" si="8"/>
        <v>0.30625155999999998</v>
      </c>
      <c r="G62" s="13">
        <f t="shared" si="9"/>
        <v>0.16947961330399999</v>
      </c>
      <c r="H62" s="13">
        <f t="shared" si="10"/>
        <v>9.3790018002433584E-2</v>
      </c>
      <c r="I62" s="13">
        <f t="shared" si="11"/>
        <v>-1.8335359503253131E-3</v>
      </c>
      <c r="J62" s="13">
        <f t="shared" si="12"/>
        <v>-1.0146787949100282E-3</v>
      </c>
      <c r="K62" s="13">
        <f t="shared" ca="1" si="4"/>
        <v>-6.1924736480730889E-4</v>
      </c>
      <c r="L62" s="13">
        <f t="shared" ca="1" si="13"/>
        <v>7.2574885818064808E-6</v>
      </c>
      <c r="M62" s="13">
        <f t="shared" ca="1" si="5"/>
        <v>98235005756.985031</v>
      </c>
      <c r="N62" s="13">
        <f t="shared" ca="1" si="6"/>
        <v>75299689610.912506</v>
      </c>
      <c r="O62" s="13">
        <f t="shared" ca="1" si="7"/>
        <v>3056883840.4621696</v>
      </c>
      <c r="P62" s="11">
        <f t="shared" ca="1" si="14"/>
        <v>-2.6939726393945579E-3</v>
      </c>
      <c r="Q62" s="11"/>
      <c r="R62" s="11"/>
      <c r="S62" s="11"/>
    </row>
    <row r="63" spans="1:19" x14ac:dyDescent="0.2">
      <c r="A63" s="55">
        <v>5536.5</v>
      </c>
      <c r="B63" s="55">
        <v>-8.5152950050542131E-3</v>
      </c>
      <c r="C63" s="11"/>
      <c r="D63" s="56">
        <f t="shared" si="15"/>
        <v>0.55364999999999998</v>
      </c>
      <c r="E63" s="56">
        <f t="shared" si="15"/>
        <v>-8.5152950050542131E-3</v>
      </c>
      <c r="F63" s="13">
        <f t="shared" si="8"/>
        <v>0.30652832249999995</v>
      </c>
      <c r="G63" s="13">
        <f t="shared" si="9"/>
        <v>0.16970940575212495</v>
      </c>
      <c r="H63" s="13">
        <f t="shared" si="10"/>
        <v>9.3959612494663974E-2</v>
      </c>
      <c r="I63" s="13">
        <f t="shared" si="11"/>
        <v>-4.7144930795482648E-3</v>
      </c>
      <c r="J63" s="13">
        <f t="shared" si="12"/>
        <v>-2.6101790934918967E-3</v>
      </c>
      <c r="K63" s="13">
        <f t="shared" ca="1" si="4"/>
        <v>-6.1957320156404703E-4</v>
      </c>
      <c r="L63" s="13">
        <f t="shared" ca="1" si="13"/>
        <v>6.2342422798110006E-5</v>
      </c>
      <c r="M63" s="13">
        <f t="shared" ca="1" si="5"/>
        <v>98136530512.9104</v>
      </c>
      <c r="N63" s="13">
        <f t="shared" ca="1" si="6"/>
        <v>75179575840.819839</v>
      </c>
      <c r="O63" s="13">
        <f t="shared" ca="1" si="7"/>
        <v>3050629530.8272214</v>
      </c>
      <c r="P63" s="11">
        <f t="shared" ca="1" si="14"/>
        <v>-7.8957218034901664E-3</v>
      </c>
      <c r="Q63" s="11"/>
      <c r="R63" s="11"/>
      <c r="S63" s="11"/>
    </row>
    <row r="64" spans="1:19" x14ac:dyDescent="0.2">
      <c r="A64" s="55">
        <v>5562.5</v>
      </c>
      <c r="B64" s="55">
        <v>-5.6168750015785918E-3</v>
      </c>
      <c r="C64" s="11"/>
      <c r="D64" s="56">
        <f t="shared" si="15"/>
        <v>0.55625000000000002</v>
      </c>
      <c r="E64" s="56">
        <f t="shared" si="15"/>
        <v>-5.6168750015785918E-3</v>
      </c>
      <c r="F64" s="13">
        <f t="shared" si="8"/>
        <v>0.30941406250000003</v>
      </c>
      <c r="G64" s="13">
        <f t="shared" si="9"/>
        <v>0.17211157226562501</v>
      </c>
      <c r="H64" s="13">
        <f t="shared" si="10"/>
        <v>9.5737062072753926E-2</v>
      </c>
      <c r="I64" s="13">
        <f t="shared" si="11"/>
        <v>-3.1243867196280918E-3</v>
      </c>
      <c r="J64" s="13">
        <f t="shared" si="12"/>
        <v>-1.7379401127931261E-3</v>
      </c>
      <c r="K64" s="13">
        <f t="shared" ca="1" si="4"/>
        <v>-6.2294423579607099E-4</v>
      </c>
      <c r="L64" s="13">
        <f t="shared" ca="1" si="13"/>
        <v>2.4939344493429191E-5</v>
      </c>
      <c r="M64" s="13">
        <f t="shared" ca="1" si="5"/>
        <v>97116282054.886337</v>
      </c>
      <c r="N64" s="13">
        <f t="shared" ca="1" si="6"/>
        <v>73937406958.172028</v>
      </c>
      <c r="O64" s="13">
        <f t="shared" ca="1" si="7"/>
        <v>2986040374.8098946</v>
      </c>
      <c r="P64" s="11">
        <f t="shared" ca="1" si="14"/>
        <v>-4.9939307657825205E-3</v>
      </c>
      <c r="Q64" s="11"/>
      <c r="R64" s="11"/>
      <c r="S64" s="11"/>
    </row>
    <row r="65" spans="1:19" x14ac:dyDescent="0.2">
      <c r="A65" s="55">
        <v>5606</v>
      </c>
      <c r="B65" s="55">
        <v>5.8670200014603324E-3</v>
      </c>
      <c r="C65" s="11"/>
      <c r="D65" s="56">
        <f t="shared" si="15"/>
        <v>0.56059999999999999</v>
      </c>
      <c r="E65" s="56">
        <f t="shared" si="15"/>
        <v>5.8670200014603324E-3</v>
      </c>
      <c r="F65" s="13">
        <f t="shared" si="8"/>
        <v>0.31427235999999997</v>
      </c>
      <c r="G65" s="13">
        <f t="shared" si="9"/>
        <v>0.17618108501599999</v>
      </c>
      <c r="H65" s="13">
        <f t="shared" si="10"/>
        <v>9.876711625996959E-2</v>
      </c>
      <c r="I65" s="13">
        <f t="shared" si="11"/>
        <v>3.2890514128186624E-3</v>
      </c>
      <c r="J65" s="13">
        <f t="shared" si="12"/>
        <v>1.8438422220261421E-3</v>
      </c>
      <c r="K65" s="13">
        <f t="shared" ca="1" si="4"/>
        <v>-6.2851215049662429E-4</v>
      </c>
      <c r="L65" s="13">
        <f t="shared" ca="1" si="13"/>
        <v>4.2191937937106573E-5</v>
      </c>
      <c r="M65" s="13">
        <f t="shared" ca="1" si="5"/>
        <v>95425158414.086746</v>
      </c>
      <c r="N65" s="13">
        <f t="shared" ca="1" si="6"/>
        <v>71887655352.277618</v>
      </c>
      <c r="O65" s="13">
        <f t="shared" ca="1" si="7"/>
        <v>2879827610.9071827</v>
      </c>
      <c r="P65" s="11">
        <f t="shared" ca="1" si="14"/>
        <v>6.4955321519569566E-3</v>
      </c>
      <c r="Q65" s="11"/>
      <c r="R65" s="11"/>
      <c r="S65" s="11"/>
    </row>
    <row r="66" spans="1:19" x14ac:dyDescent="0.2">
      <c r="A66" s="55">
        <v>6112</v>
      </c>
      <c r="B66" s="55">
        <v>-1.2032960003125481E-2</v>
      </c>
      <c r="C66" s="11"/>
      <c r="D66" s="56">
        <f t="shared" si="15"/>
        <v>0.61119999999999997</v>
      </c>
      <c r="E66" s="56">
        <f t="shared" si="15"/>
        <v>-1.2032960003125481E-2</v>
      </c>
      <c r="F66" s="13">
        <f t="shared" si="8"/>
        <v>0.37356543999999997</v>
      </c>
      <c r="G66" s="13">
        <f t="shared" si="9"/>
        <v>0.22832319692799996</v>
      </c>
      <c r="H66" s="13">
        <f t="shared" si="10"/>
        <v>0.13955113796239357</v>
      </c>
      <c r="I66" s="13">
        <f t="shared" si="11"/>
        <v>-7.3545451539102939E-3</v>
      </c>
      <c r="J66" s="13">
        <f t="shared" si="12"/>
        <v>-4.4950979980699713E-3</v>
      </c>
      <c r="K66" s="13">
        <f t="shared" ca="1" si="4"/>
        <v>-6.8664954292509779E-4</v>
      </c>
      <c r="L66" s="13">
        <f t="shared" ca="1" si="13"/>
        <v>1.2873876105925263E-4</v>
      </c>
      <c r="M66" s="13">
        <f t="shared" ca="1" si="5"/>
        <v>77167993518.816681</v>
      </c>
      <c r="N66" s="13">
        <f t="shared" ca="1" si="6"/>
        <v>50573627631.823372</v>
      </c>
      <c r="O66" s="13">
        <f t="shared" ca="1" si="7"/>
        <v>1807769373.4828904</v>
      </c>
      <c r="P66" s="11">
        <f t="shared" ca="1" si="14"/>
        <v>-1.1346310460200383E-2</v>
      </c>
      <c r="Q66" s="11"/>
      <c r="R66" s="11"/>
      <c r="S66" s="11"/>
    </row>
    <row r="67" spans="1:19" x14ac:dyDescent="0.2">
      <c r="A67" s="55">
        <v>6130</v>
      </c>
      <c r="B67" s="55">
        <v>-3.4879000086220913E-3</v>
      </c>
      <c r="C67" s="11"/>
      <c r="D67" s="56">
        <f t="shared" si="15"/>
        <v>0.61299999999999999</v>
      </c>
      <c r="E67" s="56">
        <f t="shared" si="15"/>
        <v>-3.4879000086220913E-3</v>
      </c>
      <c r="F67" s="13">
        <f t="shared" si="8"/>
        <v>0.37576899999999996</v>
      </c>
      <c r="G67" s="13">
        <f t="shared" si="9"/>
        <v>0.23034639699999998</v>
      </c>
      <c r="H67" s="13">
        <f t="shared" si="10"/>
        <v>0.14120234136099996</v>
      </c>
      <c r="I67" s="13">
        <f t="shared" si="11"/>
        <v>-2.1380827052853418E-3</v>
      </c>
      <c r="J67" s="13">
        <f t="shared" si="12"/>
        <v>-1.3106446983399145E-3</v>
      </c>
      <c r="K67" s="13">
        <f t="shared" ca="1" si="4"/>
        <v>-6.8849277955956444E-4</v>
      </c>
      <c r="L67" s="13">
        <f t="shared" ca="1" si="13"/>
        <v>7.8366808341275356E-6</v>
      </c>
      <c r="M67" s="13">
        <f t="shared" ca="1" si="5"/>
        <v>76565126769.340439</v>
      </c>
      <c r="N67" s="13">
        <f t="shared" ca="1" si="6"/>
        <v>49898190555.292976</v>
      </c>
      <c r="O67" s="13">
        <f t="shared" ca="1" si="7"/>
        <v>1774955358.1688344</v>
      </c>
      <c r="P67" s="11">
        <f t="shared" ca="1" si="14"/>
        <v>-2.799407229062527E-3</v>
      </c>
      <c r="Q67" s="11"/>
      <c r="R67" s="11"/>
      <c r="S67" s="11"/>
    </row>
    <row r="68" spans="1:19" x14ac:dyDescent="0.2">
      <c r="A68" s="55">
        <v>6202</v>
      </c>
      <c r="B68" s="55">
        <v>1.3692339998669922E-2</v>
      </c>
      <c r="C68" s="11"/>
      <c r="D68" s="56">
        <f t="shared" si="15"/>
        <v>0.62019999999999997</v>
      </c>
      <c r="E68" s="56">
        <f t="shared" si="15"/>
        <v>1.3692339998669922E-2</v>
      </c>
      <c r="F68" s="13">
        <f t="shared" si="8"/>
        <v>0.38464803999999997</v>
      </c>
      <c r="G68" s="13">
        <f t="shared" si="9"/>
        <v>0.23855871440799997</v>
      </c>
      <c r="H68" s="13">
        <f t="shared" si="10"/>
        <v>0.14795411467584157</v>
      </c>
      <c r="I68" s="13">
        <f t="shared" si="11"/>
        <v>8.491989267175086E-3</v>
      </c>
      <c r="J68" s="13">
        <f t="shared" si="12"/>
        <v>5.2667317435019885E-3</v>
      </c>
      <c r="K68" s="13">
        <f t="shared" ca="1" si="4"/>
        <v>-6.9571122017762224E-4</v>
      </c>
      <c r="L68" s="13">
        <f t="shared" ca="1" si="13"/>
        <v>2.0701601787618032E-4</v>
      </c>
      <c r="M68" s="13">
        <f t="shared" ca="1" si="5"/>
        <v>74184689524.136749</v>
      </c>
      <c r="N68" s="13">
        <f t="shared" ca="1" si="6"/>
        <v>47251153135.326729</v>
      </c>
      <c r="O68" s="13">
        <f t="shared" ca="1" si="7"/>
        <v>1647198353.124222</v>
      </c>
      <c r="P68" s="11">
        <f t="shared" ca="1" si="14"/>
        <v>1.4388051218847545E-2</v>
      </c>
      <c r="Q68" s="11"/>
      <c r="R68" s="11"/>
      <c r="S68" s="11"/>
    </row>
    <row r="69" spans="1:19" x14ac:dyDescent="0.2">
      <c r="A69" s="55">
        <v>6215</v>
      </c>
      <c r="B69" s="55">
        <v>-1.3584500047727488E-3</v>
      </c>
      <c r="C69" s="11"/>
      <c r="D69" s="56">
        <f t="shared" si="15"/>
        <v>0.62150000000000005</v>
      </c>
      <c r="E69" s="56">
        <f t="shared" si="15"/>
        <v>-1.3584500047727488E-3</v>
      </c>
      <c r="F69" s="13">
        <f t="shared" si="8"/>
        <v>0.38626225000000008</v>
      </c>
      <c r="G69" s="13">
        <f t="shared" si="9"/>
        <v>0.24006198837500006</v>
      </c>
      <c r="H69" s="13">
        <f t="shared" si="10"/>
        <v>0.14919852577506257</v>
      </c>
      <c r="I69" s="13">
        <f t="shared" si="11"/>
        <v>-8.4427667796626346E-4</v>
      </c>
      <c r="J69" s="13">
        <f t="shared" si="12"/>
        <v>-5.2471795535603274E-4</v>
      </c>
      <c r="K69" s="13">
        <f t="shared" ca="1" si="4"/>
        <v>-6.9698820265937209E-4</v>
      </c>
      <c r="L69" s="13">
        <f t="shared" ca="1" si="13"/>
        <v>4.3753171565507591E-7</v>
      </c>
      <c r="M69" s="13">
        <f t="shared" ca="1" si="5"/>
        <v>73760151002.840408</v>
      </c>
      <c r="N69" s="13">
        <f t="shared" ca="1" si="6"/>
        <v>46782482669.501854</v>
      </c>
      <c r="O69" s="13">
        <f t="shared" ca="1" si="7"/>
        <v>1624723208.6292493</v>
      </c>
      <c r="P69" s="11">
        <f t="shared" ca="1" si="14"/>
        <v>-6.6146180211337671E-4</v>
      </c>
      <c r="Q69" s="11"/>
      <c r="R69" s="11"/>
      <c r="S69" s="11"/>
    </row>
    <row r="70" spans="1:19" x14ac:dyDescent="0.2">
      <c r="A70" s="55">
        <v>6245.5</v>
      </c>
      <c r="B70" s="55">
        <v>-8.237650035880506E-4</v>
      </c>
      <c r="C70" s="11"/>
      <c r="D70" s="56">
        <f t="shared" si="15"/>
        <v>0.62455000000000005</v>
      </c>
      <c r="E70" s="56">
        <f t="shared" si="15"/>
        <v>-8.237650035880506E-4</v>
      </c>
      <c r="F70" s="13">
        <f t="shared" si="8"/>
        <v>0.39006270250000008</v>
      </c>
      <c r="G70" s="13">
        <f t="shared" si="9"/>
        <v>0.24361366084637506</v>
      </c>
      <c r="H70" s="13">
        <f t="shared" si="10"/>
        <v>0.15214891188160357</v>
      </c>
      <c r="I70" s="13">
        <f t="shared" si="11"/>
        <v>-5.1448243299091702E-4</v>
      </c>
      <c r="J70" s="13">
        <f t="shared" si="12"/>
        <v>-3.2132000352447725E-4</v>
      </c>
      <c r="K70" s="13">
        <f t="shared" ca="1" si="4"/>
        <v>-6.9995256564862418E-4</v>
      </c>
      <c r="L70" s="13">
        <f t="shared" ca="1" si="13"/>
        <v>1.5329519788504318E-8</v>
      </c>
      <c r="M70" s="13">
        <f t="shared" ca="1" si="5"/>
        <v>72770398528.016739</v>
      </c>
      <c r="N70" s="13">
        <f t="shared" ca="1" si="6"/>
        <v>45693951948.279388</v>
      </c>
      <c r="O70" s="13">
        <f t="shared" ca="1" si="7"/>
        <v>1572697822.3980291</v>
      </c>
      <c r="P70" s="11">
        <f t="shared" ca="1" si="14"/>
        <v>-1.2381243793942642E-4</v>
      </c>
      <c r="Q70" s="11"/>
      <c r="R70" s="11"/>
      <c r="S70" s="11"/>
    </row>
    <row r="71" spans="1:19" x14ac:dyDescent="0.2">
      <c r="A71" s="55">
        <v>6256</v>
      </c>
      <c r="B71" s="55">
        <v>1.5327519991842564E-2</v>
      </c>
      <c r="C71" s="11"/>
      <c r="D71" s="56">
        <f t="shared" si="15"/>
        <v>0.62560000000000004</v>
      </c>
      <c r="E71" s="56">
        <f t="shared" si="15"/>
        <v>1.5327519991842564E-2</v>
      </c>
      <c r="F71" s="13">
        <f t="shared" si="8"/>
        <v>0.39137536000000006</v>
      </c>
      <c r="G71" s="13">
        <f t="shared" si="9"/>
        <v>0.24484442521600006</v>
      </c>
      <c r="H71" s="13">
        <f t="shared" si="10"/>
        <v>0.15317467241512964</v>
      </c>
      <c r="I71" s="13">
        <f t="shared" si="11"/>
        <v>9.5888965068967082E-3</v>
      </c>
      <c r="J71" s="13">
        <f t="shared" si="12"/>
        <v>5.9988136547145807E-3</v>
      </c>
      <c r="K71" s="13">
        <f t="shared" ca="1" si="4"/>
        <v>-7.0096281942536541E-4</v>
      </c>
      <c r="L71" s="13">
        <f t="shared" ca="1" si="13"/>
        <v>2.5691226123111143E-4</v>
      </c>
      <c r="M71" s="13">
        <f t="shared" ca="1" si="5"/>
        <v>72431696019.970154</v>
      </c>
      <c r="N71" s="13">
        <f t="shared" ca="1" si="6"/>
        <v>45322782092.706947</v>
      </c>
      <c r="O71" s="13">
        <f t="shared" ca="1" si="7"/>
        <v>1555015191.4014933</v>
      </c>
      <c r="P71" s="11">
        <f t="shared" ca="1" si="14"/>
        <v>1.6028482811267928E-2</v>
      </c>
      <c r="Q71" s="11"/>
      <c r="R71" s="11"/>
      <c r="S71" s="11"/>
    </row>
    <row r="72" spans="1:19" x14ac:dyDescent="0.2">
      <c r="A72" s="55">
        <v>6333</v>
      </c>
      <c r="B72" s="55">
        <v>1.0361000022385269E-4</v>
      </c>
      <c r="C72" s="11"/>
      <c r="D72" s="56">
        <f t="shared" si="15"/>
        <v>0.63329999999999997</v>
      </c>
      <c r="E72" s="56">
        <f t="shared" si="15"/>
        <v>1.0361000022385269E-4</v>
      </c>
      <c r="F72" s="13">
        <f t="shared" si="8"/>
        <v>0.40106888999999996</v>
      </c>
      <c r="G72" s="13">
        <f t="shared" si="9"/>
        <v>0.25399692803699997</v>
      </c>
      <c r="H72" s="13">
        <f t="shared" si="10"/>
        <v>0.16085625452583208</v>
      </c>
      <c r="I72" s="13">
        <f t="shared" si="11"/>
        <v>6.5616213141765905E-5</v>
      </c>
      <c r="J72" s="13">
        <f t="shared" si="12"/>
        <v>4.1554747782680343E-5</v>
      </c>
      <c r="K72" s="13">
        <f t="shared" ca="1" si="4"/>
        <v>-7.0821070149882596E-4</v>
      </c>
      <c r="L72" s="13">
        <f t="shared" ca="1" si="13"/>
        <v>6.5905285174550242E-7</v>
      </c>
      <c r="M72" s="13">
        <f t="shared" ca="1" si="5"/>
        <v>69979479425.360596</v>
      </c>
      <c r="N72" s="13">
        <f t="shared" ca="1" si="6"/>
        <v>42656310685.819275</v>
      </c>
      <c r="O72" s="13">
        <f t="shared" ca="1" si="7"/>
        <v>1428875171.2205975</v>
      </c>
      <c r="P72" s="11">
        <f t="shared" ca="1" si="14"/>
        <v>8.1182070172267865E-4</v>
      </c>
      <c r="Q72" s="11"/>
      <c r="R72" s="11"/>
      <c r="S72" s="11"/>
    </row>
    <row r="73" spans="1:19" x14ac:dyDescent="0.2">
      <c r="A73" s="55">
        <v>6376.5</v>
      </c>
      <c r="B73" s="55">
        <v>3.5875049943570048E-3</v>
      </c>
      <c r="C73" s="11"/>
      <c r="D73" s="56">
        <f t="shared" si="15"/>
        <v>0.63765000000000005</v>
      </c>
      <c r="E73" s="56">
        <f t="shared" si="15"/>
        <v>3.5875049943570048E-3</v>
      </c>
      <c r="F73" s="13">
        <f t="shared" si="8"/>
        <v>0.40659752250000009</v>
      </c>
      <c r="G73" s="13">
        <f t="shared" si="9"/>
        <v>0.25926691022212506</v>
      </c>
      <c r="H73" s="13">
        <f t="shared" si="10"/>
        <v>0.16532154530313808</v>
      </c>
      <c r="I73" s="13">
        <f t="shared" si="11"/>
        <v>2.2875725596517441E-3</v>
      </c>
      <c r="J73" s="13">
        <f t="shared" si="12"/>
        <v>1.4586706426619348E-3</v>
      </c>
      <c r="K73" s="13">
        <f t="shared" ca="1" si="4"/>
        <v>-7.1218030253031056E-4</v>
      </c>
      <c r="L73" s="13">
        <f t="shared" ca="1" si="13"/>
        <v>1.8487293652268959E-5</v>
      </c>
      <c r="M73" s="13">
        <f t="shared" ca="1" si="5"/>
        <v>68618550927.343338</v>
      </c>
      <c r="N73" s="13">
        <f t="shared" ca="1" si="6"/>
        <v>41192686063.885429</v>
      </c>
      <c r="O73" s="13">
        <f t="shared" ca="1" si="7"/>
        <v>1360335289.87479</v>
      </c>
      <c r="P73" s="11">
        <f t="shared" ca="1" si="14"/>
        <v>4.2996852968873152E-3</v>
      </c>
      <c r="Q73" s="11"/>
      <c r="R73" s="11"/>
      <c r="S73" s="11"/>
    </row>
    <row r="74" spans="1:19" x14ac:dyDescent="0.2">
      <c r="A74" s="55">
        <v>6389.5</v>
      </c>
      <c r="B74" s="55">
        <v>5.3671499335905537E-4</v>
      </c>
      <c r="C74" s="11"/>
      <c r="D74" s="56">
        <f t="shared" si="15"/>
        <v>0.63895000000000002</v>
      </c>
      <c r="E74" s="56">
        <f t="shared" si="15"/>
        <v>5.3671499335905537E-4</v>
      </c>
      <c r="F74" s="13">
        <f t="shared" si="8"/>
        <v>0.40825710250000002</v>
      </c>
      <c r="G74" s="13">
        <f t="shared" si="9"/>
        <v>0.260855875642375</v>
      </c>
      <c r="H74" s="13">
        <f t="shared" si="10"/>
        <v>0.16667386174169552</v>
      </c>
      <c r="I74" s="13">
        <f t="shared" si="11"/>
        <v>3.4293404500676842E-4</v>
      </c>
      <c r="J74" s="13">
        <f t="shared" si="12"/>
        <v>2.1911770805707468E-4</v>
      </c>
      <c r="K74" s="13">
        <f t="shared" ca="1" si="4"/>
        <v>-7.1334910702468746E-4</v>
      </c>
      <c r="L74" s="13">
        <f t="shared" ca="1" si="13"/>
        <v>1.5626602550682165E-6</v>
      </c>
      <c r="M74" s="13">
        <f t="shared" ca="1" si="5"/>
        <v>68215233345.039825</v>
      </c>
      <c r="N74" s="13">
        <f t="shared" ca="1" si="6"/>
        <v>40761219264.692825</v>
      </c>
      <c r="O74" s="13">
        <f t="shared" ca="1" si="7"/>
        <v>1340229504.1624961</v>
      </c>
      <c r="P74" s="11">
        <f t="shared" ca="1" si="14"/>
        <v>1.2500641003837429E-3</v>
      </c>
      <c r="Q74" s="11"/>
      <c r="R74" s="11"/>
      <c r="S74" s="11"/>
    </row>
    <row r="75" spans="1:19" x14ac:dyDescent="0.2">
      <c r="A75" s="55">
        <v>6402.5</v>
      </c>
      <c r="B75" s="55">
        <v>-3.514075004204642E-3</v>
      </c>
      <c r="C75" s="11"/>
      <c r="D75" s="56">
        <f t="shared" si="15"/>
        <v>0.64024999999999999</v>
      </c>
      <c r="E75" s="56">
        <f t="shared" si="15"/>
        <v>-3.514075004204642E-3</v>
      </c>
      <c r="F75" s="13">
        <f t="shared" si="8"/>
        <v>0.40992006249999996</v>
      </c>
      <c r="G75" s="13">
        <f t="shared" si="9"/>
        <v>0.26245132001562499</v>
      </c>
      <c r="H75" s="13">
        <f t="shared" si="10"/>
        <v>0.16803445764000388</v>
      </c>
      <c r="I75" s="13">
        <f t="shared" si="11"/>
        <v>-2.2498865214420219E-3</v>
      </c>
      <c r="J75" s="13">
        <f t="shared" si="12"/>
        <v>-1.4404898453532545E-3</v>
      </c>
      <c r="K75" s="13">
        <f t="shared" ca="1" si="4"/>
        <v>-7.1450985241398781E-4</v>
      </c>
      <c r="L75" s="13">
        <f t="shared" ca="1" si="13"/>
        <v>7.8375650391206286E-6</v>
      </c>
      <c r="M75" s="13">
        <f t="shared" ca="1" si="5"/>
        <v>67813473002.377365</v>
      </c>
      <c r="N75" s="13">
        <f t="shared" ca="1" si="6"/>
        <v>40332472388.782608</v>
      </c>
      <c r="O75" s="13">
        <f t="shared" ca="1" si="7"/>
        <v>1320296459.4912624</v>
      </c>
      <c r="P75" s="11">
        <f t="shared" ca="1" si="14"/>
        <v>-2.7995651517906542E-3</v>
      </c>
      <c r="Q75" s="11"/>
      <c r="R75" s="11"/>
      <c r="S75" s="11"/>
    </row>
    <row r="76" spans="1:19" x14ac:dyDescent="0.2">
      <c r="A76" s="55">
        <v>6441</v>
      </c>
      <c r="B76" s="55">
        <v>-3.6260299966670573E-3</v>
      </c>
      <c r="C76" s="11"/>
      <c r="D76" s="56">
        <f t="shared" si="15"/>
        <v>0.64410000000000001</v>
      </c>
      <c r="E76" s="56">
        <f t="shared" si="15"/>
        <v>-3.6260299966670573E-3</v>
      </c>
      <c r="F76" s="13">
        <f t="shared" si="8"/>
        <v>0.41486481000000003</v>
      </c>
      <c r="G76" s="13">
        <f t="shared" si="9"/>
        <v>0.26721442412099999</v>
      </c>
      <c r="H76" s="13">
        <f t="shared" si="10"/>
        <v>0.17211281057633612</v>
      </c>
      <c r="I76" s="13">
        <f t="shared" si="11"/>
        <v>-2.3355259208532515E-3</v>
      </c>
      <c r="J76" s="13">
        <f t="shared" si="12"/>
        <v>-1.5043122456215793E-3</v>
      </c>
      <c r="K76" s="13">
        <f t="shared" ca="1" si="4"/>
        <v>-7.1790016881664778E-4</v>
      </c>
      <c r="L76" s="13">
        <f t="shared" ca="1" si="13"/>
        <v>8.4572190956332516E-6</v>
      </c>
      <c r="M76" s="13">
        <f t="shared" ca="1" si="5"/>
        <v>66632747550.577408</v>
      </c>
      <c r="N76" s="13">
        <f t="shared" ca="1" si="6"/>
        <v>39078608294.598885</v>
      </c>
      <c r="O76" s="13">
        <f t="shared" ca="1" si="7"/>
        <v>1262272258.9029317</v>
      </c>
      <c r="P76" s="11">
        <f t="shared" ca="1" si="14"/>
        <v>-2.9081298278504095E-3</v>
      </c>
      <c r="Q76" s="11"/>
      <c r="R76" s="11"/>
      <c r="S76" s="11"/>
    </row>
    <row r="77" spans="1:19" x14ac:dyDescent="0.2">
      <c r="A77" s="55">
        <v>6443.5</v>
      </c>
      <c r="B77" s="55">
        <v>-9.8281050013611093E-3</v>
      </c>
      <c r="C77" s="11"/>
      <c r="D77" s="56">
        <f t="shared" si="15"/>
        <v>0.64434999999999998</v>
      </c>
      <c r="E77" s="56">
        <f t="shared" si="15"/>
        <v>-9.8281050013611093E-3</v>
      </c>
      <c r="F77" s="13">
        <f t="shared" si="8"/>
        <v>0.4151869225</v>
      </c>
      <c r="G77" s="13">
        <f t="shared" si="9"/>
        <v>0.26752569351287497</v>
      </c>
      <c r="H77" s="13">
        <f t="shared" si="10"/>
        <v>0.172380180615021</v>
      </c>
      <c r="I77" s="13">
        <f t="shared" si="11"/>
        <v>-6.3327394576270304E-3</v>
      </c>
      <c r="J77" s="13">
        <f t="shared" si="12"/>
        <v>-4.0805006695219768E-3</v>
      </c>
      <c r="K77" s="13">
        <f t="shared" ca="1" si="4"/>
        <v>-7.1811787527302517E-4</v>
      </c>
      <c r="L77" s="13">
        <f t="shared" ca="1" si="13"/>
        <v>8.2991865437490639E-5</v>
      </c>
      <c r="M77" s="13">
        <f t="shared" ca="1" si="5"/>
        <v>66556546296.844688</v>
      </c>
      <c r="N77" s="13">
        <f t="shared" ca="1" si="6"/>
        <v>38998006814.531036</v>
      </c>
      <c r="O77" s="13">
        <f t="shared" ca="1" si="7"/>
        <v>1258556359.5617936</v>
      </c>
      <c r="P77" s="11">
        <f t="shared" ca="1" si="14"/>
        <v>-9.1099871260880844E-3</v>
      </c>
      <c r="Q77" s="11"/>
      <c r="R77" s="11"/>
      <c r="S77" s="11"/>
    </row>
    <row r="78" spans="1:19" x14ac:dyDescent="0.2">
      <c r="A78" s="55">
        <v>6449</v>
      </c>
      <c r="B78" s="55">
        <v>-1.2726700006169267E-3</v>
      </c>
      <c r="C78" s="11"/>
      <c r="D78" s="56">
        <f t="shared" si="15"/>
        <v>0.64490000000000003</v>
      </c>
      <c r="E78" s="56">
        <f t="shared" si="15"/>
        <v>-1.2726700006169267E-3</v>
      </c>
      <c r="F78" s="13">
        <f t="shared" si="8"/>
        <v>0.41589601000000004</v>
      </c>
      <c r="G78" s="13">
        <f t="shared" si="9"/>
        <v>0.26821133684900006</v>
      </c>
      <c r="H78" s="13">
        <f t="shared" si="10"/>
        <v>0.17296949113392013</v>
      </c>
      <c r="I78" s="13">
        <f t="shared" si="11"/>
        <v>-8.2074488339785605E-4</v>
      </c>
      <c r="J78" s="13">
        <f t="shared" si="12"/>
        <v>-5.2929837530327737E-4</v>
      </c>
      <c r="K78" s="13">
        <f t="shared" ca="1" si="4"/>
        <v>-7.1859578036278528E-4</v>
      </c>
      <c r="L78" s="13">
        <f t="shared" ca="1" si="13"/>
        <v>3.0699824155023483E-7</v>
      </c>
      <c r="M78" s="13">
        <f t="shared" ca="1" si="5"/>
        <v>66389104458.14653</v>
      </c>
      <c r="N78" s="13">
        <f t="shared" ca="1" si="6"/>
        <v>38821033710.870628</v>
      </c>
      <c r="O78" s="13">
        <f t="shared" ca="1" si="7"/>
        <v>1250403582.1197975</v>
      </c>
      <c r="P78" s="11">
        <f t="shared" ca="1" si="14"/>
        <v>-5.5407422025414142E-4</v>
      </c>
      <c r="Q78" s="11"/>
      <c r="R78" s="11"/>
      <c r="S78" s="11"/>
    </row>
    <row r="79" spans="1:19" x14ac:dyDescent="0.2">
      <c r="A79" s="55">
        <v>6454</v>
      </c>
      <c r="B79" s="55">
        <v>-3.676820000691805E-3</v>
      </c>
      <c r="C79" s="11"/>
      <c r="D79" s="56">
        <f t="shared" si="15"/>
        <v>0.64539999999999997</v>
      </c>
      <c r="E79" s="56">
        <f t="shared" si="15"/>
        <v>-3.676820000691805E-3</v>
      </c>
      <c r="F79" s="13">
        <f t="shared" si="8"/>
        <v>0.41654115999999997</v>
      </c>
      <c r="G79" s="13">
        <f t="shared" si="9"/>
        <v>0.26883566466399994</v>
      </c>
      <c r="H79" s="13">
        <f t="shared" si="10"/>
        <v>0.17350653797414556</v>
      </c>
      <c r="I79" s="13">
        <f t="shared" si="11"/>
        <v>-2.3730196284464907E-3</v>
      </c>
      <c r="J79" s="13">
        <f t="shared" si="12"/>
        <v>-1.531546868199365E-3</v>
      </c>
      <c r="K79" s="13">
        <f t="shared" ca="1" si="4"/>
        <v>-7.1902898775122199E-4</v>
      </c>
      <c r="L79" s="13">
        <f t="shared" ca="1" si="13"/>
        <v>8.7485276762320805E-6</v>
      </c>
      <c r="M79" s="13">
        <f t="shared" ca="1" si="5"/>
        <v>66237124169.621704</v>
      </c>
      <c r="N79" s="13">
        <f t="shared" ca="1" si="6"/>
        <v>38660566499.112305</v>
      </c>
      <c r="O79" s="13">
        <f t="shared" ca="1" si="7"/>
        <v>1243018429.41873</v>
      </c>
      <c r="P79" s="11">
        <f t="shared" ca="1" si="14"/>
        <v>-2.957791012940583E-3</v>
      </c>
      <c r="Q79" s="11"/>
      <c r="R79" s="11"/>
      <c r="S79" s="11"/>
    </row>
    <row r="80" spans="1:19" x14ac:dyDescent="0.2">
      <c r="A80" s="55">
        <v>6454</v>
      </c>
      <c r="B80" s="55">
        <v>-2.676820004126057E-3</v>
      </c>
      <c r="C80" s="11"/>
      <c r="D80" s="56">
        <f t="shared" si="15"/>
        <v>0.64539999999999997</v>
      </c>
      <c r="E80" s="56">
        <f t="shared" si="15"/>
        <v>-2.676820004126057E-3</v>
      </c>
      <c r="F80" s="13">
        <f t="shared" si="8"/>
        <v>0.41654115999999997</v>
      </c>
      <c r="G80" s="13">
        <f t="shared" si="9"/>
        <v>0.26883566466399994</v>
      </c>
      <c r="H80" s="13">
        <f t="shared" si="10"/>
        <v>0.17350653797414556</v>
      </c>
      <c r="I80" s="13">
        <f t="shared" si="11"/>
        <v>-1.7276196306629571E-3</v>
      </c>
      <c r="J80" s="13">
        <f t="shared" si="12"/>
        <v>-1.1150057096298725E-3</v>
      </c>
      <c r="K80" s="13">
        <f t="shared" ca="1" si="4"/>
        <v>-7.1902898775122199E-4</v>
      </c>
      <c r="L80" s="13">
        <f t="shared" ca="1" si="13"/>
        <v>3.8329456637980096E-6</v>
      </c>
      <c r="M80" s="13">
        <f t="shared" ca="1" si="5"/>
        <v>66237124169.621704</v>
      </c>
      <c r="N80" s="13">
        <f t="shared" ca="1" si="6"/>
        <v>38660566499.112305</v>
      </c>
      <c r="O80" s="13">
        <f t="shared" ca="1" si="7"/>
        <v>1243018429.41873</v>
      </c>
      <c r="P80" s="11">
        <f t="shared" ca="1" si="14"/>
        <v>-1.957791016374835E-3</v>
      </c>
      <c r="Q80" s="11"/>
      <c r="R80" s="11"/>
      <c r="S80" s="11"/>
    </row>
    <row r="81" spans="1:19" x14ac:dyDescent="0.2">
      <c r="A81" s="55">
        <v>6467</v>
      </c>
      <c r="B81" s="55">
        <v>-2.7276100008748472E-3</v>
      </c>
      <c r="C81" s="11"/>
      <c r="D81" s="56">
        <f t="shared" si="15"/>
        <v>0.64670000000000005</v>
      </c>
      <c r="E81" s="56">
        <f t="shared" si="15"/>
        <v>-2.7276100008748472E-3</v>
      </c>
      <c r="F81" s="13">
        <f t="shared" si="8"/>
        <v>0.41822089000000007</v>
      </c>
      <c r="G81" s="13">
        <f t="shared" si="9"/>
        <v>0.27046344956300006</v>
      </c>
      <c r="H81" s="13">
        <f t="shared" si="10"/>
        <v>0.17490871283239215</v>
      </c>
      <c r="I81" s="13">
        <f t="shared" si="11"/>
        <v>-1.7639453875657638E-3</v>
      </c>
      <c r="J81" s="13">
        <f t="shared" si="12"/>
        <v>-1.1407434821387795E-3</v>
      </c>
      <c r="K81" s="13">
        <f t="shared" ca="1" si="4"/>
        <v>-7.2014974758071977E-4</v>
      </c>
      <c r="L81" s="13">
        <f t="shared" ca="1" si="13"/>
        <v>4.0298966685557217E-6</v>
      </c>
      <c r="M81" s="13">
        <f t="shared" ca="1" si="5"/>
        <v>65843041835.758583</v>
      </c>
      <c r="N81" s="13">
        <f t="shared" ca="1" si="6"/>
        <v>38245209323.818932</v>
      </c>
      <c r="O81" s="13">
        <f t="shared" ca="1" si="7"/>
        <v>1223934766.623987</v>
      </c>
      <c r="P81" s="11">
        <f t="shared" ca="1" si="14"/>
        <v>-2.0074602532941274E-3</v>
      </c>
      <c r="Q81" s="11"/>
      <c r="R81" s="11"/>
      <c r="S81" s="11"/>
    </row>
    <row r="82" spans="1:19" x14ac:dyDescent="0.2">
      <c r="A82" s="55">
        <v>6474.5</v>
      </c>
      <c r="B82" s="55">
        <v>3.6661649937741458E-3</v>
      </c>
      <c r="C82" s="11"/>
      <c r="D82" s="56">
        <f t="shared" si="15"/>
        <v>0.64744999999999997</v>
      </c>
      <c r="E82" s="56">
        <f t="shared" si="15"/>
        <v>3.6661649937741458E-3</v>
      </c>
      <c r="F82" s="13">
        <f t="shared" si="8"/>
        <v>0.41919150249999998</v>
      </c>
      <c r="G82" s="13">
        <f t="shared" si="9"/>
        <v>0.27140553829362496</v>
      </c>
      <c r="H82" s="13">
        <f t="shared" si="10"/>
        <v>0.17572151576820749</v>
      </c>
      <c r="I82" s="13">
        <f t="shared" si="11"/>
        <v>2.3736585252190708E-3</v>
      </c>
      <c r="J82" s="13">
        <f t="shared" si="12"/>
        <v>1.5368252121530873E-3</v>
      </c>
      <c r="K82" s="13">
        <f t="shared" ca="1" si="4"/>
        <v>-7.2079267385097572E-4</v>
      </c>
      <c r="L82" s="13">
        <f t="shared" ca="1" si="13"/>
        <v>1.9245397577534845E-5</v>
      </c>
      <c r="M82" s="13">
        <f t="shared" ca="1" si="5"/>
        <v>65616386365.375908</v>
      </c>
      <c r="N82" s="13">
        <f t="shared" ca="1" si="6"/>
        <v>38006798596.912804</v>
      </c>
      <c r="O82" s="13">
        <f t="shared" ca="1" si="7"/>
        <v>1213002164.8135977</v>
      </c>
      <c r="P82" s="11">
        <f t="shared" ca="1" si="14"/>
        <v>4.3869576676251213E-3</v>
      </c>
      <c r="Q82" s="11"/>
      <c r="R82" s="11"/>
      <c r="S82" s="11"/>
    </row>
    <row r="83" spans="1:19" x14ac:dyDescent="0.2">
      <c r="A83" s="55">
        <v>6523.5</v>
      </c>
      <c r="B83" s="55">
        <v>-6.2945050012785941E-3</v>
      </c>
      <c r="C83" s="11"/>
      <c r="D83" s="56">
        <f t="shared" si="15"/>
        <v>0.65234999999999999</v>
      </c>
      <c r="E83" s="56">
        <f t="shared" si="15"/>
        <v>-6.2945050012785941E-3</v>
      </c>
      <c r="F83" s="13">
        <f t="shared" si="8"/>
        <v>0.42556052249999998</v>
      </c>
      <c r="G83" s="13">
        <f t="shared" si="9"/>
        <v>0.27761440685287497</v>
      </c>
      <c r="H83" s="13">
        <f t="shared" si="10"/>
        <v>0.18110175831047298</v>
      </c>
      <c r="I83" s="13">
        <f t="shared" si="11"/>
        <v>-4.1062203375840907E-3</v>
      </c>
      <c r="J83" s="13">
        <f t="shared" si="12"/>
        <v>-2.6786928372229814E-3</v>
      </c>
      <c r="K83" s="13">
        <f t="shared" ca="1" si="4"/>
        <v>-7.2492711473655662E-4</v>
      </c>
      <c r="L83" s="13">
        <f t="shared" ca="1" si="13"/>
        <v>3.1020197834258074E-5</v>
      </c>
      <c r="M83" s="13">
        <f t="shared" ca="1" si="5"/>
        <v>64148122735.024246</v>
      </c>
      <c r="N83" s="13">
        <f t="shared" ca="1" si="6"/>
        <v>36471017828.569489</v>
      </c>
      <c r="O83" s="13">
        <f t="shared" ca="1" si="7"/>
        <v>1142958466.5510452</v>
      </c>
      <c r="P83" s="11">
        <f t="shared" ca="1" si="14"/>
        <v>-5.5695778865420377E-3</v>
      </c>
      <c r="Q83" s="11"/>
      <c r="R83" s="11"/>
      <c r="S83" s="11"/>
    </row>
    <row r="84" spans="1:19" x14ac:dyDescent="0.2">
      <c r="A84" s="55">
        <v>6526</v>
      </c>
      <c r="B84" s="55">
        <v>-2.496580003935378E-3</v>
      </c>
      <c r="C84" s="11"/>
      <c r="D84" s="56">
        <f t="shared" si="15"/>
        <v>0.65259999999999996</v>
      </c>
      <c r="E84" s="56">
        <f t="shared" si="15"/>
        <v>-2.496580003935378E-3</v>
      </c>
      <c r="F84" s="13">
        <f t="shared" si="8"/>
        <v>0.42588675999999992</v>
      </c>
      <c r="G84" s="13">
        <f t="shared" si="9"/>
        <v>0.27793369957599995</v>
      </c>
      <c r="H84" s="13">
        <f t="shared" si="10"/>
        <v>0.18137953234329754</v>
      </c>
      <c r="I84" s="13">
        <f t="shared" si="11"/>
        <v>-1.6292681105682277E-3</v>
      </c>
      <c r="J84" s="13">
        <f t="shared" si="12"/>
        <v>-1.0632603689568253E-3</v>
      </c>
      <c r="K84" s="13">
        <f t="shared" ca="1" si="4"/>
        <v>-7.2513498574665E-4</v>
      </c>
      <c r="L84" s="13">
        <f t="shared" ca="1" si="13"/>
        <v>3.1380174524656632E-6</v>
      </c>
      <c r="M84" s="13">
        <f t="shared" ca="1" si="5"/>
        <v>64073793194.707039</v>
      </c>
      <c r="N84" s="13">
        <f t="shared" ca="1" si="6"/>
        <v>36393673081.261124</v>
      </c>
      <c r="O84" s="13">
        <f t="shared" ca="1" si="7"/>
        <v>1139448811.3384895</v>
      </c>
      <c r="P84" s="11">
        <f t="shared" ca="1" si="14"/>
        <v>-1.771445018188728E-3</v>
      </c>
      <c r="Q84" s="11"/>
      <c r="R84" s="11"/>
      <c r="S84" s="11"/>
    </row>
    <row r="85" spans="1:19" x14ac:dyDescent="0.2">
      <c r="A85" s="55">
        <v>6541.5</v>
      </c>
      <c r="B85" s="55">
        <v>-7.4944500374840572E-4</v>
      </c>
      <c r="C85" s="11"/>
      <c r="D85" s="56">
        <f t="shared" ref="D85:E116" si="16">A85/A$18</f>
        <v>0.65415000000000001</v>
      </c>
      <c r="E85" s="56">
        <f t="shared" si="16"/>
        <v>-7.4944500374840572E-4</v>
      </c>
      <c r="F85" s="13">
        <f t="shared" si="8"/>
        <v>0.42791222249999999</v>
      </c>
      <c r="G85" s="13">
        <f t="shared" si="9"/>
        <v>0.27991878034837497</v>
      </c>
      <c r="H85" s="13">
        <f t="shared" si="10"/>
        <v>0.1831088701648895</v>
      </c>
      <c r="I85" s="13">
        <f t="shared" si="11"/>
        <v>-4.9024944920201966E-4</v>
      </c>
      <c r="J85" s="13">
        <f t="shared" si="12"/>
        <v>-3.2069667719550115E-4</v>
      </c>
      <c r="K85" s="13">
        <f t="shared" ref="K85:K148" ca="1" si="17">+E$4+E$5*D85+E$6*D85^2</f>
        <v>-7.2641713367101375E-4</v>
      </c>
      <c r="L85" s="13">
        <f t="shared" ca="1" si="13"/>
        <v>5.3028280030124482E-10</v>
      </c>
      <c r="M85" s="13">
        <f t="shared" ref="M85:M148" ca="1" si="18">(M$1-M$2*D85+M$3*F85)^2</f>
        <v>63614206353.031967</v>
      </c>
      <c r="N85" s="13">
        <f t="shared" ref="N85:N148" ca="1" si="19">(-M$2+M$4*D85-M$5*F85)^2</f>
        <v>35916317360.105911</v>
      </c>
      <c r="O85" s="13">
        <f t="shared" ref="O85:O148" ca="1" si="20">+(M$3-D85*M$5+F85*M$6)^2</f>
        <v>1117826913.0502391</v>
      </c>
      <c r="P85" s="11">
        <f t="shared" ca="1" si="14"/>
        <v>-2.3027870077391979E-5</v>
      </c>
      <c r="Q85" s="11"/>
      <c r="R85" s="11"/>
      <c r="S85" s="11"/>
    </row>
    <row r="86" spans="1:19" x14ac:dyDescent="0.2">
      <c r="A86" s="55">
        <v>6559.5</v>
      </c>
      <c r="B86" s="55">
        <v>-4.2043850044137798E-3</v>
      </c>
      <c r="C86" s="11"/>
      <c r="D86" s="56">
        <f t="shared" si="16"/>
        <v>0.65595000000000003</v>
      </c>
      <c r="E86" s="56">
        <f t="shared" si="16"/>
        <v>-4.2043850044137798E-3</v>
      </c>
      <c r="F86" s="13">
        <f t="shared" ref="F86:F149" si="21">D86*D86</f>
        <v>0.43027040250000004</v>
      </c>
      <c r="G86" s="13">
        <f t="shared" ref="G86:G149" si="22">D86*F86</f>
        <v>0.28223587051987503</v>
      </c>
      <c r="H86" s="13">
        <f t="shared" ref="H86:H149" si="23">F86*F86</f>
        <v>0.18513261926751204</v>
      </c>
      <c r="I86" s="13">
        <f t="shared" ref="I86:I149" si="24">E86*D86</f>
        <v>-2.7578663436452189E-3</v>
      </c>
      <c r="J86" s="13">
        <f t="shared" ref="J86:J149" si="25">I86*D86</f>
        <v>-1.8090224281140815E-3</v>
      </c>
      <c r="K86" s="13">
        <f t="shared" ca="1" si="17"/>
        <v>-7.2789170201349035E-4</v>
      </c>
      <c r="L86" s="13">
        <f t="shared" ref="L86:L149" ca="1" si="26">+(K86-E86)^2</f>
        <v>1.208600568163407E-5</v>
      </c>
      <c r="M86" s="13">
        <f t="shared" ca="1" si="18"/>
        <v>63083202517.950569</v>
      </c>
      <c r="N86" s="13">
        <f t="shared" ca="1" si="19"/>
        <v>35366672486.309151</v>
      </c>
      <c r="O86" s="13">
        <f t="shared" ca="1" si="20"/>
        <v>1093014946.5386744</v>
      </c>
      <c r="P86" s="11">
        <f t="shared" ref="P86:P149" ca="1" si="27">+E86-K86</f>
        <v>-3.4764933024002895E-3</v>
      </c>
      <c r="Q86" s="11"/>
      <c r="R86" s="11"/>
      <c r="S86" s="11"/>
    </row>
    <row r="87" spans="1:19" x14ac:dyDescent="0.2">
      <c r="A87" s="55">
        <v>7068</v>
      </c>
      <c r="B87" s="55">
        <v>-1.5306440007407218E-2</v>
      </c>
      <c r="C87" s="11"/>
      <c r="D87" s="56">
        <f t="shared" si="16"/>
        <v>0.70679999999999998</v>
      </c>
      <c r="E87" s="56">
        <f t="shared" si="16"/>
        <v>-1.5306440007407218E-2</v>
      </c>
      <c r="F87" s="13">
        <f t="shared" si="21"/>
        <v>0.49956623999999999</v>
      </c>
      <c r="G87" s="13">
        <f t="shared" si="22"/>
        <v>0.35309341843199998</v>
      </c>
      <c r="H87" s="13">
        <f t="shared" si="23"/>
        <v>0.24956642814773761</v>
      </c>
      <c r="I87" s="13">
        <f t="shared" si="24"/>
        <v>-1.0818591797235422E-2</v>
      </c>
      <c r="J87" s="13">
        <f t="shared" si="25"/>
        <v>-7.646580682285996E-3</v>
      </c>
      <c r="K87" s="13">
        <f t="shared" ca="1" si="17"/>
        <v>-7.6316474904531252E-4</v>
      </c>
      <c r="L87" s="13">
        <f t="shared" ca="1" si="26"/>
        <v>2.1150685524048157E-4</v>
      </c>
      <c r="M87" s="13">
        <f t="shared" ca="1" si="18"/>
        <v>49250231804.218536</v>
      </c>
      <c r="N87" s="13">
        <f t="shared" ca="1" si="19"/>
        <v>21850867083.25341</v>
      </c>
      <c r="O87" s="13">
        <f t="shared" ca="1" si="20"/>
        <v>518507382.24735045</v>
      </c>
      <c r="P87" s="11">
        <f t="shared" ca="1" si="27"/>
        <v>-1.4543275258361906E-2</v>
      </c>
      <c r="Q87" s="11"/>
      <c r="R87" s="11"/>
      <c r="S87" s="11"/>
    </row>
    <row r="88" spans="1:19" x14ac:dyDescent="0.2">
      <c r="A88" s="55">
        <v>7098.5</v>
      </c>
      <c r="B88" s="55">
        <v>7.2282449982594699E-3</v>
      </c>
      <c r="C88" s="11"/>
      <c r="D88" s="56">
        <f t="shared" si="16"/>
        <v>0.70984999999999998</v>
      </c>
      <c r="E88" s="56">
        <f t="shared" si="16"/>
        <v>7.2282449982594699E-3</v>
      </c>
      <c r="F88" s="13">
        <f t="shared" si="21"/>
        <v>0.50388702249999995</v>
      </c>
      <c r="G88" s="13">
        <f t="shared" si="22"/>
        <v>0.35768420292162495</v>
      </c>
      <c r="H88" s="13">
        <f t="shared" si="23"/>
        <v>0.25390213144391544</v>
      </c>
      <c r="I88" s="13">
        <f t="shared" si="24"/>
        <v>5.1309697120144847E-3</v>
      </c>
      <c r="J88" s="13">
        <f t="shared" si="25"/>
        <v>3.6422188500734817E-3</v>
      </c>
      <c r="K88" s="13">
        <f t="shared" ca="1" si="17"/>
        <v>-7.648884628794015E-4</v>
      </c>
      <c r="L88" s="13">
        <f t="shared" ca="1" si="26"/>
        <v>6.3890182527577877E-5</v>
      </c>
      <c r="M88" s="13">
        <f t="shared" ca="1" si="18"/>
        <v>48490035350.251038</v>
      </c>
      <c r="N88" s="13">
        <f t="shared" ca="1" si="19"/>
        <v>21158924609.447929</v>
      </c>
      <c r="O88" s="13">
        <f t="shared" ca="1" si="20"/>
        <v>491463931.91904509</v>
      </c>
      <c r="P88" s="11">
        <f t="shared" ca="1" si="27"/>
        <v>7.9931334611388714E-3</v>
      </c>
      <c r="Q88" s="11"/>
      <c r="R88" s="11"/>
      <c r="S88" s="11"/>
    </row>
    <row r="89" spans="1:19" x14ac:dyDescent="0.2">
      <c r="A89" s="55">
        <v>7104</v>
      </c>
      <c r="B89" s="55">
        <v>-6.2163200054783374E-3</v>
      </c>
      <c r="C89" s="11"/>
      <c r="D89" s="56">
        <f t="shared" si="16"/>
        <v>0.71040000000000003</v>
      </c>
      <c r="E89" s="56">
        <f t="shared" si="16"/>
        <v>-6.2163200054783374E-3</v>
      </c>
      <c r="F89" s="13">
        <f t="shared" si="21"/>
        <v>0.50466816000000003</v>
      </c>
      <c r="G89" s="13">
        <f t="shared" si="22"/>
        <v>0.35851626086400001</v>
      </c>
      <c r="H89" s="13">
        <f t="shared" si="23"/>
        <v>0.25468995171778563</v>
      </c>
      <c r="I89" s="13">
        <f t="shared" si="24"/>
        <v>-4.4160737318918114E-3</v>
      </c>
      <c r="J89" s="13">
        <f t="shared" si="25"/>
        <v>-3.1371787791359428E-3</v>
      </c>
      <c r="K89" s="13">
        <f t="shared" ca="1" si="17"/>
        <v>-7.6519457550739724E-4</v>
      </c>
      <c r="L89" s="13">
        <f t="shared" ca="1" si="26"/>
        <v>2.9714768453275866E-5</v>
      </c>
      <c r="M89" s="13">
        <f t="shared" ca="1" si="18"/>
        <v>48353762250.733849</v>
      </c>
      <c r="N89" s="13">
        <f t="shared" ca="1" si="19"/>
        <v>21035522547.978516</v>
      </c>
      <c r="O89" s="13">
        <f t="shared" ca="1" si="20"/>
        <v>486672519.99145061</v>
      </c>
      <c r="P89" s="11">
        <f t="shared" ca="1" si="27"/>
        <v>-5.4511254299709402E-3</v>
      </c>
      <c r="Q89" s="11"/>
      <c r="R89" s="11"/>
      <c r="S89" s="11"/>
    </row>
    <row r="90" spans="1:19" x14ac:dyDescent="0.2">
      <c r="A90" s="55">
        <v>7104</v>
      </c>
      <c r="B90" s="55">
        <v>2.7836799927172251E-3</v>
      </c>
      <c r="C90" s="11"/>
      <c r="D90" s="56">
        <f t="shared" si="16"/>
        <v>0.71040000000000003</v>
      </c>
      <c r="E90" s="56">
        <f t="shared" si="16"/>
        <v>2.7836799927172251E-3</v>
      </c>
      <c r="F90" s="13">
        <f t="shared" si="21"/>
        <v>0.50466816000000003</v>
      </c>
      <c r="G90" s="13">
        <f t="shared" si="22"/>
        <v>0.35851626086400001</v>
      </c>
      <c r="H90" s="13">
        <f t="shared" si="23"/>
        <v>0.25468995171778563</v>
      </c>
      <c r="I90" s="13">
        <f t="shared" si="24"/>
        <v>1.977526266826317E-3</v>
      </c>
      <c r="J90" s="13">
        <f t="shared" si="25"/>
        <v>1.4048346599534157E-3</v>
      </c>
      <c r="K90" s="13">
        <f t="shared" ca="1" si="17"/>
        <v>-7.6519457550739724E-4</v>
      </c>
      <c r="L90" s="13">
        <f t="shared" ca="1" si="26"/>
        <v>1.2594510700991499E-5</v>
      </c>
      <c r="M90" s="13">
        <f t="shared" ca="1" si="18"/>
        <v>48353762250.733849</v>
      </c>
      <c r="N90" s="13">
        <f t="shared" ca="1" si="19"/>
        <v>21035522547.978516</v>
      </c>
      <c r="O90" s="13">
        <f t="shared" ca="1" si="20"/>
        <v>486672519.99145061</v>
      </c>
      <c r="P90" s="11">
        <f t="shared" ca="1" si="27"/>
        <v>3.5488745682246223E-3</v>
      </c>
      <c r="Q90" s="11"/>
      <c r="R90" s="11"/>
      <c r="S90" s="11"/>
    </row>
    <row r="91" spans="1:19" x14ac:dyDescent="0.2">
      <c r="A91" s="55">
        <v>7106.5</v>
      </c>
      <c r="B91" s="55">
        <v>-3.4183950047008693E-3</v>
      </c>
      <c r="C91" s="11"/>
      <c r="D91" s="56">
        <f t="shared" si="16"/>
        <v>0.71065</v>
      </c>
      <c r="E91" s="56">
        <f t="shared" si="16"/>
        <v>-3.4183950047008693E-3</v>
      </c>
      <c r="F91" s="13">
        <f t="shared" si="21"/>
        <v>0.50502342249999999</v>
      </c>
      <c r="G91" s="13">
        <f t="shared" si="22"/>
        <v>0.35889489519962497</v>
      </c>
      <c r="H91" s="13">
        <f t="shared" si="23"/>
        <v>0.25504865727361348</v>
      </c>
      <c r="I91" s="13">
        <f t="shared" si="24"/>
        <v>-2.4292824100906728E-3</v>
      </c>
      <c r="J91" s="13">
        <f t="shared" si="25"/>
        <v>-1.7263695447309367E-3</v>
      </c>
      <c r="K91" s="13">
        <f t="shared" ca="1" si="17"/>
        <v>-7.6533324074090961E-4</v>
      </c>
      <c r="L91" s="13">
        <f t="shared" ca="1" si="26"/>
        <v>7.0387367233863321E-6</v>
      </c>
      <c r="M91" s="13">
        <f t="shared" ca="1" si="18"/>
        <v>48291901721.60585</v>
      </c>
      <c r="N91" s="13">
        <f t="shared" ca="1" si="19"/>
        <v>20979569142.170765</v>
      </c>
      <c r="O91" s="13">
        <f t="shared" ca="1" si="20"/>
        <v>484503190.71563685</v>
      </c>
      <c r="P91" s="11">
        <f t="shared" ca="1" si="27"/>
        <v>-2.6530617639599595E-3</v>
      </c>
      <c r="Q91" s="11"/>
      <c r="R91" s="11"/>
      <c r="S91" s="11"/>
    </row>
    <row r="92" spans="1:19" x14ac:dyDescent="0.2">
      <c r="A92" s="55">
        <v>7148</v>
      </c>
      <c r="B92" s="55">
        <v>-1.2772840003890451E-2</v>
      </c>
      <c r="C92" s="11"/>
      <c r="D92" s="56">
        <f t="shared" si="16"/>
        <v>0.71479999999999999</v>
      </c>
      <c r="E92" s="56">
        <f t="shared" si="16"/>
        <v>-1.2772840003890451E-2</v>
      </c>
      <c r="F92" s="13">
        <f t="shared" si="21"/>
        <v>0.51093904000000001</v>
      </c>
      <c r="G92" s="13">
        <f t="shared" si="22"/>
        <v>0.365219225792</v>
      </c>
      <c r="H92" s="13">
        <f t="shared" si="23"/>
        <v>0.26105870259612163</v>
      </c>
      <c r="I92" s="13">
        <f t="shared" si="24"/>
        <v>-9.1300260347808946E-3</v>
      </c>
      <c r="J92" s="13">
        <f t="shared" si="25"/>
        <v>-6.5261426096613834E-3</v>
      </c>
      <c r="K92" s="13">
        <f t="shared" ca="1" si="17"/>
        <v>-7.6759154537498712E-4</v>
      </c>
      <c r="L92" s="13">
        <f t="shared" ca="1" si="26"/>
        <v>1.4412599055068793E-4</v>
      </c>
      <c r="M92" s="13">
        <f t="shared" ca="1" si="18"/>
        <v>47272462977.413872</v>
      </c>
      <c r="N92" s="13">
        <f t="shared" ca="1" si="19"/>
        <v>20063336148.212799</v>
      </c>
      <c r="O92" s="13">
        <f t="shared" ca="1" si="20"/>
        <v>449272819.588121</v>
      </c>
      <c r="P92" s="11">
        <f t="shared" ca="1" si="27"/>
        <v>-1.2005248458515465E-2</v>
      </c>
      <c r="Q92" s="11"/>
      <c r="R92" s="11"/>
      <c r="S92" s="11"/>
    </row>
    <row r="93" spans="1:19" x14ac:dyDescent="0.2">
      <c r="A93" s="55">
        <v>7155.5</v>
      </c>
      <c r="B93" s="55">
        <v>-4.3790650015580468E-3</v>
      </c>
      <c r="C93" s="11"/>
      <c r="D93" s="56">
        <f t="shared" si="16"/>
        <v>0.71555000000000002</v>
      </c>
      <c r="E93" s="56">
        <f t="shared" si="16"/>
        <v>-4.3790650015580468E-3</v>
      </c>
      <c r="F93" s="13">
        <f t="shared" si="21"/>
        <v>0.5120118025</v>
      </c>
      <c r="G93" s="13">
        <f t="shared" si="22"/>
        <v>0.36637004527887501</v>
      </c>
      <c r="H93" s="13">
        <f t="shared" si="23"/>
        <v>0.26215608589929901</v>
      </c>
      <c r="I93" s="13">
        <f t="shared" si="24"/>
        <v>-3.1334399618648603E-3</v>
      </c>
      <c r="J93" s="13">
        <f t="shared" si="25"/>
        <v>-2.2421329647124011E-3</v>
      </c>
      <c r="K93" s="13">
        <f t="shared" ca="1" si="17"/>
        <v>-7.6799091022998782E-4</v>
      </c>
      <c r="L93" s="13">
        <f t="shared" ca="1" si="26"/>
        <v>1.3039856093060767E-5</v>
      </c>
      <c r="M93" s="13">
        <f t="shared" ca="1" si="18"/>
        <v>47089721195.184311</v>
      </c>
      <c r="N93" s="13">
        <f t="shared" ca="1" si="19"/>
        <v>19900276810.870705</v>
      </c>
      <c r="O93" s="13">
        <f t="shared" ca="1" si="20"/>
        <v>443062269.27229363</v>
      </c>
      <c r="P93" s="11">
        <f t="shared" ca="1" si="27"/>
        <v>-3.611074091328059E-3</v>
      </c>
      <c r="Q93" s="11"/>
      <c r="R93" s="11"/>
      <c r="S93" s="11"/>
    </row>
    <row r="94" spans="1:19" x14ac:dyDescent="0.2">
      <c r="A94" s="55">
        <v>7219.5</v>
      </c>
      <c r="B94" s="55">
        <v>-7.552185001259204E-3</v>
      </c>
      <c r="C94" s="11"/>
      <c r="D94" s="56">
        <f t="shared" si="16"/>
        <v>0.72194999999999998</v>
      </c>
      <c r="E94" s="56">
        <f t="shared" si="16"/>
        <v>-7.552185001259204E-3</v>
      </c>
      <c r="F94" s="13">
        <f t="shared" si="21"/>
        <v>0.52121180249999999</v>
      </c>
      <c r="G94" s="13">
        <f t="shared" si="22"/>
        <v>0.376288860814875</v>
      </c>
      <c r="H94" s="13">
        <f t="shared" si="23"/>
        <v>0.271661743065299</v>
      </c>
      <c r="I94" s="13">
        <f t="shared" si="24"/>
        <v>-5.4522999616590821E-3</v>
      </c>
      <c r="J94" s="13">
        <f t="shared" si="25"/>
        <v>-3.9362879573197739E-3</v>
      </c>
      <c r="K94" s="13">
        <f t="shared" ca="1" si="17"/>
        <v>-7.7128971577521219E-4</v>
      </c>
      <c r="L94" s="13">
        <f t="shared" ca="1" si="26"/>
        <v>4.5980540872699029E-5</v>
      </c>
      <c r="M94" s="13">
        <f t="shared" ca="1" si="18"/>
        <v>45548807824.747017</v>
      </c>
      <c r="N94" s="13">
        <f t="shared" ca="1" si="19"/>
        <v>18540014394.363007</v>
      </c>
      <c r="O94" s="13">
        <f t="shared" ca="1" si="20"/>
        <v>391993809.47590494</v>
      </c>
      <c r="P94" s="11">
        <f t="shared" ca="1" si="27"/>
        <v>-6.7808952854839918E-3</v>
      </c>
      <c r="Q94" s="11"/>
      <c r="R94" s="11"/>
      <c r="S94" s="11"/>
    </row>
    <row r="95" spans="1:19" x14ac:dyDescent="0.2">
      <c r="A95" s="55">
        <v>7248</v>
      </c>
      <c r="B95" s="55">
        <v>-1.8558400042820722E-3</v>
      </c>
      <c r="C95" s="11"/>
      <c r="D95" s="56">
        <f t="shared" si="16"/>
        <v>0.7248</v>
      </c>
      <c r="E95" s="56">
        <f t="shared" si="16"/>
        <v>-1.8558400042820722E-3</v>
      </c>
      <c r="F95" s="13">
        <f t="shared" si="21"/>
        <v>0.52533503999999998</v>
      </c>
      <c r="G95" s="13">
        <f t="shared" si="22"/>
        <v>0.38076283699199998</v>
      </c>
      <c r="H95" s="13">
        <f t="shared" si="23"/>
        <v>0.27597690425180155</v>
      </c>
      <c r="I95" s="13">
        <f t="shared" si="24"/>
        <v>-1.3451128351036458E-3</v>
      </c>
      <c r="J95" s="13">
        <f t="shared" si="25"/>
        <v>-9.7493778288312253E-4</v>
      </c>
      <c r="K95" s="13">
        <f t="shared" ca="1" si="17"/>
        <v>-7.7269585767649938E-4</v>
      </c>
      <c r="L95" s="13">
        <f t="shared" ca="1" si="26"/>
        <v>1.1732012423259147E-6</v>
      </c>
      <c r="M95" s="13">
        <f t="shared" ca="1" si="18"/>
        <v>44873206353.904549</v>
      </c>
      <c r="N95" s="13">
        <f t="shared" ca="1" si="19"/>
        <v>17952100437.518349</v>
      </c>
      <c r="O95" s="13">
        <f t="shared" ca="1" si="20"/>
        <v>370353589.13344812</v>
      </c>
      <c r="P95" s="11">
        <f t="shared" ca="1" si="27"/>
        <v>-1.0831441466055728E-3</v>
      </c>
      <c r="Q95" s="11"/>
      <c r="R95" s="11"/>
      <c r="S95" s="11"/>
    </row>
    <row r="96" spans="1:19" x14ac:dyDescent="0.2">
      <c r="A96" s="55">
        <v>7258.5</v>
      </c>
      <c r="B96" s="55">
        <v>-7.0455500099342316E-4</v>
      </c>
      <c r="C96" s="11"/>
      <c r="D96" s="56">
        <f t="shared" si="16"/>
        <v>0.72585</v>
      </c>
      <c r="E96" s="56">
        <f t="shared" si="16"/>
        <v>-7.0455500099342316E-4</v>
      </c>
      <c r="F96" s="13">
        <f t="shared" si="21"/>
        <v>0.52685822250000003</v>
      </c>
      <c r="G96" s="13">
        <f t="shared" si="22"/>
        <v>0.38242004080162501</v>
      </c>
      <c r="H96" s="13">
        <f t="shared" si="23"/>
        <v>0.27757958661585952</v>
      </c>
      <c r="I96" s="13">
        <f t="shared" si="24"/>
        <v>-5.1140124747107616E-4</v>
      </c>
      <c r="J96" s="13">
        <f t="shared" si="25"/>
        <v>-3.7120059547688061E-4</v>
      </c>
      <c r="K96" s="13">
        <f t="shared" ca="1" si="17"/>
        <v>-7.7320414604015457E-4</v>
      </c>
      <c r="L96" s="13">
        <f t="shared" ca="1" si="26"/>
        <v>4.7127051156471669E-9</v>
      </c>
      <c r="M96" s="13">
        <f t="shared" ca="1" si="18"/>
        <v>44625935145.157654</v>
      </c>
      <c r="N96" s="13">
        <f t="shared" ca="1" si="19"/>
        <v>17738248545.277195</v>
      </c>
      <c r="O96" s="13">
        <f t="shared" ca="1" si="20"/>
        <v>362550389.43418807</v>
      </c>
      <c r="P96" s="11">
        <f t="shared" ca="1" si="27"/>
        <v>6.8649145046731407E-5</v>
      </c>
      <c r="Q96" s="11"/>
      <c r="R96" s="11"/>
      <c r="S96" s="11"/>
    </row>
    <row r="97" spans="1:19" x14ac:dyDescent="0.2">
      <c r="A97" s="55">
        <v>7328</v>
      </c>
      <c r="B97" s="55">
        <v>5.6777599966153502E-3</v>
      </c>
      <c r="C97" s="11"/>
      <c r="D97" s="56">
        <f t="shared" si="16"/>
        <v>0.73280000000000001</v>
      </c>
      <c r="E97" s="56">
        <f t="shared" si="16"/>
        <v>5.6777599966153502E-3</v>
      </c>
      <c r="F97" s="13">
        <f t="shared" si="21"/>
        <v>0.53699584</v>
      </c>
      <c r="G97" s="13">
        <f t="shared" si="22"/>
        <v>0.39351055155199999</v>
      </c>
      <c r="H97" s="13">
        <f t="shared" si="23"/>
        <v>0.28836453217730562</v>
      </c>
      <c r="I97" s="13">
        <f t="shared" si="24"/>
        <v>4.1606625255197283E-3</v>
      </c>
      <c r="J97" s="13">
        <f t="shared" si="25"/>
        <v>3.0489334987008569E-3</v>
      </c>
      <c r="K97" s="13">
        <f t="shared" ca="1" si="17"/>
        <v>-7.7643596102924275E-4</v>
      </c>
      <c r="L97" s="13">
        <f t="shared" ca="1" si="26"/>
        <v>4.1656645459675809E-5</v>
      </c>
      <c r="M97" s="13">
        <f t="shared" ca="1" si="18"/>
        <v>43011288568.500671</v>
      </c>
      <c r="N97" s="13">
        <f t="shared" ca="1" si="19"/>
        <v>16359760093.497391</v>
      </c>
      <c r="O97" s="13">
        <f t="shared" ca="1" si="20"/>
        <v>313180251.93331999</v>
      </c>
      <c r="P97" s="11">
        <f t="shared" ca="1" si="27"/>
        <v>6.4541959576445932E-3</v>
      </c>
      <c r="Q97" s="11"/>
      <c r="R97" s="11"/>
      <c r="S97" s="11"/>
    </row>
    <row r="98" spans="1:19" x14ac:dyDescent="0.2">
      <c r="A98" s="55">
        <v>7358.5</v>
      </c>
      <c r="B98" s="55">
        <v>-1.5787555006681941E-2</v>
      </c>
      <c r="C98" s="11"/>
      <c r="D98" s="56">
        <f t="shared" si="16"/>
        <v>0.73585</v>
      </c>
      <c r="E98" s="56">
        <f t="shared" si="16"/>
        <v>-1.5787555006681941E-2</v>
      </c>
      <c r="F98" s="13">
        <f t="shared" si="21"/>
        <v>0.54147522250000002</v>
      </c>
      <c r="G98" s="13">
        <f t="shared" si="22"/>
        <v>0.39844454247662503</v>
      </c>
      <c r="H98" s="13">
        <f t="shared" si="23"/>
        <v>0.29319541658142451</v>
      </c>
      <c r="I98" s="13">
        <f t="shared" si="24"/>
        <v>-1.1617272351666907E-2</v>
      </c>
      <c r="J98" s="13">
        <f t="shared" si="25"/>
        <v>-8.5485698599740943E-3</v>
      </c>
      <c r="K98" s="13">
        <f t="shared" ca="1" si="17"/>
        <v>-7.7778151685589593E-4</v>
      </c>
      <c r="L98" s="13">
        <f t="shared" ca="1" si="26"/>
        <v>2.2529330021588473E-4</v>
      </c>
      <c r="M98" s="13">
        <f t="shared" ca="1" si="18"/>
        <v>42314721995.773918</v>
      </c>
      <c r="N98" s="13">
        <f t="shared" ca="1" si="19"/>
        <v>15774943717.742466</v>
      </c>
      <c r="O98" s="13">
        <f t="shared" ca="1" si="20"/>
        <v>292752502.27545124</v>
      </c>
      <c r="P98" s="11">
        <f t="shared" ca="1" si="27"/>
        <v>-1.5009773489826045E-2</v>
      </c>
      <c r="Q98" s="11"/>
      <c r="R98" s="11"/>
      <c r="S98" s="11"/>
    </row>
    <row r="99" spans="1:19" x14ac:dyDescent="0.2">
      <c r="A99" s="55">
        <v>7361</v>
      </c>
      <c r="B99" s="55">
        <v>1.03699931059964E-5</v>
      </c>
      <c r="C99" s="11"/>
      <c r="D99" s="56">
        <f t="shared" si="16"/>
        <v>0.73609999999999998</v>
      </c>
      <c r="E99" s="56">
        <f t="shared" si="16"/>
        <v>1.03699931059964E-5</v>
      </c>
      <c r="F99" s="13">
        <f t="shared" si="21"/>
        <v>0.54184321000000002</v>
      </c>
      <c r="G99" s="13">
        <f t="shared" si="22"/>
        <v>0.39885078688100001</v>
      </c>
      <c r="H99" s="13">
        <f t="shared" si="23"/>
        <v>0.29359406422310413</v>
      </c>
      <c r="I99" s="13">
        <f t="shared" si="24"/>
        <v>7.6333519253239499E-6</v>
      </c>
      <c r="J99" s="13">
        <f t="shared" si="25"/>
        <v>5.6189103522309596E-6</v>
      </c>
      <c r="K99" s="13">
        <f t="shared" ca="1" si="17"/>
        <v>-7.778898412278397E-4</v>
      </c>
      <c r="L99" s="13">
        <f t="shared" ca="1" si="26"/>
        <v>6.213535664240067E-7</v>
      </c>
      <c r="M99" s="13">
        <f t="shared" ca="1" si="18"/>
        <v>42257949528.682137</v>
      </c>
      <c r="N99" s="13">
        <f t="shared" ca="1" si="19"/>
        <v>15727548267.025869</v>
      </c>
      <c r="O99" s="13">
        <f t="shared" ca="1" si="20"/>
        <v>291111285.17795157</v>
      </c>
      <c r="P99" s="11">
        <f t="shared" ca="1" si="27"/>
        <v>7.882598343338361E-4</v>
      </c>
      <c r="Q99" s="11"/>
      <c r="R99" s="11"/>
      <c r="S99" s="11"/>
    </row>
    <row r="100" spans="1:19" x14ac:dyDescent="0.2">
      <c r="A100" s="55">
        <v>7377</v>
      </c>
      <c r="B100" s="55">
        <v>-4.2829100057133473E-3</v>
      </c>
      <c r="C100" s="11"/>
      <c r="D100" s="56">
        <f t="shared" si="16"/>
        <v>0.73770000000000002</v>
      </c>
      <c r="E100" s="56">
        <f t="shared" si="16"/>
        <v>-4.2829100057133473E-3</v>
      </c>
      <c r="F100" s="13">
        <f t="shared" si="21"/>
        <v>0.54420129000000006</v>
      </c>
      <c r="G100" s="13">
        <f t="shared" si="22"/>
        <v>0.40145729163300004</v>
      </c>
      <c r="H100" s="13">
        <f t="shared" si="23"/>
        <v>0.29615504403766418</v>
      </c>
      <c r="I100" s="13">
        <f t="shared" si="24"/>
        <v>-3.1595027112147366E-3</v>
      </c>
      <c r="J100" s="13">
        <f t="shared" si="25"/>
        <v>-2.3307651500631111E-3</v>
      </c>
      <c r="K100" s="13">
        <f t="shared" ca="1" si="17"/>
        <v>-7.7857605953046455E-4</v>
      </c>
      <c r="L100" s="13">
        <f t="shared" ca="1" si="26"/>
        <v>1.2280356406369698E-5</v>
      </c>
      <c r="M100" s="13">
        <f t="shared" ca="1" si="18"/>
        <v>41895761821.894608</v>
      </c>
      <c r="N100" s="13">
        <f t="shared" ca="1" si="19"/>
        <v>15426148739.444527</v>
      </c>
      <c r="O100" s="13">
        <f t="shared" ca="1" si="20"/>
        <v>280726049.31392461</v>
      </c>
      <c r="P100" s="11">
        <f t="shared" ca="1" si="27"/>
        <v>-3.504333946182883E-3</v>
      </c>
      <c r="Q100" s="11"/>
      <c r="R100" s="11"/>
      <c r="S100" s="11"/>
    </row>
    <row r="101" spans="1:19" x14ac:dyDescent="0.2">
      <c r="A101" s="55">
        <v>7405</v>
      </c>
      <c r="B101" s="55">
        <v>-2.54615000449121E-3</v>
      </c>
      <c r="C101" s="11"/>
      <c r="D101" s="56">
        <f t="shared" si="16"/>
        <v>0.74050000000000005</v>
      </c>
      <c r="E101" s="56">
        <f t="shared" si="16"/>
        <v>-2.54615000449121E-3</v>
      </c>
      <c r="F101" s="13">
        <f t="shared" si="21"/>
        <v>0.54834025000000008</v>
      </c>
      <c r="G101" s="13">
        <f t="shared" si="22"/>
        <v>0.40604595512500008</v>
      </c>
      <c r="H101" s="13">
        <f t="shared" si="23"/>
        <v>0.30067702977006261</v>
      </c>
      <c r="I101" s="13">
        <f t="shared" si="24"/>
        <v>-1.8854240783257412E-3</v>
      </c>
      <c r="J101" s="13">
        <f t="shared" si="25"/>
        <v>-1.3961565300002114E-3</v>
      </c>
      <c r="K101" s="13">
        <f t="shared" ca="1" si="17"/>
        <v>-7.7974756636048945E-4</v>
      </c>
      <c r="L101" s="13">
        <f t="shared" ca="1" si="26"/>
        <v>3.120177573434154E-6</v>
      </c>
      <c r="M101" s="13">
        <f t="shared" ca="1" si="18"/>
        <v>41266731912.192703</v>
      </c>
      <c r="N101" s="13">
        <f t="shared" ca="1" si="19"/>
        <v>14906709647.717262</v>
      </c>
      <c r="O101" s="13">
        <f t="shared" ca="1" si="20"/>
        <v>263043263.20660198</v>
      </c>
      <c r="P101" s="11">
        <f t="shared" ca="1" si="27"/>
        <v>-1.7664024381307205E-3</v>
      </c>
      <c r="Q101" s="11"/>
      <c r="R101" s="11"/>
      <c r="S101" s="11"/>
    </row>
    <row r="102" spans="1:19" x14ac:dyDescent="0.2">
      <c r="A102" s="55">
        <v>7428</v>
      </c>
      <c r="B102" s="55">
        <v>-4.4052400044165552E-3</v>
      </c>
      <c r="C102" s="11"/>
      <c r="D102" s="56">
        <f t="shared" si="16"/>
        <v>0.74280000000000002</v>
      </c>
      <c r="E102" s="56">
        <f t="shared" si="16"/>
        <v>-4.4052400044165552E-3</v>
      </c>
      <c r="F102" s="13">
        <f t="shared" si="21"/>
        <v>0.55175183999999999</v>
      </c>
      <c r="G102" s="13">
        <f t="shared" si="22"/>
        <v>0.409841266752</v>
      </c>
      <c r="H102" s="13">
        <f t="shared" si="23"/>
        <v>0.30443009294338558</v>
      </c>
      <c r="I102" s="13">
        <f t="shared" si="24"/>
        <v>-3.2722122752806173E-3</v>
      </c>
      <c r="J102" s="13">
        <f t="shared" si="25"/>
        <v>-2.4305992780784425E-3</v>
      </c>
      <c r="K102" s="13">
        <f t="shared" ca="1" si="17"/>
        <v>-7.8068190710958892E-4</v>
      </c>
      <c r="L102" s="13">
        <f t="shared" ca="1" si="26"/>
        <v>1.3137421400753495E-5</v>
      </c>
      <c r="M102" s="13">
        <f t="shared" ca="1" si="18"/>
        <v>40754579426.892586</v>
      </c>
      <c r="N102" s="13">
        <f t="shared" ca="1" si="19"/>
        <v>14487614925.931065</v>
      </c>
      <c r="O102" s="13">
        <f t="shared" ca="1" si="20"/>
        <v>248983137.66507745</v>
      </c>
      <c r="P102" s="11">
        <f t="shared" ca="1" si="27"/>
        <v>-3.6245580973069663E-3</v>
      </c>
      <c r="Q102" s="11"/>
      <c r="R102" s="11"/>
      <c r="S102" s="11"/>
    </row>
    <row r="103" spans="1:19" x14ac:dyDescent="0.2">
      <c r="A103" s="55">
        <v>7428</v>
      </c>
      <c r="B103" s="55">
        <v>-3.4052400005748495E-3</v>
      </c>
      <c r="C103" s="11"/>
      <c r="D103" s="56">
        <f t="shared" si="16"/>
        <v>0.74280000000000002</v>
      </c>
      <c r="E103" s="56">
        <f t="shared" si="16"/>
        <v>-3.4052400005748495E-3</v>
      </c>
      <c r="F103" s="13">
        <f t="shared" si="21"/>
        <v>0.55175183999999999</v>
      </c>
      <c r="G103" s="13">
        <f t="shared" si="22"/>
        <v>0.409841266752</v>
      </c>
      <c r="H103" s="13">
        <f t="shared" si="23"/>
        <v>0.30443009294338558</v>
      </c>
      <c r="I103" s="13">
        <f t="shared" si="24"/>
        <v>-2.5294122724269985E-3</v>
      </c>
      <c r="J103" s="13">
        <f t="shared" si="25"/>
        <v>-1.8788474359587744E-3</v>
      </c>
      <c r="K103" s="13">
        <f t="shared" ca="1" si="17"/>
        <v>-7.8068190710958892E-4</v>
      </c>
      <c r="L103" s="13">
        <f t="shared" ca="1" si="26"/>
        <v>6.8883051859740034E-6</v>
      </c>
      <c r="M103" s="13">
        <f t="shared" ca="1" si="18"/>
        <v>40754579426.892586</v>
      </c>
      <c r="N103" s="13">
        <f t="shared" ca="1" si="19"/>
        <v>14487614925.931065</v>
      </c>
      <c r="O103" s="13">
        <f t="shared" ca="1" si="20"/>
        <v>248983137.66507745</v>
      </c>
      <c r="P103" s="11">
        <f t="shared" ca="1" si="27"/>
        <v>-2.6245580934652606E-3</v>
      </c>
      <c r="Q103" s="11"/>
      <c r="R103" s="11"/>
      <c r="S103" s="11"/>
    </row>
    <row r="104" spans="1:19" x14ac:dyDescent="0.2">
      <c r="A104" s="55">
        <v>7433</v>
      </c>
      <c r="B104" s="55">
        <v>-8.8093900048988871E-3</v>
      </c>
      <c r="C104" s="11"/>
      <c r="D104" s="56">
        <f t="shared" si="16"/>
        <v>0.74329999999999996</v>
      </c>
      <c r="E104" s="56">
        <f t="shared" si="16"/>
        <v>-8.8093900048988871E-3</v>
      </c>
      <c r="F104" s="13">
        <f t="shared" si="21"/>
        <v>0.55249488999999996</v>
      </c>
      <c r="G104" s="13">
        <f t="shared" si="22"/>
        <v>0.41066945173699992</v>
      </c>
      <c r="H104" s="13">
        <f t="shared" si="23"/>
        <v>0.30525060347611205</v>
      </c>
      <c r="I104" s="13">
        <f t="shared" si="24"/>
        <v>-6.5480195906413427E-3</v>
      </c>
      <c r="J104" s="13">
        <f t="shared" si="25"/>
        <v>-4.8671429617237099E-3</v>
      </c>
      <c r="K104" s="13">
        <f t="shared" ca="1" si="17"/>
        <v>-7.8088168657288078E-4</v>
      </c>
      <c r="L104" s="13">
        <f t="shared" ca="1" si="26"/>
        <v>6.4456945817429877E-5</v>
      </c>
      <c r="M104" s="13">
        <f t="shared" ca="1" si="18"/>
        <v>40643783255.084366</v>
      </c>
      <c r="N104" s="13">
        <f t="shared" ca="1" si="19"/>
        <v>14397409054.873217</v>
      </c>
      <c r="O104" s="13">
        <f t="shared" ca="1" si="20"/>
        <v>245981808.48591581</v>
      </c>
      <c r="P104" s="11">
        <f t="shared" ca="1" si="27"/>
        <v>-8.0285083183260064E-3</v>
      </c>
      <c r="Q104" s="11"/>
      <c r="R104" s="11"/>
      <c r="S104" s="11"/>
    </row>
    <row r="105" spans="1:19" x14ac:dyDescent="0.2">
      <c r="A105" s="55">
        <v>7441</v>
      </c>
      <c r="B105" s="55">
        <v>-2.4560300080338493E-3</v>
      </c>
      <c r="C105" s="11"/>
      <c r="D105" s="56">
        <f t="shared" si="16"/>
        <v>0.74409999999999998</v>
      </c>
      <c r="E105" s="56">
        <f t="shared" si="16"/>
        <v>-2.4560300080338493E-3</v>
      </c>
      <c r="F105" s="13">
        <f t="shared" si="21"/>
        <v>0.55368481000000003</v>
      </c>
      <c r="G105" s="13">
        <f t="shared" si="22"/>
        <v>0.41199686712100003</v>
      </c>
      <c r="H105" s="13">
        <f t="shared" si="23"/>
        <v>0.30656686882473611</v>
      </c>
      <c r="I105" s="13">
        <f t="shared" si="24"/>
        <v>-1.8275319289779873E-3</v>
      </c>
      <c r="J105" s="13">
        <f t="shared" si="25"/>
        <v>-1.3598665083525204E-3</v>
      </c>
      <c r="K105" s="13">
        <f t="shared" ca="1" si="17"/>
        <v>-7.8119885398950919E-4</v>
      </c>
      <c r="L105" s="13">
        <f t="shared" ca="1" si="26"/>
        <v>2.8050593945574963E-6</v>
      </c>
      <c r="M105" s="13">
        <f t="shared" ca="1" si="18"/>
        <v>40466910646.324623</v>
      </c>
      <c r="N105" s="13">
        <f t="shared" ca="1" si="19"/>
        <v>14253747621.717087</v>
      </c>
      <c r="O105" s="13">
        <f t="shared" ca="1" si="20"/>
        <v>241220568.14626458</v>
      </c>
      <c r="P105" s="11">
        <f t="shared" ca="1" si="27"/>
        <v>-1.6748311540443401E-3</v>
      </c>
      <c r="Q105" s="11"/>
      <c r="R105" s="11"/>
      <c r="S105" s="11"/>
    </row>
    <row r="106" spans="1:19" x14ac:dyDescent="0.2">
      <c r="A106" s="55">
        <v>7459</v>
      </c>
      <c r="B106" s="55">
        <v>4.0890299933380447E-3</v>
      </c>
      <c r="C106" s="11"/>
      <c r="D106" s="56">
        <f t="shared" si="16"/>
        <v>0.74590000000000001</v>
      </c>
      <c r="E106" s="56">
        <f t="shared" si="16"/>
        <v>4.0890299933380447E-3</v>
      </c>
      <c r="F106" s="13">
        <f t="shared" si="21"/>
        <v>0.55636680999999999</v>
      </c>
      <c r="G106" s="13">
        <f t="shared" si="22"/>
        <v>0.41499400357900001</v>
      </c>
      <c r="H106" s="13">
        <f t="shared" si="23"/>
        <v>0.30954402726957608</v>
      </c>
      <c r="I106" s="13">
        <f t="shared" si="24"/>
        <v>3.0500074720308475E-3</v>
      </c>
      <c r="J106" s="13">
        <f t="shared" si="25"/>
        <v>2.2750005733878091E-3</v>
      </c>
      <c r="K106" s="13">
        <f t="shared" ca="1" si="17"/>
        <v>-7.8190132191604741E-4</v>
      </c>
      <c r="L106" s="13">
        <f t="shared" ca="1" si="26"/>
        <v>2.3725971877922962E-5</v>
      </c>
      <c r="M106" s="13">
        <f t="shared" ca="1" si="18"/>
        <v>40070749641.24791</v>
      </c>
      <c r="N106" s="13">
        <f t="shared" ca="1" si="19"/>
        <v>13933508033.052242</v>
      </c>
      <c r="O106" s="13">
        <f t="shared" ca="1" si="20"/>
        <v>230691246.94104618</v>
      </c>
      <c r="P106" s="11">
        <f t="shared" ca="1" si="27"/>
        <v>4.8709313152540921E-3</v>
      </c>
      <c r="Q106" s="11"/>
      <c r="R106" s="11"/>
      <c r="S106" s="11"/>
    </row>
    <row r="107" spans="1:19" x14ac:dyDescent="0.2">
      <c r="A107" s="55">
        <v>7531</v>
      </c>
      <c r="B107" s="55">
        <v>-3.7307300081010908E-3</v>
      </c>
      <c r="C107" s="11"/>
      <c r="D107" s="56">
        <f t="shared" si="16"/>
        <v>0.75309999999999999</v>
      </c>
      <c r="E107" s="56">
        <f t="shared" si="16"/>
        <v>-3.7307300081010908E-3</v>
      </c>
      <c r="F107" s="13">
        <f t="shared" si="21"/>
        <v>0.56715961000000004</v>
      </c>
      <c r="G107" s="13">
        <f t="shared" si="22"/>
        <v>0.42712790229100001</v>
      </c>
      <c r="H107" s="13">
        <f t="shared" si="23"/>
        <v>0.32167002321535215</v>
      </c>
      <c r="I107" s="13">
        <f t="shared" si="24"/>
        <v>-2.8096127691009313E-3</v>
      </c>
      <c r="J107" s="13">
        <f t="shared" si="25"/>
        <v>-2.1159193764099114E-3</v>
      </c>
      <c r="K107" s="13">
        <f t="shared" ca="1" si="17"/>
        <v>-7.8455668770239183E-4</v>
      </c>
      <c r="L107" s="13">
        <f t="shared" ca="1" si="26"/>
        <v>8.679937233829094E-6</v>
      </c>
      <c r="M107" s="13">
        <f t="shared" ca="1" si="18"/>
        <v>38510915835.772697</v>
      </c>
      <c r="N107" s="13">
        <f t="shared" ca="1" si="19"/>
        <v>12693755401.839056</v>
      </c>
      <c r="O107" s="13">
        <f t="shared" ca="1" si="20"/>
        <v>191091649.83430681</v>
      </c>
      <c r="P107" s="11">
        <f t="shared" ca="1" si="27"/>
        <v>-2.9461733203986987E-3</v>
      </c>
      <c r="Q107" s="11"/>
      <c r="R107" s="11"/>
      <c r="S107" s="11"/>
    </row>
    <row r="108" spans="1:19" x14ac:dyDescent="0.2">
      <c r="A108" s="55">
        <v>7531</v>
      </c>
      <c r="B108" s="55">
        <v>-1.7307300076936372E-3</v>
      </c>
      <c r="C108" s="11"/>
      <c r="D108" s="56">
        <f t="shared" si="16"/>
        <v>0.75309999999999999</v>
      </c>
      <c r="E108" s="56">
        <f t="shared" si="16"/>
        <v>-1.7307300076936372E-3</v>
      </c>
      <c r="F108" s="13">
        <f t="shared" si="21"/>
        <v>0.56715961000000004</v>
      </c>
      <c r="G108" s="13">
        <f t="shared" si="22"/>
        <v>0.42712790229100001</v>
      </c>
      <c r="H108" s="13">
        <f t="shared" si="23"/>
        <v>0.32167002321535215</v>
      </c>
      <c r="I108" s="13">
        <f t="shared" si="24"/>
        <v>-1.3034127687940782E-3</v>
      </c>
      <c r="J108" s="13">
        <f t="shared" si="25"/>
        <v>-9.8160015617882032E-4</v>
      </c>
      <c r="K108" s="13">
        <f t="shared" ca="1" si="17"/>
        <v>-7.8455668770239183E-4</v>
      </c>
      <c r="L108" s="13">
        <f t="shared" ca="1" si="26"/>
        <v>8.9524395146325555E-7</v>
      </c>
      <c r="M108" s="13">
        <f t="shared" ca="1" si="18"/>
        <v>38510915835.772697</v>
      </c>
      <c r="N108" s="13">
        <f t="shared" ca="1" si="19"/>
        <v>12693755401.839056</v>
      </c>
      <c r="O108" s="13">
        <f t="shared" ca="1" si="20"/>
        <v>191091649.83430681</v>
      </c>
      <c r="P108" s="11">
        <f t="shared" ca="1" si="27"/>
        <v>-9.4617331999124533E-4</v>
      </c>
      <c r="Q108" s="11"/>
      <c r="R108" s="11"/>
      <c r="S108" s="11"/>
    </row>
    <row r="109" spans="1:19" x14ac:dyDescent="0.2">
      <c r="A109" s="55">
        <v>7975</v>
      </c>
      <c r="B109" s="55">
        <v>-6.1925000773044303E-4</v>
      </c>
      <c r="C109" s="11"/>
      <c r="D109" s="56">
        <f t="shared" si="16"/>
        <v>0.79749999999999999</v>
      </c>
      <c r="E109" s="56">
        <f t="shared" si="16"/>
        <v>-6.1925000773044303E-4</v>
      </c>
      <c r="F109" s="13">
        <f t="shared" si="21"/>
        <v>0.63600625</v>
      </c>
      <c r="G109" s="13">
        <f t="shared" si="22"/>
        <v>0.50721498437500001</v>
      </c>
      <c r="H109" s="13">
        <f t="shared" si="23"/>
        <v>0.40450395003906248</v>
      </c>
      <c r="I109" s="13">
        <f t="shared" si="24"/>
        <v>-4.9385188116502833E-4</v>
      </c>
      <c r="J109" s="13">
        <f t="shared" si="25"/>
        <v>-3.938468752291101E-4</v>
      </c>
      <c r="K109" s="13">
        <f t="shared" ca="1" si="17"/>
        <v>-7.9546880075335351E-4</v>
      </c>
      <c r="L109" s="13">
        <f t="shared" ca="1" si="26"/>
        <v>3.1053063014451365E-8</v>
      </c>
      <c r="M109" s="13">
        <f t="shared" ca="1" si="18"/>
        <v>29741359431.754513</v>
      </c>
      <c r="N109" s="13">
        <f t="shared" ca="1" si="19"/>
        <v>6445724662.6773882</v>
      </c>
      <c r="O109" s="13">
        <f t="shared" ca="1" si="20"/>
        <v>31601285.76891927</v>
      </c>
      <c r="P109" s="11">
        <f t="shared" ca="1" si="27"/>
        <v>1.7621879302291048E-4</v>
      </c>
      <c r="Q109" s="11"/>
      <c r="R109" s="11"/>
      <c r="S109" s="11"/>
    </row>
    <row r="110" spans="1:19" x14ac:dyDescent="0.2">
      <c r="A110" s="55">
        <v>8065</v>
      </c>
      <c r="B110" s="55">
        <v>3.1060499968589284E-3</v>
      </c>
      <c r="C110" s="11"/>
      <c r="D110" s="56">
        <f t="shared" si="16"/>
        <v>0.80649999999999999</v>
      </c>
      <c r="E110" s="56">
        <f t="shared" si="16"/>
        <v>3.1060499968589284E-3</v>
      </c>
      <c r="F110" s="13">
        <f t="shared" si="21"/>
        <v>0.65044225</v>
      </c>
      <c r="G110" s="13">
        <f t="shared" si="22"/>
        <v>0.52458167462500005</v>
      </c>
      <c r="H110" s="13">
        <f t="shared" si="23"/>
        <v>0.42307512058506253</v>
      </c>
      <c r="I110" s="13">
        <f t="shared" si="24"/>
        <v>2.5050293224667258E-3</v>
      </c>
      <c r="J110" s="13">
        <f t="shared" si="25"/>
        <v>2.0203061485694145E-3</v>
      </c>
      <c r="K110" s="13">
        <f t="shared" ca="1" si="17"/>
        <v>-7.9653479665572555E-4</v>
      </c>
      <c r="L110" s="13">
        <f t="shared" ca="1" si="26"/>
        <v>1.5230168070571813E-5</v>
      </c>
      <c r="M110" s="13">
        <f t="shared" ca="1" si="18"/>
        <v>28135403465.188805</v>
      </c>
      <c r="N110" s="13">
        <f t="shared" ca="1" si="19"/>
        <v>5458285469.9683838</v>
      </c>
      <c r="O110" s="13">
        <f t="shared" ca="1" si="20"/>
        <v>16032159.635184331</v>
      </c>
      <c r="P110" s="11">
        <f t="shared" ca="1" si="27"/>
        <v>3.9025847935146539E-3</v>
      </c>
      <c r="Q110" s="11"/>
      <c r="R110" s="11"/>
      <c r="S110" s="11"/>
    </row>
    <row r="111" spans="1:19" x14ac:dyDescent="0.2">
      <c r="A111" s="55">
        <v>8091</v>
      </c>
      <c r="B111" s="55">
        <v>4.0044699999270961E-3</v>
      </c>
      <c r="C111" s="11"/>
      <c r="D111" s="56">
        <f t="shared" si="16"/>
        <v>0.80910000000000004</v>
      </c>
      <c r="E111" s="56">
        <f t="shared" si="16"/>
        <v>4.0044699999270961E-3</v>
      </c>
      <c r="F111" s="13">
        <f t="shared" si="21"/>
        <v>0.65464281000000002</v>
      </c>
      <c r="G111" s="13">
        <f t="shared" si="22"/>
        <v>0.52967149757100007</v>
      </c>
      <c r="H111" s="13">
        <f t="shared" si="23"/>
        <v>0.4285572086846961</v>
      </c>
      <c r="I111" s="13">
        <f t="shared" si="24"/>
        <v>3.2400166769410137E-3</v>
      </c>
      <c r="J111" s="13">
        <f t="shared" si="25"/>
        <v>2.6214974933129742E-3</v>
      </c>
      <c r="K111" s="13">
        <f t="shared" ca="1" si="17"/>
        <v>-7.9677083901299388E-4</v>
      </c>
      <c r="L111" s="13">
        <f t="shared" ca="1" si="26"/>
        <v>2.3051913593506141E-5</v>
      </c>
      <c r="M111" s="13">
        <f t="shared" ca="1" si="18"/>
        <v>27681858991.047207</v>
      </c>
      <c r="N111" s="13">
        <f t="shared" ca="1" si="19"/>
        <v>5189735629.3633547</v>
      </c>
      <c r="O111" s="13">
        <f t="shared" ca="1" si="20"/>
        <v>12528591.627012622</v>
      </c>
      <c r="P111" s="11">
        <f t="shared" ca="1" si="27"/>
        <v>4.8012408389400902E-3</v>
      </c>
      <c r="Q111" s="11"/>
      <c r="R111" s="11"/>
      <c r="S111" s="11"/>
    </row>
    <row r="112" spans="1:19" x14ac:dyDescent="0.2">
      <c r="A112" s="55">
        <v>8101</v>
      </c>
      <c r="B112" s="55">
        <v>2.196169996750541E-3</v>
      </c>
      <c r="C112" s="11"/>
      <c r="D112" s="56">
        <f t="shared" si="16"/>
        <v>0.81010000000000004</v>
      </c>
      <c r="E112" s="56">
        <f t="shared" si="16"/>
        <v>2.196169996750541E-3</v>
      </c>
      <c r="F112" s="13">
        <f t="shared" si="21"/>
        <v>0.65626201000000006</v>
      </c>
      <c r="G112" s="13">
        <f t="shared" si="22"/>
        <v>0.53163785430100008</v>
      </c>
      <c r="H112" s="13">
        <f t="shared" si="23"/>
        <v>0.43067982576924019</v>
      </c>
      <c r="I112" s="13">
        <f t="shared" si="24"/>
        <v>1.7791173143676133E-3</v>
      </c>
      <c r="J112" s="13">
        <f t="shared" si="25"/>
        <v>1.4412629363692035E-3</v>
      </c>
      <c r="K112" s="13">
        <f t="shared" ca="1" si="17"/>
        <v>-7.9685304087280789E-4</v>
      </c>
      <c r="L112" s="13">
        <f t="shared" ca="1" si="26"/>
        <v>8.9581869037440986E-6</v>
      </c>
      <c r="M112" s="13">
        <f t="shared" ca="1" si="18"/>
        <v>27508650062.659958</v>
      </c>
      <c r="N112" s="13">
        <f t="shared" ca="1" si="19"/>
        <v>5088420589.2359829</v>
      </c>
      <c r="O112" s="13">
        <f t="shared" ca="1" si="20"/>
        <v>11298210.136673957</v>
      </c>
      <c r="P112" s="11">
        <f t="shared" ca="1" si="27"/>
        <v>2.9930230376233489E-3</v>
      </c>
      <c r="Q112" s="11"/>
      <c r="R112" s="11"/>
      <c r="S112" s="11"/>
    </row>
    <row r="113" spans="1:19" x14ac:dyDescent="0.2">
      <c r="A113" s="55">
        <v>8222</v>
      </c>
      <c r="B113" s="55">
        <v>1.4157399928080849E-3</v>
      </c>
      <c r="C113" s="11"/>
      <c r="D113" s="56">
        <f t="shared" si="16"/>
        <v>0.82220000000000004</v>
      </c>
      <c r="E113" s="56">
        <f t="shared" si="16"/>
        <v>1.4157399928080849E-3</v>
      </c>
      <c r="F113" s="13">
        <f t="shared" si="21"/>
        <v>0.67601284000000006</v>
      </c>
      <c r="G113" s="13">
        <f t="shared" si="22"/>
        <v>0.55581775704800007</v>
      </c>
      <c r="H113" s="13">
        <f t="shared" si="23"/>
        <v>0.45699335984486567</v>
      </c>
      <c r="I113" s="13">
        <f t="shared" si="24"/>
        <v>1.1640214220868075E-3</v>
      </c>
      <c r="J113" s="13">
        <f t="shared" si="25"/>
        <v>9.5705841323977313E-4</v>
      </c>
      <c r="K113" s="13">
        <f t="shared" ca="1" si="17"/>
        <v>-7.9746973996068114E-4</v>
      </c>
      <c r="L113" s="13">
        <f t="shared" ca="1" si="26"/>
        <v>4.8982973212223928E-6</v>
      </c>
      <c r="M113" s="13">
        <f t="shared" ca="1" si="18"/>
        <v>25466492743.227985</v>
      </c>
      <c r="N113" s="13">
        <f t="shared" ca="1" si="19"/>
        <v>3948237794.4121857</v>
      </c>
      <c r="O113" s="13">
        <f t="shared" ca="1" si="20"/>
        <v>1485469.4182616004</v>
      </c>
      <c r="P113" s="11">
        <f t="shared" ca="1" si="27"/>
        <v>2.2132097327687661E-3</v>
      </c>
      <c r="Q113" s="11"/>
      <c r="R113" s="11"/>
      <c r="S113" s="11"/>
    </row>
    <row r="114" spans="1:19" x14ac:dyDescent="0.2">
      <c r="A114" s="55">
        <v>8227</v>
      </c>
      <c r="B114" s="55">
        <v>-6.9884100012131967E-3</v>
      </c>
      <c r="C114" s="11"/>
      <c r="D114" s="56">
        <f t="shared" si="16"/>
        <v>0.82269999999999999</v>
      </c>
      <c r="E114" s="56">
        <f t="shared" si="16"/>
        <v>-6.9884100012131967E-3</v>
      </c>
      <c r="F114" s="13">
        <f t="shared" si="21"/>
        <v>0.67683528999999998</v>
      </c>
      <c r="G114" s="13">
        <f t="shared" si="22"/>
        <v>0.55683239308299992</v>
      </c>
      <c r="H114" s="13">
        <f t="shared" si="23"/>
        <v>0.45810600978938409</v>
      </c>
      <c r="I114" s="13">
        <f t="shared" si="24"/>
        <v>-5.7493649079980967E-3</v>
      </c>
      <c r="J114" s="13">
        <f t="shared" si="25"/>
        <v>-4.7300025098100341E-3</v>
      </c>
      <c r="K114" s="13">
        <f t="shared" ca="1" si="17"/>
        <v>-7.9748020198519413E-4</v>
      </c>
      <c r="L114" s="13">
        <f t="shared" ca="1" si="26"/>
        <v>3.8327611778969282E-5</v>
      </c>
      <c r="M114" s="13">
        <f t="shared" ca="1" si="18"/>
        <v>25384220623.959499</v>
      </c>
      <c r="N114" s="13">
        <f t="shared" ca="1" si="19"/>
        <v>3904490370.3913026</v>
      </c>
      <c r="O114" s="13">
        <f t="shared" ca="1" si="20"/>
        <v>1278838.0603486844</v>
      </c>
      <c r="P114" s="11">
        <f t="shared" ca="1" si="27"/>
        <v>-6.1909297992280028E-3</v>
      </c>
      <c r="Q114" s="11"/>
      <c r="R114" s="11"/>
      <c r="S114" s="11"/>
    </row>
    <row r="115" spans="1:19" x14ac:dyDescent="0.2">
      <c r="A115" s="55">
        <v>8235.5</v>
      </c>
      <c r="B115" s="55">
        <v>-3.6754649991053157E-3</v>
      </c>
      <c r="C115" s="11"/>
      <c r="D115" s="56">
        <f t="shared" si="16"/>
        <v>0.82355</v>
      </c>
      <c r="E115" s="56">
        <f t="shared" si="16"/>
        <v>-3.6754649991053157E-3</v>
      </c>
      <c r="F115" s="13">
        <f t="shared" si="21"/>
        <v>0.67823460250000001</v>
      </c>
      <c r="G115" s="13">
        <f t="shared" si="22"/>
        <v>0.55856010688887503</v>
      </c>
      <c r="H115" s="13">
        <f t="shared" si="23"/>
        <v>0.46000217602833299</v>
      </c>
      <c r="I115" s="13">
        <f t="shared" si="24"/>
        <v>-3.0269292000131829E-3</v>
      </c>
      <c r="J115" s="13">
        <f t="shared" si="25"/>
        <v>-2.492827542670857E-3</v>
      </c>
      <c r="K115" s="13">
        <f t="shared" ca="1" si="17"/>
        <v>-7.9749525138453586E-4</v>
      </c>
      <c r="L115" s="13">
        <f t="shared" ca="1" si="26"/>
        <v>8.2827098687960078E-6</v>
      </c>
      <c r="M115" s="13">
        <f t="shared" ca="1" si="18"/>
        <v>25244739829.632927</v>
      </c>
      <c r="N115" s="13">
        <f t="shared" ca="1" si="19"/>
        <v>3830725991.9162469</v>
      </c>
      <c r="O115" s="13">
        <f t="shared" ca="1" si="20"/>
        <v>963273.53526139434</v>
      </c>
      <c r="P115" s="11">
        <f t="shared" ca="1" si="27"/>
        <v>-2.8779697477207796E-3</v>
      </c>
      <c r="Q115" s="11"/>
      <c r="R115" s="11"/>
      <c r="S115" s="11"/>
    </row>
    <row r="116" spans="1:19" x14ac:dyDescent="0.2">
      <c r="A116" s="55">
        <v>8235.5</v>
      </c>
      <c r="B116" s="55">
        <v>-1.6754650059738196E-3</v>
      </c>
      <c r="C116" s="11"/>
      <c r="D116" s="56">
        <f t="shared" si="16"/>
        <v>0.82355</v>
      </c>
      <c r="E116" s="56">
        <f t="shared" si="16"/>
        <v>-1.6754650059738196E-3</v>
      </c>
      <c r="F116" s="13">
        <f t="shared" si="21"/>
        <v>0.67823460250000001</v>
      </c>
      <c r="G116" s="13">
        <f t="shared" si="22"/>
        <v>0.55856010688887503</v>
      </c>
      <c r="H116" s="13">
        <f t="shared" si="23"/>
        <v>0.46000217602833299</v>
      </c>
      <c r="I116" s="13">
        <f t="shared" si="24"/>
        <v>-1.3798292056697392E-3</v>
      </c>
      <c r="J116" s="13">
        <f t="shared" si="25"/>
        <v>-1.1363583423293138E-3</v>
      </c>
      <c r="K116" s="13">
        <f t="shared" ca="1" si="17"/>
        <v>-7.9749525138453586E-4</v>
      </c>
      <c r="L116" s="13">
        <f t="shared" ca="1" si="26"/>
        <v>7.708308899735672E-7</v>
      </c>
      <c r="M116" s="13">
        <f t="shared" ca="1" si="18"/>
        <v>25244739829.632927</v>
      </c>
      <c r="N116" s="13">
        <f t="shared" ca="1" si="19"/>
        <v>3830725991.9162469</v>
      </c>
      <c r="O116" s="13">
        <f t="shared" ca="1" si="20"/>
        <v>963273.53526139434</v>
      </c>
      <c r="P116" s="11">
        <f t="shared" ca="1" si="27"/>
        <v>-8.7796975458928378E-4</v>
      </c>
      <c r="Q116" s="11"/>
      <c r="R116" s="11"/>
      <c r="S116" s="11"/>
    </row>
    <row r="117" spans="1:19" x14ac:dyDescent="0.2">
      <c r="A117" s="55">
        <v>8235.5</v>
      </c>
      <c r="B117" s="55">
        <v>9.3245349999051541E-3</v>
      </c>
      <c r="C117" s="11"/>
      <c r="D117" s="56">
        <f t="shared" ref="D117:E132" si="28">A117/A$18</f>
        <v>0.82355</v>
      </c>
      <c r="E117" s="56">
        <f t="shared" si="28"/>
        <v>9.3245349999051541E-3</v>
      </c>
      <c r="F117" s="13">
        <f t="shared" si="21"/>
        <v>0.67823460250000001</v>
      </c>
      <c r="G117" s="13">
        <f t="shared" si="22"/>
        <v>0.55856010688887503</v>
      </c>
      <c r="H117" s="13">
        <f t="shared" si="23"/>
        <v>0.46000217602833299</v>
      </c>
      <c r="I117" s="13">
        <f t="shared" si="24"/>
        <v>7.6792207991718897E-3</v>
      </c>
      <c r="J117" s="13">
        <f t="shared" si="25"/>
        <v>6.32422228915801E-3</v>
      </c>
      <c r="K117" s="13">
        <f t="shared" ca="1" si="17"/>
        <v>-7.9749525138453586E-4</v>
      </c>
      <c r="L117" s="13">
        <f t="shared" ca="1" si="26"/>
        <v>1.0245549640802361E-4</v>
      </c>
      <c r="M117" s="13">
        <f t="shared" ca="1" si="18"/>
        <v>25244739829.632927</v>
      </c>
      <c r="N117" s="13">
        <f t="shared" ca="1" si="19"/>
        <v>3830725991.9162469</v>
      </c>
      <c r="O117" s="13">
        <f t="shared" ca="1" si="20"/>
        <v>963273.53526139434</v>
      </c>
      <c r="P117" s="11">
        <f t="shared" ca="1" si="27"/>
        <v>1.0122030251289689E-2</v>
      </c>
      <c r="Q117" s="11"/>
      <c r="R117" s="11"/>
      <c r="S117" s="11"/>
    </row>
    <row r="118" spans="1:19" x14ac:dyDescent="0.2">
      <c r="A118" s="55">
        <v>8238</v>
      </c>
      <c r="B118" s="55">
        <v>-8.8775399999576621E-3</v>
      </c>
      <c r="C118" s="11"/>
      <c r="D118" s="56">
        <f t="shared" si="28"/>
        <v>0.82379999999999998</v>
      </c>
      <c r="E118" s="56">
        <f t="shared" si="28"/>
        <v>-8.8775399999576621E-3</v>
      </c>
      <c r="F118" s="13">
        <f t="shared" si="21"/>
        <v>0.67864643999999996</v>
      </c>
      <c r="G118" s="13">
        <f t="shared" si="22"/>
        <v>0.55906893727199991</v>
      </c>
      <c r="H118" s="13">
        <f t="shared" si="23"/>
        <v>0.46056099052467353</v>
      </c>
      <c r="I118" s="13">
        <f t="shared" si="24"/>
        <v>-7.3133174519651222E-3</v>
      </c>
      <c r="J118" s="13">
        <f t="shared" si="25"/>
        <v>-6.0247109169288679E-3</v>
      </c>
      <c r="K118" s="13">
        <f t="shared" ca="1" si="17"/>
        <v>-7.9749902198204131E-4</v>
      </c>
      <c r="L118" s="13">
        <f t="shared" ca="1" si="26"/>
        <v>6.5287062205765224E-5</v>
      </c>
      <c r="M118" s="13">
        <f t="shared" ca="1" si="18"/>
        <v>25203807472.538208</v>
      </c>
      <c r="N118" s="13">
        <f t="shared" ca="1" si="19"/>
        <v>3809175670.5416732</v>
      </c>
      <c r="O118" s="13">
        <f t="shared" ca="1" si="20"/>
        <v>879003.58484828018</v>
      </c>
      <c r="P118" s="11">
        <f t="shared" ca="1" si="27"/>
        <v>-8.0800409779756208E-3</v>
      </c>
      <c r="Q118" s="11"/>
      <c r="R118" s="11"/>
      <c r="S118" s="11"/>
    </row>
    <row r="119" spans="1:19" x14ac:dyDescent="0.2">
      <c r="A119" s="55">
        <v>8238</v>
      </c>
      <c r="B119" s="55">
        <v>-2.8775399987353012E-3</v>
      </c>
      <c r="C119" s="11"/>
      <c r="D119" s="56">
        <f t="shared" si="28"/>
        <v>0.82379999999999998</v>
      </c>
      <c r="E119" s="56">
        <f t="shared" si="28"/>
        <v>-2.8775399987353012E-3</v>
      </c>
      <c r="F119" s="13">
        <f t="shared" si="21"/>
        <v>0.67864643999999996</v>
      </c>
      <c r="G119" s="13">
        <f t="shared" si="22"/>
        <v>0.55906893727199991</v>
      </c>
      <c r="H119" s="13">
        <f t="shared" si="23"/>
        <v>0.46056099052467353</v>
      </c>
      <c r="I119" s="13">
        <f t="shared" si="24"/>
        <v>-2.370517450958141E-3</v>
      </c>
      <c r="J119" s="13">
        <f t="shared" si="25"/>
        <v>-1.9528322760993164E-3</v>
      </c>
      <c r="K119" s="13">
        <f t="shared" ca="1" si="17"/>
        <v>-7.9749902198204131E-4</v>
      </c>
      <c r="L119" s="13">
        <f t="shared" ca="1" si="26"/>
        <v>4.3265704649726554E-6</v>
      </c>
      <c r="M119" s="13">
        <f t="shared" ca="1" si="18"/>
        <v>25203807472.538208</v>
      </c>
      <c r="N119" s="13">
        <f t="shared" ca="1" si="19"/>
        <v>3809175670.5416732</v>
      </c>
      <c r="O119" s="13">
        <f t="shared" ca="1" si="20"/>
        <v>879003.58484828018</v>
      </c>
      <c r="P119" s="11">
        <f t="shared" ca="1" si="27"/>
        <v>-2.0800409767532599E-3</v>
      </c>
      <c r="Q119" s="11"/>
      <c r="R119" s="11"/>
      <c r="S119" s="11"/>
    </row>
    <row r="120" spans="1:19" x14ac:dyDescent="0.2">
      <c r="A120" s="57">
        <v>8301.5</v>
      </c>
      <c r="B120" s="57">
        <v>-6.0102450006525032E-3</v>
      </c>
      <c r="C120" s="11"/>
      <c r="D120" s="56">
        <f t="shared" si="28"/>
        <v>0.83015000000000005</v>
      </c>
      <c r="E120" s="56">
        <f t="shared" si="28"/>
        <v>-6.0102450006525032E-3</v>
      </c>
      <c r="F120" s="13">
        <f t="shared" si="21"/>
        <v>0.6891490225000001</v>
      </c>
      <c r="G120" s="13">
        <f t="shared" si="22"/>
        <v>0.5720970610283751</v>
      </c>
      <c r="H120" s="13">
        <f t="shared" si="23"/>
        <v>0.47492637521270564</v>
      </c>
      <c r="I120" s="13">
        <f t="shared" si="24"/>
        <v>-4.9894048872916761E-3</v>
      </c>
      <c r="J120" s="13">
        <f t="shared" si="25"/>
        <v>-4.1419544671851853E-3</v>
      </c>
      <c r="K120" s="13">
        <f t="shared" ca="1" si="17"/>
        <v>-7.9749486702442398E-4</v>
      </c>
      <c r="L120" s="13">
        <f t="shared" ca="1" si="26"/>
        <v>2.717276395563956E-5</v>
      </c>
      <c r="M120" s="13">
        <f t="shared" ca="1" si="18"/>
        <v>24177988571.763798</v>
      </c>
      <c r="N120" s="13">
        <f t="shared" ca="1" si="19"/>
        <v>3283764693.0756755</v>
      </c>
      <c r="O120" s="13">
        <f t="shared" ca="1" si="20"/>
        <v>30243.7943498526</v>
      </c>
      <c r="P120" s="11">
        <f t="shared" ca="1" si="27"/>
        <v>-5.2127501336280795E-3</v>
      </c>
      <c r="Q120" s="11"/>
      <c r="R120" s="11"/>
      <c r="S120" s="11"/>
    </row>
    <row r="121" spans="1:19" x14ac:dyDescent="0.2">
      <c r="A121" s="57">
        <v>8314.5</v>
      </c>
      <c r="B121" s="57">
        <v>9.389649931108579E-4</v>
      </c>
      <c r="C121" s="11"/>
      <c r="D121" s="56">
        <f t="shared" si="28"/>
        <v>0.83145000000000002</v>
      </c>
      <c r="E121" s="56">
        <f t="shared" si="28"/>
        <v>9.389649931108579E-4</v>
      </c>
      <c r="F121" s="13">
        <f t="shared" si="21"/>
        <v>0.69130910249999999</v>
      </c>
      <c r="G121" s="13">
        <f t="shared" si="22"/>
        <v>0.574788953273625</v>
      </c>
      <c r="H121" s="13">
        <f t="shared" si="23"/>
        <v>0.47790827519935553</v>
      </c>
      <c r="I121" s="13">
        <f t="shared" si="24"/>
        <v>7.807024435220228E-4</v>
      </c>
      <c r="J121" s="13">
        <f t="shared" si="25"/>
        <v>6.4911504666638584E-4</v>
      </c>
      <c r="K121" s="13">
        <f t="shared" ca="1" si="17"/>
        <v>-7.9747030403631998E-4</v>
      </c>
      <c r="L121" s="13">
        <f t="shared" ca="1" si="26"/>
        <v>3.015207541178608E-6</v>
      </c>
      <c r="M121" s="13">
        <f t="shared" ca="1" si="18"/>
        <v>23971251101.914352</v>
      </c>
      <c r="N121" s="13">
        <f t="shared" ca="1" si="19"/>
        <v>3181376861.676661</v>
      </c>
      <c r="O121" s="13">
        <f t="shared" ca="1" si="20"/>
        <v>160413.87660684949</v>
      </c>
      <c r="P121" s="11">
        <f t="shared" ca="1" si="27"/>
        <v>1.7364352971471779E-3</v>
      </c>
      <c r="Q121" s="11"/>
      <c r="R121" s="11"/>
      <c r="S121" s="11"/>
    </row>
    <row r="122" spans="1:19" x14ac:dyDescent="0.2">
      <c r="A122" s="57">
        <v>8348</v>
      </c>
      <c r="B122" s="57">
        <v>-4.7688400009064935E-3</v>
      </c>
      <c r="C122" s="11"/>
      <c r="D122" s="56">
        <f t="shared" si="28"/>
        <v>0.83479999999999999</v>
      </c>
      <c r="E122" s="56">
        <f t="shared" si="28"/>
        <v>-4.7688400009064935E-3</v>
      </c>
      <c r="F122" s="13">
        <f t="shared" si="21"/>
        <v>0.69689104000000002</v>
      </c>
      <c r="G122" s="13">
        <f t="shared" si="22"/>
        <v>0.58176464019200003</v>
      </c>
      <c r="H122" s="13">
        <f t="shared" si="23"/>
        <v>0.48565712163228164</v>
      </c>
      <c r="I122" s="13">
        <f t="shared" si="24"/>
        <v>-3.9810276327567409E-3</v>
      </c>
      <c r="J122" s="13">
        <f t="shared" si="25"/>
        <v>-3.3233618678253272E-3</v>
      </c>
      <c r="K122" s="13">
        <f t="shared" ca="1" si="17"/>
        <v>-7.9736986488374126E-4</v>
      </c>
      <c r="L122" s="13">
        <f t="shared" ca="1" si="26"/>
        <v>1.5772575041320582E-5</v>
      </c>
      <c r="M122" s="13">
        <f t="shared" ca="1" si="18"/>
        <v>23443594003.669472</v>
      </c>
      <c r="N122" s="13">
        <f t="shared" ca="1" si="19"/>
        <v>2925561325.4652324</v>
      </c>
      <c r="O122" s="13">
        <f t="shared" ca="1" si="20"/>
        <v>966309.87931161316</v>
      </c>
      <c r="P122" s="11">
        <f t="shared" ca="1" si="27"/>
        <v>-3.9714701360227525E-3</v>
      </c>
      <c r="Q122" s="11"/>
      <c r="R122" s="11"/>
      <c r="S122" s="11"/>
    </row>
    <row r="123" spans="1:19" x14ac:dyDescent="0.2">
      <c r="A123" s="57">
        <v>8348</v>
      </c>
      <c r="B123" s="57">
        <v>-7.6884000009158626E-4</v>
      </c>
      <c r="C123" s="11"/>
      <c r="D123" s="56">
        <f t="shared" si="28"/>
        <v>0.83479999999999999</v>
      </c>
      <c r="E123" s="56">
        <f t="shared" si="28"/>
        <v>-7.6884000009158626E-4</v>
      </c>
      <c r="F123" s="13">
        <f t="shared" si="21"/>
        <v>0.69689104000000002</v>
      </c>
      <c r="G123" s="13">
        <f t="shared" si="22"/>
        <v>0.58176464019200003</v>
      </c>
      <c r="H123" s="13">
        <f t="shared" si="23"/>
        <v>0.48565712163228164</v>
      </c>
      <c r="I123" s="13">
        <f t="shared" si="24"/>
        <v>-6.4182763207645615E-4</v>
      </c>
      <c r="J123" s="13">
        <f t="shared" si="25"/>
        <v>-5.3579770725742555E-4</v>
      </c>
      <c r="K123" s="13">
        <f t="shared" ca="1" si="17"/>
        <v>-7.9736986488374126E-4</v>
      </c>
      <c r="L123" s="13">
        <f t="shared" ca="1" si="26"/>
        <v>8.1395318505864534E-10</v>
      </c>
      <c r="M123" s="13">
        <f t="shared" ca="1" si="18"/>
        <v>23443594003.669472</v>
      </c>
      <c r="N123" s="13">
        <f t="shared" ca="1" si="19"/>
        <v>2925561325.4652324</v>
      </c>
      <c r="O123" s="13">
        <f t="shared" ca="1" si="20"/>
        <v>966309.87931161316</v>
      </c>
      <c r="P123" s="11">
        <f t="shared" ca="1" si="27"/>
        <v>2.8529864792154998E-5</v>
      </c>
      <c r="Q123" s="11"/>
      <c r="R123" s="11"/>
      <c r="S123" s="11"/>
    </row>
    <row r="124" spans="1:19" x14ac:dyDescent="0.2">
      <c r="A124" s="57">
        <v>8350.5</v>
      </c>
      <c r="B124" s="57">
        <v>-6.9709150047856383E-3</v>
      </c>
      <c r="C124" s="11"/>
      <c r="D124" s="56">
        <f t="shared" si="28"/>
        <v>0.83504999999999996</v>
      </c>
      <c r="E124" s="56">
        <f t="shared" si="28"/>
        <v>-6.9709150047856383E-3</v>
      </c>
      <c r="F124" s="13">
        <f t="shared" si="21"/>
        <v>0.69730850249999998</v>
      </c>
      <c r="G124" s="13">
        <f t="shared" si="22"/>
        <v>0.58228746501262496</v>
      </c>
      <c r="H124" s="13">
        <f t="shared" si="23"/>
        <v>0.4862391476587925</v>
      </c>
      <c r="I124" s="13">
        <f t="shared" si="24"/>
        <v>-5.8210625747462472E-3</v>
      </c>
      <c r="J124" s="13">
        <f t="shared" si="25"/>
        <v>-4.8608783030418537E-3</v>
      </c>
      <c r="K124" s="13">
        <f t="shared" ca="1" si="17"/>
        <v>-7.9736022350904026E-4</v>
      </c>
      <c r="L124" s="13">
        <f t="shared" ca="1" si="26"/>
        <v>3.811277863742315E-5</v>
      </c>
      <c r="M124" s="13">
        <f t="shared" ca="1" si="18"/>
        <v>23404509710.530418</v>
      </c>
      <c r="N124" s="13">
        <f t="shared" ca="1" si="19"/>
        <v>2906932540.309761</v>
      </c>
      <c r="O124" s="13">
        <f t="shared" ca="1" si="20"/>
        <v>1053488.4061139098</v>
      </c>
      <c r="P124" s="11">
        <f t="shared" ca="1" si="27"/>
        <v>-6.1735547812765985E-3</v>
      </c>
      <c r="Q124" s="11"/>
      <c r="R124" s="11"/>
      <c r="S124" s="11"/>
    </row>
    <row r="125" spans="1:19" x14ac:dyDescent="0.2">
      <c r="A125" s="57">
        <v>8420</v>
      </c>
      <c r="B125" s="57">
        <v>-1.5886000037426129E-3</v>
      </c>
      <c r="C125" s="11"/>
      <c r="D125" s="56">
        <f t="shared" si="28"/>
        <v>0.84199999999999997</v>
      </c>
      <c r="E125" s="56">
        <f t="shared" si="28"/>
        <v>-1.5886000037426129E-3</v>
      </c>
      <c r="F125" s="13">
        <f t="shared" si="21"/>
        <v>0.70896399999999993</v>
      </c>
      <c r="G125" s="13">
        <f t="shared" si="22"/>
        <v>0.59694768799999987</v>
      </c>
      <c r="H125" s="13">
        <f t="shared" si="23"/>
        <v>0.50262995329599991</v>
      </c>
      <c r="I125" s="13">
        <f t="shared" si="24"/>
        <v>-1.33760120315128E-3</v>
      </c>
      <c r="J125" s="13">
        <f t="shared" si="25"/>
        <v>-1.1262602130533777E-3</v>
      </c>
      <c r="K125" s="13">
        <f t="shared" ca="1" si="17"/>
        <v>-7.9697288038762214E-4</v>
      </c>
      <c r="L125" s="13">
        <f t="shared" ca="1" si="26"/>
        <v>6.2667350243129773E-7</v>
      </c>
      <c r="M125" s="13">
        <f t="shared" ca="1" si="18"/>
        <v>22334150057.946556</v>
      </c>
      <c r="N125" s="13">
        <f t="shared" ca="1" si="19"/>
        <v>2414495064.5831099</v>
      </c>
      <c r="O125" s="13">
        <f t="shared" ca="1" si="20"/>
        <v>4963132.1004863605</v>
      </c>
      <c r="P125" s="11">
        <f t="shared" ca="1" si="27"/>
        <v>-7.9162712335499076E-4</v>
      </c>
      <c r="Q125" s="11"/>
      <c r="R125" s="11"/>
      <c r="S125" s="11"/>
    </row>
    <row r="126" spans="1:19" x14ac:dyDescent="0.2">
      <c r="A126" s="57">
        <v>8431</v>
      </c>
      <c r="B126" s="57">
        <v>-4.4777299990528263E-3</v>
      </c>
      <c r="C126" s="11"/>
      <c r="D126" s="56">
        <f t="shared" si="28"/>
        <v>0.84309999999999996</v>
      </c>
      <c r="E126" s="56">
        <f t="shared" si="28"/>
        <v>-4.4777299990528263E-3</v>
      </c>
      <c r="F126" s="13">
        <f t="shared" si="21"/>
        <v>0.71081760999999999</v>
      </c>
      <c r="G126" s="13">
        <f t="shared" si="22"/>
        <v>0.59929032699099993</v>
      </c>
      <c r="H126" s="13">
        <f t="shared" si="23"/>
        <v>0.50526167468611205</v>
      </c>
      <c r="I126" s="13">
        <f t="shared" si="24"/>
        <v>-3.7751741622014377E-3</v>
      </c>
      <c r="J126" s="13">
        <f t="shared" si="25"/>
        <v>-3.1828493361520317E-3</v>
      </c>
      <c r="K126" s="13">
        <f t="shared" ca="1" si="17"/>
        <v>-7.9689046085738412E-4</v>
      </c>
      <c r="L126" s="13">
        <f t="shared" ca="1" si="26"/>
        <v>1.3548579705942835E-5</v>
      </c>
      <c r="M126" s="13">
        <f t="shared" ca="1" si="18"/>
        <v>22167588793.399807</v>
      </c>
      <c r="N126" s="13">
        <f t="shared" ca="1" si="19"/>
        <v>2341024260.2444811</v>
      </c>
      <c r="O126" s="13">
        <f t="shared" ca="1" si="20"/>
        <v>5842515.1145835584</v>
      </c>
      <c r="P126" s="11">
        <f t="shared" ca="1" si="27"/>
        <v>-3.6808395381954422E-3</v>
      </c>
      <c r="Q126" s="11"/>
      <c r="R126" s="11"/>
      <c r="S126" s="11"/>
    </row>
    <row r="127" spans="1:19" x14ac:dyDescent="0.2">
      <c r="A127" s="57">
        <v>8431</v>
      </c>
      <c r="B127" s="57">
        <v>-2.4777299986453727E-3</v>
      </c>
      <c r="C127" s="11"/>
      <c r="D127" s="56">
        <f t="shared" si="28"/>
        <v>0.84309999999999996</v>
      </c>
      <c r="E127" s="56">
        <f t="shared" si="28"/>
        <v>-2.4777299986453727E-3</v>
      </c>
      <c r="F127" s="13">
        <f t="shared" si="21"/>
        <v>0.71081760999999999</v>
      </c>
      <c r="G127" s="13">
        <f t="shared" si="22"/>
        <v>0.59929032699099993</v>
      </c>
      <c r="H127" s="13">
        <f t="shared" si="23"/>
        <v>0.50526167468611205</v>
      </c>
      <c r="I127" s="13">
        <f t="shared" si="24"/>
        <v>-2.0889741618579137E-3</v>
      </c>
      <c r="J127" s="13">
        <f t="shared" si="25"/>
        <v>-1.761214115862407E-3</v>
      </c>
      <c r="K127" s="13">
        <f t="shared" ca="1" si="17"/>
        <v>-7.9689046085738412E-4</v>
      </c>
      <c r="L127" s="13">
        <f t="shared" ca="1" si="26"/>
        <v>2.8252215517913388E-6</v>
      </c>
      <c r="M127" s="13">
        <f t="shared" ca="1" si="18"/>
        <v>22167588793.399807</v>
      </c>
      <c r="N127" s="13">
        <f t="shared" ca="1" si="19"/>
        <v>2341024260.2444811</v>
      </c>
      <c r="O127" s="13">
        <f t="shared" ca="1" si="20"/>
        <v>5842515.1145835584</v>
      </c>
      <c r="P127" s="11">
        <f t="shared" ca="1" si="27"/>
        <v>-1.6808395377879886E-3</v>
      </c>
      <c r="Q127" s="11"/>
      <c r="R127" s="11"/>
      <c r="S127" s="11"/>
    </row>
    <row r="128" spans="1:19" x14ac:dyDescent="0.2">
      <c r="A128" s="57">
        <v>8438</v>
      </c>
      <c r="B128" s="57">
        <v>-2.0435400074347854E-3</v>
      </c>
      <c r="C128" s="11"/>
      <c r="D128" s="56">
        <f t="shared" si="28"/>
        <v>0.84379999999999999</v>
      </c>
      <c r="E128" s="56">
        <f t="shared" si="28"/>
        <v>-2.0435400074347854E-3</v>
      </c>
      <c r="F128" s="13">
        <f t="shared" si="21"/>
        <v>0.71199844000000001</v>
      </c>
      <c r="G128" s="13">
        <f t="shared" si="22"/>
        <v>0.60078428367199999</v>
      </c>
      <c r="H128" s="13">
        <f t="shared" si="23"/>
        <v>0.50694177856243361</v>
      </c>
      <c r="I128" s="13">
        <f t="shared" si="24"/>
        <v>-1.7243390582734718E-3</v>
      </c>
      <c r="J128" s="13">
        <f t="shared" si="25"/>
        <v>-1.4549972973711555E-3</v>
      </c>
      <c r="K128" s="13">
        <f t="shared" ca="1" si="17"/>
        <v>-7.9683500778364056E-4</v>
      </c>
      <c r="L128" s="13">
        <f t="shared" ca="1" si="26"/>
        <v>1.554273356155161E-6</v>
      </c>
      <c r="M128" s="13">
        <f t="shared" ca="1" si="18"/>
        <v>22061998190.11874</v>
      </c>
      <c r="N128" s="13">
        <f t="shared" ca="1" si="19"/>
        <v>2294901013.8002443</v>
      </c>
      <c r="O128" s="13">
        <f t="shared" ca="1" si="20"/>
        <v>6438845.8108197358</v>
      </c>
      <c r="P128" s="11">
        <f t="shared" ca="1" si="27"/>
        <v>-1.2467049996511448E-3</v>
      </c>
      <c r="Q128" s="11"/>
      <c r="R128" s="11"/>
      <c r="S128" s="11"/>
    </row>
    <row r="129" spans="1:19" x14ac:dyDescent="0.2">
      <c r="A129" s="57">
        <v>8998</v>
      </c>
      <c r="B129" s="57">
        <v>-3.08340007904917E-4</v>
      </c>
      <c r="C129" s="11"/>
      <c r="D129" s="56">
        <f t="shared" si="28"/>
        <v>0.89980000000000004</v>
      </c>
      <c r="E129" s="56">
        <f t="shared" si="28"/>
        <v>-3.08340007904917E-4</v>
      </c>
      <c r="F129" s="13">
        <f t="shared" si="21"/>
        <v>0.80964004000000012</v>
      </c>
      <c r="G129" s="13">
        <f t="shared" si="22"/>
        <v>0.72851410799200012</v>
      </c>
      <c r="H129" s="13">
        <f t="shared" si="23"/>
        <v>0.65551699437120181</v>
      </c>
      <c r="I129" s="13">
        <f t="shared" si="24"/>
        <v>-2.7744433911284431E-4</v>
      </c>
      <c r="J129" s="13">
        <f t="shared" si="25"/>
        <v>-2.4964441633373733E-4</v>
      </c>
      <c r="K129" s="13">
        <f t="shared" ca="1" si="17"/>
        <v>-7.8482797181345489E-4</v>
      </c>
      <c r="L129" s="13">
        <f t="shared" ca="1" si="26"/>
        <v>2.2704077974970412E-7</v>
      </c>
      <c r="M129" s="13">
        <f t="shared" ca="1" si="18"/>
        <v>14591607134.969362</v>
      </c>
      <c r="N129" s="13">
        <f t="shared" ca="1" si="19"/>
        <v>113063806.72171512</v>
      </c>
      <c r="O129" s="13">
        <f t="shared" ca="1" si="20"/>
        <v>140854198.55842859</v>
      </c>
      <c r="P129" s="11">
        <f t="shared" ca="1" si="27"/>
        <v>4.7648796390853789E-4</v>
      </c>
      <c r="Q129" s="11"/>
      <c r="R129" s="11"/>
      <c r="S129" s="11"/>
    </row>
    <row r="130" spans="1:19" x14ac:dyDescent="0.2">
      <c r="A130" s="57">
        <v>9065.5</v>
      </c>
      <c r="B130" s="57">
        <v>-1.0764365004433785E-2</v>
      </c>
      <c r="C130" s="11"/>
      <c r="D130" s="56">
        <f t="shared" si="28"/>
        <v>0.90654999999999997</v>
      </c>
      <c r="E130" s="56">
        <f t="shared" si="28"/>
        <v>-1.0764365004433785E-2</v>
      </c>
      <c r="F130" s="13">
        <f t="shared" si="21"/>
        <v>0.82183290249999996</v>
      </c>
      <c r="G130" s="13">
        <f t="shared" si="22"/>
        <v>0.74503261776137497</v>
      </c>
      <c r="H130" s="13">
        <f t="shared" si="23"/>
        <v>0.67540931963157447</v>
      </c>
      <c r="I130" s="13">
        <f t="shared" si="24"/>
        <v>-9.7584350947694468E-3</v>
      </c>
      <c r="J130" s="13">
        <f t="shared" si="25"/>
        <v>-8.8465093351632416E-3</v>
      </c>
      <c r="K130" s="13">
        <f t="shared" ca="1" si="17"/>
        <v>-7.8237077364924548E-4</v>
      </c>
      <c r="L130" s="13">
        <f t="shared" ca="1" si="26"/>
        <v>9.9640208823415809E-5</v>
      </c>
      <c r="M130" s="13">
        <f t="shared" ca="1" si="18"/>
        <v>13815902937.680922</v>
      </c>
      <c r="N130" s="13">
        <f t="shared" ca="1" si="19"/>
        <v>39443697.905950159</v>
      </c>
      <c r="O130" s="13">
        <f t="shared" ca="1" si="20"/>
        <v>167783748.46949932</v>
      </c>
      <c r="P130" s="11">
        <f t="shared" ca="1" si="27"/>
        <v>-9.9819942307845383E-3</v>
      </c>
      <c r="Q130" s="11"/>
      <c r="R130" s="11"/>
      <c r="S130" s="11"/>
    </row>
    <row r="131" spans="1:19" x14ac:dyDescent="0.2">
      <c r="A131" s="57">
        <v>9065.5</v>
      </c>
      <c r="B131" s="57">
        <v>-1.7643650062382221E-3</v>
      </c>
      <c r="C131" s="11"/>
      <c r="D131" s="56">
        <f t="shared" si="28"/>
        <v>0.90654999999999997</v>
      </c>
      <c r="E131" s="56">
        <f t="shared" si="28"/>
        <v>-1.7643650062382221E-3</v>
      </c>
      <c r="F131" s="13">
        <f t="shared" si="21"/>
        <v>0.82183290249999996</v>
      </c>
      <c r="G131" s="13">
        <f t="shared" si="22"/>
        <v>0.74503261776137497</v>
      </c>
      <c r="H131" s="13">
        <f t="shared" si="23"/>
        <v>0.67540931963157447</v>
      </c>
      <c r="I131" s="13">
        <f t="shared" si="24"/>
        <v>-1.5994850964052602E-3</v>
      </c>
      <c r="J131" s="13">
        <f t="shared" si="25"/>
        <v>-1.4500132141461886E-3</v>
      </c>
      <c r="K131" s="13">
        <f t="shared" ca="1" si="17"/>
        <v>-7.8237077364924548E-4</v>
      </c>
      <c r="L131" s="13">
        <f t="shared" ca="1" si="26"/>
        <v>9.6431267283801315E-7</v>
      </c>
      <c r="M131" s="13">
        <f t="shared" ca="1" si="18"/>
        <v>13815902937.680922</v>
      </c>
      <c r="N131" s="13">
        <f t="shared" ca="1" si="19"/>
        <v>39443697.905950159</v>
      </c>
      <c r="O131" s="13">
        <f t="shared" ca="1" si="20"/>
        <v>167783748.46949932</v>
      </c>
      <c r="P131" s="11">
        <f t="shared" ca="1" si="27"/>
        <v>-9.8199423258897665E-4</v>
      </c>
      <c r="Q131" s="11"/>
      <c r="R131" s="11"/>
      <c r="S131" s="11"/>
    </row>
    <row r="132" spans="1:19" x14ac:dyDescent="0.2">
      <c r="A132" s="57">
        <v>9065.5</v>
      </c>
      <c r="B132" s="57">
        <v>9.235634992364794E-3</v>
      </c>
      <c r="C132" s="11"/>
      <c r="D132" s="56">
        <f t="shared" si="28"/>
        <v>0.90654999999999997</v>
      </c>
      <c r="E132" s="56">
        <f t="shared" si="28"/>
        <v>9.235634992364794E-3</v>
      </c>
      <c r="F132" s="13">
        <f t="shared" si="21"/>
        <v>0.82183290249999996</v>
      </c>
      <c r="G132" s="13">
        <f t="shared" si="22"/>
        <v>0.74503261776137497</v>
      </c>
      <c r="H132" s="13">
        <f t="shared" si="23"/>
        <v>0.67540931963157447</v>
      </c>
      <c r="I132" s="13">
        <f t="shared" si="24"/>
        <v>8.3725649023283031E-3</v>
      </c>
      <c r="J132" s="13">
        <f t="shared" si="25"/>
        <v>7.5901487122057229E-3</v>
      </c>
      <c r="K132" s="13">
        <f t="shared" ca="1" si="17"/>
        <v>-7.8237077364924548E-4</v>
      </c>
      <c r="L132" s="13">
        <f t="shared" ca="1" si="26"/>
        <v>1.0036043952789056E-4</v>
      </c>
      <c r="M132" s="13">
        <f t="shared" ca="1" si="18"/>
        <v>13815902937.680922</v>
      </c>
      <c r="N132" s="13">
        <f t="shared" ca="1" si="19"/>
        <v>39443697.905950159</v>
      </c>
      <c r="O132" s="13">
        <f t="shared" ca="1" si="20"/>
        <v>167783748.46949932</v>
      </c>
      <c r="P132" s="11">
        <f t="shared" ca="1" si="27"/>
        <v>1.001800576601404E-2</v>
      </c>
      <c r="Q132" s="11"/>
      <c r="R132" s="11"/>
      <c r="S132" s="11"/>
    </row>
    <row r="133" spans="1:19" x14ac:dyDescent="0.2">
      <c r="A133" s="57">
        <v>9124</v>
      </c>
      <c r="B133" s="57">
        <v>-1.4929200042388402E-3</v>
      </c>
      <c r="C133" s="11"/>
      <c r="D133" s="56">
        <f t="shared" ref="D133:E196" si="29">A133/A$18</f>
        <v>0.91239999999999999</v>
      </c>
      <c r="E133" s="56">
        <f t="shared" si="29"/>
        <v>-1.4929200042388402E-3</v>
      </c>
      <c r="F133" s="13">
        <f t="shared" si="21"/>
        <v>0.83247375999999995</v>
      </c>
      <c r="G133" s="13">
        <f t="shared" si="22"/>
        <v>0.75954905862399991</v>
      </c>
      <c r="H133" s="13">
        <f t="shared" si="23"/>
        <v>0.69301256108853748</v>
      </c>
      <c r="I133" s="13">
        <f t="shared" si="24"/>
        <v>-1.3621402118675179E-3</v>
      </c>
      <c r="J133" s="13">
        <f t="shared" si="25"/>
        <v>-1.2428167293079232E-3</v>
      </c>
      <c r="K133" s="13">
        <f t="shared" ca="1" si="17"/>
        <v>-7.8006545142314575E-4</v>
      </c>
      <c r="L133" s="13">
        <f t="shared" ca="1" si="26"/>
        <v>5.0816161347006373E-7</v>
      </c>
      <c r="M133" s="13">
        <f t="shared" ca="1" si="18"/>
        <v>13164302796.206432</v>
      </c>
      <c r="N133" s="13">
        <f t="shared" ca="1" si="19"/>
        <v>6413063.4834416807</v>
      </c>
      <c r="O133" s="13">
        <f t="shared" ca="1" si="20"/>
        <v>192834793.85376161</v>
      </c>
      <c r="P133" s="11">
        <f t="shared" ca="1" si="27"/>
        <v>-7.1285455281569444E-4</v>
      </c>
      <c r="Q133" s="11"/>
      <c r="R133" s="11"/>
      <c r="S133" s="11"/>
    </row>
    <row r="134" spans="1:19" x14ac:dyDescent="0.2">
      <c r="A134" s="57">
        <v>9266</v>
      </c>
      <c r="B134" s="57">
        <v>2.0292199988034554E-3</v>
      </c>
      <c r="C134" s="11"/>
      <c r="D134" s="56">
        <f t="shared" si="29"/>
        <v>0.92659999999999998</v>
      </c>
      <c r="E134" s="56">
        <f t="shared" si="29"/>
        <v>2.0292199988034554E-3</v>
      </c>
      <c r="F134" s="13">
        <f t="shared" si="21"/>
        <v>0.85858755999999992</v>
      </c>
      <c r="G134" s="13">
        <f t="shared" si="22"/>
        <v>0.79556723309599986</v>
      </c>
      <c r="H134" s="13">
        <f t="shared" si="23"/>
        <v>0.7371725981867534</v>
      </c>
      <c r="I134" s="13">
        <f t="shared" si="24"/>
        <v>1.8802752508912818E-3</v>
      </c>
      <c r="J134" s="13">
        <f t="shared" si="25"/>
        <v>1.7422630474758615E-3</v>
      </c>
      <c r="K134" s="13">
        <f t="shared" ca="1" si="17"/>
        <v>-7.7379077806903401E-4</v>
      </c>
      <c r="L134" s="13">
        <f t="shared" ca="1" si="26"/>
        <v>7.8568694152633161E-6</v>
      </c>
      <c r="M134" s="13">
        <f t="shared" ca="1" si="18"/>
        <v>11660977404.790232</v>
      </c>
      <c r="N134" s="13">
        <f t="shared" ca="1" si="19"/>
        <v>41878095.528490089</v>
      </c>
      <c r="O134" s="13">
        <f t="shared" ca="1" si="20"/>
        <v>260027584.21820462</v>
      </c>
      <c r="P134" s="11">
        <f t="shared" ca="1" si="27"/>
        <v>2.8030107768724894E-3</v>
      </c>
      <c r="Q134" s="11"/>
      <c r="R134" s="11"/>
      <c r="S134" s="11"/>
    </row>
    <row r="135" spans="1:19" x14ac:dyDescent="0.2">
      <c r="A135" s="57">
        <v>9964</v>
      </c>
      <c r="B135" s="57">
        <v>-3.3901200076797977E-3</v>
      </c>
      <c r="C135" s="11"/>
      <c r="D135" s="56">
        <f t="shared" si="29"/>
        <v>0.99639999999999995</v>
      </c>
      <c r="E135" s="56">
        <f t="shared" si="29"/>
        <v>-3.3901200076797977E-3</v>
      </c>
      <c r="F135" s="13">
        <f t="shared" si="21"/>
        <v>0.99281295999999986</v>
      </c>
      <c r="G135" s="13">
        <f t="shared" si="22"/>
        <v>0.98923883334399976</v>
      </c>
      <c r="H135" s="13">
        <f t="shared" si="23"/>
        <v>0.98567757354396135</v>
      </c>
      <c r="I135" s="13">
        <f t="shared" si="24"/>
        <v>-3.3779155756521501E-3</v>
      </c>
      <c r="J135" s="13">
        <f t="shared" si="25"/>
        <v>-3.3657550795798022E-3</v>
      </c>
      <c r="K135" s="13">
        <f t="shared" ca="1" si="17"/>
        <v>-7.2896774086269244E-4</v>
      </c>
      <c r="L135" s="13">
        <f t="shared" ca="1" si="26"/>
        <v>7.0817313871858178E-6</v>
      </c>
      <c r="M135" s="13">
        <f t="shared" ca="1" si="18"/>
        <v>5781271202.7582979</v>
      </c>
      <c r="N135" s="13">
        <f t="shared" ca="1" si="19"/>
        <v>2380738302.6652446</v>
      </c>
      <c r="O135" s="13">
        <f t="shared" ca="1" si="20"/>
        <v>706513179.62806141</v>
      </c>
      <c r="P135" s="11">
        <f t="shared" ca="1" si="27"/>
        <v>-2.6611522668171053E-3</v>
      </c>
      <c r="Q135" s="11"/>
      <c r="R135" s="11"/>
      <c r="S135" s="11"/>
    </row>
    <row r="136" spans="1:19" x14ac:dyDescent="0.2">
      <c r="A136" s="57">
        <v>10126</v>
      </c>
      <c r="B136" s="57">
        <v>-2.484579999872949E-3</v>
      </c>
      <c r="C136" s="11"/>
      <c r="D136" s="56">
        <f t="shared" si="29"/>
        <v>1.0125999999999999</v>
      </c>
      <c r="E136" s="56">
        <f t="shared" si="29"/>
        <v>-2.484579999872949E-3</v>
      </c>
      <c r="F136" s="13">
        <f t="shared" si="21"/>
        <v>1.0253587599999998</v>
      </c>
      <c r="G136" s="13">
        <f t="shared" si="22"/>
        <v>1.0382782803759998</v>
      </c>
      <c r="H136" s="13">
        <f t="shared" si="23"/>
        <v>1.0513605867087372</v>
      </c>
      <c r="I136" s="13">
        <f t="shared" si="24"/>
        <v>-2.5158857078713482E-3</v>
      </c>
      <c r="J136" s="13">
        <f t="shared" si="25"/>
        <v>-2.5475858677905272E-3</v>
      </c>
      <c r="K136" s="13">
        <f t="shared" ca="1" si="17"/>
        <v>-7.1524280910622911E-4</v>
      </c>
      <c r="L136" s="13">
        <f t="shared" ca="1" si="26"/>
        <v>3.1305540946302682E-6</v>
      </c>
      <c r="M136" s="13">
        <f t="shared" ca="1" si="18"/>
        <v>4748676138.4714632</v>
      </c>
      <c r="N136" s="13">
        <f t="shared" ca="1" si="19"/>
        <v>3382024449.1659594</v>
      </c>
      <c r="O136" s="13">
        <f t="shared" ca="1" si="20"/>
        <v>833827901.76109624</v>
      </c>
      <c r="P136" s="11">
        <f t="shared" ca="1" si="27"/>
        <v>-1.7693371907667199E-3</v>
      </c>
      <c r="Q136" s="11"/>
      <c r="R136" s="11"/>
      <c r="S136" s="11"/>
    </row>
    <row r="137" spans="1:19" x14ac:dyDescent="0.2">
      <c r="A137" s="57">
        <v>10152.5</v>
      </c>
      <c r="B137" s="57">
        <v>-1.6265750091406517E-3</v>
      </c>
      <c r="C137" s="11"/>
      <c r="D137" s="56">
        <f t="shared" si="29"/>
        <v>1.01525</v>
      </c>
      <c r="E137" s="56">
        <f t="shared" si="29"/>
        <v>-1.6265750091406517E-3</v>
      </c>
      <c r="F137" s="13">
        <f t="shared" si="21"/>
        <v>1.0307325624999999</v>
      </c>
      <c r="G137" s="13">
        <f t="shared" si="22"/>
        <v>1.0464512340781249</v>
      </c>
      <c r="H137" s="13">
        <f t="shared" si="23"/>
        <v>1.0624096153978162</v>
      </c>
      <c r="I137" s="13">
        <f t="shared" si="24"/>
        <v>-1.6513802780300465E-3</v>
      </c>
      <c r="J137" s="13">
        <f t="shared" si="25"/>
        <v>-1.6765638272700047E-3</v>
      </c>
      <c r="K137" s="13">
        <f t="shared" ca="1" si="17"/>
        <v>-7.1287857710657229E-4</v>
      </c>
      <c r="L137" s="13">
        <f t="shared" ca="1" si="26"/>
        <v>8.3484116991180702E-7</v>
      </c>
      <c r="M137" s="13">
        <f t="shared" ca="1" si="18"/>
        <v>4590840744.4017534</v>
      </c>
      <c r="N137" s="13">
        <f t="shared" ca="1" si="19"/>
        <v>3560530032.9823666</v>
      </c>
      <c r="O137" s="13">
        <f t="shared" ca="1" si="20"/>
        <v>855383035.46152747</v>
      </c>
      <c r="P137" s="11">
        <f t="shared" ca="1" si="27"/>
        <v>-9.1369643203407938E-4</v>
      </c>
      <c r="Q137" s="11"/>
      <c r="R137" s="11"/>
      <c r="S137" s="11"/>
    </row>
    <row r="138" spans="1:19" x14ac:dyDescent="0.2">
      <c r="A138" s="57">
        <v>10193.5</v>
      </c>
      <c r="B138" s="57">
        <v>5.0593949999893084E-3</v>
      </c>
      <c r="C138" s="11"/>
      <c r="D138" s="56">
        <f t="shared" si="29"/>
        <v>1.01935</v>
      </c>
      <c r="E138" s="56">
        <f t="shared" si="29"/>
        <v>5.0593949999893084E-3</v>
      </c>
      <c r="F138" s="13">
        <f t="shared" si="21"/>
        <v>1.0390744224999999</v>
      </c>
      <c r="G138" s="13">
        <f t="shared" si="22"/>
        <v>1.0591805125753748</v>
      </c>
      <c r="H138" s="13">
        <f t="shared" si="23"/>
        <v>1.0796756554937084</v>
      </c>
      <c r="I138" s="13">
        <f t="shared" si="24"/>
        <v>5.1572942932391012E-3</v>
      </c>
      <c r="J138" s="13">
        <f t="shared" si="25"/>
        <v>5.2570879378132773E-3</v>
      </c>
      <c r="K138" s="13">
        <f t="shared" ca="1" si="17"/>
        <v>-7.0915472182649097E-4</v>
      </c>
      <c r="L138" s="13">
        <f t="shared" ca="1" si="26"/>
        <v>3.3276165893061134E-5</v>
      </c>
      <c r="M138" s="13">
        <f t="shared" ca="1" si="18"/>
        <v>4352663195.5001373</v>
      </c>
      <c r="N138" s="13">
        <f t="shared" ca="1" si="19"/>
        <v>3844620283.496357</v>
      </c>
      <c r="O138" s="13">
        <f t="shared" ca="1" si="20"/>
        <v>889119600.41394031</v>
      </c>
      <c r="P138" s="11">
        <f t="shared" ca="1" si="27"/>
        <v>5.7685497218157994E-3</v>
      </c>
      <c r="Q138" s="11"/>
      <c r="R138" s="11"/>
      <c r="S138" s="11"/>
    </row>
    <row r="139" spans="1:19" x14ac:dyDescent="0.2">
      <c r="A139" s="57">
        <v>10216</v>
      </c>
      <c r="B139" s="57">
        <v>1.2407199974404648E-3</v>
      </c>
      <c r="C139" s="11"/>
      <c r="D139" s="56">
        <f t="shared" si="29"/>
        <v>1.0216000000000001</v>
      </c>
      <c r="E139" s="56">
        <f t="shared" si="29"/>
        <v>1.2407199974404648E-3</v>
      </c>
      <c r="F139" s="13">
        <f t="shared" si="21"/>
        <v>1.0436665600000001</v>
      </c>
      <c r="G139" s="13">
        <f t="shared" si="22"/>
        <v>1.0662097576960001</v>
      </c>
      <c r="H139" s="13">
        <f t="shared" si="23"/>
        <v>1.0892398884622339</v>
      </c>
      <c r="I139" s="13">
        <f t="shared" si="24"/>
        <v>1.267519549385179E-3</v>
      </c>
      <c r="J139" s="13">
        <f t="shared" si="25"/>
        <v>1.2948979716518988E-3</v>
      </c>
      <c r="K139" s="13">
        <f t="shared" ca="1" si="17"/>
        <v>-7.0707707629997108E-4</v>
      </c>
      <c r="L139" s="13">
        <f t="shared" ca="1" si="26"/>
        <v>3.7939134404718048E-6</v>
      </c>
      <c r="M139" s="13">
        <f t="shared" ca="1" si="18"/>
        <v>4225040818.8428712</v>
      </c>
      <c r="N139" s="13">
        <f t="shared" ca="1" si="19"/>
        <v>4004559645.7440119</v>
      </c>
      <c r="O139" s="13">
        <f t="shared" ca="1" si="20"/>
        <v>907830057.27902925</v>
      </c>
      <c r="P139" s="11">
        <f t="shared" ca="1" si="27"/>
        <v>1.9477970737404359E-3</v>
      </c>
      <c r="Q139" s="11"/>
      <c r="R139" s="11"/>
      <c r="S139" s="11"/>
    </row>
    <row r="140" spans="1:19" x14ac:dyDescent="0.2">
      <c r="A140" s="57">
        <v>10253</v>
      </c>
      <c r="B140" s="57">
        <v>2.2500099948956631E-3</v>
      </c>
      <c r="C140" s="11"/>
      <c r="D140" s="56">
        <f t="shared" si="29"/>
        <v>1.0253000000000001</v>
      </c>
      <c r="E140" s="56">
        <f t="shared" si="29"/>
        <v>2.2500099948956631E-3</v>
      </c>
      <c r="F140" s="13">
        <f t="shared" si="21"/>
        <v>1.0512400900000003</v>
      </c>
      <c r="G140" s="13">
        <f t="shared" si="22"/>
        <v>1.0778364642770004</v>
      </c>
      <c r="H140" s="13">
        <f t="shared" si="23"/>
        <v>1.1051057268232087</v>
      </c>
      <c r="I140" s="13">
        <f t="shared" si="24"/>
        <v>2.3069352477665234E-3</v>
      </c>
      <c r="J140" s="13">
        <f t="shared" si="25"/>
        <v>2.3653007095350165E-3</v>
      </c>
      <c r="K140" s="13">
        <f t="shared" ca="1" si="17"/>
        <v>-7.0360801217758543E-4</v>
      </c>
      <c r="L140" s="13">
        <f t="shared" ca="1" si="26"/>
        <v>8.7238593317073492E-6</v>
      </c>
      <c r="M140" s="13">
        <f t="shared" ca="1" si="18"/>
        <v>4019886056.1791887</v>
      </c>
      <c r="N140" s="13">
        <f t="shared" ca="1" si="19"/>
        <v>4273707290.8426905</v>
      </c>
      <c r="O140" s="13">
        <f t="shared" ca="1" si="20"/>
        <v>938895363.48770082</v>
      </c>
      <c r="P140" s="11">
        <f t="shared" ca="1" si="27"/>
        <v>2.9536180070732485E-3</v>
      </c>
      <c r="Q140" s="11"/>
      <c r="R140" s="11"/>
      <c r="S140" s="11"/>
    </row>
    <row r="141" spans="1:19" x14ac:dyDescent="0.2">
      <c r="A141" s="57">
        <v>10260.5</v>
      </c>
      <c r="B141" s="57">
        <v>-2.3562150017824024E-3</v>
      </c>
      <c r="C141" s="11"/>
      <c r="D141" s="56">
        <f t="shared" si="29"/>
        <v>1.0260499999999999</v>
      </c>
      <c r="E141" s="56">
        <f t="shared" si="29"/>
        <v>-2.3562150017824024E-3</v>
      </c>
      <c r="F141" s="13">
        <f t="shared" si="21"/>
        <v>1.0527786024999999</v>
      </c>
      <c r="G141" s="13">
        <f t="shared" si="22"/>
        <v>1.0802034850951248</v>
      </c>
      <c r="H141" s="13">
        <f t="shared" si="23"/>
        <v>1.1083427858818529</v>
      </c>
      <c r="I141" s="13">
        <f t="shared" si="24"/>
        <v>-2.4175944025788339E-3</v>
      </c>
      <c r="J141" s="13">
        <f t="shared" si="25"/>
        <v>-2.4805727367660122E-3</v>
      </c>
      <c r="K141" s="13">
        <f t="shared" ca="1" si="17"/>
        <v>-7.0289686573395387E-4</v>
      </c>
      <c r="L141" s="13">
        <f t="shared" ca="1" si="26"/>
        <v>2.7334608589867162E-6</v>
      </c>
      <c r="M141" s="13">
        <f t="shared" ca="1" si="18"/>
        <v>3979011106.1075978</v>
      </c>
      <c r="N141" s="13">
        <f t="shared" ca="1" si="19"/>
        <v>4329186154.1886892</v>
      </c>
      <c r="O141" s="13">
        <f t="shared" ca="1" si="20"/>
        <v>945236830.34033966</v>
      </c>
      <c r="P141" s="11">
        <f t="shared" ca="1" si="27"/>
        <v>-1.6533181360484485E-3</v>
      </c>
      <c r="Q141" s="11"/>
      <c r="R141" s="11"/>
      <c r="S141" s="11"/>
    </row>
    <row r="142" spans="1:19" x14ac:dyDescent="0.2">
      <c r="A142" s="57">
        <v>10263</v>
      </c>
      <c r="B142" s="57">
        <v>-2.5582899979781359E-3</v>
      </c>
      <c r="C142" s="11"/>
      <c r="D142" s="56">
        <f t="shared" si="29"/>
        <v>1.0263</v>
      </c>
      <c r="E142" s="56">
        <f t="shared" si="29"/>
        <v>-2.5582899979781359E-3</v>
      </c>
      <c r="F142" s="13">
        <f t="shared" si="21"/>
        <v>1.05329169</v>
      </c>
      <c r="G142" s="13">
        <f t="shared" si="22"/>
        <v>1.0809932614469999</v>
      </c>
      <c r="H142" s="13">
        <f t="shared" si="23"/>
        <v>1.1094233842230561</v>
      </c>
      <c r="I142" s="13">
        <f t="shared" si="24"/>
        <v>-2.6255730249249609E-3</v>
      </c>
      <c r="J142" s="13">
        <f t="shared" si="25"/>
        <v>-2.6946255954804874E-3</v>
      </c>
      <c r="K142" s="13">
        <f t="shared" ca="1" si="17"/>
        <v>-7.0265922083175654E-4</v>
      </c>
      <c r="L142" s="13">
        <f t="shared" ca="1" si="26"/>
        <v>3.4433655810928758E-6</v>
      </c>
      <c r="M142" s="13">
        <f t="shared" ca="1" si="18"/>
        <v>3965439129.7151003</v>
      </c>
      <c r="N142" s="13">
        <f t="shared" ca="1" si="19"/>
        <v>4347747727.3340273</v>
      </c>
      <c r="O142" s="13">
        <f t="shared" ca="1" si="20"/>
        <v>947353951.45052981</v>
      </c>
      <c r="P142" s="11">
        <f t="shared" ca="1" si="27"/>
        <v>-1.8556307771463794E-3</v>
      </c>
      <c r="Q142" s="11"/>
      <c r="R142" s="11"/>
      <c r="S142" s="11"/>
    </row>
    <row r="143" spans="1:19" x14ac:dyDescent="0.2">
      <c r="A143" s="57">
        <v>10265.5</v>
      </c>
      <c r="B143" s="57">
        <v>2.2396349959308282E-3</v>
      </c>
      <c r="C143" s="11"/>
      <c r="D143" s="56">
        <f t="shared" si="29"/>
        <v>1.0265500000000001</v>
      </c>
      <c r="E143" s="56">
        <f t="shared" si="29"/>
        <v>2.2396349959308282E-3</v>
      </c>
      <c r="F143" s="13">
        <f t="shared" si="21"/>
        <v>1.0538049025000003</v>
      </c>
      <c r="G143" s="13">
        <f t="shared" si="22"/>
        <v>1.0817834226613754</v>
      </c>
      <c r="H143" s="13">
        <f t="shared" si="23"/>
        <v>1.110504772533035</v>
      </c>
      <c r="I143" s="13">
        <f t="shared" si="24"/>
        <v>2.2990973050727916E-3</v>
      </c>
      <c r="J143" s="13">
        <f t="shared" si="25"/>
        <v>2.3601383385224743E-3</v>
      </c>
      <c r="K143" s="13">
        <f t="shared" ca="1" si="17"/>
        <v>-7.0242127788573173E-4</v>
      </c>
      <c r="L143" s="13">
        <f t="shared" ca="1" si="26"/>
        <v>8.6556951183033812E-6</v>
      </c>
      <c r="M143" s="13">
        <f t="shared" ca="1" si="18"/>
        <v>3951893628.6312976</v>
      </c>
      <c r="N143" s="13">
        <f t="shared" ca="1" si="19"/>
        <v>4366343551.6538696</v>
      </c>
      <c r="O143" s="13">
        <f t="shared" ca="1" si="20"/>
        <v>949472717.93639886</v>
      </c>
      <c r="P143" s="11">
        <f t="shared" ca="1" si="27"/>
        <v>2.9420562738165599E-3</v>
      </c>
      <c r="Q143" s="11"/>
      <c r="R143" s="11"/>
      <c r="S143" s="11"/>
    </row>
    <row r="144" spans="1:19" x14ac:dyDescent="0.2">
      <c r="A144" s="57">
        <v>10928</v>
      </c>
      <c r="B144" s="57">
        <v>-3.1024000054458156E-4</v>
      </c>
      <c r="C144" s="11"/>
      <c r="D144" s="56">
        <f t="shared" si="29"/>
        <v>1.0928</v>
      </c>
      <c r="E144" s="56">
        <f t="shared" si="29"/>
        <v>-3.1024000054458156E-4</v>
      </c>
      <c r="F144" s="13">
        <f t="shared" si="21"/>
        <v>1.1942118399999999</v>
      </c>
      <c r="G144" s="13">
        <f t="shared" si="22"/>
        <v>1.3050346987519998</v>
      </c>
      <c r="H144" s="13">
        <f t="shared" si="23"/>
        <v>1.4261419187961855</v>
      </c>
      <c r="I144" s="13">
        <f t="shared" si="24"/>
        <v>-3.3903027259511872E-4</v>
      </c>
      <c r="J144" s="13">
        <f t="shared" si="25"/>
        <v>-3.7049228189194576E-4</v>
      </c>
      <c r="K144" s="13">
        <f t="shared" ca="1" si="17"/>
        <v>-6.2886184251394585E-4</v>
      </c>
      <c r="L144" s="13">
        <f t="shared" ca="1" si="26"/>
        <v>1.0151987817995055E-7</v>
      </c>
      <c r="M144" s="13">
        <f t="shared" ca="1" si="18"/>
        <v>1243302517.8765879</v>
      </c>
      <c r="N144" s="13">
        <f t="shared" ca="1" si="19"/>
        <v>10394096515.846859</v>
      </c>
      <c r="O144" s="13">
        <f t="shared" ca="1" si="20"/>
        <v>1561513369.159704</v>
      </c>
      <c r="P144" s="11">
        <f t="shared" ca="1" si="27"/>
        <v>3.1862184196936429E-4</v>
      </c>
      <c r="Q144" s="11"/>
      <c r="R144" s="11"/>
      <c r="S144" s="11"/>
    </row>
    <row r="145" spans="1:19" x14ac:dyDescent="0.2">
      <c r="A145" s="57">
        <v>10969</v>
      </c>
      <c r="B145" s="57">
        <v>4.3757300009019673E-3</v>
      </c>
      <c r="C145" s="11"/>
      <c r="D145" s="56">
        <f t="shared" si="29"/>
        <v>1.0969</v>
      </c>
      <c r="E145" s="56">
        <f t="shared" si="29"/>
        <v>4.3757300009019673E-3</v>
      </c>
      <c r="F145" s="13">
        <f t="shared" si="21"/>
        <v>1.2031896099999999</v>
      </c>
      <c r="G145" s="13">
        <f t="shared" si="22"/>
        <v>1.3197786832089999</v>
      </c>
      <c r="H145" s="13">
        <f t="shared" si="23"/>
        <v>1.4476652376119519</v>
      </c>
      <c r="I145" s="13">
        <f t="shared" si="24"/>
        <v>4.7997382379893682E-3</v>
      </c>
      <c r="J145" s="13">
        <f t="shared" si="25"/>
        <v>5.2648328732505375E-3</v>
      </c>
      <c r="K145" s="13">
        <f t="shared" ca="1" si="17"/>
        <v>-6.236217548346956E-4</v>
      </c>
      <c r="L145" s="13">
        <f t="shared" ca="1" si="26"/>
        <v>2.4993517977587257E-5</v>
      </c>
      <c r="M145" s="13">
        <f t="shared" ca="1" si="18"/>
        <v>1129804784.76739</v>
      </c>
      <c r="N145" s="13">
        <f t="shared" ca="1" si="19"/>
        <v>10831867965.723516</v>
      </c>
      <c r="O145" s="13">
        <f t="shared" ca="1" si="20"/>
        <v>1602199886.673815</v>
      </c>
      <c r="P145" s="11">
        <f t="shared" ca="1" si="27"/>
        <v>4.9993517557366633E-3</v>
      </c>
      <c r="Q145" s="11"/>
      <c r="R145" s="11"/>
      <c r="S145" s="11"/>
    </row>
    <row r="146" spans="1:19" x14ac:dyDescent="0.2">
      <c r="A146" s="57">
        <v>11023</v>
      </c>
      <c r="B146" s="57">
        <v>1.0109099966939539E-3</v>
      </c>
      <c r="C146" s="11"/>
      <c r="D146" s="56">
        <f t="shared" si="29"/>
        <v>1.1023000000000001</v>
      </c>
      <c r="E146" s="56">
        <f t="shared" si="29"/>
        <v>1.0109099966939539E-3</v>
      </c>
      <c r="F146" s="13">
        <f t="shared" si="21"/>
        <v>1.2150652900000001</v>
      </c>
      <c r="G146" s="13">
        <f t="shared" si="22"/>
        <v>1.3393664691670002</v>
      </c>
      <c r="H146" s="13">
        <f t="shared" si="23"/>
        <v>1.4763836589627843</v>
      </c>
      <c r="I146" s="13">
        <f t="shared" si="24"/>
        <v>1.1143260893557454E-3</v>
      </c>
      <c r="J146" s="13">
        <f t="shared" si="25"/>
        <v>1.2283216482968382E-3</v>
      </c>
      <c r="K146" s="13">
        <f t="shared" ca="1" si="17"/>
        <v>-6.1659785875355739E-4</v>
      </c>
      <c r="L146" s="13">
        <f t="shared" ca="1" si="26"/>
        <v>2.6487818195433574E-6</v>
      </c>
      <c r="M146" s="13">
        <f t="shared" ca="1" si="18"/>
        <v>989282830.45677078</v>
      </c>
      <c r="N146" s="13">
        <f t="shared" ca="1" si="19"/>
        <v>11418602247.132298</v>
      </c>
      <c r="O146" s="13">
        <f t="shared" ca="1" si="20"/>
        <v>1656193583.2602255</v>
      </c>
      <c r="P146" s="11">
        <f t="shared" ca="1" si="27"/>
        <v>1.6275078554475113E-3</v>
      </c>
      <c r="Q146" s="11"/>
      <c r="R146" s="11"/>
      <c r="S146" s="11"/>
    </row>
    <row r="147" spans="1:19" x14ac:dyDescent="0.2">
      <c r="A147" s="57">
        <v>11041</v>
      </c>
      <c r="B147" s="57">
        <v>7.5559699980658479E-3</v>
      </c>
      <c r="C147" s="11"/>
      <c r="D147" s="56">
        <f t="shared" si="29"/>
        <v>1.1041000000000001</v>
      </c>
      <c r="E147" s="56">
        <f t="shared" si="29"/>
        <v>7.5559699980658479E-3</v>
      </c>
      <c r="F147" s="13">
        <f t="shared" si="21"/>
        <v>1.2190368100000002</v>
      </c>
      <c r="G147" s="13">
        <f t="shared" si="22"/>
        <v>1.3459385419210004</v>
      </c>
      <c r="H147" s="13">
        <f t="shared" si="23"/>
        <v>1.4860507441349766</v>
      </c>
      <c r="I147" s="13">
        <f t="shared" si="24"/>
        <v>8.3425464748645029E-3</v>
      </c>
      <c r="J147" s="13">
        <f t="shared" si="25"/>
        <v>9.211005562897898E-3</v>
      </c>
      <c r="K147" s="13">
        <f t="shared" ca="1" si="17"/>
        <v>-6.1422565887588217E-4</v>
      </c>
      <c r="L147" s="13">
        <f t="shared" ca="1" si="26"/>
        <v>6.6752097072709504E-5</v>
      </c>
      <c r="M147" s="13">
        <f t="shared" ca="1" si="18"/>
        <v>944681948.24666452</v>
      </c>
      <c r="N147" s="13">
        <f t="shared" ca="1" si="19"/>
        <v>11616696520.774544</v>
      </c>
      <c r="O147" s="13">
        <f t="shared" ca="1" si="20"/>
        <v>1674290788.48158</v>
      </c>
      <c r="P147" s="11">
        <f t="shared" ca="1" si="27"/>
        <v>8.1701956569417301E-3</v>
      </c>
      <c r="Q147" s="11"/>
      <c r="R147" s="11"/>
      <c r="S147" s="11"/>
    </row>
    <row r="148" spans="1:19" x14ac:dyDescent="0.2">
      <c r="A148" s="57">
        <v>11064</v>
      </c>
      <c r="B148" s="57">
        <v>-1.3031199996476062E-3</v>
      </c>
      <c r="C148" s="11"/>
      <c r="D148" s="56">
        <f t="shared" si="29"/>
        <v>1.1064000000000001</v>
      </c>
      <c r="E148" s="56">
        <f t="shared" si="29"/>
        <v>-1.3031199996476062E-3</v>
      </c>
      <c r="F148" s="13">
        <f t="shared" si="21"/>
        <v>1.22412096</v>
      </c>
      <c r="G148" s="13">
        <f t="shared" si="22"/>
        <v>1.3543674301440001</v>
      </c>
      <c r="H148" s="13">
        <f t="shared" si="23"/>
        <v>1.4984721247113217</v>
      </c>
      <c r="I148" s="13">
        <f t="shared" si="24"/>
        <v>-1.4417719676101115E-3</v>
      </c>
      <c r="J148" s="13">
        <f t="shared" si="25"/>
        <v>-1.5951765049638275E-3</v>
      </c>
      <c r="K148" s="13">
        <f t="shared" ca="1" si="17"/>
        <v>-6.1117203016144983E-4</v>
      </c>
      <c r="L148" s="13">
        <f t="shared" ca="1" si="26"/>
        <v>4.7879199247601477E-7</v>
      </c>
      <c r="M148" s="13">
        <f t="shared" ca="1" si="18"/>
        <v>889306686.49640036</v>
      </c>
      <c r="N148" s="13">
        <f t="shared" ca="1" si="19"/>
        <v>11871617444.222616</v>
      </c>
      <c r="O148" s="13">
        <f t="shared" ca="1" si="20"/>
        <v>1697485179.046391</v>
      </c>
      <c r="P148" s="11">
        <f t="shared" ca="1" si="27"/>
        <v>-6.9194796948615633E-4</v>
      </c>
      <c r="Q148" s="11"/>
      <c r="R148" s="11"/>
      <c r="S148" s="11"/>
    </row>
    <row r="149" spans="1:19" x14ac:dyDescent="0.2">
      <c r="A149" s="57">
        <v>11064</v>
      </c>
      <c r="B149" s="57">
        <v>6.9688000075984746E-4</v>
      </c>
      <c r="C149" s="11"/>
      <c r="D149" s="56">
        <f t="shared" si="29"/>
        <v>1.1064000000000001</v>
      </c>
      <c r="E149" s="56">
        <f t="shared" si="29"/>
        <v>6.9688000075984746E-4</v>
      </c>
      <c r="F149" s="13">
        <f t="shared" si="21"/>
        <v>1.22412096</v>
      </c>
      <c r="G149" s="13">
        <f t="shared" si="22"/>
        <v>1.3543674301440001</v>
      </c>
      <c r="H149" s="13">
        <f t="shared" si="23"/>
        <v>1.4984721247113217</v>
      </c>
      <c r="I149" s="13">
        <f t="shared" si="24"/>
        <v>7.7102803284069522E-4</v>
      </c>
      <c r="J149" s="13">
        <f t="shared" si="25"/>
        <v>8.5306541553494518E-4</v>
      </c>
      <c r="K149" s="13">
        <f t="shared" ref="K149:K211" ca="1" si="30">+E$4+E$5*D149+E$6*D149^2</f>
        <v>-6.1117203016144983E-4</v>
      </c>
      <c r="L149" s="13">
        <f t="shared" ca="1" si="26"/>
        <v>1.7110001155973305E-6</v>
      </c>
      <c r="M149" s="13">
        <f t="shared" ref="M149:M211" ca="1" si="31">(M$1-M$2*D149+M$3*F149)^2</f>
        <v>889306686.49640036</v>
      </c>
      <c r="N149" s="13">
        <f t="shared" ref="N149:N211" ca="1" si="32">(-M$2+M$4*D149-M$5*F149)^2</f>
        <v>11871617444.222616</v>
      </c>
      <c r="O149" s="13">
        <f t="shared" ref="O149:O211" ca="1" si="33">+(M$3-D149*M$5+F149*M$6)^2</f>
        <v>1697485179.046391</v>
      </c>
      <c r="P149" s="11">
        <f t="shared" ca="1" si="27"/>
        <v>1.3080520309212973E-3</v>
      </c>
      <c r="Q149" s="11"/>
      <c r="R149" s="11"/>
      <c r="S149" s="11"/>
    </row>
    <row r="150" spans="1:19" x14ac:dyDescent="0.2">
      <c r="A150" s="57">
        <v>11090</v>
      </c>
      <c r="B150" s="57">
        <v>5.9529999271035194E-4</v>
      </c>
      <c r="C150" s="11"/>
      <c r="D150" s="56">
        <f t="shared" si="29"/>
        <v>1.109</v>
      </c>
      <c r="E150" s="56">
        <f t="shared" si="29"/>
        <v>5.9529999271035194E-4</v>
      </c>
      <c r="F150" s="13">
        <f t="shared" ref="F150:F212" si="34">D150*D150</f>
        <v>1.229881</v>
      </c>
      <c r="G150" s="13">
        <f t="shared" ref="G150:G212" si="35">D150*F150</f>
        <v>1.3639380290000001</v>
      </c>
      <c r="H150" s="13">
        <f t="shared" ref="H150:H212" si="36">F150*F150</f>
        <v>1.5126072741609999</v>
      </c>
      <c r="I150" s="13">
        <f t="shared" ref="I150:I212" si="37">E150*D150</f>
        <v>6.6018769191578033E-4</v>
      </c>
      <c r="J150" s="13">
        <f t="shared" ref="J150:J212" si="38">I150*D150</f>
        <v>7.3214815033460041E-4</v>
      </c>
      <c r="K150" s="13">
        <f t="shared" ca="1" si="30"/>
        <v>-6.0768972542265404E-4</v>
      </c>
      <c r="L150" s="13">
        <f t="shared" ref="L150:L212" ca="1" si="39">+(K150-E150)^2</f>
        <v>1.4471842619337292E-6</v>
      </c>
      <c r="M150" s="13">
        <f t="shared" ca="1" si="31"/>
        <v>828875906.33964157</v>
      </c>
      <c r="N150" s="13">
        <f t="shared" ca="1" si="32"/>
        <v>12162192538.134558</v>
      </c>
      <c r="O150" s="13">
        <f t="shared" ca="1" si="33"/>
        <v>1723797777.0632741</v>
      </c>
      <c r="P150" s="11">
        <f t="shared" ref="P150:P212" ca="1" si="40">+E150-K150</f>
        <v>1.202989718133006E-3</v>
      </c>
      <c r="Q150" s="11"/>
      <c r="R150" s="11"/>
      <c r="S150" s="11"/>
    </row>
    <row r="151" spans="1:19" x14ac:dyDescent="0.2">
      <c r="A151" s="57">
        <v>11128</v>
      </c>
      <c r="B151" s="57">
        <v>1.5237599945976399E-3</v>
      </c>
      <c r="C151" s="11"/>
      <c r="D151" s="56">
        <f t="shared" si="29"/>
        <v>1.1128</v>
      </c>
      <c r="E151" s="56">
        <f t="shared" si="29"/>
        <v>1.5237599945976399E-3</v>
      </c>
      <c r="F151" s="13">
        <f t="shared" si="34"/>
        <v>1.2383238400000001</v>
      </c>
      <c r="G151" s="13">
        <f t="shared" si="35"/>
        <v>1.3780067691520002</v>
      </c>
      <c r="H151" s="13">
        <f t="shared" si="36"/>
        <v>1.5334459327123457</v>
      </c>
      <c r="I151" s="13">
        <f t="shared" si="37"/>
        <v>1.6956401219882537E-3</v>
      </c>
      <c r="J151" s="13">
        <f t="shared" si="38"/>
        <v>1.8869083277485287E-3</v>
      </c>
      <c r="K151" s="13">
        <f t="shared" ca="1" si="30"/>
        <v>-6.0254221570516658E-4</v>
      </c>
      <c r="L151" s="13">
        <f t="shared" ca="1" si="39"/>
        <v>4.5211610895386001E-6</v>
      </c>
      <c r="M151" s="13">
        <f t="shared" ca="1" si="31"/>
        <v>744656230.39074087</v>
      </c>
      <c r="N151" s="13">
        <f t="shared" ca="1" si="32"/>
        <v>12591396386.587757</v>
      </c>
      <c r="O151" s="13">
        <f t="shared" ca="1" si="33"/>
        <v>1762427045.3480594</v>
      </c>
      <c r="P151" s="11">
        <f t="shared" ca="1" si="40"/>
        <v>2.1263022103028065E-3</v>
      </c>
      <c r="Q151" s="11"/>
      <c r="R151" s="11"/>
      <c r="S151" s="11"/>
    </row>
    <row r="152" spans="1:19" x14ac:dyDescent="0.2">
      <c r="A152" s="57">
        <v>11159</v>
      </c>
      <c r="B152" s="57">
        <v>3.0180299945641309E-3</v>
      </c>
      <c r="C152" s="11"/>
      <c r="D152" s="56">
        <f t="shared" si="29"/>
        <v>1.1158999999999999</v>
      </c>
      <c r="E152" s="56">
        <f t="shared" si="29"/>
        <v>3.0180299945641309E-3</v>
      </c>
      <c r="F152" s="13">
        <f t="shared" si="34"/>
        <v>1.2452328099999999</v>
      </c>
      <c r="G152" s="13">
        <f t="shared" si="35"/>
        <v>1.3895552926789998</v>
      </c>
      <c r="H152" s="13">
        <f t="shared" si="36"/>
        <v>1.5506047511004957</v>
      </c>
      <c r="I152" s="13">
        <f t="shared" si="37"/>
        <v>3.3678196709341131E-3</v>
      </c>
      <c r="J152" s="13">
        <f t="shared" si="38"/>
        <v>3.7581499707953765E-3</v>
      </c>
      <c r="K152" s="13">
        <f t="shared" ca="1" si="30"/>
        <v>-5.9829193020231267E-4</v>
      </c>
      <c r="L152" s="13">
        <f t="shared" ca="1" si="39"/>
        <v>1.3077784263546475E-5</v>
      </c>
      <c r="M152" s="13">
        <f t="shared" ca="1" si="31"/>
        <v>679525099.79862523</v>
      </c>
      <c r="N152" s="13">
        <f t="shared" ca="1" si="32"/>
        <v>12945441202.725412</v>
      </c>
      <c r="O152" s="13">
        <f t="shared" ca="1" si="33"/>
        <v>1794087378.2162068</v>
      </c>
      <c r="P152" s="11">
        <f t="shared" ca="1" si="40"/>
        <v>3.6163219247664436E-3</v>
      </c>
      <c r="Q152" s="11"/>
      <c r="R152" s="11"/>
      <c r="S152" s="11"/>
    </row>
    <row r="153" spans="1:19" x14ac:dyDescent="0.2">
      <c r="A153" s="57">
        <v>11162.5</v>
      </c>
      <c r="B153" s="57">
        <v>1.1735125000996049E-2</v>
      </c>
      <c r="C153" s="11"/>
      <c r="D153" s="56">
        <f t="shared" si="29"/>
        <v>1.11625</v>
      </c>
      <c r="E153" s="56">
        <f t="shared" si="29"/>
        <v>1.1735125000996049E-2</v>
      </c>
      <c r="F153" s="13">
        <f t="shared" si="34"/>
        <v>1.2460140625</v>
      </c>
      <c r="G153" s="13">
        <f t="shared" si="35"/>
        <v>1.3908631972656249</v>
      </c>
      <c r="H153" s="13">
        <f t="shared" si="36"/>
        <v>1.5525510439477539</v>
      </c>
      <c r="I153" s="13">
        <f t="shared" si="37"/>
        <v>1.309933328236184E-2</v>
      </c>
      <c r="J153" s="13">
        <f t="shared" si="38"/>
        <v>1.4622130776436404E-2</v>
      </c>
      <c r="K153" s="13">
        <f t="shared" ca="1" si="30"/>
        <v>-5.9780918015507525E-4</v>
      </c>
      <c r="L153" s="13">
        <f t="shared" ca="1" si="39"/>
        <v>1.5210126551660577E-4</v>
      </c>
      <c r="M153" s="13">
        <f t="shared" ca="1" si="31"/>
        <v>672371921.01349509</v>
      </c>
      <c r="N153" s="13">
        <f t="shared" ca="1" si="32"/>
        <v>12985631513.320261</v>
      </c>
      <c r="O153" s="13">
        <f t="shared" ca="1" si="33"/>
        <v>1797670030.0844524</v>
      </c>
      <c r="P153" s="11">
        <f t="shared" ca="1" si="40"/>
        <v>1.2332934181151126E-2</v>
      </c>
      <c r="Q153" s="11"/>
      <c r="R153" s="11"/>
      <c r="S153" s="11"/>
    </row>
    <row r="154" spans="1:19" x14ac:dyDescent="0.2">
      <c r="A154" s="57">
        <v>11165</v>
      </c>
      <c r="B154" s="57">
        <v>-1.4669500014861114E-3</v>
      </c>
      <c r="C154" s="11"/>
      <c r="D154" s="56">
        <f t="shared" si="29"/>
        <v>1.1165</v>
      </c>
      <c r="E154" s="56">
        <f t="shared" si="29"/>
        <v>-1.4669500014861114E-3</v>
      </c>
      <c r="F154" s="13">
        <f t="shared" si="34"/>
        <v>1.24657225</v>
      </c>
      <c r="G154" s="13">
        <f t="shared" si="35"/>
        <v>1.3917979171250001</v>
      </c>
      <c r="H154" s="13">
        <f t="shared" si="36"/>
        <v>1.5539423744700627</v>
      </c>
      <c r="I154" s="13">
        <f t="shared" si="37"/>
        <v>-1.6378496766592434E-3</v>
      </c>
      <c r="J154" s="13">
        <f t="shared" si="38"/>
        <v>-1.8286591639900453E-3</v>
      </c>
      <c r="K154" s="13">
        <f t="shared" ca="1" si="30"/>
        <v>-5.974640010401708E-4</v>
      </c>
      <c r="L154" s="13">
        <f t="shared" ca="1" si="39"/>
        <v>7.5600590497147826E-7</v>
      </c>
      <c r="M154" s="13">
        <f t="shared" ca="1" si="31"/>
        <v>667287302.66347098</v>
      </c>
      <c r="N154" s="13">
        <f t="shared" ca="1" si="32"/>
        <v>13014365712.744829</v>
      </c>
      <c r="O154" s="13">
        <f t="shared" ca="1" si="33"/>
        <v>1800230060.5210938</v>
      </c>
      <c r="P154" s="11">
        <f t="shared" ca="1" si="40"/>
        <v>-8.6948600044594064E-4</v>
      </c>
      <c r="Q154" s="11"/>
      <c r="R154" s="11"/>
      <c r="S154" s="11"/>
    </row>
    <row r="155" spans="1:19" x14ac:dyDescent="0.2">
      <c r="A155" s="57">
        <v>11167.5</v>
      </c>
      <c r="B155" s="57">
        <v>-6.6902500111609697E-4</v>
      </c>
      <c r="C155" s="11"/>
      <c r="D155" s="56">
        <f t="shared" si="29"/>
        <v>1.1167499999999999</v>
      </c>
      <c r="E155" s="56">
        <f t="shared" si="29"/>
        <v>-6.6902500111609697E-4</v>
      </c>
      <c r="F155" s="13">
        <f t="shared" si="34"/>
        <v>1.2471305624999998</v>
      </c>
      <c r="G155" s="13">
        <f t="shared" si="35"/>
        <v>1.3927330556718747</v>
      </c>
      <c r="H155" s="13">
        <f t="shared" si="36"/>
        <v>1.5553346399215657</v>
      </c>
      <c r="I155" s="13">
        <f t="shared" si="37"/>
        <v>-7.4713366999640122E-4</v>
      </c>
      <c r="J155" s="13">
        <f t="shared" si="38"/>
        <v>-8.3436152596848094E-4</v>
      </c>
      <c r="K155" s="13">
        <f t="shared" ca="1" si="30"/>
        <v>-5.9711852388143975E-4</v>
      </c>
      <c r="L155" s="13">
        <f t="shared" ca="1" si="39"/>
        <v>5.1705414682982781E-9</v>
      </c>
      <c r="M155" s="13">
        <f t="shared" ca="1" si="31"/>
        <v>662223329.39326429</v>
      </c>
      <c r="N155" s="13">
        <f t="shared" ca="1" si="32"/>
        <v>13043122239.05834</v>
      </c>
      <c r="O155" s="13">
        <f t="shared" ca="1" si="33"/>
        <v>1802790916.3735836</v>
      </c>
      <c r="P155" s="11">
        <f t="shared" ca="1" si="40"/>
        <v>-7.1906477234657228E-5</v>
      </c>
      <c r="Q155" s="11"/>
      <c r="R155" s="11"/>
      <c r="S155" s="11"/>
    </row>
    <row r="156" spans="1:19" x14ac:dyDescent="0.2">
      <c r="A156" s="57">
        <v>11172</v>
      </c>
      <c r="B156" s="57">
        <v>-3.2760006433818489E-5</v>
      </c>
      <c r="C156" s="11"/>
      <c r="D156" s="56">
        <f t="shared" si="29"/>
        <v>1.1172</v>
      </c>
      <c r="E156" s="56">
        <f t="shared" si="29"/>
        <v>-3.2760006433818489E-5</v>
      </c>
      <c r="F156" s="13">
        <f t="shared" si="34"/>
        <v>1.24813584</v>
      </c>
      <c r="G156" s="13">
        <f t="shared" si="35"/>
        <v>1.3944173604479999</v>
      </c>
      <c r="H156" s="13">
        <f t="shared" si="36"/>
        <v>1.5578430750925056</v>
      </c>
      <c r="I156" s="13">
        <f t="shared" si="37"/>
        <v>-3.6599479187862018E-5</v>
      </c>
      <c r="J156" s="13">
        <f t="shared" si="38"/>
        <v>-4.0888938148679447E-5</v>
      </c>
      <c r="K156" s="13">
        <f t="shared" ca="1" si="30"/>
        <v>-5.9649591392527904E-4</v>
      </c>
      <c r="L156" s="13">
        <f t="shared" ca="1" si="39"/>
        <v>3.1779817339522059E-7</v>
      </c>
      <c r="M156" s="13">
        <f t="shared" ca="1" si="31"/>
        <v>653160153.90215981</v>
      </c>
      <c r="N156" s="13">
        <f t="shared" ca="1" si="32"/>
        <v>13094940150.599274</v>
      </c>
      <c r="O156" s="13">
        <f t="shared" ca="1" si="33"/>
        <v>1807402530.1790874</v>
      </c>
      <c r="P156" s="11">
        <f t="shared" ca="1" si="40"/>
        <v>5.6373590749146055E-4</v>
      </c>
      <c r="Q156" s="11"/>
      <c r="R156" s="11"/>
      <c r="S156" s="11"/>
    </row>
    <row r="157" spans="1:19" x14ac:dyDescent="0.2">
      <c r="A157" s="57">
        <v>11185</v>
      </c>
      <c r="B157" s="57">
        <v>9.1645000065909699E-4</v>
      </c>
      <c r="C157" s="11"/>
      <c r="D157" s="56">
        <f t="shared" si="29"/>
        <v>1.1185</v>
      </c>
      <c r="E157" s="56">
        <f t="shared" si="29"/>
        <v>9.1645000065909699E-4</v>
      </c>
      <c r="F157" s="13">
        <f t="shared" si="34"/>
        <v>1.25104225</v>
      </c>
      <c r="G157" s="13">
        <f t="shared" si="35"/>
        <v>1.3992907566250001</v>
      </c>
      <c r="H157" s="13">
        <f t="shared" si="36"/>
        <v>1.5651067112850625</v>
      </c>
      <c r="I157" s="13">
        <f t="shared" si="37"/>
        <v>1.0250493257372001E-3</v>
      </c>
      <c r="J157" s="13">
        <f t="shared" si="38"/>
        <v>1.1465176708370583E-3</v>
      </c>
      <c r="K157" s="13">
        <f t="shared" ca="1" si="30"/>
        <v>-5.9469183854316942E-4</v>
      </c>
      <c r="L157" s="13">
        <f t="shared" ca="1" si="39"/>
        <v>2.2835496581876082E-6</v>
      </c>
      <c r="M157" s="13">
        <f t="shared" ca="1" si="31"/>
        <v>627352284.2941494</v>
      </c>
      <c r="N157" s="13">
        <f t="shared" ca="1" si="32"/>
        <v>13245040456.637636</v>
      </c>
      <c r="O157" s="13">
        <f t="shared" ca="1" si="33"/>
        <v>1820739840.7349594</v>
      </c>
      <c r="P157" s="11">
        <f t="shared" ca="1" si="40"/>
        <v>1.5111418392022664E-3</v>
      </c>
      <c r="Q157" s="11"/>
      <c r="R157" s="11"/>
      <c r="S157" s="11"/>
    </row>
    <row r="158" spans="1:19" x14ac:dyDescent="0.2">
      <c r="A158" s="57">
        <v>11185</v>
      </c>
      <c r="B158" s="57">
        <v>3.9164499976322986E-3</v>
      </c>
      <c r="C158" s="11"/>
      <c r="D158" s="56">
        <f t="shared" si="29"/>
        <v>1.1185</v>
      </c>
      <c r="E158" s="56">
        <f t="shared" si="29"/>
        <v>3.9164499976322986E-3</v>
      </c>
      <c r="F158" s="13">
        <f t="shared" si="34"/>
        <v>1.25104225</v>
      </c>
      <c r="G158" s="13">
        <f t="shared" si="35"/>
        <v>1.3992907566250001</v>
      </c>
      <c r="H158" s="13">
        <f t="shared" si="36"/>
        <v>1.5651067112850625</v>
      </c>
      <c r="I158" s="13">
        <f t="shared" si="37"/>
        <v>4.3805493223517261E-3</v>
      </c>
      <c r="J158" s="13">
        <f t="shared" si="38"/>
        <v>4.8996444170504062E-3</v>
      </c>
      <c r="K158" s="13">
        <f t="shared" ca="1" si="30"/>
        <v>-5.9469183854316942E-4</v>
      </c>
      <c r="L158" s="13">
        <f t="shared" ca="1" si="39"/>
        <v>2.0350400666092572E-5</v>
      </c>
      <c r="M158" s="13">
        <f t="shared" ca="1" si="31"/>
        <v>627352284.2941494</v>
      </c>
      <c r="N158" s="13">
        <f t="shared" ca="1" si="32"/>
        <v>13245040456.637636</v>
      </c>
      <c r="O158" s="13">
        <f t="shared" ca="1" si="33"/>
        <v>1820739840.7349594</v>
      </c>
      <c r="P158" s="11">
        <f t="shared" ca="1" si="40"/>
        <v>4.511141836175468E-3</v>
      </c>
      <c r="Q158" s="11"/>
      <c r="R158" s="11"/>
      <c r="S158" s="11"/>
    </row>
    <row r="159" spans="1:19" x14ac:dyDescent="0.2">
      <c r="A159" s="57">
        <v>11239</v>
      </c>
      <c r="B159" s="57">
        <v>-1.4483700069831684E-3</v>
      </c>
      <c r="C159" s="11"/>
      <c r="D159" s="56">
        <f t="shared" si="29"/>
        <v>1.1238999999999999</v>
      </c>
      <c r="E159" s="56">
        <f t="shared" si="29"/>
        <v>-1.4483700069831684E-3</v>
      </c>
      <c r="F159" s="13">
        <f t="shared" si="34"/>
        <v>1.2631512099999997</v>
      </c>
      <c r="G159" s="13">
        <f t="shared" si="35"/>
        <v>1.4196556449189996</v>
      </c>
      <c r="H159" s="13">
        <f t="shared" si="36"/>
        <v>1.5955509793244635</v>
      </c>
      <c r="I159" s="13">
        <f t="shared" si="37"/>
        <v>-1.6278230508483828E-3</v>
      </c>
      <c r="J159" s="13">
        <f t="shared" si="38"/>
        <v>-1.8295103268484974E-3</v>
      </c>
      <c r="K159" s="13">
        <f t="shared" ca="1" si="30"/>
        <v>-5.8711172115071637E-4</v>
      </c>
      <c r="L159" s="13">
        <f t="shared" ca="1" si="39"/>
        <v>7.417658349150537E-7</v>
      </c>
      <c r="M159" s="13">
        <f t="shared" ca="1" si="31"/>
        <v>526065906.88653994</v>
      </c>
      <c r="N159" s="13">
        <f t="shared" ca="1" si="32"/>
        <v>13874875017.404453</v>
      </c>
      <c r="O159" s="13">
        <f t="shared" ca="1" si="33"/>
        <v>1876371633.2870505</v>
      </c>
      <c r="P159" s="11">
        <f t="shared" ca="1" si="40"/>
        <v>-8.6125828583245205E-4</v>
      </c>
      <c r="Q159" s="11"/>
      <c r="R159" s="11"/>
      <c r="S159" s="11"/>
    </row>
    <row r="160" spans="1:19" x14ac:dyDescent="0.2">
      <c r="A160" s="57">
        <v>11272.5</v>
      </c>
      <c r="B160" s="57">
        <v>1.2843824995798059E-2</v>
      </c>
      <c r="C160" s="11"/>
      <c r="D160" s="56">
        <f t="shared" si="29"/>
        <v>1.1272500000000001</v>
      </c>
      <c r="E160" s="56">
        <f t="shared" si="29"/>
        <v>1.2843824995798059E-2</v>
      </c>
      <c r="F160" s="13">
        <f t="shared" si="34"/>
        <v>1.2706925625000003</v>
      </c>
      <c r="G160" s="13">
        <f t="shared" si="35"/>
        <v>1.4323881910781255</v>
      </c>
      <c r="H160" s="13">
        <f t="shared" si="36"/>
        <v>1.6146595883928172</v>
      </c>
      <c r="I160" s="13">
        <f t="shared" si="37"/>
        <v>1.4478201726513363E-2</v>
      </c>
      <c r="J160" s="13">
        <f t="shared" si="38"/>
        <v>1.632055289621219E-2</v>
      </c>
      <c r="K160" s="13">
        <f t="shared" ca="1" si="30"/>
        <v>-5.8233934963912567E-4</v>
      </c>
      <c r="L160" s="13">
        <f t="shared" ca="1" si="39"/>
        <v>1.8026188903068872E-4</v>
      </c>
      <c r="M160" s="13">
        <f t="shared" ca="1" si="31"/>
        <v>467975344.66534662</v>
      </c>
      <c r="N160" s="13">
        <f t="shared" ca="1" si="32"/>
        <v>14270645700.922106</v>
      </c>
      <c r="O160" s="13">
        <f t="shared" ca="1" si="33"/>
        <v>1911064204.3056455</v>
      </c>
      <c r="P160" s="11">
        <f t="shared" ca="1" si="40"/>
        <v>1.3426164345437185E-2</v>
      </c>
      <c r="Q160" s="11"/>
      <c r="R160" s="11"/>
      <c r="S160" s="11"/>
    </row>
    <row r="161" spans="1:19" x14ac:dyDescent="0.2">
      <c r="A161">
        <v>11768</v>
      </c>
      <c r="B161">
        <v>-1.2074400074197911E-3</v>
      </c>
      <c r="C161" s="11"/>
      <c r="D161" s="56">
        <f t="shared" si="29"/>
        <v>1.1768000000000001</v>
      </c>
      <c r="E161" s="56">
        <f t="shared" si="29"/>
        <v>-1.2074400074197911E-3</v>
      </c>
      <c r="F161" s="13">
        <f t="shared" si="34"/>
        <v>1.3848582400000002</v>
      </c>
      <c r="G161" s="13">
        <f t="shared" si="35"/>
        <v>1.6297011768320004</v>
      </c>
      <c r="H161" s="13">
        <f t="shared" si="36"/>
        <v>1.9178323448958983</v>
      </c>
      <c r="I161" s="13">
        <f t="shared" si="37"/>
        <v>-1.4209154007316102E-3</v>
      </c>
      <c r="J161" s="13">
        <f t="shared" si="38"/>
        <v>-1.6721332435809591E-3</v>
      </c>
      <c r="K161" s="13">
        <f t="shared" ca="1" si="30"/>
        <v>-5.0550114101434321E-4</v>
      </c>
      <c r="L161" s="13">
        <f t="shared" ca="1" si="39"/>
        <v>4.9271817217056514E-7</v>
      </c>
      <c r="M161" s="13">
        <f t="shared" ca="1" si="31"/>
        <v>8426769.7793839201</v>
      </c>
      <c r="N161" s="13">
        <f t="shared" ca="1" si="32"/>
        <v>20525670721.20789</v>
      </c>
      <c r="O161" s="13">
        <f t="shared" ca="1" si="33"/>
        <v>2436969049.3974724</v>
      </c>
      <c r="P161" s="11">
        <f t="shared" ca="1" si="40"/>
        <v>-7.0193886640544786E-4</v>
      </c>
      <c r="Q161" s="11"/>
      <c r="R161" s="11"/>
      <c r="S161" s="11"/>
    </row>
    <row r="162" spans="1:19" x14ac:dyDescent="0.2">
      <c r="A162">
        <v>11936</v>
      </c>
      <c r="B162">
        <v>-4.7868800029391423E-3</v>
      </c>
      <c r="C162" s="11"/>
      <c r="D162" s="56">
        <f t="shared" si="29"/>
        <v>1.1936</v>
      </c>
      <c r="E162" s="56">
        <f t="shared" si="29"/>
        <v>-4.7868800029391423E-3</v>
      </c>
      <c r="F162" s="13">
        <f t="shared" si="34"/>
        <v>1.4246809599999999</v>
      </c>
      <c r="G162" s="13">
        <f t="shared" si="35"/>
        <v>1.7004991938559999</v>
      </c>
      <c r="H162" s="13">
        <f t="shared" si="36"/>
        <v>2.0297158377865214</v>
      </c>
      <c r="I162" s="13">
        <f t="shared" si="37"/>
        <v>-5.71361997150816E-3</v>
      </c>
      <c r="J162" s="13">
        <f t="shared" si="38"/>
        <v>-6.8197767979921399E-3</v>
      </c>
      <c r="K162" s="13">
        <f t="shared" ca="1" si="30"/>
        <v>-4.7679124601006243E-4</v>
      </c>
      <c r="L162" s="13">
        <f t="shared" ca="1" si="39"/>
        <v>1.8576865092606464E-5</v>
      </c>
      <c r="M162" s="13">
        <f t="shared" ca="1" si="31"/>
        <v>10330964.199715793</v>
      </c>
      <c r="N162" s="13">
        <f t="shared" ca="1" si="32"/>
        <v>22792500849.906326</v>
      </c>
      <c r="O162" s="13">
        <f t="shared" ca="1" si="33"/>
        <v>2619052939.671258</v>
      </c>
      <c r="P162" s="11">
        <f t="shared" ca="1" si="40"/>
        <v>-4.3100887569290803E-3</v>
      </c>
      <c r="Q162" s="11"/>
      <c r="R162" s="11"/>
      <c r="S162" s="11"/>
    </row>
    <row r="163" spans="1:19" x14ac:dyDescent="0.2">
      <c r="A163">
        <v>11943</v>
      </c>
      <c r="B163">
        <v>6.4731000020401552E-4</v>
      </c>
      <c r="C163" s="11"/>
      <c r="D163" s="56">
        <f t="shared" si="29"/>
        <v>1.1942999999999999</v>
      </c>
      <c r="E163" s="56">
        <f t="shared" si="29"/>
        <v>6.4731000020401552E-4</v>
      </c>
      <c r="F163" s="13">
        <f t="shared" si="34"/>
        <v>1.4263524899999998</v>
      </c>
      <c r="G163" s="13">
        <f t="shared" si="35"/>
        <v>1.7034927788069996</v>
      </c>
      <c r="H163" s="13">
        <f t="shared" si="36"/>
        <v>2.0344814257291994</v>
      </c>
      <c r="I163" s="13">
        <f t="shared" si="37"/>
        <v>7.7308233324365567E-4</v>
      </c>
      <c r="J163" s="13">
        <f t="shared" si="38"/>
        <v>9.2329223059289789E-4</v>
      </c>
      <c r="K163" s="13">
        <f t="shared" ca="1" si="30"/>
        <v>-4.7556579208985839E-4</v>
      </c>
      <c r="L163" s="13">
        <f t="shared" ca="1" si="39"/>
        <v>1.260850044919595E-6</v>
      </c>
      <c r="M163" s="13">
        <f t="shared" ca="1" si="31"/>
        <v>12016592.443503702</v>
      </c>
      <c r="N163" s="13">
        <f t="shared" ca="1" si="32"/>
        <v>22888304050.03569</v>
      </c>
      <c r="O163" s="13">
        <f t="shared" ca="1" si="33"/>
        <v>2626664283.9364963</v>
      </c>
      <c r="P163" s="11">
        <f t="shared" ca="1" si="40"/>
        <v>1.1228757922938739E-3</v>
      </c>
      <c r="Q163" s="11"/>
      <c r="R163" s="11"/>
      <c r="S163" s="11"/>
    </row>
    <row r="164" spans="1:19" x14ac:dyDescent="0.2">
      <c r="A164">
        <v>11948</v>
      </c>
      <c r="B164">
        <v>6.2431599944829941E-3</v>
      </c>
      <c r="D164" s="56">
        <f t="shared" si="29"/>
        <v>1.1948000000000001</v>
      </c>
      <c r="E164" s="56">
        <f t="shared" si="29"/>
        <v>6.2431599944829941E-3</v>
      </c>
      <c r="F164" s="13">
        <f t="shared" si="34"/>
        <v>1.4275470400000001</v>
      </c>
      <c r="G164" s="13">
        <f t="shared" si="35"/>
        <v>1.7056332033920003</v>
      </c>
      <c r="H164" s="13">
        <f t="shared" si="36"/>
        <v>2.0378905514127621</v>
      </c>
      <c r="I164" s="13">
        <f t="shared" si="37"/>
        <v>7.4593275614082818E-3</v>
      </c>
      <c r="J164" s="13">
        <f t="shared" si="38"/>
        <v>8.9124045703706158E-3</v>
      </c>
      <c r="K164" s="13">
        <f t="shared" ca="1" si="30"/>
        <v>-4.7468903725077227E-4</v>
      </c>
      <c r="L164" s="13">
        <f t="shared" ca="1" si="39"/>
        <v>4.5129495613166305E-5</v>
      </c>
      <c r="M164" s="13">
        <f t="shared" ca="1" si="31"/>
        <v>13297650.576046361</v>
      </c>
      <c r="N164" s="13">
        <f t="shared" ca="1" si="32"/>
        <v>22956797875.857136</v>
      </c>
      <c r="O164" s="13">
        <f t="shared" ca="1" si="33"/>
        <v>2632101942.4391632</v>
      </c>
      <c r="P164" s="11">
        <f t="shared" ca="1" si="40"/>
        <v>6.7178490317337664E-3</v>
      </c>
    </row>
    <row r="165" spans="1:19" x14ac:dyDescent="0.2">
      <c r="A165">
        <v>12079</v>
      </c>
      <c r="B165">
        <v>-3.3455700031481683E-3</v>
      </c>
      <c r="D165" s="56">
        <f t="shared" si="29"/>
        <v>1.2079</v>
      </c>
      <c r="E165" s="56">
        <f t="shared" si="29"/>
        <v>-3.3455700031481683E-3</v>
      </c>
      <c r="F165" s="13">
        <f t="shared" si="34"/>
        <v>1.45902241</v>
      </c>
      <c r="G165" s="13">
        <f t="shared" si="35"/>
        <v>1.762353169039</v>
      </c>
      <c r="H165" s="13">
        <f t="shared" si="36"/>
        <v>2.1287463928822081</v>
      </c>
      <c r="I165" s="13">
        <f t="shared" si="37"/>
        <v>-4.0411140068026723E-3</v>
      </c>
      <c r="J165" s="13">
        <f t="shared" si="38"/>
        <v>-4.8812616088169478E-3</v>
      </c>
      <c r="K165" s="13">
        <f t="shared" ca="1" si="30"/>
        <v>-4.5129326456127064E-4</v>
      </c>
      <c r="L165" s="13">
        <f t="shared" ca="1" si="39"/>
        <v>8.3768378395252101E-6</v>
      </c>
      <c r="M165" s="13">
        <f t="shared" ca="1" si="31"/>
        <v>69353745.101364404</v>
      </c>
      <c r="N165" s="13">
        <f t="shared" ca="1" si="32"/>
        <v>24769275768.885281</v>
      </c>
      <c r="O165" s="13">
        <f t="shared" ca="1" si="33"/>
        <v>2774810357.1414509</v>
      </c>
      <c r="P165" s="11">
        <f t="shared" ca="1" si="40"/>
        <v>-2.8942767385868977E-3</v>
      </c>
    </row>
    <row r="166" spans="1:19" x14ac:dyDescent="0.2">
      <c r="A166">
        <v>12089.5</v>
      </c>
      <c r="B166">
        <v>7.8057149949017912E-3</v>
      </c>
      <c r="D166" s="56">
        <f t="shared" si="29"/>
        <v>1.20895</v>
      </c>
      <c r="E166" s="56">
        <f t="shared" si="29"/>
        <v>7.8057149949017912E-3</v>
      </c>
      <c r="F166" s="13">
        <f t="shared" si="34"/>
        <v>1.4615601025</v>
      </c>
      <c r="G166" s="13">
        <f t="shared" si="35"/>
        <v>1.766953085917375</v>
      </c>
      <c r="H166" s="13">
        <f t="shared" si="36"/>
        <v>2.1361579332198106</v>
      </c>
      <c r="I166" s="13">
        <f t="shared" si="37"/>
        <v>9.4367191430865197E-3</v>
      </c>
      <c r="J166" s="13">
        <f t="shared" si="38"/>
        <v>1.1408521608034447E-2</v>
      </c>
      <c r="K166" s="13">
        <f t="shared" ca="1" si="30"/>
        <v>-4.4938260538316451E-4</v>
      </c>
      <c r="L166" s="13">
        <f t="shared" ca="1" si="39"/>
        <v>6.8146636390230451E-5</v>
      </c>
      <c r="M166" s="13">
        <f t="shared" ca="1" si="31"/>
        <v>75689967.455527946</v>
      </c>
      <c r="N166" s="13">
        <f t="shared" ca="1" si="32"/>
        <v>24915982396.952618</v>
      </c>
      <c r="O166" s="13">
        <f t="shared" ca="1" si="33"/>
        <v>2786264700.4314556</v>
      </c>
      <c r="P166" s="11">
        <f t="shared" ca="1" si="40"/>
        <v>8.2550976002849566E-3</v>
      </c>
    </row>
    <row r="167" spans="1:19" x14ac:dyDescent="0.2">
      <c r="A167">
        <v>12092</v>
      </c>
      <c r="B167">
        <v>6.0364000091794878E-4</v>
      </c>
      <c r="D167" s="56">
        <f t="shared" si="29"/>
        <v>1.2092000000000001</v>
      </c>
      <c r="E167" s="56">
        <f t="shared" si="29"/>
        <v>6.0364000091794878E-4</v>
      </c>
      <c r="F167" s="13">
        <f t="shared" si="34"/>
        <v>1.4621646400000001</v>
      </c>
      <c r="G167" s="13">
        <f t="shared" si="35"/>
        <v>1.7680494826880002</v>
      </c>
      <c r="H167" s="13">
        <f t="shared" si="36"/>
        <v>2.1379254344663301</v>
      </c>
      <c r="I167" s="13">
        <f t="shared" si="37"/>
        <v>7.2992148910998365E-4</v>
      </c>
      <c r="J167" s="13">
        <f t="shared" si="38"/>
        <v>8.8262106463179231E-4</v>
      </c>
      <c r="K167" s="13">
        <f t="shared" ca="1" si="30"/>
        <v>-4.489269116172848E-4</v>
      </c>
      <c r="L167" s="13">
        <f t="shared" ca="1" si="39"/>
        <v>1.107897105363954E-6</v>
      </c>
      <c r="M167" s="13">
        <f t="shared" ca="1" si="31"/>
        <v>77238213.420533121</v>
      </c>
      <c r="N167" s="13">
        <f t="shared" ca="1" si="32"/>
        <v>24950942487.156204</v>
      </c>
      <c r="O167" s="13">
        <f t="shared" ca="1" si="33"/>
        <v>2788992181.0585732</v>
      </c>
      <c r="P167" s="11">
        <f t="shared" ca="1" si="40"/>
        <v>1.0525669125352336E-3</v>
      </c>
    </row>
    <row r="168" spans="1:19" x14ac:dyDescent="0.2">
      <c r="A168">
        <v>12097</v>
      </c>
      <c r="B168">
        <v>-8.0051000259118155E-4</v>
      </c>
      <c r="D168" s="56">
        <f t="shared" si="29"/>
        <v>1.2097</v>
      </c>
      <c r="E168" s="56">
        <f t="shared" si="29"/>
        <v>-8.0051000259118155E-4</v>
      </c>
      <c r="F168" s="13">
        <f t="shared" si="34"/>
        <v>1.4633740900000001</v>
      </c>
      <c r="G168" s="13">
        <f t="shared" si="35"/>
        <v>1.7702436366730001</v>
      </c>
      <c r="H168" s="13">
        <f t="shared" si="36"/>
        <v>2.1414637272833281</v>
      </c>
      <c r="I168" s="13">
        <f t="shared" si="37"/>
        <v>-9.6837695013455227E-4</v>
      </c>
      <c r="J168" s="13">
        <f t="shared" si="38"/>
        <v>-1.1714455965777678E-3</v>
      </c>
      <c r="K168" s="13">
        <f t="shared" ca="1" si="30"/>
        <v>-4.4801462995404514E-4</v>
      </c>
      <c r="L168" s="13">
        <f t="shared" ca="1" si="39"/>
        <v>1.2425298773059366E-7</v>
      </c>
      <c r="M168" s="13">
        <f t="shared" ca="1" si="31"/>
        <v>80380322.498210713</v>
      </c>
      <c r="N168" s="13">
        <f t="shared" ca="1" si="32"/>
        <v>25020897017.026699</v>
      </c>
      <c r="O168" s="13">
        <f t="shared" ca="1" si="33"/>
        <v>2794447424.6444736</v>
      </c>
      <c r="P168" s="11">
        <f t="shared" ca="1" si="40"/>
        <v>-3.524953726371364E-4</v>
      </c>
    </row>
    <row r="169" spans="1:19" x14ac:dyDescent="0.2">
      <c r="A169">
        <v>12174.5</v>
      </c>
      <c r="B169">
        <v>-1.0648349998518825E-3</v>
      </c>
      <c r="D169" s="56">
        <f t="shared" si="29"/>
        <v>1.2174499999999999</v>
      </c>
      <c r="E169" s="56">
        <f t="shared" si="29"/>
        <v>-1.0648349998518825E-3</v>
      </c>
      <c r="F169" s="13">
        <f t="shared" si="34"/>
        <v>1.4821845024999998</v>
      </c>
      <c r="G169" s="13">
        <f t="shared" si="35"/>
        <v>1.8044855225686247</v>
      </c>
      <c r="H169" s="13">
        <f t="shared" si="36"/>
        <v>2.1968708994511719</v>
      </c>
      <c r="I169" s="13">
        <f t="shared" si="37"/>
        <v>-1.2963833705696742E-3</v>
      </c>
      <c r="J169" s="13">
        <f t="shared" si="38"/>
        <v>-1.5782819345000498E-3</v>
      </c>
      <c r="K169" s="13">
        <f t="shared" ca="1" si="30"/>
        <v>-4.3372181475642658E-4</v>
      </c>
      <c r="L169" s="13">
        <f t="shared" ca="1" si="39"/>
        <v>3.9830385240133116E-7</v>
      </c>
      <c r="M169" s="13">
        <f t="shared" ca="1" si="31"/>
        <v>136780388.13416597</v>
      </c>
      <c r="N169" s="13">
        <f t="shared" ca="1" si="32"/>
        <v>26110890399.646671</v>
      </c>
      <c r="O169" s="13">
        <f t="shared" ca="1" si="33"/>
        <v>2879041342.2217116</v>
      </c>
      <c r="P169" s="11">
        <f t="shared" ca="1" si="40"/>
        <v>-6.3111318509545588E-4</v>
      </c>
    </row>
    <row r="170" spans="1:19" x14ac:dyDescent="0.2">
      <c r="A170">
        <v>12837</v>
      </c>
      <c r="B170">
        <v>-1.6147100031957962E-3</v>
      </c>
      <c r="D170" s="56">
        <f t="shared" si="29"/>
        <v>1.2837000000000001</v>
      </c>
      <c r="E170" s="56">
        <f t="shared" si="29"/>
        <v>-1.6147100031957962E-3</v>
      </c>
      <c r="F170" s="13">
        <f t="shared" si="34"/>
        <v>1.6478856900000001</v>
      </c>
      <c r="G170" s="13">
        <f t="shared" si="35"/>
        <v>2.115390860253</v>
      </c>
      <c r="H170" s="13">
        <f t="shared" si="36"/>
        <v>2.7155272473067762</v>
      </c>
      <c r="I170" s="13">
        <f t="shared" si="37"/>
        <v>-2.0728032311024438E-3</v>
      </c>
      <c r="J170" s="13">
        <f t="shared" si="38"/>
        <v>-2.6608575077662071E-3</v>
      </c>
      <c r="K170" s="13">
        <f t="shared" ca="1" si="30"/>
        <v>-2.9985201885768427E-4</v>
      </c>
      <c r="L170" s="13">
        <f t="shared" ca="1" si="39"/>
        <v>1.7288515189776825E-6</v>
      </c>
      <c r="M170" s="13">
        <f t="shared" ca="1" si="31"/>
        <v>1156315275.6587234</v>
      </c>
      <c r="N170" s="13">
        <f t="shared" ca="1" si="32"/>
        <v>35762007222.023148</v>
      </c>
      <c r="O170" s="13">
        <f t="shared" ca="1" si="33"/>
        <v>3598256084.3066092</v>
      </c>
      <c r="P170" s="11">
        <f t="shared" ca="1" si="40"/>
        <v>-1.3148579843381119E-3</v>
      </c>
    </row>
    <row r="171" spans="1:19" x14ac:dyDescent="0.2">
      <c r="A171">
        <v>12858</v>
      </c>
      <c r="B171">
        <v>-2.3121400008676574E-3</v>
      </c>
      <c r="D171" s="56">
        <f t="shared" si="29"/>
        <v>1.2858000000000001</v>
      </c>
      <c r="E171" s="56">
        <f t="shared" si="29"/>
        <v>-2.3121400008676574E-3</v>
      </c>
      <c r="F171" s="13">
        <f t="shared" si="34"/>
        <v>1.6532816400000001</v>
      </c>
      <c r="G171" s="13">
        <f t="shared" si="35"/>
        <v>2.1257895327120004</v>
      </c>
      <c r="H171" s="13">
        <f t="shared" si="36"/>
        <v>2.7333401811610898</v>
      </c>
      <c r="I171" s="13">
        <f t="shared" si="37"/>
        <v>-2.9729496131156341E-3</v>
      </c>
      <c r="J171" s="13">
        <f t="shared" si="38"/>
        <v>-3.8226186125440826E-3</v>
      </c>
      <c r="K171" s="13">
        <f t="shared" ca="1" si="30"/>
        <v>-2.9526636114678411E-4</v>
      </c>
      <c r="L171" s="13">
        <f t="shared" ca="1" si="39"/>
        <v>4.0677792786009231E-6</v>
      </c>
      <c r="M171" s="13">
        <f t="shared" ca="1" si="31"/>
        <v>1202824237.6793416</v>
      </c>
      <c r="N171" s="13">
        <f t="shared" ca="1" si="32"/>
        <v>36074687984.454269</v>
      </c>
      <c r="O171" s="13">
        <f t="shared" ca="1" si="33"/>
        <v>3620742477.9410791</v>
      </c>
      <c r="P171" s="11">
        <f t="shared" ca="1" si="40"/>
        <v>-2.0168736397208733E-3</v>
      </c>
    </row>
    <row r="172" spans="1:19" x14ac:dyDescent="0.2">
      <c r="A172">
        <v>12860</v>
      </c>
      <c r="B172">
        <v>-1.4738000027136877E-3</v>
      </c>
      <c r="D172" s="56">
        <f t="shared" si="29"/>
        <v>1.286</v>
      </c>
      <c r="E172" s="56">
        <f t="shared" si="29"/>
        <v>-1.4738000027136877E-3</v>
      </c>
      <c r="F172" s="13">
        <f t="shared" si="34"/>
        <v>1.653796</v>
      </c>
      <c r="G172" s="13">
        <f t="shared" si="35"/>
        <v>2.1267816559999999</v>
      </c>
      <c r="H172" s="13">
        <f t="shared" si="36"/>
        <v>2.7350412096159999</v>
      </c>
      <c r="I172" s="13">
        <f t="shared" si="37"/>
        <v>-1.8953068034898025E-3</v>
      </c>
      <c r="J172" s="13">
        <f t="shared" si="38"/>
        <v>-2.437364549287886E-3</v>
      </c>
      <c r="K172" s="13">
        <f t="shared" ca="1" si="30"/>
        <v>-2.9482853503970136E-4</v>
      </c>
      <c r="L172" s="13">
        <f t="shared" ca="1" si="39"/>
        <v>1.3899737215893536E-6</v>
      </c>
      <c r="M172" s="13">
        <f t="shared" ca="1" si="31"/>
        <v>1207294796.3857186</v>
      </c>
      <c r="N172" s="13">
        <f t="shared" ca="1" si="32"/>
        <v>36104480355.957054</v>
      </c>
      <c r="O172" s="13">
        <f t="shared" ca="1" si="33"/>
        <v>3622882495.6539884</v>
      </c>
      <c r="P172" s="11">
        <f t="shared" ca="1" si="40"/>
        <v>-1.1789714676739864E-3</v>
      </c>
    </row>
    <row r="173" spans="1:19" x14ac:dyDescent="0.2">
      <c r="A173">
        <v>12886</v>
      </c>
      <c r="B173">
        <v>2.4246199973276816E-3</v>
      </c>
      <c r="D173" s="56">
        <f t="shared" si="29"/>
        <v>1.2886</v>
      </c>
      <c r="E173" s="56">
        <f t="shared" si="29"/>
        <v>2.4246199973276816E-3</v>
      </c>
      <c r="F173" s="13">
        <f t="shared" si="34"/>
        <v>1.6604899599999998</v>
      </c>
      <c r="G173" s="13">
        <f t="shared" si="35"/>
        <v>2.1397073624559999</v>
      </c>
      <c r="H173" s="13">
        <f t="shared" si="36"/>
        <v>2.7572269072608009</v>
      </c>
      <c r="I173" s="13">
        <f t="shared" si="37"/>
        <v>3.1243653285564503E-3</v>
      </c>
      <c r="J173" s="13">
        <f t="shared" si="38"/>
        <v>4.0260571623778416E-3</v>
      </c>
      <c r="K173" s="13">
        <f t="shared" ca="1" si="30"/>
        <v>-2.891194375751558E-4</v>
      </c>
      <c r="L173" s="13">
        <f t="shared" ca="1" si="39"/>
        <v>7.3643817205467716E-6</v>
      </c>
      <c r="M173" s="13">
        <f t="shared" ca="1" si="31"/>
        <v>1266058238.9608333</v>
      </c>
      <c r="N173" s="13">
        <f t="shared" ca="1" si="32"/>
        <v>36491981665.826515</v>
      </c>
      <c r="O173" s="13">
        <f t="shared" ca="1" si="33"/>
        <v>3650677701.9666424</v>
      </c>
      <c r="P173" s="11">
        <f t="shared" ca="1" si="40"/>
        <v>2.7137394349028374E-3</v>
      </c>
    </row>
    <row r="174" spans="1:19" x14ac:dyDescent="0.2">
      <c r="A174">
        <v>12894</v>
      </c>
      <c r="B174">
        <v>-1.2220200078445487E-3</v>
      </c>
      <c r="D174" s="56">
        <f t="shared" si="29"/>
        <v>1.2894000000000001</v>
      </c>
      <c r="E174" s="56">
        <f t="shared" si="29"/>
        <v>-1.2220200078445487E-3</v>
      </c>
      <c r="F174" s="13">
        <f t="shared" si="34"/>
        <v>1.6625523600000003</v>
      </c>
      <c r="G174" s="13">
        <f t="shared" si="35"/>
        <v>2.1436950129840007</v>
      </c>
      <c r="H174" s="13">
        <f t="shared" si="36"/>
        <v>2.7640803497415707</v>
      </c>
      <c r="I174" s="13">
        <f t="shared" si="37"/>
        <v>-1.5756725981147612E-3</v>
      </c>
      <c r="J174" s="13">
        <f t="shared" si="38"/>
        <v>-2.0316722480091735E-3</v>
      </c>
      <c r="K174" s="13">
        <f t="shared" ca="1" si="30"/>
        <v>-2.8735630676777861E-4</v>
      </c>
      <c r="L174" s="13">
        <f t="shared" ca="1" si="39"/>
        <v>8.7359623411052582E-7</v>
      </c>
      <c r="M174" s="13">
        <f t="shared" ca="1" si="31"/>
        <v>1284379410.8120229</v>
      </c>
      <c r="N174" s="13">
        <f t="shared" ca="1" si="32"/>
        <v>36611285213.784363</v>
      </c>
      <c r="O174" s="13">
        <f t="shared" ca="1" si="33"/>
        <v>3659220560.6839733</v>
      </c>
      <c r="P174" s="11">
        <f t="shared" ca="1" si="40"/>
        <v>-9.3466370107677006E-4</v>
      </c>
    </row>
    <row r="175" spans="1:19" x14ac:dyDescent="0.2">
      <c r="A175">
        <v>12922</v>
      </c>
      <c r="B175">
        <v>5.1473999337758869E-4</v>
      </c>
      <c r="D175" s="56">
        <f t="shared" si="29"/>
        <v>1.2922</v>
      </c>
      <c r="E175" s="56">
        <f t="shared" si="29"/>
        <v>5.1473999337758869E-4</v>
      </c>
      <c r="F175" s="13">
        <f t="shared" si="34"/>
        <v>1.66978084</v>
      </c>
      <c r="G175" s="13">
        <f t="shared" si="35"/>
        <v>2.1576908014480001</v>
      </c>
      <c r="H175" s="13">
        <f t="shared" si="36"/>
        <v>2.7881680536311055</v>
      </c>
      <c r="I175" s="13">
        <f t="shared" si="37"/>
        <v>6.6514701944252012E-4</v>
      </c>
      <c r="J175" s="13">
        <f t="shared" si="38"/>
        <v>8.5950297852362449E-4</v>
      </c>
      <c r="K175" s="13">
        <f t="shared" ca="1" si="30"/>
        <v>-2.8116131468776482E-4</v>
      </c>
      <c r="L175" s="13">
        <f t="shared" ca="1" si="39"/>
        <v>6.3345889218014073E-7</v>
      </c>
      <c r="M175" s="13">
        <f t="shared" ca="1" si="31"/>
        <v>1349384952.8721616</v>
      </c>
      <c r="N175" s="13">
        <f t="shared" ca="1" si="32"/>
        <v>37029099749.765221</v>
      </c>
      <c r="O175" s="13">
        <f t="shared" ca="1" si="33"/>
        <v>3689084278.3332844</v>
      </c>
      <c r="P175" s="11">
        <f t="shared" ca="1" si="40"/>
        <v>7.9590130806535351E-4</v>
      </c>
    </row>
    <row r="176" spans="1:19" x14ac:dyDescent="0.2">
      <c r="A176">
        <v>13023</v>
      </c>
      <c r="B176">
        <v>4.3509099996299483E-3</v>
      </c>
      <c r="D176" s="56">
        <f t="shared" si="29"/>
        <v>1.3023</v>
      </c>
      <c r="E176" s="56">
        <f t="shared" si="29"/>
        <v>4.3509099996299483E-3</v>
      </c>
      <c r="F176" s="13">
        <f t="shared" si="34"/>
        <v>1.6959852900000001</v>
      </c>
      <c r="G176" s="13">
        <f t="shared" si="35"/>
        <v>2.208681643167</v>
      </c>
      <c r="H176" s="13">
        <f t="shared" si="36"/>
        <v>2.8763661038963844</v>
      </c>
      <c r="I176" s="13">
        <f t="shared" si="37"/>
        <v>5.6661900925180815E-3</v>
      </c>
      <c r="J176" s="13">
        <f t="shared" si="38"/>
        <v>7.3790793574862977E-3</v>
      </c>
      <c r="K176" s="13">
        <f t="shared" ca="1" si="30"/>
        <v>-2.5850443621474109E-4</v>
      </c>
      <c r="L176" s="13">
        <f t="shared" ca="1" si="39"/>
        <v>2.1246701441373416E-5</v>
      </c>
      <c r="M176" s="13">
        <f t="shared" ca="1" si="31"/>
        <v>1595024062.3954957</v>
      </c>
      <c r="N176" s="13">
        <f t="shared" ca="1" si="32"/>
        <v>38539018647.102547</v>
      </c>
      <c r="O176" s="13">
        <f t="shared" ca="1" si="33"/>
        <v>3796308603.71593</v>
      </c>
      <c r="P176" s="11">
        <f t="shared" ca="1" si="40"/>
        <v>4.6094144358446894E-3</v>
      </c>
    </row>
    <row r="177" spans="1:16" x14ac:dyDescent="0.2">
      <c r="A177">
        <v>13025.5</v>
      </c>
      <c r="B177">
        <v>-5.8511649986030534E-3</v>
      </c>
      <c r="D177" s="56">
        <f t="shared" si="29"/>
        <v>1.3025500000000001</v>
      </c>
      <c r="E177" s="56">
        <f t="shared" si="29"/>
        <v>-5.8511649986030534E-3</v>
      </c>
      <c r="F177" s="13">
        <f t="shared" si="34"/>
        <v>1.6966365025000003</v>
      </c>
      <c r="G177" s="13">
        <f t="shared" si="35"/>
        <v>2.2099538763313755</v>
      </c>
      <c r="H177" s="13">
        <f t="shared" si="36"/>
        <v>2.8785754216154333</v>
      </c>
      <c r="I177" s="13">
        <f t="shared" si="37"/>
        <v>-7.621434968930408E-3</v>
      </c>
      <c r="J177" s="13">
        <f t="shared" si="38"/>
        <v>-9.9273001187803033E-3</v>
      </c>
      <c r="K177" s="13">
        <f t="shared" ca="1" si="30"/>
        <v>-2.579374528839367E-4</v>
      </c>
      <c r="L177" s="13">
        <f t="shared" ca="1" si="39"/>
        <v>3.1284194378191095E-5</v>
      </c>
      <c r="M177" s="13">
        <f t="shared" ca="1" si="31"/>
        <v>1601321246.3082664</v>
      </c>
      <c r="N177" s="13">
        <f t="shared" ca="1" si="32"/>
        <v>38576439875.181786</v>
      </c>
      <c r="O177" s="13">
        <f t="shared" ca="1" si="33"/>
        <v>3798952218.8844662</v>
      </c>
      <c r="P177" s="11">
        <f t="shared" ca="1" si="40"/>
        <v>-5.5932275457191167E-3</v>
      </c>
    </row>
    <row r="178" spans="1:16" x14ac:dyDescent="0.2">
      <c r="A178">
        <v>13030</v>
      </c>
      <c r="B178">
        <v>-6.2149000004865229E-3</v>
      </c>
      <c r="D178" s="56">
        <f t="shared" si="29"/>
        <v>1.3029999999999999</v>
      </c>
      <c r="E178" s="56">
        <f t="shared" si="29"/>
        <v>-6.2149000004865229E-3</v>
      </c>
      <c r="F178" s="13">
        <f t="shared" si="34"/>
        <v>1.6978089999999999</v>
      </c>
      <c r="G178" s="13">
        <f t="shared" si="35"/>
        <v>2.2122451269999996</v>
      </c>
      <c r="H178" s="13">
        <f t="shared" si="36"/>
        <v>2.8825554004809995</v>
      </c>
      <c r="I178" s="13">
        <f t="shared" si="37"/>
        <v>-8.0980147006339386E-3</v>
      </c>
      <c r="J178" s="13">
        <f t="shared" si="38"/>
        <v>-1.0551713154926021E-2</v>
      </c>
      <c r="K178" s="13">
        <f t="shared" ca="1" si="30"/>
        <v>-2.5691613181804632E-4</v>
      </c>
      <c r="L178" s="13">
        <f t="shared" ca="1" si="39"/>
        <v>3.5497571779313786E-5</v>
      </c>
      <c r="M178" s="13">
        <f t="shared" ca="1" si="31"/>
        <v>1612682145.6142168</v>
      </c>
      <c r="N178" s="13">
        <f t="shared" ca="1" si="32"/>
        <v>38643802947.198921</v>
      </c>
      <c r="O178" s="13">
        <f t="shared" ca="1" si="33"/>
        <v>3803709398.663383</v>
      </c>
      <c r="P178" s="11">
        <f t="shared" ca="1" si="40"/>
        <v>-5.9579838686684766E-3</v>
      </c>
    </row>
    <row r="179" spans="1:16" x14ac:dyDescent="0.2">
      <c r="A179">
        <v>13031</v>
      </c>
      <c r="B179">
        <v>1.7042699982994236E-3</v>
      </c>
      <c r="D179" s="56">
        <f t="shared" si="29"/>
        <v>1.3030999999999999</v>
      </c>
      <c r="E179" s="56">
        <f t="shared" si="29"/>
        <v>1.7042699982994236E-3</v>
      </c>
      <c r="F179" s="13">
        <f t="shared" si="34"/>
        <v>1.6980696099999999</v>
      </c>
      <c r="G179" s="13">
        <f t="shared" si="35"/>
        <v>2.2127545087909999</v>
      </c>
      <c r="H179" s="13">
        <f t="shared" si="36"/>
        <v>2.8834404004055516</v>
      </c>
      <c r="I179" s="13">
        <f t="shared" si="37"/>
        <v>2.2208342347839788E-3</v>
      </c>
      <c r="J179" s="13">
        <f t="shared" si="38"/>
        <v>2.8939690913470026E-3</v>
      </c>
      <c r="K179" s="13">
        <f t="shared" ca="1" si="30"/>
        <v>-2.5668904044189814E-4</v>
      </c>
      <c r="L179" s="13">
        <f t="shared" ca="1" si="39"/>
        <v>3.8453603516212888E-6</v>
      </c>
      <c r="M179" s="13">
        <f t="shared" ca="1" si="31"/>
        <v>1615211318.2452867</v>
      </c>
      <c r="N179" s="13">
        <f t="shared" ca="1" si="32"/>
        <v>38658773356.516541</v>
      </c>
      <c r="O179" s="13">
        <f t="shared" ca="1" si="33"/>
        <v>3804766317.2273364</v>
      </c>
      <c r="P179" s="11">
        <f t="shared" ca="1" si="40"/>
        <v>1.9609590387413217E-3</v>
      </c>
    </row>
    <row r="180" spans="1:16" x14ac:dyDescent="0.2">
      <c r="A180">
        <v>13097.5</v>
      </c>
      <c r="B180">
        <v>1.3329074994544499E-2</v>
      </c>
      <c r="D180" s="56">
        <f t="shared" si="29"/>
        <v>1.30975</v>
      </c>
      <c r="E180" s="56">
        <f t="shared" si="29"/>
        <v>1.3329074994544499E-2</v>
      </c>
      <c r="F180" s="13">
        <f t="shared" si="34"/>
        <v>1.7154450625</v>
      </c>
      <c r="G180" s="13">
        <f t="shared" si="35"/>
        <v>2.2468041706093751</v>
      </c>
      <c r="H180" s="13">
        <f t="shared" si="36"/>
        <v>2.9427517624556288</v>
      </c>
      <c r="I180" s="13">
        <f t="shared" si="37"/>
        <v>1.7457755974104656E-2</v>
      </c>
      <c r="J180" s="13">
        <f t="shared" si="38"/>
        <v>2.2865295887083574E-2</v>
      </c>
      <c r="K180" s="13">
        <f t="shared" ca="1" si="30"/>
        <v>-2.4148043638982063E-4</v>
      </c>
      <c r="L180" s="13">
        <f t="shared" ca="1" si="39"/>
        <v>1.8415997470406094E-4</v>
      </c>
      <c r="M180" s="13">
        <f t="shared" ca="1" si="31"/>
        <v>1787054542.6999116</v>
      </c>
      <c r="N180" s="13">
        <f t="shared" ca="1" si="32"/>
        <v>39654908246.44902</v>
      </c>
      <c r="O180" s="13">
        <f t="shared" ca="1" si="33"/>
        <v>3874856472.0624495</v>
      </c>
      <c r="P180" s="11">
        <f t="shared" ca="1" si="40"/>
        <v>1.3570555430934319E-2</v>
      </c>
    </row>
    <row r="181" spans="1:16" x14ac:dyDescent="0.2">
      <c r="A181">
        <v>13099.5</v>
      </c>
      <c r="B181">
        <v>2.1674149975297041E-3</v>
      </c>
      <c r="D181" s="56">
        <f t="shared" si="29"/>
        <v>1.3099499999999999</v>
      </c>
      <c r="E181" s="56">
        <f t="shared" si="29"/>
        <v>2.1674149975297041E-3</v>
      </c>
      <c r="F181" s="13">
        <f t="shared" si="34"/>
        <v>1.7159690024999998</v>
      </c>
      <c r="G181" s="13">
        <f t="shared" si="35"/>
        <v>2.2478335948248747</v>
      </c>
      <c r="H181" s="13">
        <f t="shared" si="36"/>
        <v>2.9445496175408445</v>
      </c>
      <c r="I181" s="13">
        <f t="shared" si="37"/>
        <v>2.8392052760140359E-3</v>
      </c>
      <c r="J181" s="13">
        <f t="shared" si="38"/>
        <v>3.7192169513145861E-3</v>
      </c>
      <c r="K181" s="13">
        <f t="shared" ca="1" si="30"/>
        <v>-2.410197682038524E-4</v>
      </c>
      <c r="L181" s="13">
        <f t="shared" ca="1" si="39"/>
        <v>5.8005580207940516E-6</v>
      </c>
      <c r="M181" s="13">
        <f t="shared" ca="1" si="31"/>
        <v>1792333010.7447262</v>
      </c>
      <c r="N181" s="13">
        <f t="shared" ca="1" si="32"/>
        <v>39684883204.190475</v>
      </c>
      <c r="O181" s="13">
        <f t="shared" ca="1" si="33"/>
        <v>3876958345.270195</v>
      </c>
      <c r="P181" s="11">
        <f t="shared" ca="1" si="40"/>
        <v>2.4084347657335565E-3</v>
      </c>
    </row>
    <row r="182" spans="1:16" x14ac:dyDescent="0.2">
      <c r="A182">
        <v>13613</v>
      </c>
      <c r="B182">
        <v>6.6120999690610915E-4</v>
      </c>
      <c r="D182" s="56">
        <f t="shared" si="29"/>
        <v>1.3613</v>
      </c>
      <c r="E182" s="56">
        <f t="shared" si="29"/>
        <v>6.6120999690610915E-4</v>
      </c>
      <c r="F182" s="13">
        <f t="shared" si="34"/>
        <v>1.8531376899999998</v>
      </c>
      <c r="G182" s="13">
        <f t="shared" si="35"/>
        <v>2.5226763373969998</v>
      </c>
      <c r="H182" s="13">
        <f t="shared" si="36"/>
        <v>3.4341192980985356</v>
      </c>
      <c r="I182" s="13">
        <f t="shared" si="37"/>
        <v>9.0010516878828641E-4</v>
      </c>
      <c r="J182" s="13">
        <f t="shared" si="38"/>
        <v>1.2253131662714942E-3</v>
      </c>
      <c r="K182" s="13">
        <f t="shared" ca="1" si="30"/>
        <v>-1.1643161482794914E-4</v>
      </c>
      <c r="L182" s="13">
        <f t="shared" ca="1" si="39"/>
        <v>6.0472647630034392E-7</v>
      </c>
      <c r="M182" s="13">
        <f t="shared" ca="1" si="31"/>
        <v>3340789087.8807802</v>
      </c>
      <c r="N182" s="13">
        <f t="shared" ca="1" si="32"/>
        <v>47374361153.948669</v>
      </c>
      <c r="O182" s="13">
        <f t="shared" ca="1" si="33"/>
        <v>4402445412.5984526</v>
      </c>
      <c r="P182" s="11">
        <f t="shared" ca="1" si="40"/>
        <v>7.776416117340583E-4</v>
      </c>
    </row>
    <row r="183" spans="1:16" x14ac:dyDescent="0.2">
      <c r="A183">
        <v>13806</v>
      </c>
      <c r="B183">
        <v>6.1020000430289656E-5</v>
      </c>
      <c r="D183" s="56">
        <f t="shared" si="29"/>
        <v>1.3806</v>
      </c>
      <c r="E183" s="56">
        <f t="shared" si="29"/>
        <v>6.1020000430289656E-5</v>
      </c>
      <c r="F183" s="13">
        <f t="shared" si="34"/>
        <v>1.9060563600000002</v>
      </c>
      <c r="G183" s="13">
        <f t="shared" si="35"/>
        <v>2.6315014106160004</v>
      </c>
      <c r="H183" s="13">
        <f t="shared" si="36"/>
        <v>3.6330508474964507</v>
      </c>
      <c r="I183" s="13">
        <f t="shared" si="37"/>
        <v>8.4244212594057906E-5</v>
      </c>
      <c r="J183" s="13">
        <f t="shared" si="38"/>
        <v>1.1630755990735636E-4</v>
      </c>
      <c r="K183" s="13">
        <f t="shared" ca="1" si="30"/>
        <v>-6.6353739332118862E-5</v>
      </c>
      <c r="L183" s="13">
        <f t="shared" ca="1" si="39"/>
        <v>1.6224069581061769E-8</v>
      </c>
      <c r="M183" s="13">
        <f t="shared" ca="1" si="31"/>
        <v>4010205908.2422132</v>
      </c>
      <c r="N183" s="13">
        <f t="shared" ca="1" si="32"/>
        <v>50238351096.721893</v>
      </c>
      <c r="O183" s="13">
        <f t="shared" ca="1" si="33"/>
        <v>4591225806.0571404</v>
      </c>
      <c r="P183" s="11">
        <f t="shared" ca="1" si="40"/>
        <v>1.2737373976240852E-4</v>
      </c>
    </row>
    <row r="184" spans="1:16" x14ac:dyDescent="0.2">
      <c r="A184">
        <v>13850</v>
      </c>
      <c r="B184">
        <v>5.044999998062849E-4</v>
      </c>
      <c r="D184" s="56">
        <f t="shared" si="29"/>
        <v>1.385</v>
      </c>
      <c r="E184" s="56">
        <f t="shared" si="29"/>
        <v>5.044999998062849E-4</v>
      </c>
      <c r="F184" s="13">
        <f t="shared" si="34"/>
        <v>1.9182250000000001</v>
      </c>
      <c r="G184" s="13">
        <f t="shared" si="35"/>
        <v>2.656741625</v>
      </c>
      <c r="H184" s="13">
        <f t="shared" si="36"/>
        <v>3.6795871506250002</v>
      </c>
      <c r="I184" s="13">
        <f t="shared" si="37"/>
        <v>6.9873249973170456E-4</v>
      </c>
      <c r="J184" s="13">
        <f t="shared" si="38"/>
        <v>9.6774451212841084E-4</v>
      </c>
      <c r="K184" s="13">
        <f t="shared" ca="1" si="30"/>
        <v>-5.4688381520435689E-5</v>
      </c>
      <c r="L184" s="13">
        <f t="shared" ca="1" si="39"/>
        <v>3.126916458107979E-7</v>
      </c>
      <c r="M184" s="13">
        <f t="shared" ca="1" si="31"/>
        <v>4168550957.2713532</v>
      </c>
      <c r="N184" s="13">
        <f t="shared" ca="1" si="32"/>
        <v>50887507871.219009</v>
      </c>
      <c r="O184" s="13">
        <f t="shared" ca="1" si="33"/>
        <v>4633486192.7840691</v>
      </c>
      <c r="P184" s="11">
        <f t="shared" ca="1" si="40"/>
        <v>5.5918838132672059E-4</v>
      </c>
    </row>
    <row r="185" spans="1:16" x14ac:dyDescent="0.2">
      <c r="A185">
        <v>13855</v>
      </c>
      <c r="B185">
        <v>1.0034999286290258E-4</v>
      </c>
      <c r="D185" s="56">
        <f t="shared" si="29"/>
        <v>1.3855</v>
      </c>
      <c r="E185" s="56">
        <f t="shared" si="29"/>
        <v>1.0034999286290258E-4</v>
      </c>
      <c r="F185" s="13">
        <f t="shared" si="34"/>
        <v>1.9196102499999999</v>
      </c>
      <c r="G185" s="13">
        <f t="shared" si="35"/>
        <v>2.6596200013749995</v>
      </c>
      <c r="H185" s="13">
        <f t="shared" si="36"/>
        <v>3.6849035119050617</v>
      </c>
      <c r="I185" s="13">
        <f t="shared" si="37"/>
        <v>1.3903491511155152E-4</v>
      </c>
      <c r="J185" s="13">
        <f t="shared" si="38"/>
        <v>1.9263287488705463E-4</v>
      </c>
      <c r="K185" s="13">
        <f t="shared" ca="1" si="30"/>
        <v>-5.3356931019194094E-5</v>
      </c>
      <c r="L185" s="13">
        <f t="shared" ca="1" si="39"/>
        <v>2.362581844929666E-8</v>
      </c>
      <c r="M185" s="13">
        <f t="shared" ca="1" si="31"/>
        <v>4186672347.412478</v>
      </c>
      <c r="N185" s="13">
        <f t="shared" ca="1" si="32"/>
        <v>50961174059.90593</v>
      </c>
      <c r="O185" s="13">
        <f t="shared" ca="1" si="33"/>
        <v>4638269442.7734251</v>
      </c>
      <c r="P185" s="11">
        <f t="shared" ca="1" si="40"/>
        <v>1.5370692388209668E-4</v>
      </c>
    </row>
    <row r="186" spans="1:16" x14ac:dyDescent="0.2">
      <c r="A186">
        <v>13906</v>
      </c>
      <c r="B186">
        <v>2.978019998408854E-3</v>
      </c>
      <c r="D186" s="56">
        <f t="shared" si="29"/>
        <v>1.3906000000000001</v>
      </c>
      <c r="E186" s="56">
        <f t="shared" si="29"/>
        <v>2.978019998408854E-3</v>
      </c>
      <c r="F186" s="13">
        <f t="shared" si="34"/>
        <v>1.9337683600000002</v>
      </c>
      <c r="G186" s="13">
        <f t="shared" si="35"/>
        <v>2.6890982814160003</v>
      </c>
      <c r="H186" s="13">
        <f t="shared" si="36"/>
        <v>3.7394600701370901</v>
      </c>
      <c r="I186" s="13">
        <f t="shared" si="37"/>
        <v>4.1412346097873523E-3</v>
      </c>
      <c r="J186" s="13">
        <f t="shared" si="38"/>
        <v>5.7588008483702921E-3</v>
      </c>
      <c r="K186" s="13">
        <f t="shared" ca="1" si="30"/>
        <v>-3.9708038852980139E-5</v>
      </c>
      <c r="L186" s="13">
        <f t="shared" ca="1" si="39"/>
        <v>9.1066825068761618E-6</v>
      </c>
      <c r="M186" s="13">
        <f t="shared" ca="1" si="31"/>
        <v>4372964870.3023376</v>
      </c>
      <c r="N186" s="13">
        <f t="shared" ca="1" si="32"/>
        <v>51711322951.785576</v>
      </c>
      <c r="O186" s="13">
        <f t="shared" ca="1" si="33"/>
        <v>4686832565.6220312</v>
      </c>
      <c r="P186" s="11">
        <f t="shared" ca="1" si="40"/>
        <v>3.0177280372618341E-3</v>
      </c>
    </row>
    <row r="187" spans="1:16" x14ac:dyDescent="0.2">
      <c r="A187">
        <v>13950</v>
      </c>
      <c r="B187">
        <v>1.4214999973773956E-3</v>
      </c>
      <c r="D187" s="56">
        <f t="shared" si="29"/>
        <v>1.395</v>
      </c>
      <c r="E187" s="56">
        <f t="shared" si="29"/>
        <v>1.4214999973773956E-3</v>
      </c>
      <c r="F187" s="13">
        <f t="shared" si="34"/>
        <v>1.9460250000000001</v>
      </c>
      <c r="G187" s="13">
        <f t="shared" si="35"/>
        <v>2.7147048750000002</v>
      </c>
      <c r="H187" s="13">
        <f t="shared" si="36"/>
        <v>3.7870133006250004</v>
      </c>
      <c r="I187" s="13">
        <f t="shared" si="37"/>
        <v>1.9829924963414669E-3</v>
      </c>
      <c r="J187" s="13">
        <f t="shared" si="38"/>
        <v>2.7662745323963462E-3</v>
      </c>
      <c r="K187" s="13">
        <f t="shared" ca="1" si="30"/>
        <v>-2.7832858187235021E-5</v>
      </c>
      <c r="L187" s="13">
        <f t="shared" ca="1" si="39"/>
        <v>2.1005657262191264E-6</v>
      </c>
      <c r="M187" s="13">
        <f t="shared" ca="1" si="31"/>
        <v>4535767604.6600361</v>
      </c>
      <c r="N187" s="13">
        <f t="shared" ca="1" si="32"/>
        <v>52356596825.568367</v>
      </c>
      <c r="O187" s="13">
        <f t="shared" ca="1" si="33"/>
        <v>4728393896.0178585</v>
      </c>
      <c r="P187" s="11">
        <f t="shared" ca="1" si="40"/>
        <v>1.4493328555646307E-3</v>
      </c>
    </row>
    <row r="188" spans="1:16" x14ac:dyDescent="0.2">
      <c r="A188">
        <v>13975.5</v>
      </c>
      <c r="B188">
        <v>1.3603350016637705E-3</v>
      </c>
      <c r="D188" s="56">
        <f t="shared" si="29"/>
        <v>1.3975500000000001</v>
      </c>
      <c r="E188" s="56">
        <f t="shared" si="29"/>
        <v>1.3603350016637705E-3</v>
      </c>
      <c r="F188" s="13">
        <f t="shared" si="34"/>
        <v>1.9531460025000003</v>
      </c>
      <c r="G188" s="13">
        <f t="shared" si="35"/>
        <v>2.7296191957938754</v>
      </c>
      <c r="H188" s="13">
        <f t="shared" si="36"/>
        <v>3.8147793070817309</v>
      </c>
      <c r="I188" s="13">
        <f t="shared" si="37"/>
        <v>1.9011361815752027E-3</v>
      </c>
      <c r="J188" s="13">
        <f t="shared" si="38"/>
        <v>2.6569328705604248E-3</v>
      </c>
      <c r="K188" s="13">
        <f t="shared" ca="1" si="30"/>
        <v>-2.0908394556732809E-5</v>
      </c>
      <c r="L188" s="13">
        <f t="shared" ca="1" si="39"/>
        <v>1.9078333196027504E-6</v>
      </c>
      <c r="M188" s="13">
        <f t="shared" ca="1" si="31"/>
        <v>4630976172.9183311</v>
      </c>
      <c r="N188" s="13">
        <f t="shared" ca="1" si="32"/>
        <v>52729705712.91275</v>
      </c>
      <c r="O188" s="13">
        <f t="shared" ca="1" si="33"/>
        <v>4752335241.2558126</v>
      </c>
      <c r="P188" s="11">
        <f t="shared" ca="1" si="40"/>
        <v>1.3812433962205033E-3</v>
      </c>
    </row>
    <row r="189" spans="1:16" x14ac:dyDescent="0.2">
      <c r="A189">
        <v>13996</v>
      </c>
      <c r="B189">
        <v>5.7033199991565198E-3</v>
      </c>
      <c r="D189" s="56">
        <f t="shared" si="29"/>
        <v>1.3996</v>
      </c>
      <c r="E189" s="56">
        <f t="shared" si="29"/>
        <v>5.7033199991565198E-3</v>
      </c>
      <c r="F189" s="13">
        <f t="shared" si="34"/>
        <v>1.9588801599999999</v>
      </c>
      <c r="G189" s="13">
        <f t="shared" si="35"/>
        <v>2.7416486719359998</v>
      </c>
      <c r="H189" s="13">
        <f t="shared" si="36"/>
        <v>3.8372114812416251</v>
      </c>
      <c r="I189" s="13">
        <f t="shared" si="37"/>
        <v>7.9823666708194654E-3</v>
      </c>
      <c r="J189" s="13">
        <f t="shared" si="38"/>
        <v>1.1172120392478923E-2</v>
      </c>
      <c r="K189" s="13">
        <f t="shared" ca="1" si="30"/>
        <v>-1.5319184466702947E-5</v>
      </c>
      <c r="L189" s="13">
        <f t="shared" ca="1" si="39"/>
        <v>3.2702834112470879E-5</v>
      </c>
      <c r="M189" s="13">
        <f t="shared" ca="1" si="31"/>
        <v>4707962582.9220781</v>
      </c>
      <c r="N189" s="13">
        <f t="shared" ca="1" si="32"/>
        <v>53029182264.090157</v>
      </c>
      <c r="O189" s="13">
        <f t="shared" ca="1" si="33"/>
        <v>4771503785.7148733</v>
      </c>
      <c r="P189" s="11">
        <f t="shared" ca="1" si="40"/>
        <v>5.7186391836232227E-3</v>
      </c>
    </row>
    <row r="190" spans="1:16" x14ac:dyDescent="0.2">
      <c r="A190">
        <v>14004</v>
      </c>
      <c r="B190">
        <v>5.6679993576835841E-5</v>
      </c>
      <c r="D190" s="56">
        <f t="shared" si="29"/>
        <v>1.4004000000000001</v>
      </c>
      <c r="E190" s="56">
        <f t="shared" si="29"/>
        <v>5.6679993576835841E-5</v>
      </c>
      <c r="F190" s="13">
        <f t="shared" si="34"/>
        <v>1.9611201600000003</v>
      </c>
      <c r="G190" s="13">
        <f t="shared" si="35"/>
        <v>2.7463526720640008</v>
      </c>
      <c r="H190" s="13">
        <f t="shared" si="36"/>
        <v>3.8459922819584271</v>
      </c>
      <c r="I190" s="13">
        <f t="shared" si="37"/>
        <v>7.9374663005000919E-5</v>
      </c>
      <c r="J190" s="13">
        <f t="shared" si="38"/>
        <v>1.1115627807220329E-4</v>
      </c>
      <c r="K190" s="13">
        <f t="shared" ca="1" si="30"/>
        <v>-1.3132592990217594E-5</v>
      </c>
      <c r="L190" s="13">
        <f t="shared" ca="1" si="39"/>
        <v>4.8737972431823296E-9</v>
      </c>
      <c r="M190" s="13">
        <f t="shared" ca="1" si="31"/>
        <v>4738112522.9294796</v>
      </c>
      <c r="N190" s="13">
        <f t="shared" ca="1" si="32"/>
        <v>53145934037.34864</v>
      </c>
      <c r="O190" s="13">
        <f t="shared" ca="1" si="33"/>
        <v>4778965076.2055769</v>
      </c>
      <c r="P190" s="11">
        <f t="shared" ca="1" si="40"/>
        <v>6.9812586567053435E-5</v>
      </c>
    </row>
    <row r="191" spans="1:16" x14ac:dyDescent="0.2">
      <c r="A191">
        <v>14058</v>
      </c>
      <c r="B191">
        <v>1.6918600013013929E-3</v>
      </c>
      <c r="D191" s="56">
        <f t="shared" si="29"/>
        <v>1.4057999999999999</v>
      </c>
      <c r="E191" s="56">
        <f t="shared" si="29"/>
        <v>1.6918600013013929E-3</v>
      </c>
      <c r="F191" s="13">
        <f t="shared" si="34"/>
        <v>1.9762736399999998</v>
      </c>
      <c r="G191" s="13">
        <f t="shared" si="35"/>
        <v>2.7782454831119998</v>
      </c>
      <c r="H191" s="13">
        <f t="shared" si="36"/>
        <v>3.9056575001588487</v>
      </c>
      <c r="I191" s="13">
        <f t="shared" si="37"/>
        <v>2.3784167898294982E-3</v>
      </c>
      <c r="J191" s="13">
        <f t="shared" si="38"/>
        <v>3.3435783231423083E-3</v>
      </c>
      <c r="K191" s="13">
        <f t="shared" ca="1" si="30"/>
        <v>1.706727534628652E-6</v>
      </c>
      <c r="L191" s="13">
        <f t="shared" ca="1" si="39"/>
        <v>2.8566180888245106E-6</v>
      </c>
      <c r="M191" s="13">
        <f t="shared" ca="1" si="31"/>
        <v>4943156278.9186697</v>
      </c>
      <c r="N191" s="13">
        <f t="shared" ca="1" si="32"/>
        <v>53932230946.240433</v>
      </c>
      <c r="O191" s="13">
        <f t="shared" ca="1" si="33"/>
        <v>4829044577.1855412</v>
      </c>
      <c r="P191" s="11">
        <f t="shared" ca="1" si="40"/>
        <v>1.6901532737667643E-3</v>
      </c>
    </row>
    <row r="192" spans="1:16" x14ac:dyDescent="0.2">
      <c r="A192">
        <v>14058</v>
      </c>
      <c r="B192">
        <v>3.6918600017088465E-3</v>
      </c>
      <c r="D192" s="56">
        <f t="shared" si="29"/>
        <v>1.4057999999999999</v>
      </c>
      <c r="E192" s="56">
        <f t="shared" si="29"/>
        <v>3.6918600017088465E-3</v>
      </c>
      <c r="F192" s="13">
        <f t="shared" si="34"/>
        <v>1.9762736399999998</v>
      </c>
      <c r="G192" s="13">
        <f t="shared" si="35"/>
        <v>2.7782454831119998</v>
      </c>
      <c r="H192" s="13">
        <f t="shared" si="36"/>
        <v>3.9056575001588487</v>
      </c>
      <c r="I192" s="13">
        <f t="shared" si="37"/>
        <v>5.1900167904022961E-3</v>
      </c>
      <c r="J192" s="13">
        <f t="shared" si="38"/>
        <v>7.2961256039475479E-3</v>
      </c>
      <c r="K192" s="13">
        <f t="shared" ca="1" si="30"/>
        <v>1.706727534628652E-6</v>
      </c>
      <c r="L192" s="13">
        <f t="shared" ca="1" si="39"/>
        <v>1.3617231186898701E-5</v>
      </c>
      <c r="M192" s="13">
        <f t="shared" ca="1" si="31"/>
        <v>4943156278.9186697</v>
      </c>
      <c r="N192" s="13">
        <f t="shared" ca="1" si="32"/>
        <v>53932230946.240433</v>
      </c>
      <c r="O192" s="13">
        <f t="shared" ca="1" si="33"/>
        <v>4829044577.1855412</v>
      </c>
      <c r="P192" s="11">
        <f t="shared" ca="1" si="40"/>
        <v>3.6901532741742179E-3</v>
      </c>
    </row>
    <row r="193" spans="1:16" x14ac:dyDescent="0.2">
      <c r="A193">
        <v>14058</v>
      </c>
      <c r="B193">
        <v>5.6918599948403426E-3</v>
      </c>
      <c r="D193" s="56">
        <f t="shared" si="29"/>
        <v>1.4057999999999999</v>
      </c>
      <c r="E193" s="56">
        <f t="shared" si="29"/>
        <v>5.6918599948403426E-3</v>
      </c>
      <c r="F193" s="13">
        <f t="shared" si="34"/>
        <v>1.9762736399999998</v>
      </c>
      <c r="G193" s="13">
        <f t="shared" si="35"/>
        <v>2.7782454831119998</v>
      </c>
      <c r="H193" s="13">
        <f t="shared" si="36"/>
        <v>3.9056575001588487</v>
      </c>
      <c r="I193" s="13">
        <f t="shared" si="37"/>
        <v>8.0016167807465538E-3</v>
      </c>
      <c r="J193" s="13">
        <f t="shared" si="38"/>
        <v>1.1248672870373505E-2</v>
      </c>
      <c r="K193" s="13">
        <f t="shared" ca="1" si="30"/>
        <v>1.706727534628652E-6</v>
      </c>
      <c r="L193" s="13">
        <f t="shared" ca="1" si="39"/>
        <v>3.2377844205429892E-5</v>
      </c>
      <c r="M193" s="13">
        <f t="shared" ca="1" si="31"/>
        <v>4943156278.9186697</v>
      </c>
      <c r="N193" s="13">
        <f t="shared" ca="1" si="32"/>
        <v>53932230946.240433</v>
      </c>
      <c r="O193" s="13">
        <f t="shared" ca="1" si="33"/>
        <v>4829044577.1855412</v>
      </c>
      <c r="P193" s="11">
        <f t="shared" ca="1" si="40"/>
        <v>5.6901532673057139E-3</v>
      </c>
    </row>
    <row r="194" spans="1:16" x14ac:dyDescent="0.2">
      <c r="A194">
        <v>14060.5</v>
      </c>
      <c r="B194">
        <v>-1.5102150064194575E-3</v>
      </c>
      <c r="D194" s="56">
        <f t="shared" si="29"/>
        <v>1.40605</v>
      </c>
      <c r="E194" s="56">
        <f t="shared" si="29"/>
        <v>-1.5102150064194575E-3</v>
      </c>
      <c r="F194" s="13">
        <f t="shared" si="34"/>
        <v>1.9769766025</v>
      </c>
      <c r="G194" s="13">
        <f t="shared" si="35"/>
        <v>2.7797279519451248</v>
      </c>
      <c r="H194" s="13">
        <f t="shared" si="36"/>
        <v>3.9084364868324428</v>
      </c>
      <c r="I194" s="13">
        <f t="shared" si="37"/>
        <v>-2.1234378097760784E-3</v>
      </c>
      <c r="J194" s="13">
        <f t="shared" si="38"/>
        <v>-2.985659732435655E-3</v>
      </c>
      <c r="K194" s="13">
        <f t="shared" ca="1" si="30"/>
        <v>2.3971010097260936E-6</v>
      </c>
      <c r="L194" s="13">
        <f t="shared" ca="1" si="39"/>
        <v>2.287995387541356E-6</v>
      </c>
      <c r="M194" s="13">
        <f t="shared" ca="1" si="31"/>
        <v>4952712624.2060156</v>
      </c>
      <c r="N194" s="13">
        <f t="shared" ca="1" si="32"/>
        <v>53968556692.793846</v>
      </c>
      <c r="O194" s="13">
        <f t="shared" ca="1" si="33"/>
        <v>4831350967.5260248</v>
      </c>
      <c r="P194" s="11">
        <f t="shared" ca="1" si="40"/>
        <v>-1.5126121074291836E-3</v>
      </c>
    </row>
    <row r="195" spans="1:16" x14ac:dyDescent="0.2">
      <c r="A195">
        <v>14091.5</v>
      </c>
      <c r="B195">
        <v>8.984054991742596E-3</v>
      </c>
      <c r="D195" s="56">
        <f t="shared" si="29"/>
        <v>1.4091499999999999</v>
      </c>
      <c r="E195" s="56">
        <f t="shared" si="29"/>
        <v>8.984054991742596E-3</v>
      </c>
      <c r="F195" s="13">
        <f t="shared" si="34"/>
        <v>1.9857037224999998</v>
      </c>
      <c r="G195" s="13">
        <f t="shared" si="35"/>
        <v>2.7981544005608745</v>
      </c>
      <c r="H195" s="13">
        <f t="shared" si="36"/>
        <v>3.9430192735503562</v>
      </c>
      <c r="I195" s="13">
        <f t="shared" si="37"/>
        <v>1.2659881091614079E-2</v>
      </c>
      <c r="J195" s="13">
        <f t="shared" si="38"/>
        <v>1.7839671440247978E-2</v>
      </c>
      <c r="K195" s="13">
        <f t="shared" ca="1" si="30"/>
        <v>1.0982493582055962E-5</v>
      </c>
      <c r="L195" s="13">
        <f t="shared" ca="1" si="39"/>
        <v>8.0516030057245023E-5</v>
      </c>
      <c r="M195" s="13">
        <f t="shared" ca="1" si="31"/>
        <v>5071668405.8245649</v>
      </c>
      <c r="N195" s="13">
        <f t="shared" ca="1" si="32"/>
        <v>54418411856.688416</v>
      </c>
      <c r="O195" s="13">
        <f t="shared" ca="1" si="33"/>
        <v>4859860074.8654165</v>
      </c>
      <c r="P195" s="11">
        <f t="shared" ca="1" si="40"/>
        <v>8.9730724981605392E-3</v>
      </c>
    </row>
    <row r="196" spans="1:16" x14ac:dyDescent="0.2">
      <c r="A196">
        <v>14793</v>
      </c>
      <c r="B196">
        <v>-1.7181900038849562E-3</v>
      </c>
      <c r="D196" s="56">
        <f t="shared" si="29"/>
        <v>1.4793000000000001</v>
      </c>
      <c r="E196" s="56">
        <f t="shared" si="29"/>
        <v>-1.7181900038849562E-3</v>
      </c>
      <c r="F196" s="13">
        <f t="shared" si="34"/>
        <v>2.18832849</v>
      </c>
      <c r="G196" s="13">
        <f t="shared" si="35"/>
        <v>3.2371943352570001</v>
      </c>
      <c r="H196" s="13">
        <f t="shared" si="36"/>
        <v>4.7887815801456801</v>
      </c>
      <c r="I196" s="13">
        <f t="shared" si="37"/>
        <v>-2.5417184727470157E-3</v>
      </c>
      <c r="J196" s="13">
        <f t="shared" si="38"/>
        <v>-3.7599641367346602E-3</v>
      </c>
      <c r="K196" s="13">
        <f t="shared" ca="1" si="30"/>
        <v>2.1751357487689686E-4</v>
      </c>
      <c r="L196" s="13">
        <f t="shared" ca="1" si="39"/>
        <v>3.7469483448314455E-6</v>
      </c>
      <c r="M196" s="13">
        <f t="shared" ca="1" si="31"/>
        <v>7948004398.240943</v>
      </c>
      <c r="N196" s="13">
        <f t="shared" ca="1" si="32"/>
        <v>64234319642.965279</v>
      </c>
      <c r="O196" s="13">
        <f t="shared" ca="1" si="33"/>
        <v>5455945934.6083994</v>
      </c>
      <c r="P196" s="11">
        <f t="shared" ca="1" si="40"/>
        <v>-1.9357035787618531E-3</v>
      </c>
    </row>
    <row r="197" spans="1:16" x14ac:dyDescent="0.2">
      <c r="A197">
        <v>14826</v>
      </c>
      <c r="B197">
        <v>5.6144199916161597E-3</v>
      </c>
      <c r="D197" s="56">
        <f t="shared" ref="D197:E211" si="41">A197/A$18</f>
        <v>1.4825999999999999</v>
      </c>
      <c r="E197" s="56">
        <f t="shared" si="41"/>
        <v>5.6144199916161597E-3</v>
      </c>
      <c r="F197" s="13">
        <f t="shared" si="34"/>
        <v>2.1981027599999998</v>
      </c>
      <c r="G197" s="13">
        <f t="shared" si="35"/>
        <v>3.2589071519759996</v>
      </c>
      <c r="H197" s="13">
        <f t="shared" si="36"/>
        <v>4.831655743519617</v>
      </c>
      <c r="I197" s="13">
        <f t="shared" si="37"/>
        <v>8.3239390795701185E-3</v>
      </c>
      <c r="J197" s="13">
        <f t="shared" si="38"/>
        <v>1.2341072079370657E-2</v>
      </c>
      <c r="K197" s="13">
        <f t="shared" ca="1" si="30"/>
        <v>2.2780715172012779E-4</v>
      </c>
      <c r="L197" s="13">
        <f t="shared" ca="1" si="39"/>
        <v>2.9015597886932792E-5</v>
      </c>
      <c r="M197" s="13">
        <f t="shared" ca="1" si="31"/>
        <v>8090029487.090395</v>
      </c>
      <c r="N197" s="13">
        <f t="shared" ca="1" si="32"/>
        <v>64675392916.804207</v>
      </c>
      <c r="O197" s="13">
        <f t="shared" ca="1" si="33"/>
        <v>5481467365.7763319</v>
      </c>
      <c r="P197" s="11">
        <f t="shared" ca="1" si="40"/>
        <v>5.3866128398960319E-3</v>
      </c>
    </row>
    <row r="198" spans="1:16" x14ac:dyDescent="0.2">
      <c r="A198">
        <v>14865.5</v>
      </c>
      <c r="B198">
        <v>6.4216350001515821E-3</v>
      </c>
      <c r="D198" s="56">
        <f t="shared" si="41"/>
        <v>1.48655</v>
      </c>
      <c r="E198" s="56">
        <f t="shared" si="41"/>
        <v>6.4216350001515821E-3</v>
      </c>
      <c r="F198" s="13">
        <f t="shared" si="34"/>
        <v>2.2098309025000002</v>
      </c>
      <c r="G198" s="13">
        <f t="shared" si="35"/>
        <v>3.2850241281113757</v>
      </c>
      <c r="H198" s="13">
        <f t="shared" si="36"/>
        <v>4.8833526176439657</v>
      </c>
      <c r="I198" s="13">
        <f t="shared" si="37"/>
        <v>9.5460815094753348E-3</v>
      </c>
      <c r="J198" s="13">
        <f t="shared" si="38"/>
        <v>1.4190727467910559E-2</v>
      </c>
      <c r="K198" s="13">
        <f t="shared" ca="1" si="30"/>
        <v>2.4019653311562264E-4</v>
      </c>
      <c r="L198" s="13">
        <f t="shared" ca="1" si="39"/>
        <v>3.8210181521751869E-5</v>
      </c>
      <c r="M198" s="13">
        <f t="shared" ca="1" si="31"/>
        <v>8260593339.2060223</v>
      </c>
      <c r="N198" s="13">
        <f t="shared" ca="1" si="32"/>
        <v>65200498716.420044</v>
      </c>
      <c r="O198" s="13">
        <f t="shared" ca="1" si="33"/>
        <v>5511695003.5280304</v>
      </c>
      <c r="P198" s="11">
        <f t="shared" ca="1" si="40"/>
        <v>6.1814384670359594E-3</v>
      </c>
    </row>
    <row r="199" spans="1:16" x14ac:dyDescent="0.2">
      <c r="A199">
        <v>14903</v>
      </c>
      <c r="B199">
        <v>4.3905099955736659E-3</v>
      </c>
      <c r="D199" s="56">
        <f t="shared" si="41"/>
        <v>1.4903</v>
      </c>
      <c r="E199" s="56">
        <f t="shared" si="41"/>
        <v>4.3905099955736659E-3</v>
      </c>
      <c r="F199" s="13">
        <f t="shared" si="34"/>
        <v>2.22099409</v>
      </c>
      <c r="G199" s="13">
        <f t="shared" si="35"/>
        <v>3.3099474923269998</v>
      </c>
      <c r="H199" s="13">
        <f t="shared" si="36"/>
        <v>4.9328147478149287</v>
      </c>
      <c r="I199" s="13">
        <f t="shared" si="37"/>
        <v>6.5431770464034339E-3</v>
      </c>
      <c r="J199" s="13">
        <f t="shared" si="38"/>
        <v>9.7512967522550374E-3</v>
      </c>
      <c r="K199" s="13">
        <f t="shared" ca="1" si="30"/>
        <v>2.5202745218470043E-4</v>
      </c>
      <c r="L199" s="13">
        <f t="shared" ca="1" si="39"/>
        <v>1.7127037761935201E-5</v>
      </c>
      <c r="M199" s="13">
        <f t="shared" ca="1" si="31"/>
        <v>8423058106.2612257</v>
      </c>
      <c r="N199" s="13">
        <f t="shared" ca="1" si="32"/>
        <v>65696093032.968758</v>
      </c>
      <c r="O199" s="13">
        <f t="shared" ca="1" si="33"/>
        <v>5540065650.5667372</v>
      </c>
      <c r="P199" s="11">
        <f t="shared" ca="1" si="40"/>
        <v>4.1384825433889655E-3</v>
      </c>
    </row>
    <row r="200" spans="1:16" x14ac:dyDescent="0.2">
      <c r="A200">
        <v>14916</v>
      </c>
      <c r="B200">
        <v>6.3397199992323294E-3</v>
      </c>
      <c r="D200" s="56">
        <f t="shared" si="41"/>
        <v>1.4916</v>
      </c>
      <c r="E200" s="56">
        <f t="shared" si="41"/>
        <v>6.3397199992323294E-3</v>
      </c>
      <c r="F200" s="13">
        <f t="shared" si="34"/>
        <v>2.2248705600000003</v>
      </c>
      <c r="G200" s="13">
        <f t="shared" si="35"/>
        <v>3.3186169272960004</v>
      </c>
      <c r="H200" s="13">
        <f t="shared" si="36"/>
        <v>4.9500490087547151</v>
      </c>
      <c r="I200" s="13">
        <f t="shared" si="37"/>
        <v>9.4563263508549433E-3</v>
      </c>
      <c r="J200" s="13">
        <f t="shared" si="38"/>
        <v>1.4105056384935234E-2</v>
      </c>
      <c r="K200" s="13">
        <f t="shared" ca="1" si="30"/>
        <v>2.5614449072376526E-4</v>
      </c>
      <c r="L200" s="13">
        <f t="shared" ca="1" si="39"/>
        <v>3.7009890967725234E-5</v>
      </c>
      <c r="M200" s="13">
        <f t="shared" ca="1" si="31"/>
        <v>8479495457.7903242</v>
      </c>
      <c r="N200" s="13">
        <f t="shared" ca="1" si="32"/>
        <v>65867224201.638237</v>
      </c>
      <c r="O200" s="13">
        <f t="shared" ca="1" si="33"/>
        <v>5549826014.8372288</v>
      </c>
      <c r="P200" s="11">
        <f t="shared" ca="1" si="40"/>
        <v>6.0835755085085642E-3</v>
      </c>
    </row>
    <row r="201" spans="1:16" x14ac:dyDescent="0.2">
      <c r="A201">
        <v>14978</v>
      </c>
      <c r="B201">
        <v>4.3282599945086986E-3</v>
      </c>
      <c r="D201" s="56">
        <f t="shared" si="41"/>
        <v>1.4978</v>
      </c>
      <c r="E201" s="56">
        <f t="shared" si="41"/>
        <v>4.3282599945086986E-3</v>
      </c>
      <c r="F201" s="13">
        <f t="shared" si="34"/>
        <v>2.2434048400000002</v>
      </c>
      <c r="G201" s="13">
        <f t="shared" si="35"/>
        <v>3.3601717693520001</v>
      </c>
      <c r="H201" s="13">
        <f t="shared" si="36"/>
        <v>5.0328652761354267</v>
      </c>
      <c r="I201" s="13">
        <f t="shared" si="37"/>
        <v>6.4828678197751287E-3</v>
      </c>
      <c r="J201" s="13">
        <f t="shared" si="38"/>
        <v>9.7100394204591885E-3</v>
      </c>
      <c r="K201" s="13">
        <f t="shared" ca="1" si="30"/>
        <v>2.7589046990594487E-4</v>
      </c>
      <c r="L201" s="13">
        <f t="shared" ca="1" si="39"/>
        <v>1.6421698763929149E-5</v>
      </c>
      <c r="M201" s="13">
        <f t="shared" ca="1" si="31"/>
        <v>8749429835.1139088</v>
      </c>
      <c r="N201" s="13">
        <f t="shared" ca="1" si="32"/>
        <v>66678519654.971634</v>
      </c>
      <c r="O201" s="13">
        <f t="shared" ca="1" si="33"/>
        <v>5595840743.3211317</v>
      </c>
      <c r="P201" s="11">
        <f t="shared" ca="1" si="40"/>
        <v>4.0523695246027537E-3</v>
      </c>
    </row>
    <row r="202" spans="1:16" x14ac:dyDescent="0.2">
      <c r="A202">
        <v>14986.5</v>
      </c>
      <c r="B202">
        <v>1.0641204993589781E-2</v>
      </c>
      <c r="D202" s="56">
        <f t="shared" si="41"/>
        <v>1.49865</v>
      </c>
      <c r="E202" s="56">
        <f t="shared" si="41"/>
        <v>1.0641204993589781E-2</v>
      </c>
      <c r="F202" s="13">
        <f t="shared" si="34"/>
        <v>2.2459518224999999</v>
      </c>
      <c r="G202" s="13">
        <f t="shared" si="35"/>
        <v>3.3658956987896249</v>
      </c>
      <c r="H202" s="13">
        <f t="shared" si="36"/>
        <v>5.0442995889910716</v>
      </c>
      <c r="I202" s="13">
        <f t="shared" si="37"/>
        <v>1.5947441863643327E-2</v>
      </c>
      <c r="J202" s="13">
        <f t="shared" si="38"/>
        <v>2.3899633748949073E-2</v>
      </c>
      <c r="K202" s="13">
        <f t="shared" ca="1" si="30"/>
        <v>2.7861186817616963E-4</v>
      </c>
      <c r="L202" s="13">
        <f t="shared" ca="1" si="39"/>
        <v>1.0738333628286944E-4</v>
      </c>
      <c r="M202" s="13">
        <f t="shared" ca="1" si="31"/>
        <v>8786531493.4415436</v>
      </c>
      <c r="N202" s="13">
        <f t="shared" ca="1" si="32"/>
        <v>66789109823.732224</v>
      </c>
      <c r="O202" s="13">
        <f t="shared" ca="1" si="33"/>
        <v>5602079839.6735744</v>
      </c>
      <c r="P202" s="11">
        <f t="shared" ca="1" si="40"/>
        <v>1.0362593125413612E-2</v>
      </c>
    </row>
    <row r="203" spans="1:16" x14ac:dyDescent="0.2">
      <c r="A203">
        <v>15597</v>
      </c>
      <c r="B203">
        <v>3.2944899940048344E-3</v>
      </c>
      <c r="D203" s="56">
        <f t="shared" si="41"/>
        <v>1.5597000000000001</v>
      </c>
      <c r="E203" s="56">
        <f t="shared" si="41"/>
        <v>3.2944899940048344E-3</v>
      </c>
      <c r="F203" s="13">
        <f t="shared" si="34"/>
        <v>2.4326640900000003</v>
      </c>
      <c r="G203" s="13">
        <f t="shared" si="35"/>
        <v>3.7942261811730007</v>
      </c>
      <c r="H203" s="13">
        <f t="shared" si="36"/>
        <v>5.9178545747755296</v>
      </c>
      <c r="I203" s="13">
        <f t="shared" si="37"/>
        <v>5.1384160436493409E-3</v>
      </c>
      <c r="J203" s="13">
        <f t="shared" si="38"/>
        <v>8.0143875032798774E-3</v>
      </c>
      <c r="K203" s="13">
        <f t="shared" ca="1" si="30"/>
        <v>4.8308274592875639E-4</v>
      </c>
      <c r="L203" s="13">
        <f t="shared" ca="1" si="39"/>
        <v>7.9040107145347071E-6</v>
      </c>
      <c r="M203" s="13">
        <f t="shared" ca="1" si="31"/>
        <v>11486422778.929575</v>
      </c>
      <c r="N203" s="13">
        <f t="shared" ca="1" si="32"/>
        <v>74289859628.550507</v>
      </c>
      <c r="O203" s="13">
        <f t="shared" ca="1" si="33"/>
        <v>6004200008.2857828</v>
      </c>
      <c r="P203" s="11">
        <f t="shared" ca="1" si="40"/>
        <v>2.8114072480760781E-3</v>
      </c>
    </row>
    <row r="204" spans="1:16" x14ac:dyDescent="0.2">
      <c r="A204">
        <v>15602</v>
      </c>
      <c r="B204">
        <v>2.8903399943374097E-3</v>
      </c>
      <c r="D204" s="56">
        <f t="shared" si="41"/>
        <v>1.5602</v>
      </c>
      <c r="E204" s="56">
        <f t="shared" si="41"/>
        <v>2.8903399943374097E-3</v>
      </c>
      <c r="F204" s="13">
        <f t="shared" si="34"/>
        <v>2.4342240400000001</v>
      </c>
      <c r="G204" s="13">
        <f t="shared" si="35"/>
        <v>3.7978763472080002</v>
      </c>
      <c r="H204" s="13">
        <f t="shared" si="36"/>
        <v>5.9254466769139222</v>
      </c>
      <c r="I204" s="13">
        <f t="shared" si="37"/>
        <v>4.5095084591652264E-3</v>
      </c>
      <c r="J204" s="13">
        <f t="shared" si="38"/>
        <v>7.0357350979895865E-3</v>
      </c>
      <c r="K204" s="13">
        <f t="shared" ca="1" si="30"/>
        <v>4.8483074248232508E-4</v>
      </c>
      <c r="L204" s="13">
        <f t="shared" ca="1" si="39"/>
        <v>5.7864747607604089E-6</v>
      </c>
      <c r="M204" s="13">
        <f t="shared" ca="1" si="31"/>
        <v>11508643930.550304</v>
      </c>
      <c r="N204" s="13">
        <f t="shared" ca="1" si="32"/>
        <v>74347395919.740402</v>
      </c>
      <c r="O204" s="13">
        <f t="shared" ca="1" si="33"/>
        <v>6007103226.0822659</v>
      </c>
      <c r="P204" s="11">
        <f t="shared" ca="1" si="40"/>
        <v>2.4055092518550847E-3</v>
      </c>
    </row>
    <row r="205" spans="1:16" x14ac:dyDescent="0.2">
      <c r="A205">
        <v>15734</v>
      </c>
      <c r="B205">
        <v>2.2207799993338995E-3</v>
      </c>
      <c r="D205" s="56">
        <f t="shared" si="41"/>
        <v>1.5733999999999999</v>
      </c>
      <c r="E205" s="56">
        <f t="shared" si="41"/>
        <v>2.2207799993338995E-3</v>
      </c>
      <c r="F205" s="13">
        <f t="shared" si="34"/>
        <v>2.4755875599999997</v>
      </c>
      <c r="G205" s="13">
        <f t="shared" si="35"/>
        <v>3.8950894669039995</v>
      </c>
      <c r="H205" s="13">
        <f t="shared" si="36"/>
        <v>6.1285337672267524</v>
      </c>
      <c r="I205" s="13">
        <f t="shared" si="37"/>
        <v>3.4941752509519571E-3</v>
      </c>
      <c r="J205" s="13">
        <f t="shared" si="38"/>
        <v>5.4977353398478089E-3</v>
      </c>
      <c r="K205" s="13">
        <f t="shared" ca="1" si="30"/>
        <v>5.3140903746162847E-4</v>
      </c>
      <c r="L205" s="13">
        <f t="shared" ca="1" si="39"/>
        <v>2.853974246817242E-6</v>
      </c>
      <c r="M205" s="13">
        <f t="shared" ca="1" si="31"/>
        <v>12094721925.363277</v>
      </c>
      <c r="N205" s="13">
        <f t="shared" ca="1" si="32"/>
        <v>75841511823.489578</v>
      </c>
      <c r="O205" s="13">
        <f t="shared" ca="1" si="33"/>
        <v>6081354835.2351437</v>
      </c>
      <c r="P205" s="11">
        <f t="shared" ca="1" si="40"/>
        <v>1.689370961872271E-3</v>
      </c>
    </row>
    <row r="206" spans="1:16" x14ac:dyDescent="0.2">
      <c r="A206">
        <v>15816</v>
      </c>
      <c r="B206">
        <v>4.5927199971629307E-3</v>
      </c>
      <c r="D206" s="56">
        <f t="shared" si="41"/>
        <v>1.5815999999999999</v>
      </c>
      <c r="E206" s="56">
        <f t="shared" si="41"/>
        <v>4.5927199971629307E-3</v>
      </c>
      <c r="F206" s="13">
        <f t="shared" si="34"/>
        <v>2.5014585599999997</v>
      </c>
      <c r="G206" s="13">
        <f t="shared" si="35"/>
        <v>3.9563068584959993</v>
      </c>
      <c r="H206" s="13">
        <f t="shared" si="36"/>
        <v>6.2572949273972718</v>
      </c>
      <c r="I206" s="13">
        <f t="shared" si="37"/>
        <v>7.2638459475128907E-3</v>
      </c>
      <c r="J206" s="13">
        <f t="shared" si="38"/>
        <v>1.1488498750586388E-2</v>
      </c>
      <c r="K206" s="13">
        <f t="shared" ca="1" si="30"/>
        <v>5.6076244473397124E-4</v>
      </c>
      <c r="L206" s="13">
        <f t="shared" ca="1" si="39"/>
        <v>1.6256681704588925E-5</v>
      </c>
      <c r="M206" s="13">
        <f t="shared" ca="1" si="31"/>
        <v>12457929403.008207</v>
      </c>
      <c r="N206" s="13">
        <f t="shared" ca="1" si="32"/>
        <v>76745047857.148788</v>
      </c>
      <c r="O206" s="13">
        <f t="shared" ca="1" si="33"/>
        <v>6125132598.1167316</v>
      </c>
      <c r="P206" s="11">
        <f t="shared" ca="1" si="40"/>
        <v>4.0319575524289594E-3</v>
      </c>
    </row>
    <row r="207" spans="1:16" x14ac:dyDescent="0.2">
      <c r="A207">
        <v>15847</v>
      </c>
      <c r="B207">
        <v>2.0869899963145144E-3</v>
      </c>
      <c r="D207" s="56">
        <f t="shared" si="41"/>
        <v>1.5847</v>
      </c>
      <c r="E207" s="56">
        <f t="shared" si="41"/>
        <v>2.0869899963145144E-3</v>
      </c>
      <c r="F207" s="13">
        <f t="shared" si="34"/>
        <v>2.5112740900000001</v>
      </c>
      <c r="G207" s="13">
        <f t="shared" si="35"/>
        <v>3.979616050423</v>
      </c>
      <c r="H207" s="13">
        <f t="shared" si="36"/>
        <v>6.3064975551053291</v>
      </c>
      <c r="I207" s="13">
        <f t="shared" si="37"/>
        <v>3.3072530471596109E-3</v>
      </c>
      <c r="J207" s="13">
        <f t="shared" si="38"/>
        <v>5.2410039038338352E-3</v>
      </c>
      <c r="K207" s="13">
        <f t="shared" ca="1" si="30"/>
        <v>5.7194298835846341E-4</v>
      </c>
      <c r="L207" s="13">
        <f t="shared" ca="1" si="39"/>
        <v>2.2953674363165825E-6</v>
      </c>
      <c r="M207" s="13">
        <f t="shared" ca="1" si="31"/>
        <v>12594993425.574986</v>
      </c>
      <c r="N207" s="13">
        <f t="shared" ca="1" si="32"/>
        <v>77081598428.12999</v>
      </c>
      <c r="O207" s="13">
        <f t="shared" ca="1" si="33"/>
        <v>6141208383.5854559</v>
      </c>
      <c r="P207" s="11">
        <f t="shared" ca="1" si="40"/>
        <v>1.515047007956051E-3</v>
      </c>
    </row>
    <row r="208" spans="1:16" x14ac:dyDescent="0.2">
      <c r="A208">
        <v>15885</v>
      </c>
      <c r="B208">
        <v>4.0154499947675504E-3</v>
      </c>
      <c r="D208" s="56">
        <f t="shared" si="41"/>
        <v>1.5885</v>
      </c>
      <c r="E208" s="56">
        <f t="shared" si="41"/>
        <v>4.0154499947675504E-3</v>
      </c>
      <c r="F208" s="13">
        <f t="shared" si="34"/>
        <v>2.5233322500000002</v>
      </c>
      <c r="G208" s="13">
        <f t="shared" si="35"/>
        <v>4.0083132791250007</v>
      </c>
      <c r="H208" s="13">
        <f t="shared" si="36"/>
        <v>6.3672056438900633</v>
      </c>
      <c r="I208" s="13">
        <f t="shared" si="37"/>
        <v>6.3785423166882538E-3</v>
      </c>
      <c r="J208" s="13">
        <f t="shared" si="38"/>
        <v>1.0132314470059292E-2</v>
      </c>
      <c r="K208" s="13">
        <f t="shared" ca="1" si="30"/>
        <v>5.857106885390137E-4</v>
      </c>
      <c r="L208" s="13">
        <f t="shared" ca="1" si="39"/>
        <v>1.1763111708689003E-5</v>
      </c>
      <c r="M208" s="13">
        <f t="shared" ca="1" si="31"/>
        <v>12762790352.870514</v>
      </c>
      <c r="N208" s="13">
        <f t="shared" ca="1" si="32"/>
        <v>77490327860.463135</v>
      </c>
      <c r="O208" s="13">
        <f t="shared" ca="1" si="33"/>
        <v>6160556662.1211157</v>
      </c>
      <c r="P208" s="11">
        <f t="shared" ca="1" si="40"/>
        <v>3.4297393062285367E-3</v>
      </c>
    </row>
    <row r="209" spans="1:16" x14ac:dyDescent="0.2">
      <c r="A209">
        <v>15947.5</v>
      </c>
      <c r="B209">
        <v>2.96357499610167E-3</v>
      </c>
      <c r="D209" s="56">
        <f t="shared" si="41"/>
        <v>1.5947499999999999</v>
      </c>
      <c r="E209" s="56">
        <f t="shared" si="41"/>
        <v>2.96357499610167E-3</v>
      </c>
      <c r="F209" s="13">
        <f t="shared" si="34"/>
        <v>2.5432275624999998</v>
      </c>
      <c r="G209" s="13">
        <f t="shared" si="35"/>
        <v>4.0558121552968744</v>
      </c>
      <c r="H209" s="13">
        <f t="shared" si="36"/>
        <v>6.4680064346596904</v>
      </c>
      <c r="I209" s="13">
        <f t="shared" si="37"/>
        <v>4.7261612250331375E-3</v>
      </c>
      <c r="J209" s="13">
        <f t="shared" si="38"/>
        <v>7.5370456136215954E-3</v>
      </c>
      <c r="K209" s="13">
        <f t="shared" ca="1" si="30"/>
        <v>6.0850469927998564E-4</v>
      </c>
      <c r="L209" s="13">
        <f t="shared" ca="1" si="39"/>
        <v>5.5463561029717765E-6</v>
      </c>
      <c r="M209" s="13">
        <f t="shared" ca="1" si="31"/>
        <v>13038184526.939724</v>
      </c>
      <c r="N209" s="13">
        <f t="shared" ca="1" si="32"/>
        <v>78153332343.599213</v>
      </c>
      <c r="O209" s="13">
        <f t="shared" ca="1" si="33"/>
        <v>6191517998.9500771</v>
      </c>
      <c r="P209" s="11">
        <f t="shared" ca="1" si="40"/>
        <v>2.3550702968216843E-3</v>
      </c>
    </row>
    <row r="210" spans="1:16" x14ac:dyDescent="0.2">
      <c r="A210">
        <v>16680</v>
      </c>
      <c r="B210">
        <v>3.7555999952019192E-3</v>
      </c>
      <c r="D210" s="56">
        <f t="shared" si="41"/>
        <v>1.6679999999999999</v>
      </c>
      <c r="E210" s="56">
        <f t="shared" si="41"/>
        <v>3.7555999952019192E-3</v>
      </c>
      <c r="F210" s="13">
        <f t="shared" si="34"/>
        <v>2.7822239999999998</v>
      </c>
      <c r="G210" s="13">
        <f t="shared" si="35"/>
        <v>4.6407496319999995</v>
      </c>
      <c r="H210" s="13">
        <f t="shared" si="36"/>
        <v>7.7407703861759991</v>
      </c>
      <c r="I210" s="13">
        <f t="shared" si="37"/>
        <v>6.2643407919968008E-3</v>
      </c>
      <c r="J210" s="13">
        <f t="shared" si="38"/>
        <v>1.0448920441050663E-2</v>
      </c>
      <c r="K210" s="13">
        <f t="shared" ca="1" si="30"/>
        <v>8.8953547292301444E-4</v>
      </c>
      <c r="L210" s="13">
        <f t="shared" ca="1" si="39"/>
        <v>8.2143258458658073E-6</v>
      </c>
      <c r="M210" s="13">
        <f t="shared" ca="1" si="31"/>
        <v>16173412535.69372</v>
      </c>
      <c r="N210" s="13">
        <f t="shared" ca="1" si="32"/>
        <v>85009126960.408768</v>
      </c>
      <c r="O210" s="13">
        <f t="shared" ca="1" si="33"/>
        <v>6471942933.889575</v>
      </c>
      <c r="P210" s="11">
        <f t="shared" ca="1" si="40"/>
        <v>2.8660645222789048E-3</v>
      </c>
    </row>
    <row r="211" spans="1:16" x14ac:dyDescent="0.2">
      <c r="A211">
        <v>16789</v>
      </c>
      <c r="B211">
        <v>4.9451300001237541E-3</v>
      </c>
      <c r="D211" s="56">
        <f t="shared" si="41"/>
        <v>1.6789000000000001</v>
      </c>
      <c r="E211" s="56">
        <f t="shared" si="41"/>
        <v>4.9451300001237541E-3</v>
      </c>
      <c r="F211" s="13">
        <f t="shared" si="34"/>
        <v>2.8187052100000001</v>
      </c>
      <c r="G211" s="13">
        <f t="shared" si="35"/>
        <v>4.7323241770690005</v>
      </c>
      <c r="H211" s="13">
        <f t="shared" si="36"/>
        <v>7.9450990608811445</v>
      </c>
      <c r="I211" s="13">
        <f t="shared" si="37"/>
        <v>8.3023787572077713E-3</v>
      </c>
      <c r="J211" s="13">
        <f t="shared" si="38"/>
        <v>1.3938863695476127E-2</v>
      </c>
      <c r="K211" s="13">
        <f t="shared" ca="1" si="30"/>
        <v>9.3354139651588477E-4</v>
      </c>
      <c r="L211" s="13">
        <f t="shared" ca="1" si="39"/>
        <v>1.6092843124596534E-5</v>
      </c>
      <c r="M211" s="13">
        <f t="shared" ca="1" si="31"/>
        <v>16619260474.724701</v>
      </c>
      <c r="N211" s="13">
        <f t="shared" ca="1" si="32"/>
        <v>85876312912.753922</v>
      </c>
      <c r="O211" s="13">
        <f t="shared" ca="1" si="33"/>
        <v>6500315336.2974558</v>
      </c>
      <c r="P211" s="11">
        <f t="shared" ca="1" si="40"/>
        <v>4.0115886036078694E-3</v>
      </c>
    </row>
    <row r="212" spans="1:16" x14ac:dyDescent="0.2">
      <c r="A212">
        <v>16797</v>
      </c>
      <c r="B212">
        <v>1.2984899949515238E-3</v>
      </c>
      <c r="D212" s="56">
        <f t="shared" ref="D212:E275" si="42">A212/A$18</f>
        <v>1.6797</v>
      </c>
      <c r="E212" s="56">
        <f t="shared" si="42"/>
        <v>1.2984899949515238E-3</v>
      </c>
      <c r="F212" s="13">
        <f t="shared" si="34"/>
        <v>2.8213920899999998</v>
      </c>
      <c r="G212" s="13">
        <f t="shared" si="35"/>
        <v>4.739092293573</v>
      </c>
      <c r="H212" s="13">
        <f t="shared" si="36"/>
        <v>7.9602533255145671</v>
      </c>
      <c r="I212" s="13">
        <f t="shared" si="37"/>
        <v>2.1810736445200744E-3</v>
      </c>
      <c r="J212" s="13">
        <f t="shared" si="38"/>
        <v>3.663549400700369E-3</v>
      </c>
      <c r="K212" s="13">
        <f t="shared" ref="K212:K275" ca="1" si="43">+E$4+E$5*D212+E$6*D212^2</f>
        <v>9.3679350659491012E-4</v>
      </c>
      <c r="L212" s="13">
        <f t="shared" ca="1" si="39"/>
        <v>1.30824349689506E-7</v>
      </c>
      <c r="M212" s="13">
        <f t="shared" ref="M212:M275" ca="1" si="44">(M$1-M$2*D212+M$3*F212)^2</f>
        <v>16651716427.004219</v>
      </c>
      <c r="N212" s="13">
        <f t="shared" ref="N212:N275" ca="1" si="45">(-M$2+M$4*D212-M$5*F212)^2</f>
        <v>85938320597.933945</v>
      </c>
      <c r="O212" s="13">
        <f t="shared" ref="O212:O275" ca="1" si="46">+(M$3-D212*M$5+F212*M$6)^2</f>
        <v>6502258499.3714523</v>
      </c>
      <c r="P212" s="11">
        <f t="shared" ca="1" si="40"/>
        <v>3.6169648835661372E-4</v>
      </c>
    </row>
    <row r="213" spans="1:16" x14ac:dyDescent="0.2">
      <c r="A213">
        <v>16815</v>
      </c>
      <c r="B213">
        <v>1.8435500023770146E-3</v>
      </c>
      <c r="D213" s="56">
        <f t="shared" si="42"/>
        <v>1.6815</v>
      </c>
      <c r="E213" s="56">
        <f t="shared" si="42"/>
        <v>1.8435500023770146E-3</v>
      </c>
      <c r="F213" s="13">
        <f t="shared" ref="F213:F276" si="47">D213*D213</f>
        <v>2.8274422499999998</v>
      </c>
      <c r="G213" s="13">
        <f t="shared" ref="G213:G276" si="48">D213*F213</f>
        <v>4.7543441433749996</v>
      </c>
      <c r="H213" s="13">
        <f t="shared" ref="H213:H276" si="49">F213*F213</f>
        <v>7.9944296770850611</v>
      </c>
      <c r="I213" s="13">
        <f t="shared" ref="I213:I276" si="50">E213*D213</f>
        <v>3.0999293289969499E-3</v>
      </c>
      <c r="J213" s="13">
        <f t="shared" ref="J213:J276" si="51">I213*D213</f>
        <v>5.2125311667083713E-3</v>
      </c>
      <c r="K213" s="13">
        <f t="shared" ca="1" si="43"/>
        <v>9.4412191303359146E-4</v>
      </c>
      <c r="L213" s="13">
        <f t="shared" ref="L213:L276" ca="1" si="52">+(K213-E213)^2</f>
        <v>8.0897088789996071E-7</v>
      </c>
      <c r="M213" s="13">
        <f t="shared" ca="1" si="44"/>
        <v>16724604718.735367</v>
      </c>
      <c r="N213" s="13">
        <f t="shared" ca="1" si="45"/>
        <v>86077012814.08287</v>
      </c>
      <c r="O213" s="13">
        <f t="shared" ca="1" si="46"/>
        <v>6506560825.0730162</v>
      </c>
      <c r="P213" s="11">
        <f t="shared" ref="P213:P276" ca="1" si="53">+E213-K213</f>
        <v>8.9942808934342314E-4</v>
      </c>
    </row>
    <row r="214" spans="1:16" x14ac:dyDescent="0.2">
      <c r="A214">
        <v>16816</v>
      </c>
      <c r="B214">
        <v>1.7627199995331466E-3</v>
      </c>
      <c r="D214" s="56">
        <f t="shared" si="42"/>
        <v>1.6816</v>
      </c>
      <c r="E214" s="56">
        <f t="shared" si="42"/>
        <v>1.7627199995331466E-3</v>
      </c>
      <c r="F214" s="13">
        <f t="shared" si="47"/>
        <v>2.8277785600000001</v>
      </c>
      <c r="G214" s="13">
        <f t="shared" si="48"/>
        <v>4.7551924264960004</v>
      </c>
      <c r="H214" s="13">
        <f t="shared" si="49"/>
        <v>7.9963315843956737</v>
      </c>
      <c r="I214" s="13">
        <f t="shared" si="50"/>
        <v>2.9641899512149392E-3</v>
      </c>
      <c r="J214" s="13">
        <f t="shared" si="51"/>
        <v>4.984581821963042E-3</v>
      </c>
      <c r="K214" s="13">
        <f t="shared" ca="1" si="43"/>
        <v>9.4452949975124684E-4</v>
      </c>
      <c r="L214" s="13">
        <f t="shared" ca="1" si="52"/>
        <v>6.6943569393335491E-7</v>
      </c>
      <c r="M214" s="13">
        <f t="shared" ca="1" si="44"/>
        <v>16728648448.241388</v>
      </c>
      <c r="N214" s="13">
        <f t="shared" ca="1" si="45"/>
        <v>86084684395.997009</v>
      </c>
      <c r="O214" s="13">
        <f t="shared" ca="1" si="46"/>
        <v>6506797008.3336191</v>
      </c>
      <c r="P214" s="11">
        <f t="shared" ca="1" si="53"/>
        <v>8.1819049978189978E-4</v>
      </c>
    </row>
    <row r="215" spans="1:16" x14ac:dyDescent="0.2">
      <c r="A215">
        <v>16818.5</v>
      </c>
      <c r="B215">
        <v>3.5606449964689091E-3</v>
      </c>
      <c r="D215" s="56">
        <f t="shared" si="42"/>
        <v>1.6818500000000001</v>
      </c>
      <c r="E215" s="56">
        <f t="shared" si="42"/>
        <v>3.5606449964689091E-3</v>
      </c>
      <c r="F215" s="13">
        <f t="shared" si="47"/>
        <v>2.8286194225000001</v>
      </c>
      <c r="G215" s="13">
        <f t="shared" si="48"/>
        <v>4.7573135757316249</v>
      </c>
      <c r="H215" s="13">
        <f t="shared" si="49"/>
        <v>8.0010878373442349</v>
      </c>
      <c r="I215" s="13">
        <f t="shared" si="50"/>
        <v>5.9884707873112354E-3</v>
      </c>
      <c r="J215" s="13">
        <f t="shared" si="51"/>
        <v>1.0071709593639401E-2</v>
      </c>
      <c r="K215" s="13">
        <f t="shared" ca="1" si="43"/>
        <v>9.4554867517606181E-4</v>
      </c>
      <c r="L215" s="13">
        <f t="shared" ca="1" si="52"/>
        <v>6.8387287696393827E-6</v>
      </c>
      <c r="M215" s="13">
        <f t="shared" ca="1" si="44"/>
        <v>16738755171.508459</v>
      </c>
      <c r="N215" s="13">
        <f t="shared" ca="1" si="45"/>
        <v>86103847887.898468</v>
      </c>
      <c r="O215" s="13">
        <f t="shared" ca="1" si="46"/>
        <v>6507386160.4499741</v>
      </c>
      <c r="P215" s="11">
        <f t="shared" ca="1" si="53"/>
        <v>2.6150963212928473E-3</v>
      </c>
    </row>
    <row r="216" spans="1:16" x14ac:dyDescent="0.2">
      <c r="A216">
        <v>16823.5</v>
      </c>
      <c r="B216">
        <v>7.1564949976163916E-3</v>
      </c>
      <c r="D216" s="56">
        <f t="shared" si="42"/>
        <v>1.68235</v>
      </c>
      <c r="E216" s="56">
        <f t="shared" si="42"/>
        <v>7.1564949976163916E-3</v>
      </c>
      <c r="F216" s="13">
        <f t="shared" si="47"/>
        <v>2.8303015225000001</v>
      </c>
      <c r="G216" s="13">
        <f t="shared" si="48"/>
        <v>4.7615577663778756</v>
      </c>
      <c r="H216" s="13">
        <f t="shared" si="49"/>
        <v>8.0106067082658186</v>
      </c>
      <c r="I216" s="13">
        <f t="shared" si="50"/>
        <v>1.2039729359239937E-2</v>
      </c>
      <c r="J216" s="13">
        <f t="shared" si="51"/>
        <v>2.025503868751731E-2</v>
      </c>
      <c r="K216" s="13">
        <f t="shared" ca="1" si="43"/>
        <v>9.4758792015717328E-4</v>
      </c>
      <c r="L216" s="13">
        <f t="shared" ca="1" si="52"/>
        <v>3.8550527096523169E-5</v>
      </c>
      <c r="M216" s="13">
        <f t="shared" ca="1" si="44"/>
        <v>16758957452.206575</v>
      </c>
      <c r="N216" s="13">
        <f t="shared" ca="1" si="45"/>
        <v>86142108574.710541</v>
      </c>
      <c r="O216" s="13">
        <f t="shared" ca="1" si="46"/>
        <v>6508558866.5165644</v>
      </c>
      <c r="P216" s="11">
        <f t="shared" ca="1" si="53"/>
        <v>6.2089070774592183E-3</v>
      </c>
    </row>
    <row r="217" spans="1:16" x14ac:dyDescent="0.2">
      <c r="A217">
        <v>16833</v>
      </c>
      <c r="B217">
        <v>2.3886099952505901E-3</v>
      </c>
      <c r="D217" s="56">
        <f t="shared" si="42"/>
        <v>1.6833</v>
      </c>
      <c r="E217" s="56">
        <f t="shared" si="42"/>
        <v>2.3886099952505901E-3</v>
      </c>
      <c r="F217" s="13">
        <f t="shared" si="47"/>
        <v>2.83349889</v>
      </c>
      <c r="G217" s="13">
        <f t="shared" si="48"/>
        <v>4.7696286815370001</v>
      </c>
      <c r="H217" s="13">
        <f t="shared" si="49"/>
        <v>8.0287159596312314</v>
      </c>
      <c r="I217" s="13">
        <f t="shared" si="50"/>
        <v>4.0207472050053181E-3</v>
      </c>
      <c r="J217" s="13">
        <f t="shared" si="51"/>
        <v>6.7681237701854519E-3</v>
      </c>
      <c r="K217" s="13">
        <f t="shared" ca="1" si="43"/>
        <v>9.5146577006425485E-4</v>
      </c>
      <c r="L217" s="13">
        <f t="shared" ca="1" si="52"/>
        <v>2.0653835239864319E-6</v>
      </c>
      <c r="M217" s="13">
        <f t="shared" ca="1" si="44"/>
        <v>16797300616.741629</v>
      </c>
      <c r="N217" s="13">
        <f t="shared" ca="1" si="45"/>
        <v>86214560147.236969</v>
      </c>
      <c r="O217" s="13">
        <f t="shared" ca="1" si="46"/>
        <v>6510766437.7382126</v>
      </c>
      <c r="P217" s="11">
        <f t="shared" ca="1" si="53"/>
        <v>1.4371442251863353E-3</v>
      </c>
    </row>
    <row r="218" spans="1:16" x14ac:dyDescent="0.2">
      <c r="A218">
        <v>16836.5</v>
      </c>
      <c r="B218">
        <v>-8.9429500076221302E-4</v>
      </c>
      <c r="D218" s="56">
        <f t="shared" si="42"/>
        <v>1.6836500000000001</v>
      </c>
      <c r="E218" s="56">
        <f t="shared" si="42"/>
        <v>-8.9429500076221302E-4</v>
      </c>
      <c r="F218" s="13">
        <f t="shared" si="47"/>
        <v>2.8346773225000002</v>
      </c>
      <c r="G218" s="13">
        <f t="shared" si="48"/>
        <v>4.7726044740271254</v>
      </c>
      <c r="H218" s="13">
        <f t="shared" si="49"/>
        <v>8.0353955226957705</v>
      </c>
      <c r="I218" s="13">
        <f t="shared" si="50"/>
        <v>-1.5056797780333001E-3</v>
      </c>
      <c r="J218" s="13">
        <f t="shared" si="51"/>
        <v>-2.5350377582857657E-3</v>
      </c>
      <c r="K218" s="13">
        <f t="shared" ca="1" si="43"/>
        <v>9.5289553648849907E-4</v>
      </c>
      <c r="L218" s="13">
        <f t="shared" ca="1" si="52"/>
        <v>3.4121128809085742E-6</v>
      </c>
      <c r="M218" s="13">
        <f t="shared" ca="1" si="44"/>
        <v>16811413393.957823</v>
      </c>
      <c r="N218" s="13">
        <f t="shared" ca="1" si="45"/>
        <v>86241172254.675873</v>
      </c>
      <c r="O218" s="13">
        <f t="shared" ca="1" si="46"/>
        <v>6511572956.6895933</v>
      </c>
      <c r="P218" s="11">
        <f t="shared" ca="1" si="53"/>
        <v>-1.8471905372507121E-3</v>
      </c>
    </row>
    <row r="219" spans="1:16" x14ac:dyDescent="0.2">
      <c r="A219">
        <v>17406</v>
      </c>
      <c r="B219">
        <v>7.3019997216761112E-5</v>
      </c>
      <c r="D219" s="56">
        <f t="shared" si="42"/>
        <v>1.7405999999999999</v>
      </c>
      <c r="E219" s="56">
        <f t="shared" si="42"/>
        <v>7.3019997216761112E-5</v>
      </c>
      <c r="F219" s="13">
        <f t="shared" si="47"/>
        <v>3.0296883599999997</v>
      </c>
      <c r="G219" s="13">
        <f t="shared" si="48"/>
        <v>5.2734755594159992</v>
      </c>
      <c r="H219" s="13">
        <f t="shared" si="49"/>
        <v>9.1790115587194876</v>
      </c>
      <c r="I219" s="13">
        <f t="shared" si="50"/>
        <v>1.2709860715549439E-4</v>
      </c>
      <c r="J219" s="13">
        <f t="shared" si="51"/>
        <v>2.2122783561485352E-4</v>
      </c>
      <c r="K219" s="13">
        <f t="shared" ca="1" si="43"/>
        <v>1.1933196553246313E-3</v>
      </c>
      <c r="L219" s="13">
        <f t="shared" ca="1" si="52"/>
        <v>1.255071323956611E-6</v>
      </c>
      <c r="M219" s="13">
        <f t="shared" ca="1" si="44"/>
        <v>18997944586.642349</v>
      </c>
      <c r="N219" s="13">
        <f t="shared" ca="1" si="45"/>
        <v>89978353834.2621</v>
      </c>
      <c r="O219" s="13">
        <f t="shared" ca="1" si="46"/>
        <v>6593643444.0675888</v>
      </c>
      <c r="P219" s="11">
        <f t="shared" ca="1" si="53"/>
        <v>-1.1202996581078702E-3</v>
      </c>
    </row>
    <row r="220" spans="1:16" x14ac:dyDescent="0.2">
      <c r="A220">
        <v>17460</v>
      </c>
      <c r="B220">
        <v>-2.2918000031495467E-3</v>
      </c>
      <c r="D220" s="56">
        <f t="shared" si="42"/>
        <v>1.746</v>
      </c>
      <c r="E220" s="56">
        <f t="shared" si="42"/>
        <v>-2.2918000031495467E-3</v>
      </c>
      <c r="F220" s="13">
        <f t="shared" si="47"/>
        <v>3.0485159999999998</v>
      </c>
      <c r="G220" s="13">
        <f t="shared" si="48"/>
        <v>5.3227089359999997</v>
      </c>
      <c r="H220" s="13">
        <f t="shared" si="49"/>
        <v>9.2934498022559993</v>
      </c>
      <c r="I220" s="13">
        <f t="shared" si="50"/>
        <v>-4.0014828054991082E-3</v>
      </c>
      <c r="J220" s="13">
        <f t="shared" si="51"/>
        <v>-6.9865889784014425E-3</v>
      </c>
      <c r="K220" s="13">
        <f t="shared" ca="1" si="43"/>
        <v>1.216919461502688E-3</v>
      </c>
      <c r="L220" s="13">
        <f t="shared" ca="1" si="52"/>
        <v>1.2311112281629464E-5</v>
      </c>
      <c r="M220" s="13">
        <f t="shared" ca="1" si="44"/>
        <v>19192676965.596474</v>
      </c>
      <c r="N220" s="13">
        <f t="shared" ca="1" si="45"/>
        <v>90270001119.091751</v>
      </c>
      <c r="O220" s="13">
        <f t="shared" ca="1" si="46"/>
        <v>6596318697.7508612</v>
      </c>
      <c r="P220" s="11">
        <f t="shared" ca="1" si="53"/>
        <v>-3.5087194646522346E-3</v>
      </c>
    </row>
    <row r="221" spans="1:16" x14ac:dyDescent="0.2">
      <c r="A221">
        <v>17650</v>
      </c>
      <c r="B221">
        <v>-1.0649500007275492E-2</v>
      </c>
      <c r="D221" s="56">
        <f t="shared" si="42"/>
        <v>1.7649999999999999</v>
      </c>
      <c r="E221" s="56">
        <f t="shared" si="42"/>
        <v>-1.0649500007275492E-2</v>
      </c>
      <c r="F221" s="13">
        <f t="shared" si="47"/>
        <v>3.1152249999999997</v>
      </c>
      <c r="G221" s="13">
        <f t="shared" si="48"/>
        <v>5.4983721249999995</v>
      </c>
      <c r="H221" s="13">
        <f t="shared" si="49"/>
        <v>9.7046268006249985</v>
      </c>
      <c r="I221" s="13">
        <f t="shared" si="50"/>
        <v>-1.8796367512841243E-2</v>
      </c>
      <c r="J221" s="13">
        <f t="shared" si="51"/>
        <v>-3.317558866016479E-2</v>
      </c>
      <c r="K221" s="13">
        <f t="shared" ca="1" si="43"/>
        <v>1.3010612015184409E-3</v>
      </c>
      <c r="L221" s="13">
        <f t="shared" ca="1" si="52"/>
        <v>1.428159132051303E-4</v>
      </c>
      <c r="M221" s="13">
        <f t="shared" ca="1" si="44"/>
        <v>19858381878.293976</v>
      </c>
      <c r="N221" s="13">
        <f t="shared" ca="1" si="45"/>
        <v>91207419938.508148</v>
      </c>
      <c r="O221" s="13">
        <f t="shared" ca="1" si="46"/>
        <v>6598665881.2187891</v>
      </c>
      <c r="P221" s="11">
        <f t="shared" ca="1" si="53"/>
        <v>-1.1950561208793932E-2</v>
      </c>
    </row>
    <row r="222" spans="1:16" x14ac:dyDescent="0.2">
      <c r="A222">
        <v>17650</v>
      </c>
      <c r="B222">
        <v>-7.6495000030263327E-3</v>
      </c>
      <c r="D222" s="56">
        <f t="shared" si="42"/>
        <v>1.7649999999999999</v>
      </c>
      <c r="E222" s="56">
        <f t="shared" si="42"/>
        <v>-7.6495000030263327E-3</v>
      </c>
      <c r="F222" s="13">
        <f t="shared" si="47"/>
        <v>3.1152249999999997</v>
      </c>
      <c r="G222" s="13">
        <f t="shared" si="48"/>
        <v>5.4983721249999995</v>
      </c>
      <c r="H222" s="13">
        <f t="shared" si="49"/>
        <v>9.7046268006249985</v>
      </c>
      <c r="I222" s="13">
        <f t="shared" si="50"/>
        <v>-1.3501367505341477E-2</v>
      </c>
      <c r="J222" s="13">
        <f t="shared" si="51"/>
        <v>-2.3829913646927707E-2</v>
      </c>
      <c r="K222" s="13">
        <f t="shared" ca="1" si="43"/>
        <v>1.3010612015184409E-3</v>
      </c>
      <c r="L222" s="13">
        <f t="shared" ca="1" si="52"/>
        <v>8.0112545876301973E-5</v>
      </c>
      <c r="M222" s="13">
        <f t="shared" ca="1" si="44"/>
        <v>19858381878.293976</v>
      </c>
      <c r="N222" s="13">
        <f t="shared" ca="1" si="45"/>
        <v>91207419938.508148</v>
      </c>
      <c r="O222" s="13">
        <f t="shared" ca="1" si="46"/>
        <v>6598665881.2187891</v>
      </c>
      <c r="P222" s="11">
        <f t="shared" ca="1" si="53"/>
        <v>-8.9505612045447727E-3</v>
      </c>
    </row>
    <row r="223" spans="1:16" x14ac:dyDescent="0.2">
      <c r="A223">
        <v>17650</v>
      </c>
      <c r="B223">
        <v>2.3504999917349778E-3</v>
      </c>
      <c r="D223" s="56">
        <f t="shared" si="42"/>
        <v>1.7649999999999999</v>
      </c>
      <c r="E223" s="56">
        <f t="shared" si="42"/>
        <v>2.3504999917349778E-3</v>
      </c>
      <c r="F223" s="13">
        <f t="shared" si="47"/>
        <v>3.1152249999999997</v>
      </c>
      <c r="G223" s="13">
        <f t="shared" si="48"/>
        <v>5.4983721249999995</v>
      </c>
      <c r="H223" s="13">
        <f t="shared" si="49"/>
        <v>9.7046268006249985</v>
      </c>
      <c r="I223" s="13">
        <f t="shared" si="50"/>
        <v>4.1486324854122358E-3</v>
      </c>
      <c r="J223" s="13">
        <f t="shared" si="51"/>
        <v>7.3223363367525959E-3</v>
      </c>
      <c r="K223" s="13">
        <f t="shared" ca="1" si="43"/>
        <v>1.3010612015184409E-3</v>
      </c>
      <c r="L223" s="13">
        <f t="shared" ca="1" si="52"/>
        <v>1.1013217744111487E-6</v>
      </c>
      <c r="M223" s="13">
        <f t="shared" ca="1" si="44"/>
        <v>19858381878.293976</v>
      </c>
      <c r="N223" s="13">
        <f t="shared" ca="1" si="45"/>
        <v>91207419938.508148</v>
      </c>
      <c r="O223" s="13">
        <f t="shared" ca="1" si="46"/>
        <v>6598665881.2187891</v>
      </c>
      <c r="P223" s="11">
        <f t="shared" ca="1" si="53"/>
        <v>1.0494387902165369E-3</v>
      </c>
    </row>
    <row r="224" spans="1:16" x14ac:dyDescent="0.2">
      <c r="A224">
        <v>17687</v>
      </c>
      <c r="B224">
        <v>-6.4021000434877351E-4</v>
      </c>
      <c r="D224" s="56">
        <f t="shared" si="42"/>
        <v>1.7686999999999999</v>
      </c>
      <c r="E224" s="56">
        <f t="shared" si="42"/>
        <v>-6.4021000434877351E-4</v>
      </c>
      <c r="F224" s="13">
        <f t="shared" si="47"/>
        <v>3.12829969</v>
      </c>
      <c r="G224" s="13">
        <f t="shared" si="48"/>
        <v>5.533023661703</v>
      </c>
      <c r="H224" s="13">
        <f t="shared" si="49"/>
        <v>9.786258950454096</v>
      </c>
      <c r="I224" s="13">
        <f t="shared" si="50"/>
        <v>-1.1323394346916757E-3</v>
      </c>
      <c r="J224" s="13">
        <f t="shared" si="51"/>
        <v>-2.0027687581391667E-3</v>
      </c>
      <c r="K224" s="13">
        <f t="shared" ca="1" si="43"/>
        <v>1.3176469598664498E-3</v>
      </c>
      <c r="L224" s="13">
        <f t="shared" ca="1" si="52"/>
        <v>3.8332038923260502E-6</v>
      </c>
      <c r="M224" s="13">
        <f t="shared" ca="1" si="44"/>
        <v>19984368727.859962</v>
      </c>
      <c r="N224" s="13">
        <f t="shared" ca="1" si="45"/>
        <v>91373763505.750366</v>
      </c>
      <c r="O224" s="13">
        <f t="shared" ca="1" si="46"/>
        <v>6597842497.1737728</v>
      </c>
      <c r="P224" s="11">
        <f t="shared" ca="1" si="53"/>
        <v>-1.9578569642152233E-3</v>
      </c>
    </row>
    <row r="225" spans="1:16" x14ac:dyDescent="0.2">
      <c r="A225">
        <v>17718</v>
      </c>
      <c r="B225">
        <v>5.8540600002743304E-3</v>
      </c>
      <c r="D225" s="56">
        <f t="shared" si="42"/>
        <v>1.7718</v>
      </c>
      <c r="E225" s="56">
        <f t="shared" si="42"/>
        <v>5.8540600002743304E-3</v>
      </c>
      <c r="F225" s="13">
        <f t="shared" si="47"/>
        <v>3.1392752400000004</v>
      </c>
      <c r="G225" s="13">
        <f t="shared" si="48"/>
        <v>5.5621678702320008</v>
      </c>
      <c r="H225" s="13">
        <f t="shared" si="49"/>
        <v>9.8550490324770603</v>
      </c>
      <c r="I225" s="13">
        <f t="shared" si="50"/>
        <v>1.0372223508486059E-2</v>
      </c>
      <c r="J225" s="13">
        <f t="shared" si="51"/>
        <v>1.8377505612335598E-2</v>
      </c>
      <c r="K225" s="13">
        <f t="shared" ca="1" si="43"/>
        <v>1.331593397890597E-3</v>
      </c>
      <c r="L225" s="13">
        <f t="shared" ca="1" si="52"/>
        <v>2.045270416967627E-5</v>
      </c>
      <c r="M225" s="13">
        <f t="shared" ca="1" si="44"/>
        <v>20088981244.824322</v>
      </c>
      <c r="N225" s="13">
        <f t="shared" ca="1" si="45"/>
        <v>91509037250.027649</v>
      </c>
      <c r="O225" s="13">
        <f t="shared" ca="1" si="46"/>
        <v>6596831323.9981356</v>
      </c>
      <c r="P225" s="11">
        <f t="shared" ca="1" si="53"/>
        <v>4.5224666023837333E-3</v>
      </c>
    </row>
    <row r="226" spans="1:16" x14ac:dyDescent="0.2">
      <c r="A226">
        <v>17748</v>
      </c>
      <c r="B226">
        <v>4.2915999802062288E-4</v>
      </c>
      <c r="D226" s="56">
        <f t="shared" si="42"/>
        <v>1.7747999999999999</v>
      </c>
      <c r="E226" s="56">
        <f t="shared" si="42"/>
        <v>4.2915999802062288E-4</v>
      </c>
      <c r="F226" s="13">
        <f t="shared" si="47"/>
        <v>3.1499150399999998</v>
      </c>
      <c r="G226" s="13">
        <f t="shared" si="48"/>
        <v>5.5904692129919997</v>
      </c>
      <c r="H226" s="13">
        <f t="shared" si="49"/>
        <v>9.9219647592182003</v>
      </c>
      <c r="I226" s="13">
        <f t="shared" si="50"/>
        <v>7.6167316448700142E-4</v>
      </c>
      <c r="J226" s="13">
        <f t="shared" si="51"/>
        <v>1.3518175323315302E-3</v>
      </c>
      <c r="K226" s="13">
        <f t="shared" ca="1" si="43"/>
        <v>1.3451335844334332E-3</v>
      </c>
      <c r="L226" s="13">
        <f t="shared" ca="1" si="52"/>
        <v>8.3900761100594607E-7</v>
      </c>
      <c r="M226" s="13">
        <f t="shared" ca="1" si="44"/>
        <v>20189390675.032722</v>
      </c>
      <c r="N226" s="13">
        <f t="shared" ca="1" si="45"/>
        <v>91636383642.182983</v>
      </c>
      <c r="O226" s="13">
        <f t="shared" ca="1" si="46"/>
        <v>6595573898.9395189</v>
      </c>
      <c r="P226" s="11">
        <f t="shared" ca="1" si="53"/>
        <v>-9.1597358641281029E-4</v>
      </c>
    </row>
    <row r="227" spans="1:16" x14ac:dyDescent="0.2">
      <c r="A227">
        <v>17813</v>
      </c>
      <c r="B227">
        <v>3.1752099966979586E-3</v>
      </c>
      <c r="D227" s="56">
        <f t="shared" si="42"/>
        <v>1.7813000000000001</v>
      </c>
      <c r="E227" s="56">
        <f t="shared" si="42"/>
        <v>3.1752099966979586E-3</v>
      </c>
      <c r="F227" s="13">
        <f t="shared" si="47"/>
        <v>3.1730296900000003</v>
      </c>
      <c r="G227" s="13">
        <f t="shared" si="48"/>
        <v>5.6521177867970014</v>
      </c>
      <c r="H227" s="13">
        <f t="shared" si="49"/>
        <v>10.068117413621499</v>
      </c>
      <c r="I227" s="13">
        <f t="shared" si="50"/>
        <v>5.6560015671180738E-3</v>
      </c>
      <c r="J227" s="13">
        <f t="shared" si="51"/>
        <v>1.0075035591507426E-2</v>
      </c>
      <c r="K227" s="13">
        <f t="shared" ca="1" si="43"/>
        <v>1.3746178889266821E-3</v>
      </c>
      <c r="L227" s="13">
        <f t="shared" ca="1" si="52"/>
        <v>3.2421319385682082E-6</v>
      </c>
      <c r="M227" s="13">
        <f t="shared" ca="1" si="44"/>
        <v>20404110562.187317</v>
      </c>
      <c r="N227" s="13">
        <f t="shared" ca="1" si="45"/>
        <v>91900240074.424164</v>
      </c>
      <c r="O227" s="13">
        <f t="shared" ca="1" si="46"/>
        <v>6591908881.0675545</v>
      </c>
      <c r="P227" s="11">
        <f t="shared" ca="1" si="53"/>
        <v>1.8005921077712764E-3</v>
      </c>
    </row>
    <row r="228" spans="1:16" x14ac:dyDescent="0.2">
      <c r="A228">
        <v>18344</v>
      </c>
      <c r="B228">
        <v>-1.7455200068070553E-3</v>
      </c>
      <c r="D228" s="56">
        <f t="shared" si="42"/>
        <v>1.8344</v>
      </c>
      <c r="E228" s="56">
        <f t="shared" si="42"/>
        <v>-1.7455200068070553E-3</v>
      </c>
      <c r="F228" s="13">
        <f t="shared" si="47"/>
        <v>3.3650233599999999</v>
      </c>
      <c r="G228" s="13">
        <f t="shared" si="48"/>
        <v>6.172798851584</v>
      </c>
      <c r="H228" s="13">
        <f t="shared" si="49"/>
        <v>11.323382213345688</v>
      </c>
      <c r="I228" s="13">
        <f t="shared" si="50"/>
        <v>-3.2019819004868622E-3</v>
      </c>
      <c r="J228" s="13">
        <f t="shared" si="51"/>
        <v>-5.8737155982530997E-3</v>
      </c>
      <c r="K228" s="13">
        <f t="shared" ca="1" si="43"/>
        <v>1.6230278738525554E-3</v>
      </c>
      <c r="L228" s="13">
        <f t="shared" ca="1" si="52"/>
        <v>1.1347114824296355E-5</v>
      </c>
      <c r="M228" s="13">
        <f t="shared" ca="1" si="44"/>
        <v>22003787169.807922</v>
      </c>
      <c r="N228" s="13">
        <f t="shared" ca="1" si="45"/>
        <v>93429931829.532135</v>
      </c>
      <c r="O228" s="13">
        <f t="shared" ca="1" si="46"/>
        <v>6513978316.0095634</v>
      </c>
      <c r="P228" s="11">
        <f t="shared" ca="1" si="53"/>
        <v>-3.3685478806596107E-3</v>
      </c>
    </row>
    <row r="229" spans="1:16" x14ac:dyDescent="0.2">
      <c r="A229">
        <v>18426</v>
      </c>
      <c r="B229">
        <v>1.6264199948636815E-3</v>
      </c>
      <c r="D229" s="56">
        <f t="shared" si="42"/>
        <v>1.8426</v>
      </c>
      <c r="E229" s="56">
        <f t="shared" si="42"/>
        <v>1.6264199948636815E-3</v>
      </c>
      <c r="F229" s="13">
        <f t="shared" si="47"/>
        <v>3.3951747600000002</v>
      </c>
      <c r="G229" s="13">
        <f t="shared" si="48"/>
        <v>6.255949012776</v>
      </c>
      <c r="H229" s="13">
        <f t="shared" si="49"/>
        <v>11.527211650941059</v>
      </c>
      <c r="I229" s="13">
        <f t="shared" si="50"/>
        <v>2.9968414825358195E-3</v>
      </c>
      <c r="J229" s="13">
        <f t="shared" si="51"/>
        <v>5.521980115720501E-3</v>
      </c>
      <c r="K229" s="13">
        <f t="shared" ca="1" si="43"/>
        <v>1.6625872554945518E-3</v>
      </c>
      <c r="L229" s="13">
        <f t="shared" ca="1" si="52"/>
        <v>1.3080707415413028E-9</v>
      </c>
      <c r="M229" s="13">
        <f t="shared" ca="1" si="44"/>
        <v>22224818179.431957</v>
      </c>
      <c r="N229" s="13">
        <f t="shared" ca="1" si="45"/>
        <v>93565698615.512085</v>
      </c>
      <c r="O229" s="13">
        <f t="shared" ca="1" si="46"/>
        <v>6494380035.4474335</v>
      </c>
      <c r="P229" s="11">
        <f t="shared" ca="1" si="53"/>
        <v>-3.6167260630870328E-5</v>
      </c>
    </row>
    <row r="230" spans="1:16" x14ac:dyDescent="0.2">
      <c r="A230">
        <v>18589</v>
      </c>
      <c r="B230">
        <v>8.4511300010490231E-3</v>
      </c>
      <c r="D230" s="56">
        <f t="shared" si="42"/>
        <v>1.8589</v>
      </c>
      <c r="E230" s="56">
        <f t="shared" si="42"/>
        <v>8.4511300010490231E-3</v>
      </c>
      <c r="F230" s="13">
        <f t="shared" si="47"/>
        <v>3.4555092099999998</v>
      </c>
      <c r="G230" s="13">
        <f t="shared" si="48"/>
        <v>6.4234460704689997</v>
      </c>
      <c r="H230" s="13">
        <f t="shared" si="49"/>
        <v>11.940543900394822</v>
      </c>
      <c r="I230" s="13">
        <f t="shared" si="50"/>
        <v>1.5709805558950029E-2</v>
      </c>
      <c r="J230" s="13">
        <f t="shared" si="51"/>
        <v>2.9202957553532208E-2</v>
      </c>
      <c r="K230" s="13">
        <f t="shared" ca="1" si="43"/>
        <v>1.7421757777129421E-3</v>
      </c>
      <c r="L230" s="13">
        <f t="shared" ca="1" si="52"/>
        <v>4.5010066770819035E-5</v>
      </c>
      <c r="M230" s="13">
        <f t="shared" ca="1" si="44"/>
        <v>22642302685.381939</v>
      </c>
      <c r="N230" s="13">
        <f t="shared" ca="1" si="45"/>
        <v>93755087707.759354</v>
      </c>
      <c r="O230" s="13">
        <f t="shared" ca="1" si="46"/>
        <v>6449489376.742835</v>
      </c>
      <c r="P230" s="11">
        <f t="shared" ca="1" si="53"/>
        <v>6.708954223336081E-3</v>
      </c>
    </row>
    <row r="231" spans="1:16" x14ac:dyDescent="0.2">
      <c r="A231">
        <v>18591</v>
      </c>
      <c r="B231">
        <v>3.2894699979806319E-3</v>
      </c>
      <c r="D231" s="56">
        <f t="shared" si="42"/>
        <v>1.8591</v>
      </c>
      <c r="E231" s="56">
        <f t="shared" si="42"/>
        <v>3.2894699979806319E-3</v>
      </c>
      <c r="F231" s="13">
        <f t="shared" si="47"/>
        <v>3.4562528100000001</v>
      </c>
      <c r="G231" s="13">
        <f t="shared" si="48"/>
        <v>6.4255195990710003</v>
      </c>
      <c r="H231" s="13">
        <f t="shared" si="49"/>
        <v>11.945683486632896</v>
      </c>
      <c r="I231" s="13">
        <f t="shared" si="50"/>
        <v>6.1154536732457923E-3</v>
      </c>
      <c r="J231" s="13">
        <f t="shared" si="51"/>
        <v>1.1369239923931252E-2</v>
      </c>
      <c r="K231" s="13">
        <f t="shared" ca="1" si="43"/>
        <v>1.7431601923548583E-3</v>
      </c>
      <c r="L231" s="13">
        <f t="shared" ca="1" si="52"/>
        <v>2.3910740149744176E-6</v>
      </c>
      <c r="M231" s="13">
        <f t="shared" ca="1" si="44"/>
        <v>22647241428.196156</v>
      </c>
      <c r="N231" s="13">
        <f t="shared" ca="1" si="45"/>
        <v>93756745293.912491</v>
      </c>
      <c r="O231" s="13">
        <f t="shared" ca="1" si="46"/>
        <v>6448889799.4779234</v>
      </c>
      <c r="P231" s="11">
        <f t="shared" ca="1" si="53"/>
        <v>1.5463098056257736E-3</v>
      </c>
    </row>
    <row r="232" spans="1:16" x14ac:dyDescent="0.2">
      <c r="A232">
        <v>18625</v>
      </c>
      <c r="B232">
        <v>5.5412500005331822E-3</v>
      </c>
      <c r="D232" s="56">
        <f t="shared" si="42"/>
        <v>1.8625</v>
      </c>
      <c r="E232" s="56">
        <f t="shared" si="42"/>
        <v>5.5412500005331822E-3</v>
      </c>
      <c r="F232" s="13">
        <f t="shared" si="47"/>
        <v>3.4689062500000003</v>
      </c>
      <c r="G232" s="13">
        <f t="shared" si="48"/>
        <v>6.460837890625001</v>
      </c>
      <c r="H232" s="13">
        <f t="shared" si="49"/>
        <v>12.033310571289064</v>
      </c>
      <c r="I232" s="13">
        <f t="shared" si="50"/>
        <v>1.0320578125993051E-2</v>
      </c>
      <c r="J232" s="13">
        <f t="shared" si="51"/>
        <v>1.922207675966206E-2</v>
      </c>
      <c r="K232" s="13">
        <f t="shared" ca="1" si="43"/>
        <v>1.759924425718944E-3</v>
      </c>
      <c r="L232" s="13">
        <f t="shared" ca="1" si="52"/>
        <v>1.4298423102744229E-5</v>
      </c>
      <c r="M232" s="13">
        <f t="shared" ca="1" si="44"/>
        <v>22730509945.805328</v>
      </c>
      <c r="N232" s="13">
        <f t="shared" ca="1" si="45"/>
        <v>93782450718.464432</v>
      </c>
      <c r="O232" s="13">
        <f t="shared" ca="1" si="46"/>
        <v>6438516913.1703634</v>
      </c>
      <c r="P232" s="11">
        <f t="shared" ca="1" si="53"/>
        <v>3.7813255748142382E-3</v>
      </c>
    </row>
    <row r="233" spans="1:16" x14ac:dyDescent="0.2">
      <c r="A233">
        <v>18640.5</v>
      </c>
      <c r="B233">
        <v>2.8838499565608799E-4</v>
      </c>
      <c r="D233" s="56">
        <f t="shared" si="42"/>
        <v>1.86405</v>
      </c>
      <c r="E233" s="56">
        <f t="shared" si="42"/>
        <v>2.8838499565608799E-4</v>
      </c>
      <c r="F233" s="13">
        <f t="shared" si="47"/>
        <v>3.4746824025</v>
      </c>
      <c r="G233" s="13">
        <f t="shared" si="48"/>
        <v>6.4769817323801249</v>
      </c>
      <c r="H233" s="13">
        <f t="shared" si="49"/>
        <v>12.073417798243172</v>
      </c>
      <c r="I233" s="13">
        <f t="shared" si="50"/>
        <v>5.3756405115273085E-4</v>
      </c>
      <c r="J233" s="13">
        <f t="shared" si="51"/>
        <v>1.002046269551248E-3</v>
      </c>
      <c r="K233" s="13">
        <f t="shared" ca="1" si="43"/>
        <v>1.7675852378003058E-3</v>
      </c>
      <c r="L233" s="13">
        <f t="shared" ca="1" si="52"/>
        <v>2.1880333563595125E-6</v>
      </c>
      <c r="M233" s="13">
        <f t="shared" ca="1" si="44"/>
        <v>22768036663.698524</v>
      </c>
      <c r="N233" s="13">
        <f t="shared" ca="1" si="45"/>
        <v>93792618542.049942</v>
      </c>
      <c r="O233" s="13">
        <f t="shared" ca="1" si="46"/>
        <v>6433675362.2341814</v>
      </c>
      <c r="P233" s="11">
        <f t="shared" ca="1" si="53"/>
        <v>-1.4792002421442178E-3</v>
      </c>
    </row>
    <row r="234" spans="1:16" x14ac:dyDescent="0.2">
      <c r="A234">
        <v>18709</v>
      </c>
      <c r="B234">
        <v>6.7515299961087294E-3</v>
      </c>
      <c r="D234" s="56">
        <f t="shared" si="42"/>
        <v>1.8709</v>
      </c>
      <c r="E234" s="56">
        <f t="shared" si="42"/>
        <v>6.7515299961087294E-3</v>
      </c>
      <c r="F234" s="13">
        <f t="shared" si="47"/>
        <v>3.5002668099999998</v>
      </c>
      <c r="G234" s="13">
        <f t="shared" si="48"/>
        <v>6.5486491748289994</v>
      </c>
      <c r="H234" s="13">
        <f t="shared" si="49"/>
        <v>12.251867741187574</v>
      </c>
      <c r="I234" s="13">
        <f t="shared" si="50"/>
        <v>1.2631437469719823E-2</v>
      </c>
      <c r="J234" s="13">
        <f t="shared" si="51"/>
        <v>2.3632156362098818E-2</v>
      </c>
      <c r="K234" s="13">
        <f t="shared" ca="1" si="43"/>
        <v>1.8015782802748691E-3</v>
      </c>
      <c r="L234" s="13">
        <f t="shared" ca="1" si="52"/>
        <v>2.4502021989086577E-5</v>
      </c>
      <c r="M234" s="13">
        <f t="shared" ca="1" si="44"/>
        <v>22930603575.005798</v>
      </c>
      <c r="N234" s="13">
        <f t="shared" ca="1" si="45"/>
        <v>93825918779.042801</v>
      </c>
      <c r="O234" s="13">
        <f t="shared" ca="1" si="46"/>
        <v>6411435873.8504477</v>
      </c>
      <c r="P234" s="11">
        <f t="shared" ca="1" si="53"/>
        <v>4.9499517158338602E-3</v>
      </c>
    </row>
    <row r="235" spans="1:16" x14ac:dyDescent="0.2">
      <c r="A235">
        <v>18715</v>
      </c>
      <c r="B235">
        <v>2.6654999965103343E-4</v>
      </c>
      <c r="D235" s="56">
        <f t="shared" si="42"/>
        <v>1.8714999999999999</v>
      </c>
      <c r="E235" s="56">
        <f t="shared" si="42"/>
        <v>2.6654999965103343E-4</v>
      </c>
      <c r="F235" s="13">
        <f t="shared" si="47"/>
        <v>3.5025122499999997</v>
      </c>
      <c r="G235" s="13">
        <f t="shared" si="48"/>
        <v>6.5549516758749995</v>
      </c>
      <c r="H235" s="13">
        <f t="shared" si="49"/>
        <v>12.267592061400061</v>
      </c>
      <c r="I235" s="13">
        <f t="shared" si="50"/>
        <v>4.9884832434690901E-4</v>
      </c>
      <c r="J235" s="13">
        <f t="shared" si="51"/>
        <v>9.3359463901524018E-4</v>
      </c>
      <c r="K235" s="13">
        <f t="shared" ca="1" si="43"/>
        <v>1.8045664310936101E-3</v>
      </c>
      <c r="L235" s="13">
        <f t="shared" ca="1" si="52"/>
        <v>2.3654945433873582E-6</v>
      </c>
      <c r="M235" s="13">
        <f t="shared" ca="1" si="44"/>
        <v>22944587117.009605</v>
      </c>
      <c r="N235" s="13">
        <f t="shared" ca="1" si="45"/>
        <v>93827931508.367157</v>
      </c>
      <c r="O235" s="13">
        <f t="shared" ca="1" si="46"/>
        <v>6409422556.8992462</v>
      </c>
      <c r="P235" s="11">
        <f t="shared" ca="1" si="53"/>
        <v>-1.5380164314425767E-3</v>
      </c>
    </row>
    <row r="236" spans="1:16" x14ac:dyDescent="0.2">
      <c r="A236">
        <v>18717.5</v>
      </c>
      <c r="B236">
        <v>1.0644749927450903E-3</v>
      </c>
      <c r="D236" s="56">
        <f t="shared" si="42"/>
        <v>1.87175</v>
      </c>
      <c r="E236" s="56">
        <f t="shared" si="42"/>
        <v>1.0644749927450903E-3</v>
      </c>
      <c r="F236" s="13">
        <f t="shared" si="47"/>
        <v>3.5034480625</v>
      </c>
      <c r="G236" s="13">
        <f t="shared" si="48"/>
        <v>6.5575789109843754</v>
      </c>
      <c r="H236" s="13">
        <f t="shared" si="49"/>
        <v>12.274148326635004</v>
      </c>
      <c r="I236" s="13">
        <f t="shared" si="50"/>
        <v>1.9924310676706228E-3</v>
      </c>
      <c r="J236" s="13">
        <f t="shared" si="51"/>
        <v>3.7293328509124882E-3</v>
      </c>
      <c r="K236" s="13">
        <f t="shared" ca="1" si="43"/>
        <v>1.805812000609257E-3</v>
      </c>
      <c r="L236" s="13">
        <f t="shared" ca="1" si="52"/>
        <v>5.4958055922899556E-7</v>
      </c>
      <c r="M236" s="13">
        <f t="shared" ca="1" si="44"/>
        <v>22950401374.615891</v>
      </c>
      <c r="N236" s="13">
        <f t="shared" ca="1" si="45"/>
        <v>93828727159.306686</v>
      </c>
      <c r="O236" s="13">
        <f t="shared" ca="1" si="46"/>
        <v>6408580575.321785</v>
      </c>
      <c r="P236" s="11">
        <f t="shared" ca="1" si="53"/>
        <v>-7.4133700786416668E-4</v>
      </c>
    </row>
    <row r="237" spans="1:16" x14ac:dyDescent="0.2">
      <c r="A237">
        <v>18720</v>
      </c>
      <c r="B237">
        <v>8.6239999654935673E-4</v>
      </c>
      <c r="D237" s="56">
        <f t="shared" si="42"/>
        <v>1.8720000000000001</v>
      </c>
      <c r="E237" s="56">
        <f t="shared" si="42"/>
        <v>8.6239999654935673E-4</v>
      </c>
      <c r="F237" s="13">
        <f t="shared" si="47"/>
        <v>3.5043840000000004</v>
      </c>
      <c r="G237" s="13">
        <f t="shared" si="48"/>
        <v>6.5602068480000009</v>
      </c>
      <c r="H237" s="13">
        <f t="shared" si="49"/>
        <v>12.280707219456003</v>
      </c>
      <c r="I237" s="13">
        <f t="shared" si="50"/>
        <v>1.6144127935403959E-3</v>
      </c>
      <c r="J237" s="13">
        <f t="shared" si="51"/>
        <v>3.0221807495076215E-3</v>
      </c>
      <c r="K237" s="13">
        <f t="shared" ca="1" si="43"/>
        <v>1.807057868168733E-3</v>
      </c>
      <c r="L237" s="13">
        <f t="shared" ca="1" si="52"/>
        <v>8.9237849441245003E-7</v>
      </c>
      <c r="M237" s="13">
        <f t="shared" ca="1" si="44"/>
        <v>22956208440.608177</v>
      </c>
      <c r="N237" s="13">
        <f t="shared" ca="1" si="45"/>
        <v>93829497523.723251</v>
      </c>
      <c r="O237" s="13">
        <f t="shared" ca="1" si="46"/>
        <v>6407736771.0429363</v>
      </c>
      <c r="P237" s="11">
        <f t="shared" ca="1" si="53"/>
        <v>-9.4465787161937629E-4</v>
      </c>
    </row>
    <row r="238" spans="1:16" x14ac:dyDescent="0.2">
      <c r="A238">
        <v>18789</v>
      </c>
      <c r="B238">
        <v>3.2851299984031357E-3</v>
      </c>
      <c r="D238" s="56">
        <f t="shared" si="42"/>
        <v>1.8789</v>
      </c>
      <c r="E238" s="56">
        <f t="shared" si="42"/>
        <v>3.2851299984031357E-3</v>
      </c>
      <c r="F238" s="13">
        <f t="shared" si="47"/>
        <v>3.53026521</v>
      </c>
      <c r="G238" s="13">
        <f t="shared" si="48"/>
        <v>6.6330153030690004</v>
      </c>
      <c r="H238" s="13">
        <f t="shared" si="49"/>
        <v>12.462772452936344</v>
      </c>
      <c r="I238" s="13">
        <f t="shared" si="50"/>
        <v>6.1724307539996514E-3</v>
      </c>
      <c r="J238" s="13">
        <f t="shared" si="51"/>
        <v>1.1597380143689945E-2</v>
      </c>
      <c r="K238" s="13">
        <f t="shared" ca="1" si="43"/>
        <v>1.841561444747784E-3</v>
      </c>
      <c r="L238" s="13">
        <f t="shared" ca="1" si="52"/>
        <v>2.0838901691026039E-6</v>
      </c>
      <c r="M238" s="13">
        <f t="shared" ca="1" si="44"/>
        <v>23113633466.534756</v>
      </c>
      <c r="N238" s="13">
        <f t="shared" ca="1" si="45"/>
        <v>93840778548.535767</v>
      </c>
      <c r="O238" s="13">
        <f t="shared" ca="1" si="46"/>
        <v>6383729855.0793781</v>
      </c>
      <c r="P238" s="11">
        <f t="shared" ca="1" si="53"/>
        <v>1.4435685536553517E-3</v>
      </c>
    </row>
    <row r="239" spans="1:16" x14ac:dyDescent="0.2">
      <c r="A239">
        <v>19354</v>
      </c>
      <c r="B239">
        <v>-4.3838200072059408E-3</v>
      </c>
      <c r="D239" s="56">
        <f t="shared" si="42"/>
        <v>1.9354</v>
      </c>
      <c r="E239" s="56">
        <f t="shared" si="42"/>
        <v>-4.3838200072059408E-3</v>
      </c>
      <c r="F239" s="13">
        <f t="shared" si="47"/>
        <v>3.7457731600000002</v>
      </c>
      <c r="G239" s="13">
        <f t="shared" si="48"/>
        <v>7.2495693738640004</v>
      </c>
      <c r="H239" s="13">
        <f t="shared" si="49"/>
        <v>14.030816566176387</v>
      </c>
      <c r="I239" s="13">
        <f t="shared" si="50"/>
        <v>-8.484445241946378E-3</v>
      </c>
      <c r="J239" s="13">
        <f t="shared" si="51"/>
        <v>-1.6420795321263022E-2</v>
      </c>
      <c r="K239" s="13">
        <f t="shared" ca="1" si="43"/>
        <v>2.132631713564071E-3</v>
      </c>
      <c r="L239" s="13">
        <f t="shared" ca="1" si="52"/>
        <v>4.2464143029126444E-5</v>
      </c>
      <c r="M239" s="13">
        <f t="shared" ca="1" si="44"/>
        <v>24189149902.359814</v>
      </c>
      <c r="N239" s="13">
        <f t="shared" ca="1" si="45"/>
        <v>93209449333.414963</v>
      </c>
      <c r="O239" s="13">
        <f t="shared" ca="1" si="46"/>
        <v>6136068937.0357571</v>
      </c>
      <c r="P239" s="11">
        <f t="shared" ca="1" si="53"/>
        <v>-6.5164517207700117E-3</v>
      </c>
    </row>
    <row r="240" spans="1:16" x14ac:dyDescent="0.2">
      <c r="A240">
        <v>19498</v>
      </c>
      <c r="B240">
        <v>3.9766599948052317E-3</v>
      </c>
      <c r="D240" s="56">
        <f t="shared" si="42"/>
        <v>1.9498</v>
      </c>
      <c r="E240" s="56">
        <f t="shared" si="42"/>
        <v>3.9766599948052317E-3</v>
      </c>
      <c r="F240" s="13">
        <f t="shared" si="47"/>
        <v>3.8017200399999997</v>
      </c>
      <c r="G240" s="13">
        <f t="shared" si="48"/>
        <v>7.4125937339919998</v>
      </c>
      <c r="H240" s="13">
        <f t="shared" si="49"/>
        <v>14.453075262537599</v>
      </c>
      <c r="I240" s="13">
        <f t="shared" si="50"/>
        <v>7.753691657871241E-3</v>
      </c>
      <c r="J240" s="13">
        <f t="shared" si="51"/>
        <v>1.5118147994517345E-2</v>
      </c>
      <c r="K240" s="13">
        <f t="shared" ca="1" si="43"/>
        <v>2.2092503210691446E-3</v>
      </c>
      <c r="L240" s="13">
        <f t="shared" ca="1" si="52"/>
        <v>3.1237369548159018E-6</v>
      </c>
      <c r="M240" s="13">
        <f t="shared" ca="1" si="44"/>
        <v>24400368364.139153</v>
      </c>
      <c r="N240" s="13">
        <f t="shared" ca="1" si="45"/>
        <v>92843299880.386078</v>
      </c>
      <c r="O240" s="13">
        <f t="shared" ca="1" si="46"/>
        <v>6058807112.0529919</v>
      </c>
      <c r="P240" s="11">
        <f t="shared" ca="1" si="53"/>
        <v>1.7674096737360871E-3</v>
      </c>
    </row>
    <row r="241" spans="1:16" x14ac:dyDescent="0.2">
      <c r="A241">
        <v>19511.5</v>
      </c>
      <c r="B241">
        <v>6.885454997245688E-3</v>
      </c>
      <c r="D241" s="56">
        <f t="shared" si="42"/>
        <v>1.9511499999999999</v>
      </c>
      <c r="E241" s="56">
        <f t="shared" si="42"/>
        <v>6.885454997245688E-3</v>
      </c>
      <c r="F241" s="13">
        <f t="shared" si="47"/>
        <v>3.8069863224999998</v>
      </c>
      <c r="G241" s="13">
        <f t="shared" si="48"/>
        <v>7.4280013631458743</v>
      </c>
      <c r="H241" s="13">
        <f t="shared" si="49"/>
        <v>14.493144859702072</v>
      </c>
      <c r="I241" s="13">
        <f t="shared" si="50"/>
        <v>1.3434555517875924E-2</v>
      </c>
      <c r="J241" s="13">
        <f t="shared" si="51"/>
        <v>2.6212832998703608E-2</v>
      </c>
      <c r="K241" s="13">
        <f t="shared" ca="1" si="43"/>
        <v>2.2164840127776829E-3</v>
      </c>
      <c r="L241" s="13">
        <f t="shared" ca="1" si="52"/>
        <v>2.1799290053804132E-5</v>
      </c>
      <c r="M241" s="13">
        <f t="shared" ca="1" si="44"/>
        <v>24418826264.464722</v>
      </c>
      <c r="N241" s="13">
        <f t="shared" ca="1" si="45"/>
        <v>92804732008.175095</v>
      </c>
      <c r="O241" s="13">
        <f t="shared" ca="1" si="46"/>
        <v>6051278471.8674116</v>
      </c>
      <c r="P241" s="11">
        <f t="shared" ca="1" si="53"/>
        <v>4.6689709844680051E-3</v>
      </c>
    </row>
    <row r="242" spans="1:16" x14ac:dyDescent="0.2">
      <c r="A242">
        <v>19550</v>
      </c>
      <c r="B242">
        <v>-2.2650000755675137E-4</v>
      </c>
      <c r="D242" s="56">
        <f t="shared" si="42"/>
        <v>1.9550000000000001</v>
      </c>
      <c r="E242" s="56">
        <f t="shared" si="42"/>
        <v>-2.2650000755675137E-4</v>
      </c>
      <c r="F242" s="13">
        <f t="shared" si="47"/>
        <v>3.8220250000000004</v>
      </c>
      <c r="G242" s="13">
        <f t="shared" si="48"/>
        <v>7.472058875000001</v>
      </c>
      <c r="H242" s="13">
        <f t="shared" si="49"/>
        <v>14.607875100625003</v>
      </c>
      <c r="I242" s="13">
        <f t="shared" si="50"/>
        <v>-4.4280751477344894E-4</v>
      </c>
      <c r="J242" s="13">
        <f t="shared" si="51"/>
        <v>-8.6568869138209273E-4</v>
      </c>
      <c r="K242" s="13">
        <f t="shared" ca="1" si="43"/>
        <v>2.237161164571704E-3</v>
      </c>
      <c r="L242" s="13">
        <f t="shared" ca="1" si="52"/>
        <v>6.069626371053355E-6</v>
      </c>
      <c r="M242" s="13">
        <f t="shared" ca="1" si="44"/>
        <v>24470192790.811283</v>
      </c>
      <c r="N242" s="13">
        <f t="shared" ca="1" si="45"/>
        <v>92690760338.188828</v>
      </c>
      <c r="O242" s="13">
        <f t="shared" ca="1" si="46"/>
        <v>6029541838.352294</v>
      </c>
      <c r="P242" s="11">
        <f t="shared" ca="1" si="53"/>
        <v>-2.4636611721284554E-3</v>
      </c>
    </row>
    <row r="243" spans="1:16" x14ac:dyDescent="0.2">
      <c r="A243">
        <v>19550</v>
      </c>
      <c r="B243">
        <v>4.7349999658763409E-4</v>
      </c>
      <c r="D243" s="56">
        <f t="shared" si="42"/>
        <v>1.9550000000000001</v>
      </c>
      <c r="E243" s="56">
        <f t="shared" si="42"/>
        <v>4.7349999658763409E-4</v>
      </c>
      <c r="F243" s="13">
        <f t="shared" si="47"/>
        <v>3.8220250000000004</v>
      </c>
      <c r="G243" s="13">
        <f t="shared" si="48"/>
        <v>7.472058875000001</v>
      </c>
      <c r="H243" s="13">
        <f t="shared" si="49"/>
        <v>14.607875100625003</v>
      </c>
      <c r="I243" s="13">
        <f t="shared" si="50"/>
        <v>9.2569249332882472E-4</v>
      </c>
      <c r="J243" s="13">
        <f t="shared" si="51"/>
        <v>1.8097288244578523E-3</v>
      </c>
      <c r="K243" s="13">
        <f t="shared" ca="1" si="43"/>
        <v>2.237161164571704E-3</v>
      </c>
      <c r="L243" s="13">
        <f t="shared" ca="1" si="52"/>
        <v>3.1105007154549336E-6</v>
      </c>
      <c r="M243" s="13">
        <f t="shared" ca="1" si="44"/>
        <v>24470192790.811283</v>
      </c>
      <c r="N243" s="13">
        <f t="shared" ca="1" si="45"/>
        <v>92690760338.188828</v>
      </c>
      <c r="O243" s="13">
        <f t="shared" ca="1" si="46"/>
        <v>6029541838.352294</v>
      </c>
      <c r="P243" s="11">
        <f t="shared" ca="1" si="53"/>
        <v>-1.7636611679840699E-3</v>
      </c>
    </row>
    <row r="244" spans="1:16" x14ac:dyDescent="0.2">
      <c r="A244">
        <v>19550</v>
      </c>
      <c r="B244">
        <v>4.7350001113954931E-4</v>
      </c>
      <c r="D244" s="56">
        <f t="shared" si="42"/>
        <v>1.9550000000000001</v>
      </c>
      <c r="E244" s="56">
        <f t="shared" si="42"/>
        <v>4.7350001113954931E-4</v>
      </c>
      <c r="F244" s="13">
        <f t="shared" si="47"/>
        <v>3.8220250000000004</v>
      </c>
      <c r="G244" s="13">
        <f t="shared" si="48"/>
        <v>7.472058875000001</v>
      </c>
      <c r="H244" s="13">
        <f t="shared" si="49"/>
        <v>14.607875100625003</v>
      </c>
      <c r="I244" s="13">
        <f t="shared" si="50"/>
        <v>9.2569252177781896E-4</v>
      </c>
      <c r="J244" s="13">
        <f t="shared" si="51"/>
        <v>1.8097288800756361E-3</v>
      </c>
      <c r="K244" s="13">
        <f t="shared" ca="1" si="43"/>
        <v>2.237161164571704E-3</v>
      </c>
      <c r="L244" s="13">
        <f t="shared" ca="1" si="52"/>
        <v>3.1105006641256383E-6</v>
      </c>
      <c r="M244" s="13">
        <f t="shared" ca="1" si="44"/>
        <v>24470192790.811283</v>
      </c>
      <c r="N244" s="13">
        <f t="shared" ca="1" si="45"/>
        <v>92690760338.188828</v>
      </c>
      <c r="O244" s="13">
        <f t="shared" ca="1" si="46"/>
        <v>6029541838.352294</v>
      </c>
      <c r="P244" s="11">
        <f t="shared" ca="1" si="53"/>
        <v>-1.7636611534321547E-3</v>
      </c>
    </row>
    <row r="245" spans="1:16" x14ac:dyDescent="0.2">
      <c r="A245">
        <v>19558</v>
      </c>
      <c r="B245">
        <v>5.1268599927425385E-3</v>
      </c>
      <c r="D245" s="56">
        <f t="shared" si="42"/>
        <v>1.9558</v>
      </c>
      <c r="E245" s="56">
        <f t="shared" si="42"/>
        <v>5.1268599927425385E-3</v>
      </c>
      <c r="F245" s="13">
        <f t="shared" si="47"/>
        <v>3.8251536399999999</v>
      </c>
      <c r="G245" s="13">
        <f t="shared" si="48"/>
        <v>7.4812354891119996</v>
      </c>
      <c r="H245" s="13">
        <f t="shared" si="49"/>
        <v>14.63180036960525</v>
      </c>
      <c r="I245" s="13">
        <f t="shared" si="50"/>
        <v>1.0027112773805857E-2</v>
      </c>
      <c r="J245" s="13">
        <f t="shared" si="51"/>
        <v>1.9611027163009494E-2</v>
      </c>
      <c r="K245" s="13">
        <f t="shared" ca="1" si="43"/>
        <v>2.241466585378122E-3</v>
      </c>
      <c r="L245" s="13">
        <f t="shared" ca="1" si="52"/>
        <v>8.3254951152620376E-6</v>
      </c>
      <c r="M245" s="13">
        <f t="shared" ca="1" si="44"/>
        <v>24480629475.222141</v>
      </c>
      <c r="N245" s="13">
        <f t="shared" ca="1" si="45"/>
        <v>92666338751.225601</v>
      </c>
      <c r="O245" s="13">
        <f t="shared" ca="1" si="46"/>
        <v>6024975848.3011179</v>
      </c>
      <c r="P245" s="11">
        <f t="shared" ca="1" si="53"/>
        <v>2.8853934073644165E-3</v>
      </c>
    </row>
    <row r="246" spans="1:16" x14ac:dyDescent="0.2">
      <c r="A246">
        <v>19558</v>
      </c>
      <c r="B246">
        <v>5.2268599683884531E-3</v>
      </c>
      <c r="D246" s="56">
        <f t="shared" si="42"/>
        <v>1.9558</v>
      </c>
      <c r="E246" s="56">
        <f t="shared" si="42"/>
        <v>5.2268599683884531E-3</v>
      </c>
      <c r="F246" s="13">
        <f t="shared" si="47"/>
        <v>3.8251536399999999</v>
      </c>
      <c r="G246" s="13">
        <f t="shared" si="48"/>
        <v>7.4812354891119996</v>
      </c>
      <c r="H246" s="13">
        <f t="shared" si="49"/>
        <v>14.63180036960525</v>
      </c>
      <c r="I246" s="13">
        <f t="shared" si="50"/>
        <v>1.0222692726174137E-2</v>
      </c>
      <c r="J246" s="13">
        <f t="shared" si="51"/>
        <v>1.9993542433851378E-2</v>
      </c>
      <c r="K246" s="13">
        <f t="shared" ca="1" si="43"/>
        <v>2.241466585378122E-3</v>
      </c>
      <c r="L246" s="13">
        <f t="shared" ca="1" si="52"/>
        <v>8.9125736513218694E-6</v>
      </c>
      <c r="M246" s="13">
        <f t="shared" ca="1" si="44"/>
        <v>24480629475.222141</v>
      </c>
      <c r="N246" s="13">
        <f t="shared" ca="1" si="45"/>
        <v>92666338751.225601</v>
      </c>
      <c r="O246" s="13">
        <f t="shared" ca="1" si="46"/>
        <v>6024975848.3011179</v>
      </c>
      <c r="P246" s="11">
        <f t="shared" ca="1" si="53"/>
        <v>2.9853933830103312E-3</v>
      </c>
    </row>
    <row r="247" spans="1:16" x14ac:dyDescent="0.2">
      <c r="A247">
        <v>19562</v>
      </c>
      <c r="B247">
        <v>8.0354000238003209E-4</v>
      </c>
      <c r="D247" s="56">
        <f t="shared" si="42"/>
        <v>1.9561999999999999</v>
      </c>
      <c r="E247" s="56">
        <f t="shared" si="42"/>
        <v>8.0354000238003209E-4</v>
      </c>
      <c r="F247" s="13">
        <f t="shared" si="47"/>
        <v>3.8267184399999996</v>
      </c>
      <c r="G247" s="13">
        <f t="shared" si="48"/>
        <v>7.4858266123279993</v>
      </c>
      <c r="H247" s="13">
        <f t="shared" si="49"/>
        <v>14.64377401903603</v>
      </c>
      <c r="I247" s="13">
        <f t="shared" si="50"/>
        <v>1.5718849526558188E-3</v>
      </c>
      <c r="J247" s="13">
        <f t="shared" si="51"/>
        <v>3.0749213443853128E-3</v>
      </c>
      <c r="K247" s="13">
        <f t="shared" ca="1" si="43"/>
        <v>2.2436204402696254E-3</v>
      </c>
      <c r="L247" s="13">
        <f t="shared" ca="1" si="52"/>
        <v>2.0738316675922829E-6</v>
      </c>
      <c r="M247" s="13">
        <f t="shared" ca="1" si="44"/>
        <v>24485817209.655613</v>
      </c>
      <c r="N247" s="13">
        <f t="shared" ca="1" si="45"/>
        <v>92654032661.3582</v>
      </c>
      <c r="O247" s="13">
        <f t="shared" ca="1" si="46"/>
        <v>6022686510.3144941</v>
      </c>
      <c r="P247" s="11">
        <f t="shared" ca="1" si="53"/>
        <v>-1.4400804378895933E-3</v>
      </c>
    </row>
    <row r="248" spans="1:16" x14ac:dyDescent="0.2">
      <c r="A248">
        <v>19591.5</v>
      </c>
      <c r="B248">
        <v>3.4190549995400943E-3</v>
      </c>
      <c r="D248" s="56">
        <f t="shared" si="42"/>
        <v>1.9591499999999999</v>
      </c>
      <c r="E248" s="56">
        <f t="shared" si="42"/>
        <v>3.4190549995400943E-3</v>
      </c>
      <c r="F248" s="13">
        <f t="shared" si="47"/>
        <v>3.8382687224999996</v>
      </c>
      <c r="G248" s="13">
        <f t="shared" si="48"/>
        <v>7.5197441676858743</v>
      </c>
      <c r="H248" s="13">
        <f t="shared" si="49"/>
        <v>14.732306786121779</v>
      </c>
      <c r="I248" s="13">
        <f t="shared" si="50"/>
        <v>6.6984416023489757E-3</v>
      </c>
      <c r="J248" s="13">
        <f t="shared" si="51"/>
        <v>1.3123251865241995E-2</v>
      </c>
      <c r="K248" s="13">
        <f t="shared" ca="1" si="43"/>
        <v>2.2595286834394173E-3</v>
      </c>
      <c r="L248" s="13">
        <f t="shared" ca="1" si="52"/>
        <v>1.3445012777300072E-6</v>
      </c>
      <c r="M248" s="13">
        <f t="shared" ca="1" si="44"/>
        <v>24523445874.062</v>
      </c>
      <c r="N248" s="13">
        <f t="shared" ca="1" si="45"/>
        <v>92561314613.469498</v>
      </c>
      <c r="O248" s="13">
        <f t="shared" ca="1" si="46"/>
        <v>6005672334.9361391</v>
      </c>
      <c r="P248" s="11">
        <f t="shared" ca="1" si="53"/>
        <v>1.159526316100677E-3</v>
      </c>
    </row>
    <row r="249" spans="1:16" x14ac:dyDescent="0.2">
      <c r="A249">
        <v>19591.5</v>
      </c>
      <c r="B249">
        <v>3.7190549337537959E-3</v>
      </c>
      <c r="D249" s="56">
        <f t="shared" si="42"/>
        <v>1.9591499999999999</v>
      </c>
      <c r="E249" s="56">
        <f t="shared" si="42"/>
        <v>3.7190549337537959E-3</v>
      </c>
      <c r="F249" s="13">
        <f t="shared" si="47"/>
        <v>3.8382687224999996</v>
      </c>
      <c r="G249" s="13">
        <f t="shared" si="48"/>
        <v>7.5197441676858743</v>
      </c>
      <c r="H249" s="13">
        <f t="shared" si="49"/>
        <v>14.732306786121779</v>
      </c>
      <c r="I249" s="13">
        <f t="shared" si="50"/>
        <v>7.2861864734637492E-3</v>
      </c>
      <c r="J249" s="13">
        <f t="shared" si="51"/>
        <v>1.4274732229486504E-2</v>
      </c>
      <c r="K249" s="13">
        <f t="shared" ca="1" si="43"/>
        <v>2.2595286834394173E-3</v>
      </c>
      <c r="L249" s="13">
        <f t="shared" ca="1" si="52"/>
        <v>2.1302168753567502E-6</v>
      </c>
      <c r="M249" s="13">
        <f t="shared" ca="1" si="44"/>
        <v>24523445874.062</v>
      </c>
      <c r="N249" s="13">
        <f t="shared" ca="1" si="45"/>
        <v>92561314613.469498</v>
      </c>
      <c r="O249" s="13">
        <f t="shared" ca="1" si="46"/>
        <v>6005672334.9361391</v>
      </c>
      <c r="P249" s="11">
        <f t="shared" ca="1" si="53"/>
        <v>1.4595262503143787E-3</v>
      </c>
    </row>
    <row r="250" spans="1:16" x14ac:dyDescent="0.2">
      <c r="A250">
        <v>19621</v>
      </c>
      <c r="B250">
        <v>1.0345699993195012E-3</v>
      </c>
      <c r="D250" s="56">
        <f t="shared" si="42"/>
        <v>1.9621</v>
      </c>
      <c r="E250" s="56">
        <f t="shared" si="42"/>
        <v>1.0345699993195012E-3</v>
      </c>
      <c r="F250" s="13">
        <f t="shared" si="47"/>
        <v>3.84983641</v>
      </c>
      <c r="G250" s="13">
        <f t="shared" si="48"/>
        <v>7.5537640200610001</v>
      </c>
      <c r="H250" s="13">
        <f t="shared" si="49"/>
        <v>14.821240383761689</v>
      </c>
      <c r="I250" s="13">
        <f t="shared" si="50"/>
        <v>2.0299297956647934E-3</v>
      </c>
      <c r="J250" s="13">
        <f t="shared" si="51"/>
        <v>3.9829252520738913E-3</v>
      </c>
      <c r="K250" s="13">
        <f t="shared" ca="1" si="43"/>
        <v>2.2754784262316542E-3</v>
      </c>
      <c r="L250" s="13">
        <f t="shared" ca="1" si="52"/>
        <v>1.5398537239815941E-6</v>
      </c>
      <c r="M250" s="13">
        <f t="shared" ca="1" si="44"/>
        <v>24559961583.712002</v>
      </c>
      <c r="N250" s="13">
        <f t="shared" ca="1" si="45"/>
        <v>92465147277.208282</v>
      </c>
      <c r="O250" s="13">
        <f t="shared" ca="1" si="46"/>
        <v>5988429430.1098766</v>
      </c>
      <c r="P250" s="11">
        <f t="shared" ca="1" si="53"/>
        <v>-1.240908426912153E-3</v>
      </c>
    </row>
    <row r="251" spans="1:16" x14ac:dyDescent="0.2">
      <c r="A251">
        <v>19637.5</v>
      </c>
      <c r="B251">
        <v>3.7008750005043112E-3</v>
      </c>
      <c r="D251" s="56">
        <f t="shared" si="42"/>
        <v>1.9637500000000001</v>
      </c>
      <c r="E251" s="56">
        <f t="shared" si="42"/>
        <v>3.7008750005043112E-3</v>
      </c>
      <c r="F251" s="13">
        <f t="shared" si="47"/>
        <v>3.8563140625000005</v>
      </c>
      <c r="G251" s="13">
        <f t="shared" si="48"/>
        <v>7.5728367402343766</v>
      </c>
      <c r="H251" s="13">
        <f t="shared" si="49"/>
        <v>14.871158148635258</v>
      </c>
      <c r="I251" s="13">
        <f t="shared" si="50"/>
        <v>7.2675932822403415E-3</v>
      </c>
      <c r="J251" s="13">
        <f t="shared" si="51"/>
        <v>1.4271736307999472E-2</v>
      </c>
      <c r="K251" s="13">
        <f t="shared" ca="1" si="43"/>
        <v>2.284417566031525E-3</v>
      </c>
      <c r="L251" s="13">
        <f t="shared" ca="1" si="52"/>
        <v>2.0063516636732274E-6</v>
      </c>
      <c r="M251" s="13">
        <f t="shared" ca="1" si="44"/>
        <v>24579899334.647213</v>
      </c>
      <c r="N251" s="13">
        <f t="shared" ca="1" si="45"/>
        <v>92409856616.116516</v>
      </c>
      <c r="O251" s="13">
        <f t="shared" ca="1" si="46"/>
        <v>5978685754.0507011</v>
      </c>
      <c r="P251" s="11">
        <f t="shared" ca="1" si="53"/>
        <v>1.4164574344727862E-3</v>
      </c>
    </row>
    <row r="252" spans="1:16" x14ac:dyDescent="0.2">
      <c r="A252">
        <v>20315</v>
      </c>
      <c r="B252">
        <v>4.9385500024072826E-3</v>
      </c>
      <c r="D252" s="56">
        <f t="shared" si="42"/>
        <v>2.0314999999999999</v>
      </c>
      <c r="E252" s="56">
        <f t="shared" si="42"/>
        <v>4.9385500024072826E-3</v>
      </c>
      <c r="F252" s="13">
        <f t="shared" si="47"/>
        <v>4.1269922499999998</v>
      </c>
      <c r="G252" s="13">
        <f t="shared" si="48"/>
        <v>8.3839847558749998</v>
      </c>
      <c r="H252" s="13">
        <f t="shared" si="49"/>
        <v>17.032065031560062</v>
      </c>
      <c r="I252" s="13">
        <f t="shared" si="50"/>
        <v>1.0032664329890395E-2</v>
      </c>
      <c r="J252" s="13">
        <f t="shared" si="51"/>
        <v>2.0381357586172336E-2</v>
      </c>
      <c r="K252" s="13">
        <f t="shared" ca="1" si="43"/>
        <v>2.6626749228107639E-3</v>
      </c>
      <c r="L252" s="13">
        <f t="shared" ca="1" si="52"/>
        <v>5.1796073779284602E-6</v>
      </c>
      <c r="M252" s="13">
        <f t="shared" ca="1" si="44"/>
        <v>25092785574.581757</v>
      </c>
      <c r="N252" s="13">
        <f t="shared" ca="1" si="45"/>
        <v>89223822762.000076</v>
      </c>
      <c r="O252" s="13">
        <f t="shared" ca="1" si="46"/>
        <v>5519696963.4692678</v>
      </c>
      <c r="P252" s="11">
        <f t="shared" ca="1" si="53"/>
        <v>2.2758750795965187E-3</v>
      </c>
    </row>
    <row r="253" spans="1:16" x14ac:dyDescent="0.2">
      <c r="A253">
        <v>20400</v>
      </c>
      <c r="B253">
        <v>-1.9320000064908527E-3</v>
      </c>
      <c r="D253" s="56">
        <f t="shared" si="42"/>
        <v>2.04</v>
      </c>
      <c r="E253" s="56">
        <f t="shared" si="42"/>
        <v>-1.9320000064908527E-3</v>
      </c>
      <c r="F253" s="13">
        <f t="shared" si="47"/>
        <v>4.1616</v>
      </c>
      <c r="G253" s="13">
        <f t="shared" si="48"/>
        <v>8.4896639999999994</v>
      </c>
      <c r="H253" s="13">
        <f t="shared" si="49"/>
        <v>17.31891456</v>
      </c>
      <c r="I253" s="13">
        <f t="shared" si="50"/>
        <v>-3.9412800132413396E-3</v>
      </c>
      <c r="J253" s="13">
        <f t="shared" si="51"/>
        <v>-8.0402112270123328E-3</v>
      </c>
      <c r="K253" s="13">
        <f t="shared" ca="1" si="43"/>
        <v>2.7116769226006362E-3</v>
      </c>
      <c r="L253" s="13">
        <f t="shared" ca="1" si="52"/>
        <v>2.156373542177656E-5</v>
      </c>
      <c r="M253" s="13">
        <f t="shared" ca="1" si="44"/>
        <v>25114491685.863041</v>
      </c>
      <c r="N253" s="13">
        <f t="shared" ca="1" si="45"/>
        <v>88700505239.703003</v>
      </c>
      <c r="O253" s="13">
        <f t="shared" ca="1" si="46"/>
        <v>5454418033.9105606</v>
      </c>
      <c r="P253" s="11">
        <f t="shared" ca="1" si="53"/>
        <v>-4.6436769290914889E-3</v>
      </c>
    </row>
    <row r="254" spans="1:16" x14ac:dyDescent="0.2">
      <c r="A254">
        <v>20459</v>
      </c>
      <c r="B254">
        <v>2.9902999813202769E-4</v>
      </c>
      <c r="D254" s="56">
        <f t="shared" si="42"/>
        <v>2.0459000000000001</v>
      </c>
      <c r="E254" s="56">
        <f t="shared" si="42"/>
        <v>2.9902999813202769E-4</v>
      </c>
      <c r="F254" s="13">
        <f t="shared" si="47"/>
        <v>4.1857068100000001</v>
      </c>
      <c r="G254" s="13">
        <f t="shared" si="48"/>
        <v>8.5635375625790005</v>
      </c>
      <c r="H254" s="13">
        <f t="shared" si="49"/>
        <v>17.520141499280378</v>
      </c>
      <c r="I254" s="13">
        <f t="shared" si="50"/>
        <v>6.1178547317831543E-4</v>
      </c>
      <c r="J254" s="13">
        <f t="shared" si="51"/>
        <v>1.2516518995755155E-3</v>
      </c>
      <c r="K254" s="13">
        <f t="shared" ca="1" si="43"/>
        <v>2.7458926498241561E-3</v>
      </c>
      <c r="L254" s="13">
        <f t="shared" ca="1" si="52"/>
        <v>5.9871368362458336E-6</v>
      </c>
      <c r="M254" s="13">
        <f t="shared" ca="1" si="44"/>
        <v>25123926161.822887</v>
      </c>
      <c r="N254" s="13">
        <f t="shared" ca="1" si="45"/>
        <v>88321488625.187195</v>
      </c>
      <c r="O254" s="13">
        <f t="shared" ca="1" si="46"/>
        <v>5408162357.6011915</v>
      </c>
      <c r="P254" s="11">
        <f t="shared" ca="1" si="53"/>
        <v>-2.4468626516921284E-3</v>
      </c>
    </row>
    <row r="255" spans="1:16" x14ac:dyDescent="0.2">
      <c r="A255">
        <v>20567.5</v>
      </c>
      <c r="B255">
        <v>-4.7102499956963584E-4</v>
      </c>
      <c r="D255" s="56">
        <f t="shared" si="42"/>
        <v>2.0567500000000001</v>
      </c>
      <c r="E255" s="56">
        <f t="shared" si="42"/>
        <v>-4.7102499956963584E-4</v>
      </c>
      <c r="F255" s="13">
        <f t="shared" si="47"/>
        <v>4.2302205625000004</v>
      </c>
      <c r="G255" s="13">
        <f t="shared" si="48"/>
        <v>8.7005061419218759</v>
      </c>
      <c r="H255" s="13">
        <f t="shared" si="49"/>
        <v>17.89476600739782</v>
      </c>
      <c r="I255" s="13">
        <f t="shared" si="50"/>
        <v>-9.6878066786484853E-4</v>
      </c>
      <c r="J255" s="13">
        <f t="shared" si="51"/>
        <v>-1.9925396386310272E-3</v>
      </c>
      <c r="K255" s="13">
        <f t="shared" ca="1" si="43"/>
        <v>2.8092481181804015E-3</v>
      </c>
      <c r="L255" s="13">
        <f t="shared" ca="1" si="52"/>
        <v>1.076019172703355E-5</v>
      </c>
      <c r="M255" s="13">
        <f t="shared" ca="1" si="44"/>
        <v>25129219148.287182</v>
      </c>
      <c r="N255" s="13">
        <f t="shared" ca="1" si="45"/>
        <v>87591072625.311066</v>
      </c>
      <c r="O255" s="13">
        <f t="shared" ca="1" si="46"/>
        <v>5321124656.7254515</v>
      </c>
      <c r="P255" s="11">
        <f t="shared" ca="1" si="53"/>
        <v>-3.2802731177500374E-3</v>
      </c>
    </row>
    <row r="256" spans="1:16" x14ac:dyDescent="0.2">
      <c r="A256">
        <v>20606.5</v>
      </c>
      <c r="B256">
        <v>-6.6233949983143248E-3</v>
      </c>
      <c r="D256" s="56">
        <f t="shared" si="42"/>
        <v>2.0606499999999999</v>
      </c>
      <c r="E256" s="56">
        <f t="shared" si="42"/>
        <v>-6.6233949983143248E-3</v>
      </c>
      <c r="F256" s="13">
        <f t="shared" si="47"/>
        <v>4.2462784224999996</v>
      </c>
      <c r="G256" s="13">
        <f t="shared" si="48"/>
        <v>8.7500936313246243</v>
      </c>
      <c r="H256" s="13">
        <f t="shared" si="49"/>
        <v>18.030880441389087</v>
      </c>
      <c r="I256" s="13">
        <f t="shared" si="50"/>
        <v>-1.3648498903276412E-2</v>
      </c>
      <c r="J256" s="13">
        <f t="shared" si="51"/>
        <v>-2.8124779265036537E-2</v>
      </c>
      <c r="K256" s="13">
        <f t="shared" ca="1" si="43"/>
        <v>2.8321582112756996E-3</v>
      </c>
      <c r="L256" s="13">
        <f t="shared" ca="1" si="52"/>
        <v>8.9407486499388212E-5</v>
      </c>
      <c r="M256" s="13">
        <f t="shared" ca="1" si="44"/>
        <v>25127304495.46883</v>
      </c>
      <c r="N256" s="13">
        <f t="shared" ca="1" si="45"/>
        <v>87318040096.062683</v>
      </c>
      <c r="O256" s="13">
        <f t="shared" ca="1" si="46"/>
        <v>5289226484.3644896</v>
      </c>
      <c r="P256" s="11">
        <f t="shared" ca="1" si="53"/>
        <v>-9.4555532095900244E-3</v>
      </c>
    </row>
    <row r="257" spans="1:16" x14ac:dyDescent="0.2">
      <c r="A257">
        <v>20634</v>
      </c>
      <c r="B257">
        <v>1.5377999807242304E-4</v>
      </c>
      <c r="D257" s="56">
        <f t="shared" si="42"/>
        <v>2.0634000000000001</v>
      </c>
      <c r="E257" s="56">
        <f t="shared" si="42"/>
        <v>1.5377999807242304E-4</v>
      </c>
      <c r="F257" s="13">
        <f t="shared" si="47"/>
        <v>4.2576195600000002</v>
      </c>
      <c r="G257" s="13">
        <f t="shared" si="48"/>
        <v>8.7851722001040002</v>
      </c>
      <c r="H257" s="13">
        <f t="shared" si="49"/>
        <v>18.127324317694594</v>
      </c>
      <c r="I257" s="13">
        <f t="shared" si="50"/>
        <v>3.1730964802263771E-4</v>
      </c>
      <c r="J257" s="13">
        <f t="shared" si="51"/>
        <v>6.5473672772991068E-4</v>
      </c>
      <c r="K257" s="13">
        <f t="shared" ca="1" si="43"/>
        <v>2.8483563679111666E-3</v>
      </c>
      <c r="L257" s="13">
        <f t="shared" ca="1" si="52"/>
        <v>7.2607418128933414E-6</v>
      </c>
      <c r="M257" s="13">
        <f t="shared" ca="1" si="44"/>
        <v>25124741005.397202</v>
      </c>
      <c r="N257" s="13">
        <f t="shared" ca="1" si="45"/>
        <v>87122208123.501907</v>
      </c>
      <c r="O257" s="13">
        <f t="shared" ca="1" si="46"/>
        <v>5266542742.4286823</v>
      </c>
      <c r="P257" s="11">
        <f t="shared" ca="1" si="53"/>
        <v>-2.6945763698387436E-3</v>
      </c>
    </row>
    <row r="258" spans="1:16" x14ac:dyDescent="0.2">
      <c r="A258">
        <v>21199</v>
      </c>
      <c r="B258">
        <v>1.0484829996130429E-2</v>
      </c>
      <c r="D258" s="56">
        <f t="shared" si="42"/>
        <v>2.1198999999999999</v>
      </c>
      <c r="E258" s="56">
        <f t="shared" si="42"/>
        <v>1.0484829996130429E-2</v>
      </c>
      <c r="F258" s="13">
        <f t="shared" si="47"/>
        <v>4.4939760099999999</v>
      </c>
      <c r="G258" s="13">
        <f t="shared" si="48"/>
        <v>9.5267797435989987</v>
      </c>
      <c r="H258" s="13">
        <f t="shared" si="49"/>
        <v>20.195820378455519</v>
      </c>
      <c r="I258" s="13">
        <f t="shared" si="50"/>
        <v>2.2226791108796894E-2</v>
      </c>
      <c r="J258" s="13">
        <f t="shared" si="51"/>
        <v>4.7118574471538534E-2</v>
      </c>
      <c r="K258" s="13">
        <f t="shared" ca="1" si="43"/>
        <v>3.1891367705106765E-3</v>
      </c>
      <c r="L258" s="13">
        <f t="shared" ca="1" si="52"/>
        <v>5.3227139642353952E-5</v>
      </c>
      <c r="M258" s="13">
        <f t="shared" ca="1" si="44"/>
        <v>24850698293.045986</v>
      </c>
      <c r="N258" s="13">
        <f t="shared" ca="1" si="45"/>
        <v>82511061426.986359</v>
      </c>
      <c r="O258" s="13">
        <f t="shared" ca="1" si="46"/>
        <v>4767801110.6582985</v>
      </c>
      <c r="P258" s="11">
        <f t="shared" ca="1" si="53"/>
        <v>7.2956932256197527E-3</v>
      </c>
    </row>
    <row r="259" spans="1:16" x14ac:dyDescent="0.2">
      <c r="A259">
        <v>21366</v>
      </c>
      <c r="B259">
        <v>3.9862199919298291E-3</v>
      </c>
      <c r="D259" s="56">
        <f t="shared" si="42"/>
        <v>2.1366000000000001</v>
      </c>
      <c r="E259" s="56">
        <f t="shared" si="42"/>
        <v>3.9862199919298291E-3</v>
      </c>
      <c r="F259" s="13">
        <f t="shared" si="47"/>
        <v>4.5650595599999999</v>
      </c>
      <c r="G259" s="13">
        <f t="shared" si="48"/>
        <v>9.7537062558960006</v>
      </c>
      <c r="H259" s="13">
        <f t="shared" si="49"/>
        <v>20.839768786347392</v>
      </c>
      <c r="I259" s="13">
        <f t="shared" si="50"/>
        <v>8.5169576347572731E-3</v>
      </c>
      <c r="J259" s="13">
        <f t="shared" si="51"/>
        <v>1.819733168242239E-2</v>
      </c>
      <c r="K259" s="13">
        <f t="shared" ca="1" si="43"/>
        <v>3.2927777389679235E-3</v>
      </c>
      <c r="L259" s="13">
        <f t="shared" ca="1" si="52"/>
        <v>4.8086215819288346E-7</v>
      </c>
      <c r="M259" s="13">
        <f t="shared" ca="1" si="44"/>
        <v>24689512505.275497</v>
      </c>
      <c r="N259" s="13">
        <f t="shared" ca="1" si="45"/>
        <v>80942250593.33316</v>
      </c>
      <c r="O259" s="13">
        <f t="shared" ca="1" si="46"/>
        <v>4609544314.2657013</v>
      </c>
      <c r="P259" s="11">
        <f t="shared" ca="1" si="53"/>
        <v>6.9344225296190561E-4</v>
      </c>
    </row>
    <row r="260" spans="1:16" x14ac:dyDescent="0.2">
      <c r="A260">
        <v>21379</v>
      </c>
      <c r="B260">
        <v>9.9354299964033999E-3</v>
      </c>
      <c r="D260" s="56">
        <f t="shared" si="42"/>
        <v>2.1379000000000001</v>
      </c>
      <c r="E260" s="56">
        <f t="shared" si="42"/>
        <v>9.9354299964033999E-3</v>
      </c>
      <c r="F260" s="13">
        <f t="shared" si="47"/>
        <v>4.5706164100000004</v>
      </c>
      <c r="G260" s="13">
        <f t="shared" si="48"/>
        <v>9.7715208229390011</v>
      </c>
      <c r="H260" s="13">
        <f t="shared" si="49"/>
        <v>20.89053436736129</v>
      </c>
      <c r="I260" s="13">
        <f t="shared" si="50"/>
        <v>2.1240955789310831E-2</v>
      </c>
      <c r="J260" s="13">
        <f t="shared" si="51"/>
        <v>4.5411039381967631E-2</v>
      </c>
      <c r="K260" s="13">
        <f t="shared" ca="1" si="43"/>
        <v>3.3009013925923252E-3</v>
      </c>
      <c r="L260" s="13">
        <f t="shared" ca="1" si="52"/>
        <v>4.4016969794787329E-5</v>
      </c>
      <c r="M260" s="13">
        <f t="shared" ca="1" si="44"/>
        <v>24675448354.550823</v>
      </c>
      <c r="N260" s="13">
        <f t="shared" ca="1" si="45"/>
        <v>80816365509.207184</v>
      </c>
      <c r="O260" s="13">
        <f t="shared" ca="1" si="46"/>
        <v>4597039196.063201</v>
      </c>
      <c r="P260" s="11">
        <f t="shared" ca="1" si="53"/>
        <v>6.6345286038110747E-3</v>
      </c>
    </row>
    <row r="261" spans="1:16" x14ac:dyDescent="0.2">
      <c r="A261">
        <v>21523.5</v>
      </c>
      <c r="B261">
        <v>2.2554949900950305E-3</v>
      </c>
      <c r="D261" s="56">
        <f t="shared" si="42"/>
        <v>2.1523500000000002</v>
      </c>
      <c r="E261" s="56">
        <f t="shared" si="42"/>
        <v>2.2554949900950305E-3</v>
      </c>
      <c r="F261" s="13">
        <f t="shared" si="47"/>
        <v>4.6326105225000012</v>
      </c>
      <c r="G261" s="13">
        <f t="shared" si="48"/>
        <v>9.9709992581028786</v>
      </c>
      <c r="H261" s="13">
        <f t="shared" si="49"/>
        <v>21.461080253177734</v>
      </c>
      <c r="I261" s="13">
        <f t="shared" si="50"/>
        <v>4.8546146419310397E-3</v>
      </c>
      <c r="J261" s="13">
        <f t="shared" si="51"/>
        <v>1.0448829824560274E-2</v>
      </c>
      <c r="K261" s="13">
        <f t="shared" ca="1" si="43"/>
        <v>3.3917415755051489E-3</v>
      </c>
      <c r="L261" s="13">
        <f t="shared" ca="1" si="52"/>
        <v>1.2910563028561535E-6</v>
      </c>
      <c r="M261" s="13">
        <f t="shared" ca="1" si="44"/>
        <v>24504473734.742847</v>
      </c>
      <c r="N261" s="13">
        <f t="shared" ca="1" si="45"/>
        <v>79381343123.006516</v>
      </c>
      <c r="O261" s="13">
        <f t="shared" ca="1" si="46"/>
        <v>4456331739.3215351</v>
      </c>
      <c r="P261" s="11">
        <f t="shared" ca="1" si="53"/>
        <v>-1.1362465854101184E-3</v>
      </c>
    </row>
    <row r="262" spans="1:16" x14ac:dyDescent="0.2">
      <c r="A262">
        <v>21525.5</v>
      </c>
      <c r="B262">
        <v>-3.9061650022631511E-3</v>
      </c>
      <c r="D262" s="56">
        <f t="shared" si="42"/>
        <v>2.1525500000000002</v>
      </c>
      <c r="E262" s="56">
        <f t="shared" si="42"/>
        <v>-3.9061650022631511E-3</v>
      </c>
      <c r="F262" s="13">
        <f t="shared" si="47"/>
        <v>4.6334715025000008</v>
      </c>
      <c r="G262" s="13">
        <f t="shared" si="48"/>
        <v>9.9737790827063773</v>
      </c>
      <c r="H262" s="13">
        <f t="shared" si="49"/>
        <v>21.469058164479616</v>
      </c>
      <c r="I262" s="13">
        <f t="shared" si="50"/>
        <v>-8.4082154756215475E-3</v>
      </c>
      <c r="J262" s="13">
        <f t="shared" si="51"/>
        <v>-1.8099104222049165E-2</v>
      </c>
      <c r="K262" s="13">
        <f t="shared" ca="1" si="43"/>
        <v>3.3930058652221744E-3</v>
      </c>
      <c r="L262" s="13">
        <f t="shared" ca="1" si="52"/>
        <v>5.3277895352746478E-5</v>
      </c>
      <c r="M262" s="13">
        <f t="shared" ca="1" si="44"/>
        <v>24501919482.499027</v>
      </c>
      <c r="N262" s="13">
        <f t="shared" ca="1" si="45"/>
        <v>79361026234.975128</v>
      </c>
      <c r="O262" s="13">
        <f t="shared" ca="1" si="46"/>
        <v>4454362873.1655664</v>
      </c>
      <c r="P262" s="11">
        <f t="shared" ca="1" si="53"/>
        <v>-7.2991708674853256E-3</v>
      </c>
    </row>
    <row r="263" spans="1:16" x14ac:dyDescent="0.2">
      <c r="A263">
        <v>21554</v>
      </c>
      <c r="B263">
        <v>1.7901799947139807E-3</v>
      </c>
      <c r="D263" s="56">
        <f t="shared" si="42"/>
        <v>2.1554000000000002</v>
      </c>
      <c r="E263" s="56">
        <f t="shared" si="42"/>
        <v>1.7901799947139807E-3</v>
      </c>
      <c r="F263" s="13">
        <f t="shared" si="47"/>
        <v>4.6457491600000012</v>
      </c>
      <c r="G263" s="13">
        <f t="shared" si="48"/>
        <v>10.013447739464004</v>
      </c>
      <c r="H263" s="13">
        <f t="shared" si="49"/>
        <v>21.582985257640715</v>
      </c>
      <c r="I263" s="13">
        <f t="shared" si="50"/>
        <v>3.8585539606065143E-3</v>
      </c>
      <c r="J263" s="13">
        <f t="shared" si="51"/>
        <v>8.3167272066912816E-3</v>
      </c>
      <c r="K263" s="13">
        <f t="shared" ca="1" si="43"/>
        <v>3.4110427196575345E-3</v>
      </c>
      <c r="L263" s="13">
        <f t="shared" ca="1" si="52"/>
        <v>2.6271959731114426E-6</v>
      </c>
      <c r="M263" s="13">
        <f t="shared" ca="1" si="44"/>
        <v>24464966693.897507</v>
      </c>
      <c r="N263" s="13">
        <f t="shared" ca="1" si="45"/>
        <v>79070178682.997818</v>
      </c>
      <c r="O263" s="13">
        <f t="shared" ca="1" si="46"/>
        <v>4426245256.7067537</v>
      </c>
      <c r="P263" s="11">
        <f t="shared" ca="1" si="53"/>
        <v>-1.6208627249435538E-3</v>
      </c>
    </row>
    <row r="264" spans="1:16" x14ac:dyDescent="0.2">
      <c r="A264">
        <v>22366</v>
      </c>
      <c r="B264">
        <v>-1.8437800026731566E-3</v>
      </c>
      <c r="D264" s="56">
        <f t="shared" si="42"/>
        <v>2.2366000000000001</v>
      </c>
      <c r="E264" s="56">
        <f t="shared" si="42"/>
        <v>-1.8437800026731566E-3</v>
      </c>
      <c r="F264" s="13">
        <f t="shared" si="47"/>
        <v>5.0023795600000005</v>
      </c>
      <c r="G264" s="13">
        <f t="shared" si="48"/>
        <v>11.188322123896002</v>
      </c>
      <c r="H264" s="13">
        <f t="shared" si="49"/>
        <v>25.023801262305799</v>
      </c>
      <c r="I264" s="13">
        <f t="shared" si="50"/>
        <v>-4.1237983539787826E-3</v>
      </c>
      <c r="J264" s="13">
        <f t="shared" si="51"/>
        <v>-9.2232873985089465E-3</v>
      </c>
      <c r="K264" s="13">
        <f t="shared" ca="1" si="43"/>
        <v>3.9412077121777581E-3</v>
      </c>
      <c r="L264" s="13">
        <f t="shared" ca="1" si="52"/>
        <v>3.346608286097601E-5</v>
      </c>
      <c r="M264" s="13">
        <f t="shared" ca="1" si="44"/>
        <v>22988635014.218822</v>
      </c>
      <c r="N264" s="13">
        <f t="shared" ca="1" si="45"/>
        <v>69811775533.351974</v>
      </c>
      <c r="O264" s="13">
        <f t="shared" ca="1" si="46"/>
        <v>3585430402.5516429</v>
      </c>
      <c r="P264" s="11">
        <f t="shared" ca="1" si="53"/>
        <v>-5.7849877148509147E-3</v>
      </c>
    </row>
    <row r="265" spans="1:16" x14ac:dyDescent="0.2">
      <c r="A265">
        <v>22378.5</v>
      </c>
      <c r="B265">
        <v>7.145844996557571E-3</v>
      </c>
      <c r="D265" s="56">
        <f t="shared" si="42"/>
        <v>2.2378499999999999</v>
      </c>
      <c r="E265" s="56">
        <f t="shared" si="42"/>
        <v>7.145844996557571E-3</v>
      </c>
      <c r="F265" s="13">
        <f t="shared" si="47"/>
        <v>5.0079726224999996</v>
      </c>
      <c r="G265" s="13">
        <f t="shared" si="48"/>
        <v>11.207091533261623</v>
      </c>
      <c r="H265" s="13">
        <f t="shared" si="49"/>
        <v>25.079789787709522</v>
      </c>
      <c r="I265" s="13">
        <f t="shared" si="50"/>
        <v>1.5991329225546358E-2</v>
      </c>
      <c r="J265" s="13">
        <f t="shared" si="51"/>
        <v>3.5786196107388916E-2</v>
      </c>
      <c r="K265" s="13">
        <f t="shared" ca="1" si="43"/>
        <v>3.9496148562175089E-3</v>
      </c>
      <c r="L265" s="13">
        <f t="shared" ca="1" si="52"/>
        <v>1.0215887110018253E-5</v>
      </c>
      <c r="M265" s="13">
        <f t="shared" ca="1" si="44"/>
        <v>22959729522.968876</v>
      </c>
      <c r="N265" s="13">
        <f t="shared" ca="1" si="45"/>
        <v>69655788006.700745</v>
      </c>
      <c r="O265" s="13">
        <f t="shared" ca="1" si="46"/>
        <v>3572022207.9822059</v>
      </c>
      <c r="P265" s="11">
        <f t="shared" ca="1" si="53"/>
        <v>3.196230140340062E-3</v>
      </c>
    </row>
    <row r="266" spans="1:16" x14ac:dyDescent="0.2">
      <c r="A266">
        <v>22443</v>
      </c>
      <c r="B266">
        <v>3.9323099990724586E-3</v>
      </c>
      <c r="D266" s="56">
        <f t="shared" si="42"/>
        <v>2.2443</v>
      </c>
      <c r="E266" s="56">
        <f t="shared" si="42"/>
        <v>3.9323099990724586E-3</v>
      </c>
      <c r="F266" s="13">
        <f t="shared" si="47"/>
        <v>5.03688249</v>
      </c>
      <c r="G266" s="13">
        <f t="shared" si="48"/>
        <v>11.304275372307</v>
      </c>
      <c r="H266" s="13">
        <f t="shared" si="49"/>
        <v>25.370185218068599</v>
      </c>
      <c r="I266" s="13">
        <f t="shared" si="50"/>
        <v>8.8252833309183185E-3</v>
      </c>
      <c r="J266" s="13">
        <f t="shared" si="51"/>
        <v>1.9806583379579981E-2</v>
      </c>
      <c r="K266" s="13">
        <f t="shared" ca="1" si="43"/>
        <v>3.9931141382358887E-3</v>
      </c>
      <c r="L266" s="13">
        <f t="shared" ca="1" si="52"/>
        <v>3.6971433394057802E-9</v>
      </c>
      <c r="M266" s="13">
        <f t="shared" ca="1" si="44"/>
        <v>22807726247.398003</v>
      </c>
      <c r="N266" s="13">
        <f t="shared" ca="1" si="45"/>
        <v>68845057780.611038</v>
      </c>
      <c r="O266" s="13">
        <f t="shared" ca="1" si="46"/>
        <v>3502683416.6462126</v>
      </c>
      <c r="P266" s="11">
        <f t="shared" ca="1" si="53"/>
        <v>-6.0804139163430151E-5</v>
      </c>
    </row>
    <row r="267" spans="1:16" x14ac:dyDescent="0.2">
      <c r="A267">
        <v>22443</v>
      </c>
      <c r="B267">
        <v>4.9323099956382066E-3</v>
      </c>
      <c r="D267" s="56">
        <f t="shared" si="42"/>
        <v>2.2443</v>
      </c>
      <c r="E267" s="56">
        <f t="shared" si="42"/>
        <v>4.9323099956382066E-3</v>
      </c>
      <c r="F267" s="13">
        <f t="shared" si="47"/>
        <v>5.03688249</v>
      </c>
      <c r="G267" s="13">
        <f t="shared" si="48"/>
        <v>11.304275372307</v>
      </c>
      <c r="H267" s="13">
        <f t="shared" si="49"/>
        <v>25.370185218068599</v>
      </c>
      <c r="I267" s="13">
        <f t="shared" si="50"/>
        <v>1.1069583323210827E-2</v>
      </c>
      <c r="J267" s="13">
        <f t="shared" si="51"/>
        <v>2.484346585228206E-2</v>
      </c>
      <c r="K267" s="13">
        <f t="shared" ca="1" si="43"/>
        <v>3.9931141382358887E-3</v>
      </c>
      <c r="L267" s="13">
        <f t="shared" ca="1" si="52"/>
        <v>8.8208885856167498E-7</v>
      </c>
      <c r="M267" s="13">
        <f t="shared" ca="1" si="44"/>
        <v>22807726247.398003</v>
      </c>
      <c r="N267" s="13">
        <f t="shared" ca="1" si="45"/>
        <v>68845057780.611038</v>
      </c>
      <c r="O267" s="13">
        <f t="shared" ca="1" si="46"/>
        <v>3502683416.6462126</v>
      </c>
      <c r="P267" s="11">
        <f t="shared" ca="1" si="53"/>
        <v>9.3919585740231785E-4</v>
      </c>
    </row>
    <row r="268" spans="1:16" x14ac:dyDescent="0.2">
      <c r="A268">
        <v>22443.5</v>
      </c>
      <c r="B268">
        <v>6.891894998261705E-3</v>
      </c>
      <c r="D268" s="56">
        <f t="shared" si="42"/>
        <v>2.2443499999999998</v>
      </c>
      <c r="E268" s="56">
        <f t="shared" si="42"/>
        <v>6.891894998261705E-3</v>
      </c>
      <c r="F268" s="13">
        <f t="shared" si="47"/>
        <v>5.0371069224999996</v>
      </c>
      <c r="G268" s="13">
        <f t="shared" si="48"/>
        <v>11.305030921512873</v>
      </c>
      <c r="H268" s="13">
        <f t="shared" si="49"/>
        <v>25.372446148697417</v>
      </c>
      <c r="I268" s="13">
        <f t="shared" si="50"/>
        <v>1.5467824539348656E-2</v>
      </c>
      <c r="J268" s="13">
        <f t="shared" si="51"/>
        <v>3.4715212004887155E-2</v>
      </c>
      <c r="K268" s="13">
        <f t="shared" ca="1" si="43"/>
        <v>3.9934521168864152E-3</v>
      </c>
      <c r="L268" s="13">
        <f t="shared" ca="1" si="52"/>
        <v>8.4009711365950915E-6</v>
      </c>
      <c r="M268" s="13">
        <f t="shared" ca="1" si="44"/>
        <v>22806529353.318924</v>
      </c>
      <c r="N268" s="13">
        <f t="shared" ca="1" si="45"/>
        <v>68838735266.520767</v>
      </c>
      <c r="O268" s="13">
        <f t="shared" ca="1" si="46"/>
        <v>3502144951.3490105</v>
      </c>
      <c r="P268" s="11">
        <f t="shared" ca="1" si="53"/>
        <v>2.8984428813752898E-3</v>
      </c>
    </row>
    <row r="269" spans="1:16" x14ac:dyDescent="0.2">
      <c r="A269">
        <v>22515</v>
      </c>
      <c r="B269">
        <v>3.112549995421432E-3</v>
      </c>
      <c r="D269" s="56">
        <f t="shared" si="42"/>
        <v>2.2515000000000001</v>
      </c>
      <c r="E269" s="56">
        <f t="shared" si="42"/>
        <v>3.112549995421432E-3</v>
      </c>
      <c r="F269" s="13">
        <f t="shared" si="47"/>
        <v>5.0692522499999999</v>
      </c>
      <c r="G269" s="13">
        <f t="shared" si="48"/>
        <v>11.413421440875</v>
      </c>
      <c r="H269" s="13">
        <f t="shared" si="49"/>
        <v>25.697318374130063</v>
      </c>
      <c r="I269" s="13">
        <f t="shared" si="50"/>
        <v>7.0079063146913541E-3</v>
      </c>
      <c r="J269" s="13">
        <f t="shared" si="51"/>
        <v>1.5778301067527586E-2</v>
      </c>
      <c r="K269" s="13">
        <f t="shared" ca="1" si="43"/>
        <v>4.0419058102812919E-3</v>
      </c>
      <c r="L269" s="13">
        <f t="shared" ca="1" si="52"/>
        <v>8.6370223061383422E-7</v>
      </c>
      <c r="M269" s="13">
        <f t="shared" ca="1" si="44"/>
        <v>22632454695.424709</v>
      </c>
      <c r="N269" s="13">
        <f t="shared" ca="1" si="45"/>
        <v>67928742715.465073</v>
      </c>
      <c r="O269" s="13">
        <f t="shared" ca="1" si="46"/>
        <v>3425005100.7252336</v>
      </c>
      <c r="P269" s="11">
        <f t="shared" ca="1" si="53"/>
        <v>-9.2935581485985991E-4</v>
      </c>
    </row>
    <row r="270" spans="1:16" x14ac:dyDescent="0.2">
      <c r="A270">
        <v>23211</v>
      </c>
      <c r="B270">
        <v>6.854870000097435E-3</v>
      </c>
      <c r="D270" s="56">
        <f t="shared" si="42"/>
        <v>2.3210999999999999</v>
      </c>
      <c r="E270" s="56">
        <f t="shared" si="42"/>
        <v>6.854870000097435E-3</v>
      </c>
      <c r="F270" s="13">
        <f t="shared" si="47"/>
        <v>5.3875052099999996</v>
      </c>
      <c r="G270" s="13">
        <f t="shared" si="48"/>
        <v>12.504938342930998</v>
      </c>
      <c r="H270" s="13">
        <f t="shared" si="49"/>
        <v>29.025212387777138</v>
      </c>
      <c r="I270" s="13">
        <f t="shared" si="50"/>
        <v>1.5910838757226157E-2</v>
      </c>
      <c r="J270" s="13">
        <f t="shared" si="51"/>
        <v>3.6930647839397632E-2</v>
      </c>
      <c r="K270" s="13">
        <f t="shared" ca="1" si="43"/>
        <v>4.5263036617053994E-3</v>
      </c>
      <c r="L270" s="13">
        <f t="shared" ca="1" si="52"/>
        <v>5.4222211922924916E-6</v>
      </c>
      <c r="M270" s="13">
        <f t="shared" ca="1" si="44"/>
        <v>20650216843.833416</v>
      </c>
      <c r="N270" s="13">
        <f t="shared" ca="1" si="45"/>
        <v>58530271448.842163</v>
      </c>
      <c r="O270" s="13">
        <f t="shared" ca="1" si="46"/>
        <v>2666958640.9735208</v>
      </c>
      <c r="P270" s="11">
        <f t="shared" ca="1" si="53"/>
        <v>2.3285663383920355E-3</v>
      </c>
    </row>
    <row r="271" spans="1:16" x14ac:dyDescent="0.2">
      <c r="A271">
        <v>23371.5</v>
      </c>
      <c r="B271">
        <v>8.8816549978218973E-3</v>
      </c>
      <c r="D271" s="56">
        <f t="shared" si="42"/>
        <v>2.3371499999999998</v>
      </c>
      <c r="E271" s="56">
        <f t="shared" si="42"/>
        <v>8.8816549978218973E-3</v>
      </c>
      <c r="F271" s="13">
        <f t="shared" si="47"/>
        <v>5.4622701224999997</v>
      </c>
      <c r="G271" s="13">
        <f t="shared" si="48"/>
        <v>12.766144616800874</v>
      </c>
      <c r="H271" s="13">
        <f t="shared" si="49"/>
        <v>29.836394891156161</v>
      </c>
      <c r="I271" s="13">
        <f t="shared" si="50"/>
        <v>2.0757759978159446E-2</v>
      </c>
      <c r="J271" s="13">
        <f t="shared" si="51"/>
        <v>4.8513998732955345E-2</v>
      </c>
      <c r="K271" s="13">
        <f t="shared" ca="1" si="43"/>
        <v>4.6412852016446248E-3</v>
      </c>
      <c r="L271" s="13">
        <f t="shared" ca="1" si="52"/>
        <v>1.7980736008332484E-5</v>
      </c>
      <c r="M271" s="13">
        <f t="shared" ca="1" si="44"/>
        <v>20124275875.959991</v>
      </c>
      <c r="N271" s="13">
        <f t="shared" ca="1" si="45"/>
        <v>56246656242.095207</v>
      </c>
      <c r="O271" s="13">
        <f t="shared" ca="1" si="46"/>
        <v>2492688501.1464086</v>
      </c>
      <c r="P271" s="11">
        <f t="shared" ca="1" si="53"/>
        <v>4.2403697961772725E-3</v>
      </c>
    </row>
    <row r="272" spans="1:16" x14ac:dyDescent="0.2">
      <c r="A272">
        <v>23422</v>
      </c>
      <c r="B272">
        <v>7.799739993060939E-3</v>
      </c>
      <c r="D272" s="56">
        <f t="shared" si="42"/>
        <v>2.3422000000000001</v>
      </c>
      <c r="E272" s="56">
        <f t="shared" si="42"/>
        <v>7.799739993060939E-3</v>
      </c>
      <c r="F272" s="13">
        <f t="shared" si="47"/>
        <v>5.4859008400000002</v>
      </c>
      <c r="G272" s="13">
        <f t="shared" si="48"/>
        <v>12.849076947448001</v>
      </c>
      <c r="H272" s="13">
        <f t="shared" si="49"/>
        <v>30.095108026312708</v>
      </c>
      <c r="I272" s="13">
        <f t="shared" si="50"/>
        <v>1.8268551011747333E-2</v>
      </c>
      <c r="J272" s="13">
        <f t="shared" si="51"/>
        <v>4.2788600179714607E-2</v>
      </c>
      <c r="K272" s="13">
        <f t="shared" ca="1" si="43"/>
        <v>4.6777172584416635E-3</v>
      </c>
      <c r="L272" s="13">
        <f t="shared" ca="1" si="52"/>
        <v>9.7470259554796191E-6</v>
      </c>
      <c r="M272" s="13">
        <f t="shared" ca="1" si="44"/>
        <v>19953894629.607182</v>
      </c>
      <c r="N272" s="13">
        <f t="shared" ca="1" si="45"/>
        <v>55520948922.542862</v>
      </c>
      <c r="O272" s="13">
        <f t="shared" ca="1" si="46"/>
        <v>2438085957.574542</v>
      </c>
      <c r="P272" s="11">
        <f t="shared" ca="1" si="53"/>
        <v>3.1220227346192755E-3</v>
      </c>
    </row>
    <row r="273" spans="1:16" x14ac:dyDescent="0.2">
      <c r="A273">
        <v>23433</v>
      </c>
      <c r="B273">
        <v>1.9106099935015664E-3</v>
      </c>
      <c r="D273" s="56">
        <f t="shared" si="42"/>
        <v>2.3433000000000002</v>
      </c>
      <c r="E273" s="56">
        <f t="shared" si="42"/>
        <v>1.9106099935015664E-3</v>
      </c>
      <c r="F273" s="13">
        <f t="shared" si="47"/>
        <v>5.4910548900000009</v>
      </c>
      <c r="G273" s="13">
        <f t="shared" si="48"/>
        <v>12.867188923737004</v>
      </c>
      <c r="H273" s="13">
        <f t="shared" si="49"/>
        <v>30.151683804992921</v>
      </c>
      <c r="I273" s="13">
        <f t="shared" si="50"/>
        <v>4.4771323977722205E-3</v>
      </c>
      <c r="J273" s="13">
        <f t="shared" si="51"/>
        <v>1.0491264347699645E-2</v>
      </c>
      <c r="K273" s="13">
        <f t="shared" ca="1" si="43"/>
        <v>4.6856690841135182E-3</v>
      </c>
      <c r="L273" s="13">
        <f t="shared" ca="1" si="52"/>
        <v>7.7009529563880331E-6</v>
      </c>
      <c r="M273" s="13">
        <f t="shared" ca="1" si="44"/>
        <v>19916478293.948357</v>
      </c>
      <c r="N273" s="13">
        <f t="shared" ca="1" si="45"/>
        <v>55362447697.717842</v>
      </c>
      <c r="O273" s="13">
        <f t="shared" ca="1" si="46"/>
        <v>2426209993.315372</v>
      </c>
      <c r="P273" s="11">
        <f t="shared" ca="1" si="53"/>
        <v>-2.7750590906119518E-3</v>
      </c>
    </row>
    <row r="274" spans="1:16" x14ac:dyDescent="0.2">
      <c r="A274">
        <v>23446</v>
      </c>
      <c r="B274">
        <v>1.8598200040287338E-3</v>
      </c>
      <c r="D274" s="56">
        <f t="shared" si="42"/>
        <v>2.3445999999999998</v>
      </c>
      <c r="E274" s="56">
        <f t="shared" si="42"/>
        <v>1.8598200040287338E-3</v>
      </c>
      <c r="F274" s="13">
        <f t="shared" si="47"/>
        <v>5.4971491599999993</v>
      </c>
      <c r="G274" s="13">
        <f t="shared" si="48"/>
        <v>12.888615920535997</v>
      </c>
      <c r="H274" s="13">
        <f t="shared" si="49"/>
        <v>30.218648887288698</v>
      </c>
      <c r="I274" s="13">
        <f t="shared" si="50"/>
        <v>4.360533981445769E-3</v>
      </c>
      <c r="J274" s="13">
        <f t="shared" si="51"/>
        <v>1.0223707972897749E-2</v>
      </c>
      <c r="K274" s="13">
        <f t="shared" ca="1" si="43"/>
        <v>4.695074135445081E-3</v>
      </c>
      <c r="L274" s="13">
        <f t="shared" ca="1" si="52"/>
        <v>8.0386659897134643E-6</v>
      </c>
      <c r="M274" s="13">
        <f t="shared" ca="1" si="44"/>
        <v>19872120142.01577</v>
      </c>
      <c r="N274" s="13">
        <f t="shared" ca="1" si="45"/>
        <v>55174936118.861534</v>
      </c>
      <c r="O274" s="13">
        <f t="shared" ca="1" si="46"/>
        <v>2412183383.9131289</v>
      </c>
      <c r="P274" s="11">
        <f t="shared" ca="1" si="53"/>
        <v>-2.8352541314163471E-3</v>
      </c>
    </row>
    <row r="275" spans="1:16" x14ac:dyDescent="0.2">
      <c r="A275">
        <v>23451</v>
      </c>
      <c r="B275">
        <v>1.4556699970853515E-3</v>
      </c>
      <c r="D275" s="56">
        <f t="shared" si="42"/>
        <v>2.3451</v>
      </c>
      <c r="E275" s="56">
        <f t="shared" si="42"/>
        <v>1.4556699970853515E-3</v>
      </c>
      <c r="F275" s="13">
        <f t="shared" si="47"/>
        <v>5.4994940100000003</v>
      </c>
      <c r="G275" s="13">
        <f t="shared" si="48"/>
        <v>12.896863402851</v>
      </c>
      <c r="H275" s="13">
        <f t="shared" si="49"/>
        <v>30.244434366025882</v>
      </c>
      <c r="I275" s="13">
        <f t="shared" si="50"/>
        <v>3.4136917101648579E-3</v>
      </c>
      <c r="J275" s="13">
        <f t="shared" si="51"/>
        <v>8.0054484295076084E-3</v>
      </c>
      <c r="K275" s="13">
        <f t="shared" ca="1" si="43"/>
        <v>4.6986936087958526E-3</v>
      </c>
      <c r="L275" s="13">
        <f t="shared" ca="1" si="52"/>
        <v>1.0517202146111823E-5</v>
      </c>
      <c r="M275" s="13">
        <f t="shared" ca="1" si="44"/>
        <v>19855019394.662785</v>
      </c>
      <c r="N275" s="13">
        <f t="shared" ca="1" si="45"/>
        <v>55102761439.4543</v>
      </c>
      <c r="O275" s="13">
        <f t="shared" ca="1" si="46"/>
        <v>2406791074.7113199</v>
      </c>
      <c r="P275" s="11">
        <f t="shared" ca="1" si="53"/>
        <v>-3.2430236117105011E-3</v>
      </c>
    </row>
    <row r="276" spans="1:16" x14ac:dyDescent="0.2">
      <c r="A276">
        <v>23489</v>
      </c>
      <c r="B276">
        <v>-6.1587000527651981E-4</v>
      </c>
      <c r="D276" s="56">
        <f t="shared" ref="D276:E339" si="54">A276/A$18</f>
        <v>2.3489</v>
      </c>
      <c r="E276" s="56">
        <f t="shared" si="54"/>
        <v>-6.1587000527651981E-4</v>
      </c>
      <c r="F276" s="13">
        <f t="shared" si="47"/>
        <v>5.51733121</v>
      </c>
      <c r="G276" s="13">
        <f t="shared" si="48"/>
        <v>12.959659279168999</v>
      </c>
      <c r="H276" s="13">
        <f t="shared" si="49"/>
        <v>30.440943680840064</v>
      </c>
      <c r="I276" s="13">
        <f t="shared" si="50"/>
        <v>-1.4466170553940174E-3</v>
      </c>
      <c r="J276" s="13">
        <f t="shared" si="51"/>
        <v>-3.3979588014150072E-3</v>
      </c>
      <c r="K276" s="13">
        <f t="shared" ref="K276:K341" ca="1" si="55">+E$4+E$5*D276+E$6*D276^2</f>
        <v>4.7262405665507382E-3</v>
      </c>
      <c r="L276" s="13">
        <f t="shared" ca="1" si="52"/>
        <v>2.8538145361628554E-5</v>
      </c>
      <c r="M276" s="13">
        <f t="shared" ref="M276:M339" ca="1" si="56">(M$1-M$2*D276+M$3*F276)^2</f>
        <v>19724333608.444489</v>
      </c>
      <c r="N276" s="13">
        <f t="shared" ref="N276:N339" ca="1" si="57">(-M$2+M$4*D276-M$5*F276)^2</f>
        <v>54553256801.570061</v>
      </c>
      <c r="O276" s="13">
        <f t="shared" ref="O276:O339" ca="1" si="58">+(M$3-D276*M$5+F276*M$6)^2</f>
        <v>2365857538.8560514</v>
      </c>
      <c r="P276" s="11">
        <f t="shared" ca="1" si="53"/>
        <v>-5.342110571827258E-3</v>
      </c>
    </row>
    <row r="277" spans="1:16" x14ac:dyDescent="0.2">
      <c r="A277">
        <v>23489</v>
      </c>
      <c r="B277">
        <v>3.841299912892282E-4</v>
      </c>
      <c r="D277" s="56">
        <f t="shared" si="54"/>
        <v>2.3489</v>
      </c>
      <c r="E277" s="56">
        <f t="shared" si="54"/>
        <v>3.841299912892282E-4</v>
      </c>
      <c r="F277" s="13">
        <f t="shared" ref="F277:F340" si="59">D277*D277</f>
        <v>5.51733121</v>
      </c>
      <c r="G277" s="13">
        <f t="shared" ref="G277:G340" si="60">D277*F277</f>
        <v>12.959659279168999</v>
      </c>
      <c r="H277" s="13">
        <f t="shared" ref="H277:H340" si="61">F277*F277</f>
        <v>30.440943680840064</v>
      </c>
      <c r="I277" s="13">
        <f t="shared" ref="I277:I340" si="62">E277*D277</f>
        <v>9.0228293653926814E-4</v>
      </c>
      <c r="J277" s="13">
        <f t="shared" ref="J277:J340" si="63">I277*D277</f>
        <v>2.1193723896370869E-3</v>
      </c>
      <c r="K277" s="13">
        <f t="shared" ca="1" si="55"/>
        <v>4.7262405665507382E-3</v>
      </c>
      <c r="L277" s="13">
        <f t="shared" ref="L277:L340" ca="1" si="64">+(K277-E277)^2</f>
        <v>1.885392424779784E-5</v>
      </c>
      <c r="M277" s="13">
        <f t="shared" ca="1" si="56"/>
        <v>19724333608.444489</v>
      </c>
      <c r="N277" s="13">
        <f t="shared" ca="1" si="57"/>
        <v>54553256801.570061</v>
      </c>
      <c r="O277" s="13">
        <f t="shared" ca="1" si="58"/>
        <v>2365857538.8560514</v>
      </c>
      <c r="P277" s="11">
        <f t="shared" ref="P277:P340" ca="1" si="65">+E277-K277</f>
        <v>-4.34211057526151E-3</v>
      </c>
    </row>
    <row r="278" spans="1:16" x14ac:dyDescent="0.2">
      <c r="A278">
        <v>24149</v>
      </c>
      <c r="B278">
        <v>5.0363299960736185E-3</v>
      </c>
      <c r="D278" s="56">
        <f t="shared" si="54"/>
        <v>2.4148999999999998</v>
      </c>
      <c r="E278" s="56">
        <f t="shared" si="54"/>
        <v>5.0363299960736185E-3</v>
      </c>
      <c r="F278" s="13">
        <f t="shared" si="59"/>
        <v>5.8317420099999993</v>
      </c>
      <c r="G278" s="13">
        <f t="shared" si="60"/>
        <v>14.083073779948997</v>
      </c>
      <c r="H278" s="13">
        <f t="shared" si="61"/>
        <v>34.009214871198829</v>
      </c>
      <c r="I278" s="13">
        <f t="shared" si="62"/>
        <v>1.2162233307518181E-2</v>
      </c>
      <c r="J278" s="13">
        <f t="shared" si="63"/>
        <v>2.9370577214325653E-2</v>
      </c>
      <c r="K278" s="13">
        <f t="shared" ca="1" si="55"/>
        <v>5.2156719539668585E-3</v>
      </c>
      <c r="L278" s="13">
        <f t="shared" ca="1" si="64"/>
        <v>3.2163537860980652E-8</v>
      </c>
      <c r="M278" s="13">
        <f t="shared" ca="1" si="56"/>
        <v>17269006402.681641</v>
      </c>
      <c r="N278" s="13">
        <f t="shared" ca="1" si="57"/>
        <v>44802123064.635574</v>
      </c>
      <c r="O278" s="13">
        <f t="shared" ca="1" si="58"/>
        <v>1675332115.3772507</v>
      </c>
      <c r="P278" s="11">
        <f t="shared" ca="1" si="65"/>
        <v>-1.7934195789323995E-4</v>
      </c>
    </row>
    <row r="279" spans="1:16" x14ac:dyDescent="0.2">
      <c r="A279">
        <v>24304</v>
      </c>
      <c r="B279">
        <v>4.5076799942762591E-3</v>
      </c>
      <c r="D279" s="56">
        <f t="shared" si="54"/>
        <v>2.4304000000000001</v>
      </c>
      <c r="E279" s="56">
        <f t="shared" si="54"/>
        <v>4.5076799942762591E-3</v>
      </c>
      <c r="F279" s="13">
        <f t="shared" si="59"/>
        <v>5.9068441600000003</v>
      </c>
      <c r="G279" s="13">
        <f t="shared" si="60"/>
        <v>14.355994046464001</v>
      </c>
      <c r="H279" s="13">
        <f t="shared" si="61"/>
        <v>34.890807930526108</v>
      </c>
      <c r="I279" s="13">
        <f t="shared" si="62"/>
        <v>1.0955465458089021E-2</v>
      </c>
      <c r="J279" s="13">
        <f t="shared" si="63"/>
        <v>2.6626163249339557E-2</v>
      </c>
      <c r="K279" s="13">
        <f t="shared" ca="1" si="55"/>
        <v>5.3336262046524037E-3</v>
      </c>
      <c r="L279" s="13">
        <f t="shared" ca="1" si="64"/>
        <v>6.8218714243471452E-7</v>
      </c>
      <c r="M279" s="13">
        <f t="shared" ca="1" si="56"/>
        <v>16647731928.14959</v>
      </c>
      <c r="N279" s="13">
        <f t="shared" ca="1" si="57"/>
        <v>42479047561.101341</v>
      </c>
      <c r="O279" s="13">
        <f t="shared" ca="1" si="58"/>
        <v>1521137660.7723765</v>
      </c>
      <c r="P279" s="11">
        <f t="shared" ca="1" si="65"/>
        <v>-8.259462103761446E-4</v>
      </c>
    </row>
    <row r="280" spans="1:16" x14ac:dyDescent="0.2">
      <c r="A280">
        <v>24330</v>
      </c>
      <c r="B280">
        <v>6.4061000011861324E-3</v>
      </c>
      <c r="D280" s="56">
        <f t="shared" si="54"/>
        <v>2.4329999999999998</v>
      </c>
      <c r="E280" s="56">
        <f t="shared" si="54"/>
        <v>6.4061000011861324E-3</v>
      </c>
      <c r="F280" s="13">
        <f t="shared" si="59"/>
        <v>5.9194889999999996</v>
      </c>
      <c r="G280" s="13">
        <f t="shared" si="60"/>
        <v>14.402116736999998</v>
      </c>
      <c r="H280" s="13">
        <f t="shared" si="61"/>
        <v>35.040350021120993</v>
      </c>
      <c r="I280" s="13">
        <f t="shared" si="62"/>
        <v>1.5586041302885859E-2</v>
      </c>
      <c r="J280" s="13">
        <f t="shared" si="63"/>
        <v>3.7920838489921289E-2</v>
      </c>
      <c r="K280" s="13">
        <f t="shared" ca="1" si="55"/>
        <v>5.3535242865008562E-3</v>
      </c>
      <c r="L280" s="13">
        <f t="shared" ca="1" si="64"/>
        <v>1.1079156351452201E-6</v>
      </c>
      <c r="M280" s="13">
        <f t="shared" ca="1" si="56"/>
        <v>16542098984.549404</v>
      </c>
      <c r="N280" s="13">
        <f t="shared" ca="1" si="57"/>
        <v>42089050100.115288</v>
      </c>
      <c r="O280" s="13">
        <f t="shared" ca="1" si="58"/>
        <v>1495660093.5681865</v>
      </c>
      <c r="P280" s="11">
        <f t="shared" ca="1" si="65"/>
        <v>1.0525757146852763E-3</v>
      </c>
    </row>
    <row r="281" spans="1:16" x14ac:dyDescent="0.2">
      <c r="A281">
        <v>24371</v>
      </c>
      <c r="B281">
        <v>9.09206999494927E-3</v>
      </c>
      <c r="D281" s="56">
        <f t="shared" si="54"/>
        <v>2.4371</v>
      </c>
      <c r="E281" s="56">
        <f t="shared" si="54"/>
        <v>9.09206999494927E-3</v>
      </c>
      <c r="F281" s="13">
        <f t="shared" si="59"/>
        <v>5.93945641</v>
      </c>
      <c r="G281" s="13">
        <f t="shared" si="60"/>
        <v>14.475049216811</v>
      </c>
      <c r="H281" s="13">
        <f t="shared" si="61"/>
        <v>35.277142446290085</v>
      </c>
      <c r="I281" s="13">
        <f t="shared" si="62"/>
        <v>2.2158283784690865E-2</v>
      </c>
      <c r="J281" s="13">
        <f t="shared" si="63"/>
        <v>5.4001953411670106E-2</v>
      </c>
      <c r="K281" s="13">
        <f t="shared" ca="1" si="55"/>
        <v>5.3849675290655631E-3</v>
      </c>
      <c r="L281" s="13">
        <f t="shared" ca="1" si="64"/>
        <v>1.3742608692561061E-5</v>
      </c>
      <c r="M281" s="13">
        <f t="shared" ca="1" si="56"/>
        <v>16374735513.300852</v>
      </c>
      <c r="N281" s="13">
        <f t="shared" ca="1" si="57"/>
        <v>41474013300.735115</v>
      </c>
      <c r="O281" s="13">
        <f t="shared" ca="1" si="58"/>
        <v>1455724389.1798286</v>
      </c>
      <c r="P281" s="11">
        <f t="shared" ca="1" si="65"/>
        <v>3.7071024658837069E-3</v>
      </c>
    </row>
    <row r="282" spans="1:16" x14ac:dyDescent="0.2">
      <c r="A282">
        <v>24375.5</v>
      </c>
      <c r="B282">
        <v>6.7283349926583469E-3</v>
      </c>
      <c r="D282" s="56">
        <f t="shared" si="54"/>
        <v>2.4375499999999999</v>
      </c>
      <c r="E282" s="56">
        <f t="shared" si="54"/>
        <v>6.7283349926583469E-3</v>
      </c>
      <c r="F282" s="13">
        <f t="shared" si="59"/>
        <v>5.9416500024999994</v>
      </c>
      <c r="G282" s="13">
        <f t="shared" si="60"/>
        <v>14.483068963593873</v>
      </c>
      <c r="H282" s="13">
        <f t="shared" si="61"/>
        <v>35.303204752208245</v>
      </c>
      <c r="I282" s="13">
        <f t="shared" si="62"/>
        <v>1.6400652961354352E-2</v>
      </c>
      <c r="J282" s="13">
        <f t="shared" si="63"/>
        <v>3.9977411625949297E-2</v>
      </c>
      <c r="K282" s="13">
        <f t="shared" ca="1" si="55"/>
        <v>5.3884234986220098E-3</v>
      </c>
      <c r="L282" s="13">
        <f t="shared" ca="1" si="64"/>
        <v>1.795362811850689E-6</v>
      </c>
      <c r="M282" s="13">
        <f t="shared" ca="1" si="56"/>
        <v>16356308558.020617</v>
      </c>
      <c r="N282" s="13">
        <f t="shared" ca="1" si="57"/>
        <v>41406509765.139076</v>
      </c>
      <c r="O282" s="13">
        <f t="shared" ca="1" si="58"/>
        <v>1451359473.0313804</v>
      </c>
      <c r="P282" s="11">
        <f t="shared" ca="1" si="65"/>
        <v>1.3399114940363371E-3</v>
      </c>
    </row>
    <row r="283" spans="1:16" x14ac:dyDescent="0.2">
      <c r="A283">
        <v>24379</v>
      </c>
      <c r="B283">
        <v>-3.5545700011425652E-3</v>
      </c>
      <c r="D283" s="56">
        <f t="shared" si="54"/>
        <v>2.4379</v>
      </c>
      <c r="E283" s="56">
        <f t="shared" si="54"/>
        <v>-3.5545700011425652E-3</v>
      </c>
      <c r="F283" s="13">
        <f t="shared" si="59"/>
        <v>5.9433564099999998</v>
      </c>
      <c r="G283" s="13">
        <f t="shared" si="60"/>
        <v>14.489308591938999</v>
      </c>
      <c r="H283" s="13">
        <f t="shared" si="61"/>
        <v>35.323485416288086</v>
      </c>
      <c r="I283" s="13">
        <f t="shared" si="62"/>
        <v>-8.6656862057854587E-3</v>
      </c>
      <c r="J283" s="13">
        <f t="shared" si="63"/>
        <v>-2.1126076401084368E-2</v>
      </c>
      <c r="K283" s="13">
        <f t="shared" ca="1" si="55"/>
        <v>5.3911121425618651E-3</v>
      </c>
      <c r="L283" s="13">
        <f t="shared" ca="1" si="64"/>
        <v>8.0025229016192289E-5</v>
      </c>
      <c r="M283" s="13">
        <f t="shared" ca="1" si="56"/>
        <v>16341968669.961273</v>
      </c>
      <c r="N283" s="13">
        <f t="shared" ca="1" si="57"/>
        <v>41354007417.388443</v>
      </c>
      <c r="O283" s="13">
        <f t="shared" ca="1" si="58"/>
        <v>1447967069.5484717</v>
      </c>
      <c r="P283" s="11">
        <f t="shared" ca="1" si="65"/>
        <v>-8.9456821437044302E-3</v>
      </c>
    </row>
    <row r="284" spans="1:16" x14ac:dyDescent="0.2">
      <c r="A284">
        <v>24379</v>
      </c>
      <c r="B284">
        <v>-3.0545697736670263E-3</v>
      </c>
      <c r="D284" s="56">
        <f t="shared" si="54"/>
        <v>2.4379</v>
      </c>
      <c r="E284" s="56">
        <f t="shared" si="54"/>
        <v>-3.0545697736670263E-3</v>
      </c>
      <c r="F284" s="13">
        <f t="shared" si="59"/>
        <v>5.9433564099999998</v>
      </c>
      <c r="G284" s="13">
        <f t="shared" si="60"/>
        <v>14.489308591938999</v>
      </c>
      <c r="H284" s="13">
        <f t="shared" si="61"/>
        <v>35.323485416288086</v>
      </c>
      <c r="I284" s="13">
        <f t="shared" si="62"/>
        <v>-7.4467356512228433E-3</v>
      </c>
      <c r="J284" s="13">
        <f t="shared" si="63"/>
        <v>-1.8154396844116169E-2</v>
      </c>
      <c r="K284" s="13">
        <f t="shared" ca="1" si="55"/>
        <v>5.3911121425618651E-3</v>
      </c>
      <c r="L284" s="13">
        <f t="shared" ca="1" si="64"/>
        <v>7.1329543030115714E-5</v>
      </c>
      <c r="M284" s="13">
        <f t="shared" ca="1" si="56"/>
        <v>16341968669.961273</v>
      </c>
      <c r="N284" s="13">
        <f t="shared" ca="1" si="57"/>
        <v>41354007417.388443</v>
      </c>
      <c r="O284" s="13">
        <f t="shared" ca="1" si="58"/>
        <v>1447967069.5484717</v>
      </c>
      <c r="P284" s="11">
        <f t="shared" ca="1" si="65"/>
        <v>-8.4456819162288914E-3</v>
      </c>
    </row>
    <row r="285" spans="1:16" x14ac:dyDescent="0.2">
      <c r="A285">
        <v>24381.5</v>
      </c>
      <c r="B285">
        <v>-7.5664508767658845E-4</v>
      </c>
      <c r="D285" s="56">
        <f t="shared" si="54"/>
        <v>2.4381499999999998</v>
      </c>
      <c r="E285" s="56">
        <f t="shared" si="54"/>
        <v>-7.5664508767658845E-4</v>
      </c>
      <c r="F285" s="13">
        <f t="shared" si="59"/>
        <v>5.9445754224999989</v>
      </c>
      <c r="G285" s="13">
        <f t="shared" si="60"/>
        <v>14.493766566368372</v>
      </c>
      <c r="H285" s="13">
        <f t="shared" si="61"/>
        <v>35.337976953791042</v>
      </c>
      <c r="I285" s="13">
        <f t="shared" si="62"/>
        <v>-1.844814220518674E-3</v>
      </c>
      <c r="J285" s="13">
        <f t="shared" si="63"/>
        <v>-4.4979337917576048E-3</v>
      </c>
      <c r="K285" s="13">
        <f t="shared" ca="1" si="55"/>
        <v>5.3930329601714951E-3</v>
      </c>
      <c r="L285" s="13">
        <f t="shared" ca="1" si="64"/>
        <v>3.7818540092184615E-5</v>
      </c>
      <c r="M285" s="13">
        <f t="shared" ca="1" si="56"/>
        <v>16331721718.482351</v>
      </c>
      <c r="N285" s="13">
        <f t="shared" ca="1" si="57"/>
        <v>41316505994.217682</v>
      </c>
      <c r="O285" s="13">
        <f t="shared" ca="1" si="58"/>
        <v>1445545284.0190532</v>
      </c>
      <c r="P285" s="11">
        <f t="shared" ca="1" si="65"/>
        <v>-6.1496780478480836E-3</v>
      </c>
    </row>
    <row r="286" spans="1:16" x14ac:dyDescent="0.2">
      <c r="A286">
        <v>24381.5</v>
      </c>
      <c r="B286">
        <v>-7.5664500036509708E-4</v>
      </c>
      <c r="D286" s="56">
        <f t="shared" si="54"/>
        <v>2.4381499999999998</v>
      </c>
      <c r="E286" s="56">
        <f t="shared" si="54"/>
        <v>-7.5664500036509708E-4</v>
      </c>
      <c r="F286" s="13">
        <f t="shared" si="59"/>
        <v>5.9445754224999989</v>
      </c>
      <c r="G286" s="13">
        <f t="shared" si="60"/>
        <v>14.493766566368372</v>
      </c>
      <c r="H286" s="13">
        <f t="shared" si="61"/>
        <v>35.337976953791042</v>
      </c>
      <c r="I286" s="13">
        <f t="shared" si="62"/>
        <v>-1.8448140076401612E-3</v>
      </c>
      <c r="J286" s="13">
        <f t="shared" si="63"/>
        <v>-4.4979332727278585E-3</v>
      </c>
      <c r="K286" s="13">
        <f t="shared" ca="1" si="55"/>
        <v>5.3930329601714951E-3</v>
      </c>
      <c r="L286" s="13">
        <f t="shared" ca="1" si="64"/>
        <v>3.7818539018309502E-5</v>
      </c>
      <c r="M286" s="13">
        <f t="shared" ca="1" si="56"/>
        <v>16331721718.482351</v>
      </c>
      <c r="N286" s="13">
        <f t="shared" ca="1" si="57"/>
        <v>41316505994.217682</v>
      </c>
      <c r="O286" s="13">
        <f t="shared" ca="1" si="58"/>
        <v>1445545284.0190532</v>
      </c>
      <c r="P286" s="11">
        <f t="shared" ca="1" si="65"/>
        <v>-6.1496779605365922E-3</v>
      </c>
    </row>
    <row r="287" spans="1:16" x14ac:dyDescent="0.2">
      <c r="A287">
        <v>24443</v>
      </c>
      <c r="B287">
        <v>6.2723099981667474E-3</v>
      </c>
      <c r="D287" s="56">
        <f t="shared" si="54"/>
        <v>2.4443000000000001</v>
      </c>
      <c r="E287" s="56">
        <f t="shared" si="54"/>
        <v>6.2723099981667474E-3</v>
      </c>
      <c r="F287" s="13">
        <f t="shared" si="59"/>
        <v>5.9746024900000005</v>
      </c>
      <c r="G287" s="13">
        <f t="shared" si="60"/>
        <v>14.603720866307002</v>
      </c>
      <c r="H287" s="13">
        <f t="shared" si="61"/>
        <v>35.69587491351421</v>
      </c>
      <c r="I287" s="13">
        <f t="shared" si="62"/>
        <v>1.5331407328518981E-2</v>
      </c>
      <c r="J287" s="13">
        <f t="shared" si="63"/>
        <v>3.747455893309895E-2</v>
      </c>
      <c r="K287" s="13">
        <f t="shared" ca="1" si="55"/>
        <v>5.4403789214085944E-3</v>
      </c>
      <c r="L287" s="13">
        <f t="shared" ca="1" si="64"/>
        <v>6.9210931647597982E-7</v>
      </c>
      <c r="M287" s="13">
        <f t="shared" ca="1" si="56"/>
        <v>16078569277.512236</v>
      </c>
      <c r="N287" s="13">
        <f t="shared" ca="1" si="57"/>
        <v>40394102483.466812</v>
      </c>
      <c r="O287" s="13">
        <f t="shared" ca="1" si="58"/>
        <v>1386332538.9869559</v>
      </c>
      <c r="P287" s="11">
        <f t="shared" ca="1" si="65"/>
        <v>8.3193107675815295E-4</v>
      </c>
    </row>
    <row r="288" spans="1:16" x14ac:dyDescent="0.2">
      <c r="A288">
        <v>25059</v>
      </c>
      <c r="B288">
        <v>4.8102999426191673E-4</v>
      </c>
      <c r="D288" s="56">
        <f t="shared" si="54"/>
        <v>2.5059</v>
      </c>
      <c r="E288" s="56">
        <f t="shared" si="54"/>
        <v>4.8102999426191673E-4</v>
      </c>
      <c r="F288" s="13">
        <f t="shared" si="59"/>
        <v>6.2795348100000004</v>
      </c>
      <c r="G288" s="13">
        <f t="shared" si="60"/>
        <v>15.735886280379001</v>
      </c>
      <c r="H288" s="13">
        <f t="shared" si="61"/>
        <v>39.432557430001744</v>
      </c>
      <c r="I288" s="13">
        <f t="shared" si="62"/>
        <v>1.2054130626209371E-3</v>
      </c>
      <c r="J288" s="13">
        <f t="shared" si="63"/>
        <v>3.0206445936218061E-3</v>
      </c>
      <c r="K288" s="13">
        <f t="shared" ca="1" si="55"/>
        <v>5.9245592356617239E-3</v>
      </c>
      <c r="L288" s="13">
        <f t="shared" ca="1" si="64"/>
        <v>2.963201060197476E-5</v>
      </c>
      <c r="M288" s="13">
        <f t="shared" ca="1" si="56"/>
        <v>13448656648.341772</v>
      </c>
      <c r="N288" s="13">
        <f t="shared" ca="1" si="57"/>
        <v>31240455664.851555</v>
      </c>
      <c r="O288" s="13">
        <f t="shared" ca="1" si="58"/>
        <v>838718708.29823315</v>
      </c>
      <c r="P288" s="11">
        <f t="shared" ca="1" si="65"/>
        <v>-5.4435292413998072E-3</v>
      </c>
    </row>
    <row r="289" spans="1:16" x14ac:dyDescent="0.2">
      <c r="A289">
        <v>25190.5</v>
      </c>
      <c r="B289">
        <v>5.8518849982647225E-3</v>
      </c>
      <c r="D289" s="56">
        <f t="shared" si="54"/>
        <v>2.51905</v>
      </c>
      <c r="E289" s="56">
        <f t="shared" si="54"/>
        <v>5.8518849982647225E-3</v>
      </c>
      <c r="F289" s="13">
        <f t="shared" si="59"/>
        <v>6.3456129025000001</v>
      </c>
      <c r="G289" s="13">
        <f t="shared" si="60"/>
        <v>15.984916182042625</v>
      </c>
      <c r="H289" s="13">
        <f t="shared" si="61"/>
        <v>40.266803108374475</v>
      </c>
      <c r="I289" s="13">
        <f t="shared" si="62"/>
        <v>1.474119090487875E-2</v>
      </c>
      <c r="J289" s="13">
        <f t="shared" si="63"/>
        <v>3.7133796948934816E-2</v>
      </c>
      <c r="K289" s="13">
        <f t="shared" ca="1" si="55"/>
        <v>6.0302628838834645E-3</v>
      </c>
      <c r="L289" s="13">
        <f t="shared" ca="1" si="64"/>
        <v>3.1818670077812982E-8</v>
      </c>
      <c r="M289" s="13">
        <f t="shared" ca="1" si="56"/>
        <v>12870913277.829939</v>
      </c>
      <c r="N289" s="13">
        <f t="shared" ca="1" si="57"/>
        <v>29327224153.474541</v>
      </c>
      <c r="O289" s="13">
        <f t="shared" ca="1" si="58"/>
        <v>734537810.95347071</v>
      </c>
      <c r="P289" s="11">
        <f t="shared" ca="1" si="65"/>
        <v>-1.7837788561874193E-4</v>
      </c>
    </row>
    <row r="290" spans="1:16" x14ac:dyDescent="0.2">
      <c r="A290">
        <v>25242</v>
      </c>
      <c r="B290">
        <v>3.6891399940941483E-3</v>
      </c>
      <c r="D290" s="56">
        <f t="shared" si="54"/>
        <v>2.5242</v>
      </c>
      <c r="E290" s="56">
        <f t="shared" si="54"/>
        <v>3.6891399940941483E-3</v>
      </c>
      <c r="F290" s="13">
        <f t="shared" si="59"/>
        <v>6.3715856400000002</v>
      </c>
      <c r="G290" s="13">
        <f t="shared" si="60"/>
        <v>16.083156472488</v>
      </c>
      <c r="H290" s="13">
        <f t="shared" si="61"/>
        <v>40.597103567854212</v>
      </c>
      <c r="I290" s="13">
        <f t="shared" si="62"/>
        <v>9.3121271730924483E-3</v>
      </c>
      <c r="J290" s="13">
        <f t="shared" si="63"/>
        <v>2.3505671410319957E-2</v>
      </c>
      <c r="K290" s="13">
        <f t="shared" ca="1" si="55"/>
        <v>6.0718848432688606E-3</v>
      </c>
      <c r="L290" s="13">
        <f t="shared" ca="1" si="64"/>
        <v>5.6774730162686227E-6</v>
      </c>
      <c r="M290" s="13">
        <f t="shared" ca="1" si="56"/>
        <v>12643668563.717117</v>
      </c>
      <c r="N290" s="13">
        <f t="shared" ca="1" si="57"/>
        <v>28583883917.606976</v>
      </c>
      <c r="O290" s="13">
        <f t="shared" ca="1" si="58"/>
        <v>695152522.22069156</v>
      </c>
      <c r="P290" s="11">
        <f t="shared" ca="1" si="65"/>
        <v>-2.3827448491747123E-3</v>
      </c>
    </row>
    <row r="291" spans="1:16" x14ac:dyDescent="0.2">
      <c r="A291">
        <v>25260</v>
      </c>
      <c r="B291">
        <v>5.2341999980853871E-3</v>
      </c>
      <c r="D291" s="56">
        <f t="shared" si="54"/>
        <v>2.5259999999999998</v>
      </c>
      <c r="E291" s="56">
        <f t="shared" si="54"/>
        <v>5.2341999980853871E-3</v>
      </c>
      <c r="F291" s="13">
        <f t="shared" si="59"/>
        <v>6.3806759999999993</v>
      </c>
      <c r="G291" s="13">
        <f t="shared" si="60"/>
        <v>16.117587575999998</v>
      </c>
      <c r="H291" s="13">
        <f t="shared" si="61"/>
        <v>40.71302621697599</v>
      </c>
      <c r="I291" s="13">
        <f t="shared" si="62"/>
        <v>1.3221589195163686E-2</v>
      </c>
      <c r="J291" s="13">
        <f t="shared" si="63"/>
        <v>3.3397734306983472E-2</v>
      </c>
      <c r="K291" s="13">
        <f t="shared" ca="1" si="55"/>
        <v>6.0864621524452794E-3</v>
      </c>
      <c r="L291" s="13">
        <f t="shared" ca="1" si="64"/>
        <v>7.2635077975416501E-7</v>
      </c>
      <c r="M291" s="13">
        <f t="shared" ca="1" si="56"/>
        <v>12564133552.034584</v>
      </c>
      <c r="N291" s="13">
        <f t="shared" ca="1" si="57"/>
        <v>28324935360.112778</v>
      </c>
      <c r="O291" s="13">
        <f t="shared" ca="1" si="58"/>
        <v>681581420.22689497</v>
      </c>
      <c r="P291" s="11">
        <f t="shared" ca="1" si="65"/>
        <v>-8.5226215435989239E-4</v>
      </c>
    </row>
    <row r="292" spans="1:16" x14ac:dyDescent="0.2">
      <c r="A292">
        <v>25262.5</v>
      </c>
      <c r="B292">
        <v>6.0321249984554015E-3</v>
      </c>
      <c r="D292" s="56">
        <f t="shared" si="54"/>
        <v>2.5262500000000001</v>
      </c>
      <c r="E292" s="56">
        <f t="shared" si="54"/>
        <v>6.0321249984554015E-3</v>
      </c>
      <c r="F292" s="13">
        <f t="shared" si="59"/>
        <v>6.3819390625000008</v>
      </c>
      <c r="G292" s="13">
        <f t="shared" si="60"/>
        <v>16.122373556640628</v>
      </c>
      <c r="H292" s="13">
        <f t="shared" si="61"/>
        <v>40.729146197463386</v>
      </c>
      <c r="I292" s="13">
        <f t="shared" si="62"/>
        <v>1.5238655777347959E-2</v>
      </c>
      <c r="J292" s="13">
        <f t="shared" si="63"/>
        <v>3.8496654157525283E-2</v>
      </c>
      <c r="K292" s="13">
        <f t="shared" ca="1" si="55"/>
        <v>6.0884880006994747E-3</v>
      </c>
      <c r="L292" s="13">
        <f t="shared" ca="1" si="64"/>
        <v>3.1767880219654039E-9</v>
      </c>
      <c r="M292" s="13">
        <f t="shared" ca="1" si="56"/>
        <v>12553082832.753239</v>
      </c>
      <c r="N292" s="13">
        <f t="shared" ca="1" si="57"/>
        <v>28289006538.703938</v>
      </c>
      <c r="O292" s="13">
        <f t="shared" ca="1" si="58"/>
        <v>679704617.75223494</v>
      </c>
      <c r="P292" s="11">
        <f t="shared" ca="1" si="65"/>
        <v>-5.6363002244073229E-5</v>
      </c>
    </row>
    <row r="293" spans="1:16" x14ac:dyDescent="0.2">
      <c r="A293">
        <v>25273</v>
      </c>
      <c r="B293">
        <v>3.1834099936531857E-3</v>
      </c>
      <c r="D293" s="56">
        <f t="shared" si="54"/>
        <v>2.5272999999999999</v>
      </c>
      <c r="E293" s="56">
        <f t="shared" si="54"/>
        <v>3.1834099936531857E-3</v>
      </c>
      <c r="F293" s="13">
        <f t="shared" si="59"/>
        <v>6.3872452899999992</v>
      </c>
      <c r="G293" s="13">
        <f t="shared" si="60"/>
        <v>16.142485021416999</v>
      </c>
      <c r="H293" s="13">
        <f t="shared" si="61"/>
        <v>40.796902394627175</v>
      </c>
      <c r="I293" s="13">
        <f t="shared" si="62"/>
        <v>8.0454320769596955E-3</v>
      </c>
      <c r="J293" s="13">
        <f t="shared" si="63"/>
        <v>2.0333220488100236E-2</v>
      </c>
      <c r="K293" s="13">
        <f t="shared" ca="1" si="55"/>
        <v>6.0969998180056707E-3</v>
      </c>
      <c r="L293" s="13">
        <f t="shared" ca="1" si="64"/>
        <v>8.4890056645703443E-6</v>
      </c>
      <c r="M293" s="13">
        <f t="shared" ca="1" si="56"/>
        <v>12506659001.590288</v>
      </c>
      <c r="N293" s="13">
        <f t="shared" ca="1" si="57"/>
        <v>28138203246.938412</v>
      </c>
      <c r="O293" s="13">
        <f t="shared" ca="1" si="58"/>
        <v>671843662.81681383</v>
      </c>
      <c r="P293" s="11">
        <f t="shared" ca="1" si="65"/>
        <v>-2.913589824352485E-3</v>
      </c>
    </row>
    <row r="294" spans="1:16" x14ac:dyDescent="0.2">
      <c r="A294">
        <v>25278</v>
      </c>
      <c r="B294">
        <v>4.7792599943932146E-3</v>
      </c>
      <c r="D294" s="56">
        <f t="shared" si="54"/>
        <v>2.5278</v>
      </c>
      <c r="E294" s="56">
        <f t="shared" si="54"/>
        <v>4.7792599943932146E-3</v>
      </c>
      <c r="F294" s="13">
        <f t="shared" si="59"/>
        <v>6.38977284</v>
      </c>
      <c r="G294" s="13">
        <f t="shared" si="60"/>
        <v>16.152067784951999</v>
      </c>
      <c r="H294" s="13">
        <f t="shared" si="61"/>
        <v>40.829196946801666</v>
      </c>
      <c r="I294" s="13">
        <f t="shared" si="62"/>
        <v>1.2081013413827169E-2</v>
      </c>
      <c r="J294" s="13">
        <f t="shared" si="63"/>
        <v>3.0538385707472318E-2</v>
      </c>
      <c r="K294" s="13">
        <f t="shared" ca="1" si="55"/>
        <v>6.1010549122136829E-3</v>
      </c>
      <c r="L294" s="13">
        <f t="shared" ca="1" si="64"/>
        <v>1.7471418047760185E-6</v>
      </c>
      <c r="M294" s="13">
        <f t="shared" ca="1" si="56"/>
        <v>12484546393.017521</v>
      </c>
      <c r="N294" s="13">
        <f t="shared" ca="1" si="57"/>
        <v>28066448053.287918</v>
      </c>
      <c r="O294" s="13">
        <f t="shared" ca="1" si="58"/>
        <v>668112661.16092789</v>
      </c>
      <c r="P294" s="11">
        <f t="shared" ca="1" si="65"/>
        <v>-1.3217949178204683E-3</v>
      </c>
    </row>
    <row r="295" spans="1:16" x14ac:dyDescent="0.2">
      <c r="A295">
        <v>25316</v>
      </c>
      <c r="B295">
        <v>4.7077199997147545E-3</v>
      </c>
      <c r="D295" s="56">
        <f t="shared" si="54"/>
        <v>2.5316000000000001</v>
      </c>
      <c r="E295" s="56">
        <f t="shared" si="54"/>
        <v>4.7077199997147545E-3</v>
      </c>
      <c r="F295" s="13">
        <f t="shared" si="59"/>
        <v>6.4089985600000006</v>
      </c>
      <c r="G295" s="13">
        <f t="shared" si="60"/>
        <v>16.225020754496001</v>
      </c>
      <c r="H295" s="13">
        <f t="shared" si="61"/>
        <v>41.075262542082079</v>
      </c>
      <c r="I295" s="13">
        <f t="shared" si="62"/>
        <v>1.1918063951277874E-2</v>
      </c>
      <c r="J295" s="13">
        <f t="shared" si="63"/>
        <v>3.0171770699055064E-2</v>
      </c>
      <c r="K295" s="13">
        <f t="shared" ca="1" si="55"/>
        <v>6.1319125884836054E-3</v>
      </c>
      <c r="L295" s="13">
        <f t="shared" ca="1" si="64"/>
        <v>2.0283245299041209E-6</v>
      </c>
      <c r="M295" s="13">
        <f t="shared" ca="1" si="56"/>
        <v>12316370843.951992</v>
      </c>
      <c r="N295" s="13">
        <f t="shared" ca="1" si="57"/>
        <v>27522311861.660091</v>
      </c>
      <c r="O295" s="13">
        <f t="shared" ca="1" si="58"/>
        <v>640018962.77383161</v>
      </c>
      <c r="P295" s="11">
        <f t="shared" ca="1" si="65"/>
        <v>-1.4241925887688509E-3</v>
      </c>
    </row>
    <row r="296" spans="1:16" x14ac:dyDescent="0.2">
      <c r="A296">
        <v>25352</v>
      </c>
      <c r="B296">
        <v>-2.2021600016159937E-3</v>
      </c>
      <c r="D296" s="56">
        <f t="shared" si="54"/>
        <v>2.5352000000000001</v>
      </c>
      <c r="E296" s="56">
        <f t="shared" si="54"/>
        <v>-2.2021600016159937E-3</v>
      </c>
      <c r="F296" s="13">
        <f t="shared" si="59"/>
        <v>6.4272390400000008</v>
      </c>
      <c r="G296" s="13">
        <f t="shared" si="60"/>
        <v>16.294336414208004</v>
      </c>
      <c r="H296" s="13">
        <f t="shared" si="61"/>
        <v>41.30940167730013</v>
      </c>
      <c r="I296" s="13">
        <f t="shared" si="62"/>
        <v>-5.5829160360968671E-3</v>
      </c>
      <c r="J296" s="13">
        <f t="shared" si="63"/>
        <v>-1.4153808734712779E-2</v>
      </c>
      <c r="K296" s="13">
        <f t="shared" ca="1" si="55"/>
        <v>6.161209695629161E-3</v>
      </c>
      <c r="L296" s="13">
        <f t="shared" ca="1" si="64"/>
        <v>6.9945952692798506E-5</v>
      </c>
      <c r="M296" s="13">
        <f t="shared" ca="1" si="56"/>
        <v>12156868982.557962</v>
      </c>
      <c r="N296" s="13">
        <f t="shared" ca="1" si="57"/>
        <v>27008835958.381104</v>
      </c>
      <c r="O296" s="13">
        <f t="shared" ca="1" si="58"/>
        <v>613836608.5547359</v>
      </c>
      <c r="P296" s="11">
        <f t="shared" ca="1" si="65"/>
        <v>-8.3633696972451547E-3</v>
      </c>
    </row>
    <row r="297" spans="1:16" x14ac:dyDescent="0.2">
      <c r="A297">
        <v>25966</v>
      </c>
      <c r="B297">
        <v>3.1682199987699278E-3</v>
      </c>
      <c r="D297" s="56">
        <f t="shared" si="54"/>
        <v>2.5966</v>
      </c>
      <c r="E297" s="56">
        <f t="shared" si="54"/>
        <v>3.1682199987699278E-3</v>
      </c>
      <c r="F297" s="13">
        <f t="shared" si="59"/>
        <v>6.7423315600000002</v>
      </c>
      <c r="G297" s="13">
        <f t="shared" si="60"/>
        <v>17.507138128695999</v>
      </c>
      <c r="H297" s="13">
        <f t="shared" si="61"/>
        <v>45.45903486497204</v>
      </c>
      <c r="I297" s="13">
        <f t="shared" si="62"/>
        <v>8.2266000488059945E-3</v>
      </c>
      <c r="J297" s="13">
        <f t="shared" si="63"/>
        <v>2.1361189686729645E-2</v>
      </c>
      <c r="K297" s="13">
        <f t="shared" ca="1" si="55"/>
        <v>6.6704040774690967E-3</v>
      </c>
      <c r="L297" s="13">
        <f t="shared" ca="1" si="64"/>
        <v>1.2265293321093946E-5</v>
      </c>
      <c r="M297" s="13">
        <f t="shared" ca="1" si="56"/>
        <v>9433572960.0905685</v>
      </c>
      <c r="N297" s="13">
        <f t="shared" ca="1" si="57"/>
        <v>18634124865.520927</v>
      </c>
      <c r="O297" s="13">
        <f t="shared" ca="1" si="58"/>
        <v>239734430.03115073</v>
      </c>
      <c r="P297" s="11">
        <f t="shared" ca="1" si="65"/>
        <v>-3.5021840786991689E-3</v>
      </c>
    </row>
    <row r="298" spans="1:16" x14ac:dyDescent="0.2">
      <c r="A298">
        <v>26110.5</v>
      </c>
      <c r="B298">
        <v>1.4882850009598769E-3</v>
      </c>
      <c r="D298" s="56">
        <f t="shared" si="54"/>
        <v>2.6110500000000001</v>
      </c>
      <c r="E298" s="56">
        <f t="shared" si="54"/>
        <v>1.4882850009598769E-3</v>
      </c>
      <c r="F298" s="13">
        <f t="shared" si="59"/>
        <v>6.8175821025000003</v>
      </c>
      <c r="G298" s="13">
        <f t="shared" si="60"/>
        <v>17.801047748732625</v>
      </c>
      <c r="H298" s="13">
        <f t="shared" si="61"/>
        <v>46.479425724328323</v>
      </c>
      <c r="I298" s="13">
        <f t="shared" si="62"/>
        <v>3.8859865517562866E-3</v>
      </c>
      <c r="J298" s="13">
        <f t="shared" si="63"/>
        <v>1.0146505185963252E-2</v>
      </c>
      <c r="K298" s="13">
        <f t="shared" ca="1" si="55"/>
        <v>6.7928522373964708E-3</v>
      </c>
      <c r="L298" s="13">
        <f t="shared" ca="1" si="64"/>
        <v>2.8138433565876564E-5</v>
      </c>
      <c r="M298" s="13">
        <f t="shared" ca="1" si="56"/>
        <v>8799707253.4831448</v>
      </c>
      <c r="N298" s="13">
        <f t="shared" ca="1" si="57"/>
        <v>16794538024.160042</v>
      </c>
      <c r="O298" s="13">
        <f t="shared" ca="1" si="58"/>
        <v>174071601.15962237</v>
      </c>
      <c r="P298" s="11">
        <f t="shared" ca="1" si="65"/>
        <v>-5.3045672364365939E-3</v>
      </c>
    </row>
    <row r="299" spans="1:16" x14ac:dyDescent="0.2">
      <c r="A299">
        <v>26126</v>
      </c>
      <c r="B299">
        <v>1.0235419991659001E-2</v>
      </c>
      <c r="D299" s="56">
        <f t="shared" si="54"/>
        <v>2.6126</v>
      </c>
      <c r="E299" s="56">
        <f t="shared" si="54"/>
        <v>1.0235419991659001E-2</v>
      </c>
      <c r="F299" s="13">
        <f t="shared" si="59"/>
        <v>6.8256787599999997</v>
      </c>
      <c r="G299" s="13">
        <f t="shared" si="60"/>
        <v>17.832768328375998</v>
      </c>
      <c r="H299" s="13">
        <f t="shared" si="61"/>
        <v>46.589890534715131</v>
      </c>
      <c r="I299" s="13">
        <f t="shared" si="62"/>
        <v>2.6741058270208305E-2</v>
      </c>
      <c r="J299" s="13">
        <f t="shared" si="63"/>
        <v>6.9863688836746221E-2</v>
      </c>
      <c r="K299" s="13">
        <f t="shared" ca="1" si="55"/>
        <v>6.8060459470001798E-3</v>
      </c>
      <c r="L299" s="13">
        <f t="shared" ca="1" si="64"/>
        <v>1.1760606338179599E-5</v>
      </c>
      <c r="M299" s="13">
        <f t="shared" ca="1" si="56"/>
        <v>8732053615.911272</v>
      </c>
      <c r="N299" s="13">
        <f t="shared" ca="1" si="57"/>
        <v>16600777836.721577</v>
      </c>
      <c r="O299" s="13">
        <f t="shared" ca="1" si="58"/>
        <v>167590634.11518666</v>
      </c>
      <c r="P299" s="11">
        <f t="shared" ca="1" si="65"/>
        <v>3.4293740446588207E-3</v>
      </c>
    </row>
    <row r="300" spans="1:16" x14ac:dyDescent="0.2">
      <c r="A300">
        <v>26128.5</v>
      </c>
      <c r="B300">
        <v>2.0333449938334525E-3</v>
      </c>
      <c r="D300" s="56">
        <f t="shared" si="54"/>
        <v>2.6128499999999999</v>
      </c>
      <c r="E300" s="56">
        <f t="shared" si="54"/>
        <v>2.0333449938334525E-3</v>
      </c>
      <c r="F300" s="13">
        <f t="shared" si="59"/>
        <v>6.8269851224999991</v>
      </c>
      <c r="G300" s="13">
        <f t="shared" si="60"/>
        <v>17.837888077324124</v>
      </c>
      <c r="H300" s="13">
        <f t="shared" si="61"/>
        <v>46.607725862836325</v>
      </c>
      <c r="I300" s="13">
        <f t="shared" si="62"/>
        <v>5.3128254671377358E-3</v>
      </c>
      <c r="J300" s="13">
        <f t="shared" si="63"/>
        <v>1.3881616021810832E-2</v>
      </c>
      <c r="K300" s="13">
        <f t="shared" ca="1" si="55"/>
        <v>6.8081750376359738E-3</v>
      </c>
      <c r="L300" s="13">
        <f t="shared" ca="1" si="64"/>
        <v>2.2799001947199187E-5</v>
      </c>
      <c r="M300" s="13">
        <f t="shared" ca="1" si="56"/>
        <v>8721148596.8554058</v>
      </c>
      <c r="N300" s="13">
        <f t="shared" ca="1" si="57"/>
        <v>16569593219.32999</v>
      </c>
      <c r="O300" s="13">
        <f t="shared" ca="1" si="58"/>
        <v>166555741.2329289</v>
      </c>
      <c r="P300" s="11">
        <f t="shared" ca="1" si="65"/>
        <v>-4.7748300438025214E-3</v>
      </c>
    </row>
    <row r="301" spans="1:16" x14ac:dyDescent="0.2">
      <c r="A301">
        <v>26131</v>
      </c>
      <c r="B301">
        <v>3.8312699980451725E-3</v>
      </c>
      <c r="D301" s="56">
        <f t="shared" si="54"/>
        <v>2.6131000000000002</v>
      </c>
      <c r="E301" s="56">
        <f t="shared" si="54"/>
        <v>3.8312699980451725E-3</v>
      </c>
      <c r="F301" s="13">
        <f t="shared" si="59"/>
        <v>6.8282916100000008</v>
      </c>
      <c r="G301" s="13">
        <f t="shared" si="60"/>
        <v>17.843008806091003</v>
      </c>
      <c r="H301" s="13">
        <f t="shared" si="61"/>
        <v>46.625566311196401</v>
      </c>
      <c r="I301" s="13">
        <f t="shared" si="62"/>
        <v>1.0011491631891842E-2</v>
      </c>
      <c r="J301" s="13">
        <f t="shared" si="63"/>
        <v>2.6161028783296573E-2</v>
      </c>
      <c r="K301" s="13">
        <f t="shared" ca="1" si="55"/>
        <v>6.8103044263155971E-3</v>
      </c>
      <c r="L301" s="13">
        <f t="shared" ca="1" si="64"/>
        <v>8.8746461248204951E-6</v>
      </c>
      <c r="M301" s="13">
        <f t="shared" ca="1" si="56"/>
        <v>8710245507.8216114</v>
      </c>
      <c r="N301" s="13">
        <f t="shared" ca="1" si="57"/>
        <v>16538427302.131409</v>
      </c>
      <c r="O301" s="13">
        <f t="shared" ca="1" si="58"/>
        <v>165523751.71111059</v>
      </c>
      <c r="P301" s="11">
        <f t="shared" ca="1" si="65"/>
        <v>-2.9790344282704245E-3</v>
      </c>
    </row>
    <row r="302" spans="1:16" x14ac:dyDescent="0.2">
      <c r="A302">
        <v>26164.5</v>
      </c>
      <c r="B302">
        <v>4.1234649979742244E-3</v>
      </c>
      <c r="D302" s="56">
        <f t="shared" si="54"/>
        <v>2.6164499999999999</v>
      </c>
      <c r="E302" s="56">
        <f t="shared" si="54"/>
        <v>4.1234649979742244E-3</v>
      </c>
      <c r="F302" s="13">
        <f t="shared" si="59"/>
        <v>6.8458106024999994</v>
      </c>
      <c r="G302" s="13">
        <f t="shared" si="60"/>
        <v>17.911721150911124</v>
      </c>
      <c r="H302" s="13">
        <f t="shared" si="61"/>
        <v>46.865122805301404</v>
      </c>
      <c r="I302" s="13">
        <f t="shared" si="62"/>
        <v>1.0788839993949658E-2</v>
      </c>
      <c r="J302" s="13">
        <f t="shared" si="63"/>
        <v>2.8228460402169583E-2</v>
      </c>
      <c r="K302" s="13">
        <f t="shared" ca="1" si="55"/>
        <v>6.83886698989092E-3</v>
      </c>
      <c r="L302" s="13">
        <f t="shared" ca="1" si="64"/>
        <v>7.3734079777051583E-6</v>
      </c>
      <c r="M302" s="13">
        <f t="shared" ca="1" si="56"/>
        <v>8564334869.5540981</v>
      </c>
      <c r="N302" s="13">
        <f t="shared" ca="1" si="57"/>
        <v>16122623079.102839</v>
      </c>
      <c r="O302" s="13">
        <f t="shared" ca="1" si="58"/>
        <v>151976605.46552789</v>
      </c>
      <c r="P302" s="11">
        <f t="shared" ca="1" si="65"/>
        <v>-2.7154019919166956E-3</v>
      </c>
    </row>
    <row r="303" spans="1:16" x14ac:dyDescent="0.2">
      <c r="A303">
        <v>26187</v>
      </c>
      <c r="B303">
        <v>2.3047899958328344E-3</v>
      </c>
      <c r="D303" s="56">
        <f t="shared" si="54"/>
        <v>2.6187</v>
      </c>
      <c r="E303" s="56">
        <f t="shared" si="54"/>
        <v>2.3047899958328344E-3</v>
      </c>
      <c r="F303" s="13">
        <f t="shared" si="59"/>
        <v>6.8575896900000002</v>
      </c>
      <c r="G303" s="13">
        <f t="shared" si="60"/>
        <v>17.957970121203001</v>
      </c>
      <c r="H303" s="13">
        <f t="shared" si="61"/>
        <v>47.026536356394296</v>
      </c>
      <c r="I303" s="13">
        <f t="shared" si="62"/>
        <v>6.0355535620874434E-3</v>
      </c>
      <c r="J303" s="13">
        <f t="shared" si="63"/>
        <v>1.5805304113038387E-2</v>
      </c>
      <c r="K303" s="13">
        <f t="shared" ca="1" si="55"/>
        <v>6.8580808440652265E-3</v>
      </c>
      <c r="L303" s="13">
        <f t="shared" ca="1" si="64"/>
        <v>2.0732457548596857E-5</v>
      </c>
      <c r="M303" s="13">
        <f t="shared" ca="1" si="56"/>
        <v>8466541720.1350651</v>
      </c>
      <c r="N303" s="13">
        <f t="shared" ca="1" si="57"/>
        <v>15845275764.072321</v>
      </c>
      <c r="O303" s="13">
        <f t="shared" ca="1" si="58"/>
        <v>143174116.24941778</v>
      </c>
      <c r="P303" s="11">
        <f t="shared" ca="1" si="65"/>
        <v>-4.5532908482323921E-3</v>
      </c>
    </row>
    <row r="304" spans="1:16" x14ac:dyDescent="0.2">
      <c r="A304">
        <v>26187.5</v>
      </c>
      <c r="B304">
        <v>1.5264374997059349E-2</v>
      </c>
      <c r="D304" s="56">
        <f t="shared" si="54"/>
        <v>2.6187499999999999</v>
      </c>
      <c r="E304" s="56">
        <f t="shared" si="54"/>
        <v>1.5264374997059349E-2</v>
      </c>
      <c r="F304" s="13">
        <f t="shared" si="59"/>
        <v>6.8578515624999996</v>
      </c>
      <c r="G304" s="13">
        <f t="shared" si="60"/>
        <v>17.958998779296873</v>
      </c>
      <c r="H304" s="13">
        <f t="shared" si="61"/>
        <v>47.030128053283683</v>
      </c>
      <c r="I304" s="13">
        <f t="shared" si="62"/>
        <v>3.997358202354917E-2</v>
      </c>
      <c r="J304" s="13">
        <f t="shared" si="63"/>
        <v>0.10468081792416939</v>
      </c>
      <c r="K304" s="13">
        <f t="shared" ca="1" si="55"/>
        <v>6.8585080928027543E-3</v>
      </c>
      <c r="L304" s="13">
        <f t="shared" ca="1" si="64"/>
        <v>7.0658598412076348E-5</v>
      </c>
      <c r="M304" s="13">
        <f t="shared" ca="1" si="56"/>
        <v>8464370488.0216436</v>
      </c>
      <c r="N304" s="13">
        <f t="shared" ca="1" si="57"/>
        <v>15839130261.325825</v>
      </c>
      <c r="O304" s="13">
        <f t="shared" ca="1" si="58"/>
        <v>142981229.69160008</v>
      </c>
      <c r="P304" s="11">
        <f t="shared" ca="1" si="65"/>
        <v>8.4058669042565946E-3</v>
      </c>
    </row>
    <row r="305" spans="1:16" x14ac:dyDescent="0.2">
      <c r="A305">
        <v>26236.5</v>
      </c>
      <c r="B305">
        <v>5.303705002006609E-3</v>
      </c>
      <c r="D305" s="56">
        <f t="shared" si="54"/>
        <v>2.62365</v>
      </c>
      <c r="E305" s="56">
        <f t="shared" si="54"/>
        <v>5.303705002006609E-3</v>
      </c>
      <c r="F305" s="13">
        <f t="shared" si="59"/>
        <v>6.8835393224999999</v>
      </c>
      <c r="G305" s="13">
        <f t="shared" si="60"/>
        <v>18.059997943477125</v>
      </c>
      <c r="H305" s="13">
        <f t="shared" si="61"/>
        <v>47.383113604403761</v>
      </c>
      <c r="I305" s="13">
        <f t="shared" si="62"/>
        <v>1.391506562851464E-2</v>
      </c>
      <c r="J305" s="13">
        <f t="shared" si="63"/>
        <v>3.6508261936252437E-2</v>
      </c>
      <c r="K305" s="13">
        <f t="shared" ca="1" si="55"/>
        <v>6.9004363015045898E-3</v>
      </c>
      <c r="L305" s="13">
        <f t="shared" ca="1" si="64"/>
        <v>2.5495508427965103E-6</v>
      </c>
      <c r="M305" s="13">
        <f t="shared" ca="1" si="56"/>
        <v>8252018079.0808859</v>
      </c>
      <c r="N305" s="13">
        <f t="shared" ca="1" si="57"/>
        <v>15240675480.114315</v>
      </c>
      <c r="O305" s="13">
        <f t="shared" ca="1" si="58"/>
        <v>124658229.87226614</v>
      </c>
      <c r="P305" s="11">
        <f t="shared" ca="1" si="65"/>
        <v>-1.5967312994979808E-3</v>
      </c>
    </row>
    <row r="306" spans="1:16" x14ac:dyDescent="0.2">
      <c r="A306">
        <v>26252</v>
      </c>
      <c r="B306">
        <v>8.0508399914833717E-3</v>
      </c>
      <c r="D306" s="56">
        <f t="shared" si="54"/>
        <v>2.6252</v>
      </c>
      <c r="E306" s="56">
        <f t="shared" si="54"/>
        <v>8.0508399914833717E-3</v>
      </c>
      <c r="F306" s="13">
        <f t="shared" si="59"/>
        <v>6.89167504</v>
      </c>
      <c r="G306" s="13">
        <f t="shared" si="60"/>
        <v>18.092025315008001</v>
      </c>
      <c r="H306" s="13">
        <f t="shared" si="61"/>
        <v>47.495184856959</v>
      </c>
      <c r="I306" s="13">
        <f t="shared" si="62"/>
        <v>2.1135065145642146E-2</v>
      </c>
      <c r="J306" s="13">
        <f t="shared" si="63"/>
        <v>5.5483773020339758E-2</v>
      </c>
      <c r="K306" s="13">
        <f t="shared" ca="1" si="55"/>
        <v>6.913723143843295E-3</v>
      </c>
      <c r="L306" s="13">
        <f t="shared" ca="1" si="64"/>
        <v>1.2930347251869055E-6</v>
      </c>
      <c r="M306" s="13">
        <f t="shared" ca="1" si="56"/>
        <v>8185028383.9732218</v>
      </c>
      <c r="N306" s="13">
        <f t="shared" ca="1" si="57"/>
        <v>15052957538.345367</v>
      </c>
      <c r="O306" s="13">
        <f t="shared" ca="1" si="58"/>
        <v>119103170.09803799</v>
      </c>
      <c r="P306" s="11">
        <f t="shared" ca="1" si="65"/>
        <v>1.1371168476400767E-3</v>
      </c>
    </row>
    <row r="307" spans="1:16" x14ac:dyDescent="0.2">
      <c r="A307">
        <v>26254</v>
      </c>
      <c r="B307">
        <v>1.8891799991251901E-3</v>
      </c>
      <c r="D307" s="56">
        <f t="shared" si="54"/>
        <v>2.6254</v>
      </c>
      <c r="E307" s="56">
        <f t="shared" si="54"/>
        <v>1.8891799991251901E-3</v>
      </c>
      <c r="F307" s="13">
        <f t="shared" si="59"/>
        <v>6.8927251599999995</v>
      </c>
      <c r="G307" s="13">
        <f t="shared" si="60"/>
        <v>18.096160635063999</v>
      </c>
      <c r="H307" s="13">
        <f t="shared" si="61"/>
        <v>47.509660131297018</v>
      </c>
      <c r="I307" s="13">
        <f t="shared" si="62"/>
        <v>4.9598531697032742E-3</v>
      </c>
      <c r="J307" s="13">
        <f t="shared" si="63"/>
        <v>1.3021598511738976E-2</v>
      </c>
      <c r="K307" s="13">
        <f t="shared" ca="1" si="55"/>
        <v>6.9154384096355177E-3</v>
      </c>
      <c r="L307" s="13">
        <f t="shared" ca="1" si="64"/>
        <v>2.5263273609225803E-5</v>
      </c>
      <c r="M307" s="13">
        <f t="shared" ca="1" si="56"/>
        <v>8176391190.9169474</v>
      </c>
      <c r="N307" s="13">
        <f t="shared" ca="1" si="57"/>
        <v>15028792258.941187</v>
      </c>
      <c r="O307" s="13">
        <f t="shared" ca="1" si="58"/>
        <v>118394895.80702424</v>
      </c>
      <c r="P307" s="11">
        <f t="shared" ca="1" si="65"/>
        <v>-5.0262584105103276E-3</v>
      </c>
    </row>
    <row r="308" spans="1:16" x14ac:dyDescent="0.2">
      <c r="A308">
        <v>26254</v>
      </c>
      <c r="B308">
        <v>7.8891799930715933E-3</v>
      </c>
      <c r="D308" s="56">
        <f t="shared" si="54"/>
        <v>2.6254</v>
      </c>
      <c r="E308" s="56">
        <f t="shared" si="54"/>
        <v>7.8891799930715933E-3</v>
      </c>
      <c r="F308" s="13">
        <f t="shared" si="59"/>
        <v>6.8927251599999995</v>
      </c>
      <c r="G308" s="13">
        <f t="shared" si="60"/>
        <v>18.096160635063999</v>
      </c>
      <c r="H308" s="13">
        <f t="shared" si="61"/>
        <v>47.509660131297018</v>
      </c>
      <c r="I308" s="13">
        <f t="shared" si="62"/>
        <v>2.0712253153810162E-2</v>
      </c>
      <c r="J308" s="13">
        <f t="shared" si="63"/>
        <v>5.43779494300132E-2</v>
      </c>
      <c r="K308" s="13">
        <f t="shared" ca="1" si="55"/>
        <v>6.9154384096355177E-3</v>
      </c>
      <c r="L308" s="13">
        <f t="shared" ca="1" si="64"/>
        <v>9.4817267131259597E-7</v>
      </c>
      <c r="M308" s="13">
        <f t="shared" ca="1" si="56"/>
        <v>8176391190.9169474</v>
      </c>
      <c r="N308" s="13">
        <f t="shared" ca="1" si="57"/>
        <v>15028792258.941187</v>
      </c>
      <c r="O308" s="13">
        <f t="shared" ca="1" si="58"/>
        <v>118394895.80702424</v>
      </c>
      <c r="P308" s="11">
        <f t="shared" ca="1" si="65"/>
        <v>9.7374158343607568E-4</v>
      </c>
    </row>
    <row r="309" spans="1:16" x14ac:dyDescent="0.2">
      <c r="A309">
        <v>26337</v>
      </c>
      <c r="B309">
        <v>8.1802899949252605E-3</v>
      </c>
      <c r="D309" s="56">
        <f t="shared" si="54"/>
        <v>2.6337000000000002</v>
      </c>
      <c r="E309" s="56">
        <f t="shared" si="54"/>
        <v>8.1802899949252605E-3</v>
      </c>
      <c r="F309" s="13">
        <f t="shared" si="59"/>
        <v>6.9363756900000011</v>
      </c>
      <c r="G309" s="13">
        <f t="shared" si="60"/>
        <v>18.268332654753003</v>
      </c>
      <c r="H309" s="13">
        <f t="shared" si="61"/>
        <v>48.113307712822994</v>
      </c>
      <c r="I309" s="13">
        <f t="shared" si="62"/>
        <v>2.1544429759634661E-2</v>
      </c>
      <c r="J309" s="13">
        <f t="shared" si="63"/>
        <v>5.6741564657949807E-2</v>
      </c>
      <c r="K309" s="13">
        <f t="shared" ca="1" si="55"/>
        <v>6.9867901559487154E-3</v>
      </c>
      <c r="L309" s="13">
        <f t="shared" ca="1" si="64"/>
        <v>1.4244418656370391E-6</v>
      </c>
      <c r="M309" s="13">
        <f t="shared" ca="1" si="56"/>
        <v>7819356893.8514805</v>
      </c>
      <c r="N309" s="13">
        <f t="shared" ca="1" si="57"/>
        <v>14037531087.969921</v>
      </c>
      <c r="O309" s="13">
        <f t="shared" ca="1" si="58"/>
        <v>90738070.520729214</v>
      </c>
      <c r="P309" s="11">
        <f t="shared" ca="1" si="65"/>
        <v>1.1934998389765451E-3</v>
      </c>
    </row>
    <row r="310" spans="1:16" x14ac:dyDescent="0.2">
      <c r="A310">
        <v>26337</v>
      </c>
      <c r="B310">
        <v>9.1802899987669662E-3</v>
      </c>
      <c r="D310" s="56">
        <f t="shared" si="54"/>
        <v>2.6337000000000002</v>
      </c>
      <c r="E310" s="56">
        <f t="shared" si="54"/>
        <v>9.1802899987669662E-3</v>
      </c>
      <c r="F310" s="13">
        <f t="shared" si="59"/>
        <v>6.9363756900000011</v>
      </c>
      <c r="G310" s="13">
        <f t="shared" si="60"/>
        <v>18.268332654753003</v>
      </c>
      <c r="H310" s="13">
        <f t="shared" si="61"/>
        <v>48.113307712822994</v>
      </c>
      <c r="I310" s="13">
        <f t="shared" si="62"/>
        <v>2.417812976975256E-2</v>
      </c>
      <c r="J310" s="13">
        <f t="shared" si="63"/>
        <v>6.3677940374597314E-2</v>
      </c>
      <c r="K310" s="13">
        <f t="shared" ca="1" si="55"/>
        <v>6.9867901559487154E-3</v>
      </c>
      <c r="L310" s="13">
        <f t="shared" ca="1" si="64"/>
        <v>4.8114415604436905E-6</v>
      </c>
      <c r="M310" s="13">
        <f t="shared" ca="1" si="56"/>
        <v>7819356893.8514805</v>
      </c>
      <c r="N310" s="13">
        <f t="shared" ca="1" si="57"/>
        <v>14037531087.969921</v>
      </c>
      <c r="O310" s="13">
        <f t="shared" ca="1" si="58"/>
        <v>90738070.520729214</v>
      </c>
      <c r="P310" s="11">
        <f t="shared" ca="1" si="65"/>
        <v>2.1934998428182508E-3</v>
      </c>
    </row>
    <row r="311" spans="1:16" x14ac:dyDescent="0.2">
      <c r="A311">
        <v>27035</v>
      </c>
      <c r="B311">
        <v>3.7609499995596707E-3</v>
      </c>
      <c r="D311" s="56">
        <f t="shared" si="54"/>
        <v>2.7035</v>
      </c>
      <c r="E311" s="56">
        <f t="shared" si="54"/>
        <v>3.7609499995596707E-3</v>
      </c>
      <c r="F311" s="13">
        <f t="shared" si="59"/>
        <v>7.3089122499999997</v>
      </c>
      <c r="G311" s="13">
        <f t="shared" si="60"/>
        <v>19.759644267875</v>
      </c>
      <c r="H311" s="13">
        <f t="shared" si="61"/>
        <v>53.420198278200054</v>
      </c>
      <c r="I311" s="13">
        <f t="shared" si="62"/>
        <v>1.016772832380957E-2</v>
      </c>
      <c r="J311" s="13">
        <f t="shared" si="63"/>
        <v>2.7488453523419172E-2</v>
      </c>
      <c r="K311" s="13">
        <f t="shared" ca="1" si="55"/>
        <v>7.5998305539068962E-3</v>
      </c>
      <c r="L311" s="13">
        <f t="shared" ca="1" si="64"/>
        <v>1.4737003910545261E-5</v>
      </c>
      <c r="M311" s="13">
        <f t="shared" ca="1" si="56"/>
        <v>4969994497.5050325</v>
      </c>
      <c r="N311" s="13">
        <f t="shared" ca="1" si="57"/>
        <v>6740460110.0611658</v>
      </c>
      <c r="O311" s="13">
        <f t="shared" ca="1" si="58"/>
        <v>5680651.0809897473</v>
      </c>
      <c r="P311" s="11">
        <f t="shared" ca="1" si="65"/>
        <v>-3.8388805543472255E-3</v>
      </c>
    </row>
    <row r="312" spans="1:16" x14ac:dyDescent="0.2">
      <c r="A312">
        <v>27071.5</v>
      </c>
      <c r="B312">
        <v>8.8106549956137314E-3</v>
      </c>
      <c r="D312" s="56">
        <f t="shared" si="54"/>
        <v>2.7071499999999999</v>
      </c>
      <c r="E312" s="56">
        <f t="shared" si="54"/>
        <v>8.8106549956137314E-3</v>
      </c>
      <c r="F312" s="13">
        <f t="shared" si="59"/>
        <v>7.3286611224999998</v>
      </c>
      <c r="G312" s="13">
        <f t="shared" si="60"/>
        <v>19.839784957775873</v>
      </c>
      <c r="H312" s="13">
        <f t="shared" si="61"/>
        <v>53.709273848442955</v>
      </c>
      <c r="I312" s="13">
        <f t="shared" si="62"/>
        <v>2.3851764671375713E-2</v>
      </c>
      <c r="J312" s="13">
        <f t="shared" si="63"/>
        <v>6.4570304730114755E-2</v>
      </c>
      <c r="K312" s="13">
        <f t="shared" ca="1" si="55"/>
        <v>7.6325270505177741E-3</v>
      </c>
      <c r="L312" s="13">
        <f t="shared" ca="1" si="64"/>
        <v>1.3879854550160233E-6</v>
      </c>
      <c r="M312" s="13">
        <f t="shared" ca="1" si="56"/>
        <v>4830879598.03477</v>
      </c>
      <c r="N312" s="13">
        <f t="shared" ca="1" si="57"/>
        <v>6417513980.5204601</v>
      </c>
      <c r="O312" s="13">
        <f t="shared" ca="1" si="58"/>
        <v>9188915.5668537728</v>
      </c>
      <c r="P312" s="11">
        <f t="shared" ca="1" si="65"/>
        <v>1.1781279450959574E-3</v>
      </c>
    </row>
    <row r="313" spans="1:16" x14ac:dyDescent="0.2">
      <c r="A313">
        <v>27074</v>
      </c>
      <c r="B313">
        <v>7.6085799955762923E-3</v>
      </c>
      <c r="D313" s="56">
        <f t="shared" si="54"/>
        <v>2.7073999999999998</v>
      </c>
      <c r="E313" s="56">
        <f t="shared" si="54"/>
        <v>7.6085799955762923E-3</v>
      </c>
      <c r="F313" s="13">
        <f t="shared" si="59"/>
        <v>7.3300147599999992</v>
      </c>
      <c r="G313" s="13">
        <f t="shared" si="60"/>
        <v>19.845281961223996</v>
      </c>
      <c r="H313" s="13">
        <f t="shared" si="61"/>
        <v>53.729116381817846</v>
      </c>
      <c r="I313" s="13">
        <f t="shared" si="62"/>
        <v>2.0599469480023253E-2</v>
      </c>
      <c r="J313" s="13">
        <f t="shared" si="63"/>
        <v>5.5771003670214953E-2</v>
      </c>
      <c r="K313" s="13">
        <f t="shared" ca="1" si="55"/>
        <v>7.6347688613288625E-3</v>
      </c>
      <c r="L313" s="13">
        <f t="shared" ca="1" si="64"/>
        <v>6.8585668940614614E-10</v>
      </c>
      <c r="M313" s="13">
        <f t="shared" ca="1" si="56"/>
        <v>4821395099.0739288</v>
      </c>
      <c r="N313" s="13">
        <f t="shared" ca="1" si="57"/>
        <v>6395632966.8550138</v>
      </c>
      <c r="O313" s="13">
        <f t="shared" ca="1" si="58"/>
        <v>9460492.4872538075</v>
      </c>
      <c r="P313" s="11">
        <f t="shared" ca="1" si="65"/>
        <v>-2.6188865752570234E-5</v>
      </c>
    </row>
    <row r="314" spans="1:16" x14ac:dyDescent="0.2">
      <c r="A314">
        <v>27084.5</v>
      </c>
      <c r="B314">
        <v>9.7598649954306893E-3</v>
      </c>
      <c r="D314" s="56">
        <f t="shared" si="54"/>
        <v>2.70845</v>
      </c>
      <c r="E314" s="56">
        <f t="shared" si="54"/>
        <v>9.7598649954306893E-3</v>
      </c>
      <c r="F314" s="13">
        <f t="shared" si="59"/>
        <v>7.3357014024999998</v>
      </c>
      <c r="G314" s="13">
        <f t="shared" si="60"/>
        <v>19.868380463601124</v>
      </c>
      <c r="H314" s="13">
        <f t="shared" si="61"/>
        <v>53.812515066640465</v>
      </c>
      <c r="I314" s="13">
        <f t="shared" si="62"/>
        <v>2.643410634687425E-2</v>
      </c>
      <c r="J314" s="13">
        <f t="shared" si="63"/>
        <v>7.1595455335191557E-2</v>
      </c>
      <c r="K314" s="13">
        <f t="shared" ca="1" si="55"/>
        <v>7.6441877213740145E-3</v>
      </c>
      <c r="L314" s="13">
        <f t="shared" ca="1" si="64"/>
        <v>4.4760903279598818E-6</v>
      </c>
      <c r="M314" s="13">
        <f t="shared" ca="1" si="56"/>
        <v>4781622461.3236446</v>
      </c>
      <c r="N314" s="13">
        <f t="shared" ca="1" si="57"/>
        <v>6304069165.4918995</v>
      </c>
      <c r="O314" s="13">
        <f t="shared" ca="1" si="58"/>
        <v>10645139.737964738</v>
      </c>
      <c r="P314" s="11">
        <f t="shared" ca="1" si="65"/>
        <v>2.1156772740566748E-3</v>
      </c>
    </row>
    <row r="315" spans="1:16" x14ac:dyDescent="0.2">
      <c r="A315">
        <v>27102.5</v>
      </c>
      <c r="B315">
        <v>9.3049249917385168E-3</v>
      </c>
      <c r="D315" s="56">
        <f t="shared" si="54"/>
        <v>2.7102499999999998</v>
      </c>
      <c r="E315" s="56">
        <f t="shared" si="54"/>
        <v>9.3049249917385168E-3</v>
      </c>
      <c r="F315" s="13">
        <f t="shared" si="59"/>
        <v>7.3454550624999992</v>
      </c>
      <c r="G315" s="13">
        <f t="shared" si="60"/>
        <v>19.908019583140621</v>
      </c>
      <c r="H315" s="13">
        <f t="shared" si="61"/>
        <v>53.955710075206866</v>
      </c>
      <c r="I315" s="13">
        <f t="shared" si="62"/>
        <v>2.5218672958859312E-2</v>
      </c>
      <c r="J315" s="13">
        <f t="shared" si="63"/>
        <v>6.8348908386748453E-2</v>
      </c>
      <c r="K315" s="13">
        <f t="shared" ca="1" si="55"/>
        <v>7.6603465703129342E-3</v>
      </c>
      <c r="L315" s="13">
        <f t="shared" ca="1" si="64"/>
        <v>2.7046381842186615E-6</v>
      </c>
      <c r="M315" s="13">
        <f t="shared" ca="1" si="56"/>
        <v>4713676597.4507914</v>
      </c>
      <c r="N315" s="13">
        <f t="shared" ca="1" si="57"/>
        <v>6148372882.0733433</v>
      </c>
      <c r="O315" s="13">
        <f t="shared" ca="1" si="58"/>
        <v>12841948.630674569</v>
      </c>
      <c r="P315" s="11">
        <f t="shared" ca="1" si="65"/>
        <v>1.6445784214255826E-3</v>
      </c>
    </row>
    <row r="316" spans="1:16" x14ac:dyDescent="0.2">
      <c r="A316">
        <v>27146</v>
      </c>
      <c r="B316">
        <v>7.7888199957669713E-3</v>
      </c>
      <c r="D316" s="56">
        <f t="shared" si="54"/>
        <v>2.7145999999999999</v>
      </c>
      <c r="E316" s="56">
        <f t="shared" si="54"/>
        <v>7.7888199957669713E-3</v>
      </c>
      <c r="F316" s="13">
        <f t="shared" si="59"/>
        <v>7.3690531599999991</v>
      </c>
      <c r="G316" s="13">
        <f t="shared" si="60"/>
        <v>20.004031708135997</v>
      </c>
      <c r="H316" s="13">
        <f t="shared" si="61"/>
        <v>54.302944474905971</v>
      </c>
      <c r="I316" s="13">
        <f t="shared" si="62"/>
        <v>2.1143530760509021E-2</v>
      </c>
      <c r="J316" s="13">
        <f t="shared" si="63"/>
        <v>5.7396228602477783E-2</v>
      </c>
      <c r="K316" s="13">
        <f t="shared" ca="1" si="55"/>
        <v>7.699460909255126E-3</v>
      </c>
      <c r="L316" s="13">
        <f t="shared" ca="1" si="64"/>
        <v>7.9850463422314397E-9</v>
      </c>
      <c r="M316" s="13">
        <f t="shared" ca="1" si="56"/>
        <v>4550725888.5717402</v>
      </c>
      <c r="N316" s="13">
        <f t="shared" ca="1" si="57"/>
        <v>5778800820.5176353</v>
      </c>
      <c r="O316" s="13">
        <f t="shared" ca="1" si="58"/>
        <v>19022951.089052137</v>
      </c>
      <c r="P316" s="11">
        <f t="shared" ca="1" si="65"/>
        <v>8.9359086511845223E-5</v>
      </c>
    </row>
    <row r="317" spans="1:16" x14ac:dyDescent="0.2">
      <c r="A317">
        <v>27161</v>
      </c>
      <c r="B317">
        <v>1.1576369994145352E-2</v>
      </c>
      <c r="D317" s="56">
        <f t="shared" si="54"/>
        <v>2.7161</v>
      </c>
      <c r="E317" s="56">
        <f t="shared" si="54"/>
        <v>1.1576369994145352E-2</v>
      </c>
      <c r="F317" s="13">
        <f t="shared" si="59"/>
        <v>7.3771992099999997</v>
      </c>
      <c r="G317" s="13">
        <f t="shared" si="60"/>
        <v>20.037210774281</v>
      </c>
      <c r="H317" s="13">
        <f t="shared" si="61"/>
        <v>54.423068184024622</v>
      </c>
      <c r="I317" s="13">
        <f t="shared" si="62"/>
        <v>3.1442578541098193E-2</v>
      </c>
      <c r="J317" s="13">
        <f t="shared" si="63"/>
        <v>8.5401187575476795E-2</v>
      </c>
      <c r="K317" s="13">
        <f t="shared" ca="1" si="55"/>
        <v>7.7129695350152822E-3</v>
      </c>
      <c r="L317" s="13">
        <f t="shared" ca="1" si="64"/>
        <v>1.4925863107606438E-5</v>
      </c>
      <c r="M317" s="13">
        <f t="shared" ca="1" si="56"/>
        <v>4494954319.040823</v>
      </c>
      <c r="N317" s="13">
        <f t="shared" ca="1" si="57"/>
        <v>5653582231.6213636</v>
      </c>
      <c r="O317" s="13">
        <f t="shared" ca="1" si="58"/>
        <v>21442621.836721245</v>
      </c>
      <c r="P317" s="11">
        <f t="shared" ca="1" si="65"/>
        <v>3.8634004591300702E-3</v>
      </c>
    </row>
    <row r="318" spans="1:16" x14ac:dyDescent="0.2">
      <c r="A318">
        <v>27166</v>
      </c>
      <c r="B318">
        <v>8.1722199975047261E-3</v>
      </c>
      <c r="D318" s="56">
        <f t="shared" si="54"/>
        <v>2.7166000000000001</v>
      </c>
      <c r="E318" s="56">
        <f t="shared" si="54"/>
        <v>8.1722199975047261E-3</v>
      </c>
      <c r="F318" s="13">
        <f t="shared" si="59"/>
        <v>7.3799155600000006</v>
      </c>
      <c r="G318" s="13">
        <f t="shared" si="60"/>
        <v>20.048278610296002</v>
      </c>
      <c r="H318" s="13">
        <f t="shared" si="61"/>
        <v>54.463153672730122</v>
      </c>
      <c r="I318" s="13">
        <f t="shared" si="62"/>
        <v>2.2200652845221339E-2</v>
      </c>
      <c r="J318" s="13">
        <f t="shared" si="63"/>
        <v>6.031029351932829E-2</v>
      </c>
      <c r="K318" s="13">
        <f t="shared" ca="1" si="55"/>
        <v>7.7174747946192855E-3</v>
      </c>
      <c r="L318" s="13">
        <f t="shared" ca="1" si="64"/>
        <v>2.0679319954732047E-7</v>
      </c>
      <c r="M318" s="13">
        <f t="shared" ca="1" si="56"/>
        <v>4476412202.5486946</v>
      </c>
      <c r="N318" s="13">
        <f t="shared" ca="1" si="57"/>
        <v>5612098012.3017397</v>
      </c>
      <c r="O318" s="13">
        <f t="shared" ca="1" si="58"/>
        <v>22282245.967158508</v>
      </c>
      <c r="P318" s="11">
        <f t="shared" ca="1" si="65"/>
        <v>4.5474520288544054E-4</v>
      </c>
    </row>
    <row r="319" spans="1:16" x14ac:dyDescent="0.2">
      <c r="A319">
        <v>27167</v>
      </c>
      <c r="B319">
        <v>8.0913900019368157E-3</v>
      </c>
      <c r="D319" s="56">
        <f t="shared" si="54"/>
        <v>2.7166999999999999</v>
      </c>
      <c r="E319" s="56">
        <f t="shared" si="54"/>
        <v>8.0913900019368157E-3</v>
      </c>
      <c r="F319" s="13">
        <f t="shared" si="59"/>
        <v>7.380458889999999</v>
      </c>
      <c r="G319" s="13">
        <f t="shared" si="60"/>
        <v>20.050492666462997</v>
      </c>
      <c r="H319" s="13">
        <f t="shared" si="61"/>
        <v>54.471173426980016</v>
      </c>
      <c r="I319" s="13">
        <f t="shared" si="62"/>
        <v>2.1981879218261745E-2</v>
      </c>
      <c r="J319" s="13">
        <f t="shared" si="63"/>
        <v>5.971817127225168E-2</v>
      </c>
      <c r="K319" s="13">
        <f t="shared" ca="1" si="55"/>
        <v>7.7183759896011193E-3</v>
      </c>
      <c r="L319" s="13">
        <f t="shared" ca="1" si="64"/>
        <v>1.3913945339877503E-7</v>
      </c>
      <c r="M319" s="13">
        <f t="shared" ca="1" si="56"/>
        <v>4472706698.2462311</v>
      </c>
      <c r="N319" s="13">
        <f t="shared" ca="1" si="57"/>
        <v>5603816533.0374126</v>
      </c>
      <c r="O319" s="13">
        <f t="shared" ca="1" si="58"/>
        <v>22452159.071361039</v>
      </c>
      <c r="P319" s="11">
        <f t="shared" ca="1" si="65"/>
        <v>3.7301401233569634E-4</v>
      </c>
    </row>
    <row r="320" spans="1:16" x14ac:dyDescent="0.2">
      <c r="A320">
        <v>27169.5</v>
      </c>
      <c r="B320">
        <v>2.8893150010844693E-3</v>
      </c>
      <c r="D320" s="56">
        <f t="shared" si="54"/>
        <v>2.7169500000000002</v>
      </c>
      <c r="E320" s="56">
        <f t="shared" si="54"/>
        <v>2.8893150010844693E-3</v>
      </c>
      <c r="F320" s="13">
        <f t="shared" si="59"/>
        <v>7.3818173025000009</v>
      </c>
      <c r="G320" s="13">
        <f t="shared" si="60"/>
        <v>20.056028520027379</v>
      </c>
      <c r="H320" s="13">
        <f t="shared" si="61"/>
        <v>54.491226687488393</v>
      </c>
      <c r="I320" s="13">
        <f t="shared" si="62"/>
        <v>7.8501243921964489E-3</v>
      </c>
      <c r="J320" s="13">
        <f t="shared" si="63"/>
        <v>2.1328395467378143E-2</v>
      </c>
      <c r="K320" s="13">
        <f t="shared" ca="1" si="55"/>
        <v>7.720629185686393E-3</v>
      </c>
      <c r="L320" s="13">
        <f t="shared" ca="1" si="64"/>
        <v>2.334159675033575E-5</v>
      </c>
      <c r="M320" s="13">
        <f t="shared" ca="1" si="56"/>
        <v>4463447202.9818745</v>
      </c>
      <c r="N320" s="13">
        <f t="shared" ca="1" si="57"/>
        <v>5583135268.7443933</v>
      </c>
      <c r="O320" s="13">
        <f t="shared" ca="1" si="58"/>
        <v>22879843.91153704</v>
      </c>
      <c r="P320" s="11">
        <f t="shared" ca="1" si="65"/>
        <v>-4.8313141846019238E-3</v>
      </c>
    </row>
    <row r="321" spans="1:16" x14ac:dyDescent="0.2">
      <c r="A321">
        <v>27177</v>
      </c>
      <c r="B321">
        <v>6.283089991484303E-3</v>
      </c>
      <c r="D321" s="56">
        <f t="shared" si="54"/>
        <v>2.7176999999999998</v>
      </c>
      <c r="E321" s="56">
        <f t="shared" si="54"/>
        <v>6.283089991484303E-3</v>
      </c>
      <c r="F321" s="13">
        <f t="shared" si="59"/>
        <v>7.3858932899999985</v>
      </c>
      <c r="G321" s="13">
        <f t="shared" si="60"/>
        <v>20.072642194232994</v>
      </c>
      <c r="H321" s="13">
        <f t="shared" si="61"/>
        <v>54.551419691267</v>
      </c>
      <c r="I321" s="13">
        <f t="shared" si="62"/>
        <v>1.7075553669856889E-2</v>
      </c>
      <c r="J321" s="13">
        <f t="shared" si="63"/>
        <v>4.6406232208570063E-2</v>
      </c>
      <c r="K321" s="13">
        <f t="shared" ca="1" si="55"/>
        <v>7.7273905622051633E-3</v>
      </c>
      <c r="L321" s="13">
        <f t="shared" ca="1" si="64"/>
        <v>2.0860041385846027E-6</v>
      </c>
      <c r="M321" s="13">
        <f t="shared" ca="1" si="56"/>
        <v>4435705374.251544</v>
      </c>
      <c r="N321" s="13">
        <f t="shared" ca="1" si="57"/>
        <v>5521284067.583437</v>
      </c>
      <c r="O321" s="13">
        <f t="shared" ca="1" si="58"/>
        <v>24187801.225555342</v>
      </c>
      <c r="P321" s="11">
        <f t="shared" ca="1" si="65"/>
        <v>-1.4443005707208603E-3</v>
      </c>
    </row>
    <row r="322" spans="1:16" x14ac:dyDescent="0.2">
      <c r="A322">
        <v>27259.5</v>
      </c>
      <c r="B322">
        <v>1.7614614997000899E-2</v>
      </c>
      <c r="D322" s="56">
        <f t="shared" si="54"/>
        <v>2.7259500000000001</v>
      </c>
      <c r="E322" s="56">
        <f t="shared" si="54"/>
        <v>1.7614614997000899E-2</v>
      </c>
      <c r="F322" s="13">
        <f t="shared" si="59"/>
        <v>7.4308034025000005</v>
      </c>
      <c r="G322" s="13">
        <f t="shared" si="60"/>
        <v>20.255998535044878</v>
      </c>
      <c r="H322" s="13">
        <f t="shared" si="61"/>
        <v>55.216839206605584</v>
      </c>
      <c r="I322" s="13">
        <f t="shared" si="62"/>
        <v>4.8016559751074606E-2</v>
      </c>
      <c r="J322" s="13">
        <f t="shared" si="63"/>
        <v>0.13089074105344184</v>
      </c>
      <c r="K322" s="13">
        <f t="shared" ca="1" si="55"/>
        <v>7.8019427419447861E-3</v>
      </c>
      <c r="L322" s="13">
        <f t="shared" ca="1" si="64"/>
        <v>9.6288536785148025E-5</v>
      </c>
      <c r="M322" s="13">
        <f t="shared" ca="1" si="56"/>
        <v>4134254262.7000346</v>
      </c>
      <c r="N322" s="13">
        <f t="shared" ca="1" si="57"/>
        <v>4860239067.3144398</v>
      </c>
      <c r="O322" s="13">
        <f t="shared" ca="1" si="58"/>
        <v>41063929.049069256</v>
      </c>
      <c r="P322" s="11">
        <f t="shared" ca="1" si="65"/>
        <v>9.8126722550561131E-3</v>
      </c>
    </row>
    <row r="323" spans="1:16" x14ac:dyDescent="0.2">
      <c r="A323">
        <v>27927</v>
      </c>
      <c r="B323">
        <v>6.6605899992282502E-3</v>
      </c>
      <c r="D323" s="56">
        <f t="shared" si="54"/>
        <v>2.7927</v>
      </c>
      <c r="E323" s="56">
        <f t="shared" si="54"/>
        <v>6.6605899992282502E-3</v>
      </c>
      <c r="F323" s="13">
        <f t="shared" si="59"/>
        <v>7.7991732899999997</v>
      </c>
      <c r="G323" s="13">
        <f t="shared" si="60"/>
        <v>21.780751246982998</v>
      </c>
      <c r="H323" s="13">
        <f t="shared" si="61"/>
        <v>60.827104007449421</v>
      </c>
      <c r="I323" s="13">
        <f t="shared" si="62"/>
        <v>1.8601029690844734E-2</v>
      </c>
      <c r="J323" s="13">
        <f t="shared" si="63"/>
        <v>5.1947095617622084E-2</v>
      </c>
      <c r="K323" s="13">
        <f t="shared" ca="1" si="55"/>
        <v>8.4170743060102311E-3</v>
      </c>
      <c r="L323" s="13">
        <f t="shared" ca="1" si="64"/>
        <v>3.0852371199713759E-6</v>
      </c>
      <c r="M323" s="13">
        <f t="shared" ca="1" si="56"/>
        <v>1990727470.2421172</v>
      </c>
      <c r="N323" s="13">
        <f t="shared" ca="1" si="57"/>
        <v>956382007.06583393</v>
      </c>
      <c r="O323" s="13">
        <f t="shared" ca="1" si="58"/>
        <v>358474122.75956649</v>
      </c>
      <c r="P323" s="11">
        <f t="shared" ca="1" si="65"/>
        <v>-1.7564843067819809E-3</v>
      </c>
    </row>
    <row r="324" spans="1:16" x14ac:dyDescent="0.2">
      <c r="A324">
        <v>28002</v>
      </c>
      <c r="B324">
        <v>7.5983399947290309E-3</v>
      </c>
      <c r="D324" s="56">
        <f t="shared" si="54"/>
        <v>2.8001999999999998</v>
      </c>
      <c r="E324" s="56">
        <f t="shared" si="54"/>
        <v>7.5983399947290309E-3</v>
      </c>
      <c r="F324" s="13">
        <f t="shared" si="59"/>
        <v>7.841120039999999</v>
      </c>
      <c r="G324" s="13">
        <f t="shared" si="60"/>
        <v>21.956704336007995</v>
      </c>
      <c r="H324" s="13">
        <f t="shared" si="61"/>
        <v>61.483163481689587</v>
      </c>
      <c r="I324" s="13">
        <f t="shared" si="62"/>
        <v>2.1276871653240232E-2</v>
      </c>
      <c r="J324" s="13">
        <f t="shared" si="63"/>
        <v>5.9579496003403294E-2</v>
      </c>
      <c r="K324" s="13">
        <f t="shared" ca="1" si="55"/>
        <v>8.4875179973333634E-3</v>
      </c>
      <c r="L324" s="13">
        <f t="shared" ca="1" si="64"/>
        <v>7.9063752031543046E-7</v>
      </c>
      <c r="M324" s="13">
        <f t="shared" ca="1" si="56"/>
        <v>1788419396.7969093</v>
      </c>
      <c r="N324" s="13">
        <f t="shared" ca="1" si="57"/>
        <v>696067715.28669369</v>
      </c>
      <c r="O324" s="13">
        <f t="shared" ca="1" si="58"/>
        <v>415874816.60783434</v>
      </c>
      <c r="P324" s="11">
        <f t="shared" ca="1" si="65"/>
        <v>-8.8917800260433257E-4</v>
      </c>
    </row>
    <row r="325" spans="1:16" x14ac:dyDescent="0.2">
      <c r="A325">
        <v>28012</v>
      </c>
      <c r="B325">
        <v>8.7900399958016351E-3</v>
      </c>
      <c r="D325" s="56">
        <f t="shared" si="54"/>
        <v>2.8012000000000001</v>
      </c>
      <c r="E325" s="56">
        <f t="shared" si="54"/>
        <v>8.7900399958016351E-3</v>
      </c>
      <c r="F325" s="13">
        <f t="shared" si="59"/>
        <v>7.8467214400000005</v>
      </c>
      <c r="G325" s="13">
        <f t="shared" si="60"/>
        <v>21.980236097728003</v>
      </c>
      <c r="H325" s="13">
        <f t="shared" si="61"/>
        <v>61.571037356955678</v>
      </c>
      <c r="I325" s="13">
        <f t="shared" si="62"/>
        <v>2.462266003623954E-2</v>
      </c>
      <c r="J325" s="13">
        <f t="shared" si="63"/>
        <v>6.8972995293514208E-2</v>
      </c>
      <c r="K325" s="13">
        <f t="shared" ca="1" si="55"/>
        <v>8.4969307564900041E-3</v>
      </c>
      <c r="L325" s="13">
        <f t="shared" ca="1" si="64"/>
        <v>8.5913026169842982E-8</v>
      </c>
      <c r="M325" s="13">
        <f t="shared" ca="1" si="56"/>
        <v>1762114479.9610596</v>
      </c>
      <c r="N325" s="13">
        <f t="shared" ca="1" si="57"/>
        <v>664332273.04474759</v>
      </c>
      <c r="O325" s="13">
        <f t="shared" ca="1" si="58"/>
        <v>423883017.69088858</v>
      </c>
      <c r="P325" s="11">
        <f t="shared" ca="1" si="65"/>
        <v>2.9310923931163101E-4</v>
      </c>
    </row>
    <row r="326" spans="1:16" x14ac:dyDescent="0.2">
      <c r="A326">
        <v>28066</v>
      </c>
      <c r="B326">
        <v>6.4252199954353273E-3</v>
      </c>
      <c r="D326" s="56">
        <f t="shared" si="54"/>
        <v>2.8066</v>
      </c>
      <c r="E326" s="56">
        <f t="shared" si="54"/>
        <v>6.4252199954353273E-3</v>
      </c>
      <c r="F326" s="13">
        <f t="shared" si="59"/>
        <v>7.8770035600000003</v>
      </c>
      <c r="G326" s="13">
        <f t="shared" si="60"/>
        <v>22.107598191496002</v>
      </c>
      <c r="H326" s="13">
        <f t="shared" si="61"/>
        <v>62.047185084252682</v>
      </c>
      <c r="I326" s="13">
        <f t="shared" si="62"/>
        <v>1.8033022439188789E-2</v>
      </c>
      <c r="J326" s="13">
        <f t="shared" si="63"/>
        <v>5.0611480777827254E-2</v>
      </c>
      <c r="K326" s="13">
        <f t="shared" ca="1" si="55"/>
        <v>8.5478420590930932E-3</v>
      </c>
      <c r="L326" s="13">
        <f t="shared" ca="1" si="64"/>
        <v>4.5055244251267528E-6</v>
      </c>
      <c r="M326" s="13">
        <f t="shared" ca="1" si="56"/>
        <v>1622852738.6334674</v>
      </c>
      <c r="N326" s="13">
        <f t="shared" ca="1" si="57"/>
        <v>505242226.9604708</v>
      </c>
      <c r="O326" s="13">
        <f t="shared" ca="1" si="58"/>
        <v>468587387.64129966</v>
      </c>
      <c r="P326" s="11">
        <f t="shared" ca="1" si="65"/>
        <v>-2.1226220636577659E-3</v>
      </c>
    </row>
    <row r="327" spans="1:16" x14ac:dyDescent="0.2">
      <c r="A327">
        <v>28071.5</v>
      </c>
      <c r="B327">
        <v>1.1980654991930351E-2</v>
      </c>
      <c r="D327" s="56">
        <f t="shared" si="54"/>
        <v>2.80715</v>
      </c>
      <c r="E327" s="56">
        <f t="shared" si="54"/>
        <v>1.1980654991930351E-2</v>
      </c>
      <c r="F327" s="13">
        <f t="shared" si="59"/>
        <v>7.8800911225000005</v>
      </c>
      <c r="G327" s="13">
        <f t="shared" si="60"/>
        <v>22.120597794525878</v>
      </c>
      <c r="H327" s="13">
        <f t="shared" si="61"/>
        <v>62.09583609890332</v>
      </c>
      <c r="I327" s="13">
        <f t="shared" si="62"/>
        <v>3.3631495660597283E-2</v>
      </c>
      <c r="J327" s="13">
        <f t="shared" si="63"/>
        <v>9.4408653043645666E-2</v>
      </c>
      <c r="K327" s="13">
        <f t="shared" ca="1" si="55"/>
        <v>8.5530352723307921E-3</v>
      </c>
      <c r="L327" s="13">
        <f t="shared" ca="1" si="64"/>
        <v>1.1748576942187757E-5</v>
      </c>
      <c r="M327" s="13">
        <f t="shared" ca="1" si="56"/>
        <v>1608935351.464256</v>
      </c>
      <c r="N327" s="13">
        <f t="shared" ca="1" si="57"/>
        <v>490210707.13825005</v>
      </c>
      <c r="O327" s="13">
        <f t="shared" ca="1" si="58"/>
        <v>473279703.07513165</v>
      </c>
      <c r="P327" s="11">
        <f t="shared" ca="1" si="65"/>
        <v>3.4276197195995586E-3</v>
      </c>
    </row>
    <row r="328" spans="1:16" x14ac:dyDescent="0.2">
      <c r="A328">
        <v>28102</v>
      </c>
      <c r="B328">
        <v>1.0515339999983553E-2</v>
      </c>
      <c r="D328" s="56">
        <f t="shared" si="54"/>
        <v>2.8102</v>
      </c>
      <c r="E328" s="56">
        <f t="shared" si="54"/>
        <v>1.0515339999983553E-2</v>
      </c>
      <c r="F328" s="13">
        <f t="shared" si="59"/>
        <v>7.8972240400000002</v>
      </c>
      <c r="G328" s="13">
        <f t="shared" si="60"/>
        <v>22.192778997208002</v>
      </c>
      <c r="H328" s="13">
        <f t="shared" si="61"/>
        <v>62.366147537953928</v>
      </c>
      <c r="I328" s="13">
        <f t="shared" si="62"/>
        <v>2.9550208467953781E-2</v>
      </c>
      <c r="J328" s="13">
        <f t="shared" si="63"/>
        <v>8.304199583664372E-2</v>
      </c>
      <c r="K328" s="13">
        <f t="shared" ca="1" si="55"/>
        <v>8.5818601804550556E-3</v>
      </c>
      <c r="L328" s="13">
        <f t="shared" ca="1" si="64"/>
        <v>3.7383442125239502E-6</v>
      </c>
      <c r="M328" s="13">
        <f t="shared" ca="1" si="56"/>
        <v>1532664894.0296896</v>
      </c>
      <c r="N328" s="13">
        <f t="shared" ca="1" si="57"/>
        <v>410826706.69776529</v>
      </c>
      <c r="O328" s="13">
        <f t="shared" ca="1" si="58"/>
        <v>499771056.78561318</v>
      </c>
      <c r="P328" s="11">
        <f t="shared" ca="1" si="65"/>
        <v>1.9334798195284972E-3</v>
      </c>
    </row>
    <row r="329" spans="1:16" x14ac:dyDescent="0.2">
      <c r="A329">
        <v>28220</v>
      </c>
      <c r="B329">
        <v>4.9773999926401302E-3</v>
      </c>
      <c r="D329" s="56">
        <f t="shared" si="54"/>
        <v>2.8220000000000001</v>
      </c>
      <c r="E329" s="56">
        <f t="shared" si="54"/>
        <v>4.9773999926401302E-3</v>
      </c>
      <c r="F329" s="13">
        <f t="shared" si="59"/>
        <v>7.9636840000000007</v>
      </c>
      <c r="G329" s="13">
        <f t="shared" si="60"/>
        <v>22.473516248000003</v>
      </c>
      <c r="H329" s="13">
        <f t="shared" si="61"/>
        <v>63.420262851856009</v>
      </c>
      <c r="I329" s="13">
        <f t="shared" si="62"/>
        <v>1.4046222779230448E-2</v>
      </c>
      <c r="J329" s="13">
        <f t="shared" si="63"/>
        <v>3.9638440682988323E-2</v>
      </c>
      <c r="K329" s="13">
        <f t="shared" ca="1" si="55"/>
        <v>8.6937973068906844E-3</v>
      </c>
      <c r="L329" s="13">
        <f t="shared" ca="1" si="64"/>
        <v>1.3811608997368732E-5</v>
      </c>
      <c r="M329" s="13">
        <f t="shared" ca="1" si="56"/>
        <v>1252430764.446414</v>
      </c>
      <c r="N329" s="13">
        <f t="shared" ca="1" si="57"/>
        <v>168197842.55820626</v>
      </c>
      <c r="O329" s="13">
        <f t="shared" ca="1" si="58"/>
        <v>609868225.45092762</v>
      </c>
      <c r="P329" s="11">
        <f t="shared" ca="1" si="65"/>
        <v>-3.7163973142505542E-3</v>
      </c>
    </row>
    <row r="330" spans="1:16" x14ac:dyDescent="0.2">
      <c r="A330">
        <v>28718</v>
      </c>
      <c r="B330">
        <v>3.7240599995129742E-3</v>
      </c>
      <c r="D330" s="56">
        <f t="shared" si="54"/>
        <v>2.8717999999999999</v>
      </c>
      <c r="E330" s="56">
        <f t="shared" si="54"/>
        <v>3.7240599995129742E-3</v>
      </c>
      <c r="F330" s="13">
        <f t="shared" si="59"/>
        <v>8.2472352400000002</v>
      </c>
      <c r="G330" s="13">
        <f t="shared" si="60"/>
        <v>23.684410162231998</v>
      </c>
      <c r="H330" s="13">
        <f t="shared" si="61"/>
        <v>68.016889103897867</v>
      </c>
      <c r="I330" s="13">
        <f t="shared" si="62"/>
        <v>1.0694755506601358E-2</v>
      </c>
      <c r="J330" s="13">
        <f t="shared" si="63"/>
        <v>3.0713198863857781E-2</v>
      </c>
      <c r="K330" s="13">
        <f t="shared" ca="1" si="55"/>
        <v>9.1735243499302798E-3</v>
      </c>
      <c r="L330" s="13">
        <f t="shared" ca="1" si="64"/>
        <v>2.9696661706469107E-5</v>
      </c>
      <c r="M330" s="13">
        <f t="shared" ca="1" si="56"/>
        <v>356490985.18760169</v>
      </c>
      <c r="N330" s="13">
        <f t="shared" ca="1" si="57"/>
        <v>355375072.76857001</v>
      </c>
      <c r="O330" s="13">
        <f t="shared" ca="1" si="58"/>
        <v>1215134301.1253679</v>
      </c>
      <c r="P330" s="11">
        <f t="shared" ca="1" si="65"/>
        <v>-5.4494643504173056E-3</v>
      </c>
    </row>
    <row r="331" spans="1:16" x14ac:dyDescent="0.2">
      <c r="A331">
        <v>28857</v>
      </c>
      <c r="B331">
        <v>1.048868999350816E-2</v>
      </c>
      <c r="D331" s="56">
        <f t="shared" si="54"/>
        <v>2.8856999999999999</v>
      </c>
      <c r="E331" s="56">
        <f t="shared" si="54"/>
        <v>1.048868999350816E-2</v>
      </c>
      <c r="F331" s="13">
        <f t="shared" si="59"/>
        <v>8.3272644899999992</v>
      </c>
      <c r="G331" s="13">
        <f t="shared" si="60"/>
        <v>24.029987138792997</v>
      </c>
      <c r="H331" s="13">
        <f t="shared" si="61"/>
        <v>69.343333886414953</v>
      </c>
      <c r="I331" s="13">
        <f t="shared" si="62"/>
        <v>3.0267212714266498E-2</v>
      </c>
      <c r="J331" s="13">
        <f t="shared" si="63"/>
        <v>8.7342095729558838E-2</v>
      </c>
      <c r="K331" s="13">
        <f t="shared" ca="1" si="55"/>
        <v>9.3095352423270758E-3</v>
      </c>
      <c r="L331" s="13">
        <f t="shared" ca="1" si="64"/>
        <v>1.3904059272329248E-6</v>
      </c>
      <c r="M331" s="13">
        <f t="shared" ca="1" si="56"/>
        <v>198465646.11671472</v>
      </c>
      <c r="N331" s="13">
        <f t="shared" ca="1" si="57"/>
        <v>785424785.74195576</v>
      </c>
      <c r="O331" s="13">
        <f t="shared" ca="1" si="58"/>
        <v>1427222886.9941308</v>
      </c>
      <c r="P331" s="11">
        <f t="shared" ca="1" si="65"/>
        <v>1.1791547511810843E-3</v>
      </c>
    </row>
    <row r="332" spans="1:16" x14ac:dyDescent="0.2">
      <c r="A332">
        <v>29122</v>
      </c>
      <c r="B332">
        <v>1.006873999722302E-2</v>
      </c>
      <c r="D332" s="56">
        <f t="shared" si="54"/>
        <v>2.9121999999999999</v>
      </c>
      <c r="E332" s="56">
        <f t="shared" si="54"/>
        <v>1.006873999722302E-2</v>
      </c>
      <c r="F332" s="13">
        <f t="shared" si="59"/>
        <v>8.4809088399999997</v>
      </c>
      <c r="G332" s="13">
        <f t="shared" si="60"/>
        <v>24.698102723847999</v>
      </c>
      <c r="H332" s="13">
        <f t="shared" si="61"/>
        <v>71.925814752390139</v>
      </c>
      <c r="I332" s="13">
        <f t="shared" si="62"/>
        <v>2.9322184619912876E-2</v>
      </c>
      <c r="J332" s="13">
        <f t="shared" si="63"/>
        <v>8.539206605011028E-2</v>
      </c>
      <c r="K332" s="13">
        <f t="shared" ca="1" si="55"/>
        <v>9.571389269714594E-3</v>
      </c>
      <c r="L332" s="13">
        <f t="shared" ca="1" si="64"/>
        <v>2.4735774615316022E-7</v>
      </c>
      <c r="M332" s="13">
        <f t="shared" ca="1" si="56"/>
        <v>22331409.601885255</v>
      </c>
      <c r="N332" s="13">
        <f t="shared" ca="1" si="57"/>
        <v>2103970849.1723301</v>
      </c>
      <c r="O332" s="13">
        <f t="shared" ca="1" si="58"/>
        <v>1887524450.0063841</v>
      </c>
      <c r="P332" s="11">
        <f t="shared" ca="1" si="65"/>
        <v>4.973507275084256E-4</v>
      </c>
    </row>
    <row r="333" spans="1:16" x14ac:dyDescent="0.2">
      <c r="A333">
        <v>29692</v>
      </c>
      <c r="B333">
        <v>9.9956399935763329E-3</v>
      </c>
      <c r="D333" s="56">
        <f t="shared" si="54"/>
        <v>2.9691999999999998</v>
      </c>
      <c r="E333" s="56">
        <f t="shared" si="54"/>
        <v>9.9956399935763329E-3</v>
      </c>
      <c r="F333" s="13">
        <f t="shared" si="59"/>
        <v>8.8161486399999998</v>
      </c>
      <c r="G333" s="13">
        <f t="shared" si="60"/>
        <v>26.176908541887997</v>
      </c>
      <c r="H333" s="13">
        <f t="shared" si="61"/>
        <v>77.72447684257385</v>
      </c>
      <c r="I333" s="13">
        <f t="shared" si="62"/>
        <v>2.9679054268926846E-2</v>
      </c>
      <c r="J333" s="13">
        <f t="shared" si="63"/>
        <v>8.8123047935297585E-2</v>
      </c>
      <c r="K333" s="13">
        <f t="shared" ca="1" si="55"/>
        <v>1.0145970777448046E-2</v>
      </c>
      <c r="L333" s="13">
        <f t="shared" ca="1" si="64"/>
        <v>2.2599344579483664E-8</v>
      </c>
      <c r="M333" s="13">
        <f t="shared" ca="1" si="56"/>
        <v>269225322.99849093</v>
      </c>
      <c r="N333" s="13">
        <f t="shared" ca="1" si="57"/>
        <v>7365331084.5627699</v>
      </c>
      <c r="O333" s="13">
        <f t="shared" ca="1" si="58"/>
        <v>3145167553.7010226</v>
      </c>
      <c r="P333" s="11">
        <f t="shared" ca="1" si="65"/>
        <v>-1.5033078387171293E-4</v>
      </c>
    </row>
    <row r="334" spans="1:16" x14ac:dyDescent="0.2">
      <c r="A334">
        <v>29862</v>
      </c>
      <c r="B334">
        <v>7.2545399962109514E-3</v>
      </c>
      <c r="D334" s="56">
        <f t="shared" si="54"/>
        <v>2.9862000000000002</v>
      </c>
      <c r="E334" s="56">
        <f t="shared" si="54"/>
        <v>7.2545399962109514E-3</v>
      </c>
      <c r="F334" s="13">
        <f t="shared" si="59"/>
        <v>8.9173904400000019</v>
      </c>
      <c r="G334" s="13">
        <f t="shared" si="60"/>
        <v>26.629111331928009</v>
      </c>
      <c r="H334" s="13">
        <f t="shared" si="61"/>
        <v>79.519852259403422</v>
      </c>
      <c r="I334" s="13">
        <f t="shared" si="62"/>
        <v>2.1663507336685144E-2</v>
      </c>
      <c r="J334" s="13">
        <f t="shared" si="63"/>
        <v>6.4691565608809176E-2</v>
      </c>
      <c r="K334" s="13">
        <f t="shared" ca="1" si="55"/>
        <v>1.0320336705108069E-2</v>
      </c>
      <c r="L334" s="13">
        <f t="shared" ca="1" si="64"/>
        <v>9.3991094602843959E-6</v>
      </c>
      <c r="M334" s="13">
        <f t="shared" ca="1" si="56"/>
        <v>527824380.94162637</v>
      </c>
      <c r="N334" s="13">
        <f t="shared" ca="1" si="57"/>
        <v>9633932471.1908627</v>
      </c>
      <c r="O334" s="13">
        <f t="shared" ca="1" si="58"/>
        <v>3596223796.9674282</v>
      </c>
      <c r="P334" s="11">
        <f t="shared" ca="1" si="65"/>
        <v>-3.0657967088971172E-3</v>
      </c>
    </row>
    <row r="335" spans="1:16" x14ac:dyDescent="0.2">
      <c r="A335">
        <v>30040</v>
      </c>
      <c r="B335">
        <v>8.866799995303154E-3</v>
      </c>
      <c r="D335" s="56">
        <f t="shared" si="54"/>
        <v>3.004</v>
      </c>
      <c r="E335" s="56">
        <f t="shared" si="54"/>
        <v>8.866799995303154E-3</v>
      </c>
      <c r="F335" s="13">
        <f t="shared" si="59"/>
        <v>9.0240159999999996</v>
      </c>
      <c r="G335" s="13">
        <f t="shared" si="60"/>
        <v>27.108144063999998</v>
      </c>
      <c r="H335" s="13">
        <f t="shared" si="61"/>
        <v>81.432864768255996</v>
      </c>
      <c r="I335" s="13">
        <f t="shared" si="62"/>
        <v>2.6635867185890675E-2</v>
      </c>
      <c r="J335" s="13">
        <f t="shared" si="63"/>
        <v>8.0014145026415587E-2</v>
      </c>
      <c r="K335" s="13">
        <f t="shared" ca="1" si="55"/>
        <v>1.0504385050331931E-2</v>
      </c>
      <c r="L335" s="13">
        <f t="shared" ca="1" si="64"/>
        <v>2.6816848124536031E-6</v>
      </c>
      <c r="M335" s="13">
        <f t="shared" ca="1" si="56"/>
        <v>898766116.97302294</v>
      </c>
      <c r="N335" s="13">
        <f t="shared" ca="1" si="57"/>
        <v>12380688602.771795</v>
      </c>
      <c r="O335" s="13">
        <f t="shared" ca="1" si="58"/>
        <v>4108334244.2113829</v>
      </c>
      <c r="P335" s="11">
        <f t="shared" ca="1" si="65"/>
        <v>-1.6375850550287771E-3</v>
      </c>
    </row>
    <row r="336" spans="1:16" x14ac:dyDescent="0.2">
      <c r="A336">
        <v>30042.5</v>
      </c>
      <c r="B336">
        <v>9.4647250007255934E-3</v>
      </c>
      <c r="D336" s="56">
        <f t="shared" si="54"/>
        <v>3.0042499999999999</v>
      </c>
      <c r="E336" s="56">
        <f t="shared" si="54"/>
        <v>9.4647250007255934E-3</v>
      </c>
      <c r="F336" s="13">
        <f t="shared" si="59"/>
        <v>9.0255180624999998</v>
      </c>
      <c r="G336" s="13">
        <f t="shared" si="60"/>
        <v>27.114912639265622</v>
      </c>
      <c r="H336" s="13">
        <f t="shared" si="61"/>
        <v>81.459976296513744</v>
      </c>
      <c r="I336" s="13">
        <f t="shared" si="62"/>
        <v>2.8434400083429862E-2</v>
      </c>
      <c r="J336" s="13">
        <f t="shared" si="63"/>
        <v>8.5424046450644164E-2</v>
      </c>
      <c r="K336" s="13">
        <f t="shared" ca="1" si="55"/>
        <v>1.0506980758382954E-2</v>
      </c>
      <c r="L336" s="13">
        <f t="shared" ca="1" si="64"/>
        <v>1.0862970643699199E-6</v>
      </c>
      <c r="M336" s="13">
        <f t="shared" ca="1" si="56"/>
        <v>904731655.8542645</v>
      </c>
      <c r="N336" s="13">
        <f t="shared" ca="1" si="57"/>
        <v>12422048880.023205</v>
      </c>
      <c r="O336" s="13">
        <f t="shared" ca="1" si="58"/>
        <v>4115823806.6987724</v>
      </c>
      <c r="P336" s="11">
        <f t="shared" ca="1" si="65"/>
        <v>-1.0422557576573611E-3</v>
      </c>
    </row>
    <row r="337" spans="1:16" x14ac:dyDescent="0.2">
      <c r="A337">
        <v>30045</v>
      </c>
      <c r="B337">
        <v>9.3626499947276898E-3</v>
      </c>
      <c r="D337" s="56">
        <f t="shared" si="54"/>
        <v>3.0045000000000002</v>
      </c>
      <c r="E337" s="56">
        <f t="shared" si="54"/>
        <v>9.3626499947276898E-3</v>
      </c>
      <c r="F337" s="13">
        <f t="shared" si="59"/>
        <v>9.0270202500000014</v>
      </c>
      <c r="G337" s="13">
        <f t="shared" si="60"/>
        <v>27.121682341125005</v>
      </c>
      <c r="H337" s="13">
        <f t="shared" si="61"/>
        <v>81.487094593910086</v>
      </c>
      <c r="I337" s="13">
        <f t="shared" si="62"/>
        <v>2.8130081909159346E-2</v>
      </c>
      <c r="J337" s="13">
        <f t="shared" si="63"/>
        <v>8.4516831096069264E-2</v>
      </c>
      <c r="K337" s="13">
        <f t="shared" ca="1" si="55"/>
        <v>1.0509576764477807E-2</v>
      </c>
      <c r="L337" s="13">
        <f t="shared" ca="1" si="64"/>
        <v>1.3154410151694385E-6</v>
      </c>
      <c r="M337" s="13">
        <f t="shared" ca="1" si="56"/>
        <v>910718506.4884063</v>
      </c>
      <c r="N337" s="13">
        <f t="shared" ca="1" si="57"/>
        <v>12463487345.598753</v>
      </c>
      <c r="O337" s="13">
        <f t="shared" ca="1" si="58"/>
        <v>4123321696.2688861</v>
      </c>
      <c r="P337" s="11">
        <f t="shared" ca="1" si="65"/>
        <v>-1.1469267697501173E-3</v>
      </c>
    </row>
    <row r="338" spans="1:16" x14ac:dyDescent="0.2">
      <c r="A338">
        <v>30738</v>
      </c>
      <c r="B338">
        <v>1.1347460000251886E-2</v>
      </c>
      <c r="D338" s="56">
        <f t="shared" si="54"/>
        <v>3.0737999999999999</v>
      </c>
      <c r="E338" s="56">
        <f t="shared" si="54"/>
        <v>1.1347460000251886E-2</v>
      </c>
      <c r="F338" s="13">
        <f t="shared" si="59"/>
        <v>9.4482464399999984</v>
      </c>
      <c r="G338" s="13">
        <f t="shared" si="60"/>
        <v>29.042019907271992</v>
      </c>
      <c r="H338" s="13">
        <f t="shared" si="61"/>
        <v>89.269360790972641</v>
      </c>
      <c r="I338" s="13">
        <f t="shared" si="62"/>
        <v>3.4879822548774246E-2</v>
      </c>
      <c r="J338" s="13">
        <f t="shared" si="63"/>
        <v>0.10721359855042227</v>
      </c>
      <c r="K338" s="13">
        <f t="shared" ca="1" si="55"/>
        <v>1.1240681782826112E-2</v>
      </c>
      <c r="L338" s="13">
        <f t="shared" ca="1" si="64"/>
        <v>1.140158771662579E-8</v>
      </c>
      <c r="M338" s="13">
        <f t="shared" ca="1" si="56"/>
        <v>3449010433.5078087</v>
      </c>
      <c r="N338" s="13">
        <f t="shared" ca="1" si="57"/>
        <v>27132682490.583237</v>
      </c>
      <c r="O338" s="13">
        <f t="shared" ca="1" si="58"/>
        <v>6537773696.6701784</v>
      </c>
      <c r="P338" s="11">
        <f t="shared" ca="1" si="65"/>
        <v>1.0677821742577365E-4</v>
      </c>
    </row>
    <row r="339" spans="1:16" x14ac:dyDescent="0.2">
      <c r="A339">
        <v>31903</v>
      </c>
      <c r="B339">
        <v>1.2480509998567868E-2</v>
      </c>
      <c r="D339" s="56">
        <f t="shared" si="54"/>
        <v>3.1903000000000001</v>
      </c>
      <c r="E339" s="56">
        <f t="shared" si="54"/>
        <v>1.2480509998567868E-2</v>
      </c>
      <c r="F339" s="13">
        <f t="shared" si="59"/>
        <v>10.178014090000001</v>
      </c>
      <c r="G339" s="13">
        <f t="shared" si="60"/>
        <v>32.470918351327008</v>
      </c>
      <c r="H339" s="13">
        <f t="shared" si="61"/>
        <v>103.59197081623856</v>
      </c>
      <c r="I339" s="13">
        <f t="shared" si="62"/>
        <v>3.9816571048431074E-2</v>
      </c>
      <c r="J339" s="13">
        <f t="shared" si="63"/>
        <v>0.12702680661580967</v>
      </c>
      <c r="K339" s="13">
        <f t="shared" ca="1" si="55"/>
        <v>1.2521350940797569E-2</v>
      </c>
      <c r="L339" s="13">
        <f t="shared" ca="1" si="64"/>
        <v>1.6679825622097608E-9</v>
      </c>
      <c r="M339" s="13">
        <f t="shared" ca="1" si="56"/>
        <v>12377555925.085854</v>
      </c>
      <c r="N339" s="13">
        <f t="shared" ca="1" si="57"/>
        <v>68173765592.028961</v>
      </c>
      <c r="O339" s="13">
        <f t="shared" ca="1" si="58"/>
        <v>12291488662.466198</v>
      </c>
      <c r="P339" s="11">
        <f t="shared" ca="1" si="65"/>
        <v>-4.0840942229700833E-5</v>
      </c>
    </row>
    <row r="340" spans="1:16" x14ac:dyDescent="0.2">
      <c r="A340">
        <v>31905.5</v>
      </c>
      <c r="B340">
        <v>1.397843499580631E-2</v>
      </c>
      <c r="D340" s="56">
        <f>A340/A$18</f>
        <v>3.19055</v>
      </c>
      <c r="E340" s="56">
        <f>B340/B$18</f>
        <v>1.397843499580631E-2</v>
      </c>
      <c r="F340" s="13">
        <f t="shared" si="59"/>
        <v>10.179609302499999</v>
      </c>
      <c r="G340" s="13">
        <f t="shared" si="60"/>
        <v>32.478552460091372</v>
      </c>
      <c r="H340" s="13">
        <f t="shared" si="61"/>
        <v>103.62444555154453</v>
      </c>
      <c r="I340" s="13">
        <f t="shared" si="62"/>
        <v>4.4598895775869826E-2</v>
      </c>
      <c r="J340" s="13">
        <f t="shared" si="63"/>
        <v>0.14229500691770147</v>
      </c>
      <c r="K340" s="13">
        <f t="shared" ca="1" si="55"/>
        <v>1.2524168751108317E-2</v>
      </c>
      <c r="L340" s="13">
        <f t="shared" ca="1" si="64"/>
        <v>2.1148903104680048E-6</v>
      </c>
      <c r="M340" s="13">
        <f ca="1">(M$1-M$2*D340+M$3*F340)^2</f>
        <v>12404009957.703108</v>
      </c>
      <c r="N340" s="13">
        <f ca="1">(-M$2+M$4*D340-M$5*F340)^2</f>
        <v>68286851110.728615</v>
      </c>
      <c r="O340" s="13">
        <f ca="1">+(M$3-D340*M$5+F340*M$6)^2</f>
        <v>12306380222.323742</v>
      </c>
      <c r="P340" s="11">
        <f t="shared" ca="1" si="65"/>
        <v>1.4542662446979937E-3</v>
      </c>
    </row>
    <row r="341" spans="1:16" x14ac:dyDescent="0.2">
      <c r="A341">
        <v>31908</v>
      </c>
      <c r="B341">
        <v>1.2776359995768871E-2</v>
      </c>
      <c r="D341" s="56">
        <f>A341/A$18</f>
        <v>3.1907999999999999</v>
      </c>
      <c r="E341" s="56">
        <f>B341/B$18</f>
        <v>1.2776359995768871E-2</v>
      </c>
      <c r="F341" s="13">
        <f>D341*D341</f>
        <v>10.181204639999999</v>
      </c>
      <c r="G341" s="13">
        <f>D341*F341</f>
        <v>32.486187765311996</v>
      </c>
      <c r="H341" s="13">
        <f>F341*F341</f>
        <v>103.65692792155751</v>
      </c>
      <c r="I341" s="13">
        <f>E341*D341</f>
        <v>4.0766809474499309E-2</v>
      </c>
      <c r="J341" s="13">
        <f>I341*D341</f>
        <v>0.13007873567123238</v>
      </c>
      <c r="K341" s="13">
        <f t="shared" ca="1" si="55"/>
        <v>1.2526986859462888E-2</v>
      </c>
      <c r="L341" s="13">
        <f ca="1">+(K341-E341)^2</f>
        <v>6.218696111108226E-8</v>
      </c>
      <c r="M341" s="13">
        <f ca="1">(M$1-M$2*D341+M$3*F341)^2</f>
        <v>12430498063.730152</v>
      </c>
      <c r="N341" s="13">
        <f ca="1">(-M$2+M$4*D341-M$5*F341)^2</f>
        <v>68400051936.544365</v>
      </c>
      <c r="O341" s="13">
        <f ca="1">+(M$3-D341*M$5+F341*M$6)^2</f>
        <v>12321283401.732082</v>
      </c>
      <c r="P341" s="11">
        <f ca="1">+E341-K341</f>
        <v>2.4937313630598278E-4</v>
      </c>
    </row>
    <row r="342" spans="1:16" x14ac:dyDescent="0.2">
      <c r="A342">
        <v>32656</v>
      </c>
      <c r="B342">
        <v>1.2015519998385571E-2</v>
      </c>
      <c r="D342" s="56">
        <f t="shared" ref="D342:D355" si="66">A342/A$18</f>
        <v>3.2656000000000001</v>
      </c>
      <c r="E342" s="56">
        <f t="shared" ref="E342:E355" si="67">B342/B$18</f>
        <v>1.2015519998385571E-2</v>
      </c>
      <c r="F342" s="13">
        <f t="shared" ref="F342:F355" si="68">D342*D342</f>
        <v>10.664143360000001</v>
      </c>
      <c r="G342" s="13">
        <f t="shared" ref="G342:G355" si="69">D342*F342</f>
        <v>34.824826556415999</v>
      </c>
      <c r="H342" s="13">
        <f t="shared" ref="H342:H355" si="70">F342*F342</f>
        <v>113.72395360263211</v>
      </c>
      <c r="I342" s="13">
        <f t="shared" ref="I342:I355" si="71">E342*D342</f>
        <v>3.923788210672792E-2</v>
      </c>
      <c r="J342" s="13">
        <f t="shared" ref="J342:J355" si="72">I342*D342</f>
        <v>0.12813522780773071</v>
      </c>
      <c r="K342" s="13">
        <f t="shared" ref="K342:K355" ca="1" si="73">+E$4+E$5*D342+E$6*D342^2</f>
        <v>1.3383550003569526E-2</v>
      </c>
      <c r="L342" s="13">
        <f t="shared" ref="L342:L355" ca="1" si="74">+(K342-E342)^2</f>
        <v>1.8715060950836119E-6</v>
      </c>
      <c r="M342" s="13">
        <f t="shared" ref="M342:M355" ca="1" si="75">(M$1-M$2*D342+M$3*F342)^2</f>
        <v>21971480008.448452</v>
      </c>
      <c r="N342" s="13">
        <f t="shared" ref="N342:N355" ca="1" si="76">(-M$2+M$4*D342-M$5*F342)^2</f>
        <v>107693403426.21896</v>
      </c>
      <c r="O342" s="13">
        <f t="shared" ref="O342:O355" ca="1" si="77">+(M$3-D342*M$5+F342*M$6)^2</f>
        <v>17323735863.847977</v>
      </c>
      <c r="P342" s="11">
        <f t="shared" ref="P342:P355" ca="1" si="78">+E342-K342</f>
        <v>-1.3680300051839549E-3</v>
      </c>
    </row>
    <row r="343" spans="1:16" x14ac:dyDescent="0.2">
      <c r="A343">
        <v>32668.5</v>
      </c>
      <c r="B343">
        <v>1.3705145000130869E-2</v>
      </c>
      <c r="D343" s="56">
        <f t="shared" si="66"/>
        <v>3.2668499999999998</v>
      </c>
      <c r="E343" s="56">
        <f t="shared" si="67"/>
        <v>1.3705145000130869E-2</v>
      </c>
      <c r="F343" s="13">
        <f t="shared" si="68"/>
        <v>10.672308922499999</v>
      </c>
      <c r="G343" s="13">
        <f t="shared" si="69"/>
        <v>34.864832403469123</v>
      </c>
      <c r="H343" s="13">
        <f t="shared" si="70"/>
        <v>113.89817773727309</v>
      </c>
      <c r="I343" s="13">
        <f t="shared" si="71"/>
        <v>4.4772652943677528E-2</v>
      </c>
      <c r="J343" s="13">
        <f t="shared" si="72"/>
        <v>0.14626554126905292</v>
      </c>
      <c r="K343" s="13">
        <f t="shared" ca="1" si="73"/>
        <v>1.3398090889564684E-2</v>
      </c>
      <c r="L343" s="13">
        <f t="shared" ca="1" si="74"/>
        <v>9.4282226815591411E-8</v>
      </c>
      <c r="M343" s="13">
        <f t="shared" ca="1" si="75"/>
        <v>22159773850.978745</v>
      </c>
      <c r="N343" s="13">
        <f t="shared" ca="1" si="76"/>
        <v>108446155859.7766</v>
      </c>
      <c r="O343" s="13">
        <f t="shared" ca="1" si="77"/>
        <v>17416910551.198727</v>
      </c>
      <c r="P343" s="11">
        <f t="shared" ca="1" si="78"/>
        <v>3.0705411056618573E-4</v>
      </c>
    </row>
    <row r="344" spans="1:16" x14ac:dyDescent="0.2">
      <c r="A344">
        <v>32669</v>
      </c>
      <c r="B344">
        <v>1.1464729999715928E-2</v>
      </c>
      <c r="D344" s="56">
        <f t="shared" si="66"/>
        <v>3.2669000000000001</v>
      </c>
      <c r="E344" s="56">
        <f t="shared" si="67"/>
        <v>1.1464729999715928E-2</v>
      </c>
      <c r="F344" s="13">
        <f t="shared" si="68"/>
        <v>10.67263561</v>
      </c>
      <c r="G344" s="13">
        <f t="shared" si="69"/>
        <v>34.866433274309003</v>
      </c>
      <c r="H344" s="13">
        <f t="shared" si="70"/>
        <v>113.90515086384008</v>
      </c>
      <c r="I344" s="13">
        <f t="shared" si="71"/>
        <v>3.7454126436071968E-2</v>
      </c>
      <c r="J344" s="13">
        <f t="shared" si="72"/>
        <v>0.12235888565400352</v>
      </c>
      <c r="K344" s="13">
        <f t="shared" ca="1" si="73"/>
        <v>1.339867267998728E-2</v>
      </c>
      <c r="L344" s="13">
        <f t="shared" ca="1" si="74"/>
        <v>3.7401342905751422E-6</v>
      </c>
      <c r="M344" s="13">
        <f t="shared" ca="1" si="75"/>
        <v>22167326366.457687</v>
      </c>
      <c r="N344" s="13">
        <f t="shared" ca="1" si="76"/>
        <v>108476334626.98161</v>
      </c>
      <c r="O344" s="13">
        <f t="shared" ca="1" si="77"/>
        <v>17420644346.726639</v>
      </c>
      <c r="P344" s="11">
        <f t="shared" ca="1" si="78"/>
        <v>-1.9339426802713524E-3</v>
      </c>
    </row>
    <row r="345" spans="1:16" x14ac:dyDescent="0.2">
      <c r="A345">
        <v>32776</v>
      </c>
      <c r="B345">
        <v>1.3115919995470904E-2</v>
      </c>
      <c r="D345" s="56">
        <f t="shared" si="66"/>
        <v>3.2776000000000001</v>
      </c>
      <c r="E345" s="56">
        <f t="shared" si="67"/>
        <v>1.3115919995470904E-2</v>
      </c>
      <c r="F345" s="13">
        <f t="shared" si="68"/>
        <v>10.742661760000001</v>
      </c>
      <c r="G345" s="13">
        <f t="shared" si="69"/>
        <v>35.210148184576006</v>
      </c>
      <c r="H345" s="13">
        <f t="shared" si="70"/>
        <v>115.40478168976631</v>
      </c>
      <c r="I345" s="13">
        <f t="shared" si="71"/>
        <v>4.2988739377155437E-2</v>
      </c>
      <c r="J345" s="13">
        <f t="shared" si="72"/>
        <v>0.14089989218256466</v>
      </c>
      <c r="K345" s="13">
        <f t="shared" ca="1" si="73"/>
        <v>1.352345009035231E-2</v>
      </c>
      <c r="L345" s="13">
        <f t="shared" ca="1" si="74"/>
        <v>1.6608077823404797E-7</v>
      </c>
      <c r="M345" s="13">
        <f t="shared" ca="1" si="75"/>
        <v>23820598741.429108</v>
      </c>
      <c r="N345" s="13">
        <f t="shared" ca="1" si="76"/>
        <v>115056946897.00745</v>
      </c>
      <c r="O345" s="13">
        <f t="shared" ca="1" si="77"/>
        <v>18231797596.999477</v>
      </c>
      <c r="P345" s="11">
        <f t="shared" ca="1" si="78"/>
        <v>-4.0753009488140625E-4</v>
      </c>
    </row>
    <row r="346" spans="1:16" x14ac:dyDescent="0.2">
      <c r="A346">
        <v>33400</v>
      </c>
      <c r="B346">
        <v>2.8277999997953884E-2</v>
      </c>
      <c r="D346" s="56">
        <f t="shared" si="66"/>
        <v>3.34</v>
      </c>
      <c r="E346" s="56">
        <f t="shared" si="67"/>
        <v>2.8277999997953884E-2</v>
      </c>
      <c r="F346" s="13">
        <f t="shared" si="68"/>
        <v>11.1556</v>
      </c>
      <c r="G346" s="13">
        <f t="shared" si="69"/>
        <v>37.259703999999999</v>
      </c>
      <c r="H346" s="13">
        <f t="shared" si="70"/>
        <v>124.44741135999999</v>
      </c>
      <c r="I346" s="13">
        <f t="shared" si="71"/>
        <v>9.4448519993165975E-2</v>
      </c>
      <c r="J346" s="13">
        <f t="shared" si="72"/>
        <v>0.31545805677717437</v>
      </c>
      <c r="K346" s="13">
        <f t="shared" ca="1" si="73"/>
        <v>1.4262000032410944E-2</v>
      </c>
      <c r="L346" s="13">
        <f t="shared" ca="1" si="74"/>
        <v>1.9644825503409971E-4</v>
      </c>
      <c r="M346" s="13">
        <f t="shared" ca="1" si="75"/>
        <v>35002823921.237144</v>
      </c>
      <c r="N346" s="13">
        <f t="shared" ca="1" si="76"/>
        <v>158490767017.4472</v>
      </c>
      <c r="O346" s="13">
        <f t="shared" ca="1" si="77"/>
        <v>23460896503.772747</v>
      </c>
      <c r="P346" s="11">
        <f t="shared" ca="1" si="78"/>
        <v>1.401599996554294E-2</v>
      </c>
    </row>
    <row r="347" spans="1:16" x14ac:dyDescent="0.2">
      <c r="A347">
        <v>33637.5</v>
      </c>
      <c r="B347">
        <v>1.3680874995770864E-2</v>
      </c>
      <c r="D347" s="56">
        <f t="shared" si="66"/>
        <v>3.36375</v>
      </c>
      <c r="E347" s="56">
        <f t="shared" si="67"/>
        <v>1.3680874995770864E-2</v>
      </c>
      <c r="F347" s="13">
        <f t="shared" si="68"/>
        <v>11.3148140625</v>
      </c>
      <c r="G347" s="13">
        <f t="shared" si="69"/>
        <v>38.060205802734373</v>
      </c>
      <c r="H347" s="13">
        <f t="shared" si="70"/>
        <v>128.02501726894775</v>
      </c>
      <c r="I347" s="13">
        <f t="shared" si="71"/>
        <v>4.6019043267024246E-2</v>
      </c>
      <c r="J347" s="13">
        <f t="shared" si="72"/>
        <v>0.15479655678945281</v>
      </c>
      <c r="K347" s="13">
        <f t="shared" ca="1" si="73"/>
        <v>1.4547977298749628E-2</v>
      </c>
      <c r="L347" s="13">
        <f t="shared" ca="1" si="74"/>
        <v>7.5186640383107521E-7</v>
      </c>
      <c r="M347" s="13">
        <f t="shared" ca="1" si="75"/>
        <v>39993626968.724754</v>
      </c>
      <c r="N347" s="13">
        <f t="shared" ca="1" si="76"/>
        <v>177414334461.1373</v>
      </c>
      <c r="O347" s="13">
        <f t="shared" ca="1" si="77"/>
        <v>25685641736.728607</v>
      </c>
      <c r="P347" s="11">
        <f t="shared" ca="1" si="78"/>
        <v>-8.6710230297876341E-4</v>
      </c>
    </row>
    <row r="348" spans="1:16" x14ac:dyDescent="0.2">
      <c r="A348">
        <v>33643.5</v>
      </c>
      <c r="B348">
        <v>1.3395895002759062E-2</v>
      </c>
      <c r="D348" s="56">
        <f t="shared" si="66"/>
        <v>3.36435</v>
      </c>
      <c r="E348" s="56">
        <f t="shared" si="67"/>
        <v>1.3395895002759062E-2</v>
      </c>
      <c r="F348" s="13">
        <f t="shared" si="68"/>
        <v>11.318850922499999</v>
      </c>
      <c r="G348" s="13">
        <f t="shared" si="69"/>
        <v>38.080576101112875</v>
      </c>
      <c r="H348" s="13">
        <f t="shared" si="70"/>
        <v>128.11638620577909</v>
      </c>
      <c r="I348" s="13">
        <f t="shared" si="71"/>
        <v>4.5068479352532449E-2</v>
      </c>
      <c r="J348" s="13">
        <f t="shared" si="72"/>
        <v>0.15162613850969253</v>
      </c>
      <c r="K348" s="13">
        <f t="shared" ca="1" si="73"/>
        <v>1.4555236822945922E-2</v>
      </c>
      <c r="L348" s="13">
        <f t="shared" ca="1" si="74"/>
        <v>1.3440734560341831E-6</v>
      </c>
      <c r="M348" s="13">
        <f t="shared" ca="1" si="75"/>
        <v>40125241517.6353</v>
      </c>
      <c r="N348" s="13">
        <f t="shared" ca="1" si="76"/>
        <v>177910291166.34244</v>
      </c>
      <c r="O348" s="13">
        <f t="shared" ca="1" si="77"/>
        <v>25743590710.094826</v>
      </c>
      <c r="P348" s="11">
        <f t="shared" ca="1" si="78"/>
        <v>-1.1593418201868606E-3</v>
      </c>
    </row>
    <row r="349" spans="1:16" x14ac:dyDescent="0.2">
      <c r="A349">
        <v>33645</v>
      </c>
      <c r="B349">
        <v>1.4274649998696987E-2</v>
      </c>
      <c r="D349" s="56">
        <f t="shared" si="66"/>
        <v>3.3645</v>
      </c>
      <c r="E349" s="56">
        <f t="shared" si="67"/>
        <v>1.4274649998696987E-2</v>
      </c>
      <c r="F349" s="13">
        <f t="shared" si="68"/>
        <v>11.31986025</v>
      </c>
      <c r="G349" s="13">
        <f t="shared" si="69"/>
        <v>38.085669811125001</v>
      </c>
      <c r="H349" s="13">
        <f t="shared" si="70"/>
        <v>128.13923607953006</v>
      </c>
      <c r="I349" s="13">
        <f t="shared" si="71"/>
        <v>4.8027059920616011E-2</v>
      </c>
      <c r="J349" s="13">
        <f t="shared" si="72"/>
        <v>0.16158704310291258</v>
      </c>
      <c r="K349" s="13">
        <f t="shared" ca="1" si="73"/>
        <v>1.455705197223444E-2</v>
      </c>
      <c r="L349" s="13">
        <f t="shared" ca="1" si="74"/>
        <v>7.9750874657848645E-8</v>
      </c>
      <c r="M349" s="13">
        <f t="shared" ca="1" si="75"/>
        <v>40158188374.917007</v>
      </c>
      <c r="N349" s="13">
        <f t="shared" ca="1" si="76"/>
        <v>178034419859.04858</v>
      </c>
      <c r="O349" s="13">
        <f t="shared" ca="1" si="77"/>
        <v>25758091544.609009</v>
      </c>
      <c r="P349" s="11">
        <f t="shared" ca="1" si="78"/>
        <v>-2.8240197353745361E-4</v>
      </c>
    </row>
    <row r="350" spans="1:16" x14ac:dyDescent="0.2">
      <c r="A350">
        <v>33645.5</v>
      </c>
      <c r="B350">
        <v>1.4234235000913031E-2</v>
      </c>
      <c r="D350" s="56">
        <f t="shared" si="66"/>
        <v>3.3645499999999999</v>
      </c>
      <c r="E350" s="56">
        <f t="shared" si="67"/>
        <v>1.4234235000913031E-2</v>
      </c>
      <c r="F350" s="13">
        <f t="shared" si="68"/>
        <v>11.320196702499999</v>
      </c>
      <c r="G350" s="13">
        <f t="shared" si="69"/>
        <v>38.08736781539637</v>
      </c>
      <c r="H350" s="13">
        <f t="shared" si="70"/>
        <v>128.14685338329184</v>
      </c>
      <c r="I350" s="13">
        <f t="shared" si="71"/>
        <v>4.7891795372321938E-2</v>
      </c>
      <c r="J350" s="13">
        <f t="shared" si="72"/>
        <v>0.16113434011994576</v>
      </c>
      <c r="K350" s="13">
        <f t="shared" ca="1" si="73"/>
        <v>1.4557657045840784E-2</v>
      </c>
      <c r="L350" s="13">
        <f t="shared" ca="1" si="74"/>
        <v>1.0460181914524933E-7</v>
      </c>
      <c r="M350" s="13">
        <f t="shared" ca="1" si="75"/>
        <v>40169174504.295891</v>
      </c>
      <c r="N350" s="13">
        <f t="shared" ca="1" si="76"/>
        <v>178075808496.59055</v>
      </c>
      <c r="O350" s="13">
        <f t="shared" ca="1" si="77"/>
        <v>25762926364.670219</v>
      </c>
      <c r="P350" s="11">
        <f t="shared" ca="1" si="78"/>
        <v>-3.2342204492775278E-4</v>
      </c>
    </row>
    <row r="351" spans="1:16" x14ac:dyDescent="0.2">
      <c r="A351">
        <v>33648</v>
      </c>
      <c r="B351">
        <v>1.4232159999664873E-2</v>
      </c>
      <c r="D351" s="56">
        <f t="shared" si="66"/>
        <v>3.3647999999999998</v>
      </c>
      <c r="E351" s="56">
        <f t="shared" si="67"/>
        <v>1.4232159999664873E-2</v>
      </c>
      <c r="F351" s="13">
        <f t="shared" si="68"/>
        <v>11.321879039999999</v>
      </c>
      <c r="G351" s="13">
        <f t="shared" si="69"/>
        <v>38.095858593791995</v>
      </c>
      <c r="H351" s="13">
        <f t="shared" si="70"/>
        <v>128.18494499639129</v>
      </c>
      <c r="I351" s="13">
        <f t="shared" si="71"/>
        <v>4.7888371966872359E-2</v>
      </c>
      <c r="J351" s="13">
        <f t="shared" si="72"/>
        <v>0.16113479399413211</v>
      </c>
      <c r="K351" s="13">
        <f t="shared" ca="1" si="73"/>
        <v>1.4560682592698809E-2</v>
      </c>
      <c r="L351" s="13">
        <f t="shared" ca="1" si="74"/>
        <v>1.0792709413374092E-7</v>
      </c>
      <c r="M351" s="13">
        <f t="shared" ca="1" si="75"/>
        <v>40224133986.070313</v>
      </c>
      <c r="N351" s="13">
        <f t="shared" ca="1" si="76"/>
        <v>178282844755.96725</v>
      </c>
      <c r="O351" s="13">
        <f t="shared" ca="1" si="77"/>
        <v>25787109531.057934</v>
      </c>
      <c r="P351" s="11">
        <f t="shared" ca="1" si="78"/>
        <v>-3.2852259303393569E-4</v>
      </c>
    </row>
    <row r="352" spans="1:16" x14ac:dyDescent="0.2">
      <c r="A352">
        <v>35608.5</v>
      </c>
      <c r="B352">
        <v>2.566494499478722E-2</v>
      </c>
      <c r="D352" s="56">
        <f t="shared" si="66"/>
        <v>3.5608499999999998</v>
      </c>
      <c r="E352" s="56">
        <f t="shared" si="67"/>
        <v>2.566494499478722E-2</v>
      </c>
      <c r="F352" s="13">
        <f t="shared" si="68"/>
        <v>12.679652722499998</v>
      </c>
      <c r="G352" s="13">
        <f t="shared" si="69"/>
        <v>45.150341396914115</v>
      </c>
      <c r="H352" s="13">
        <f t="shared" si="70"/>
        <v>160.77359316320161</v>
      </c>
      <c r="I352" s="13">
        <f t="shared" si="71"/>
        <v>9.1389019384688075E-2</v>
      </c>
      <c r="J352" s="13">
        <f t="shared" si="72"/>
        <v>0.32542258967596654</v>
      </c>
      <c r="K352" s="13">
        <f t="shared" ca="1" si="73"/>
        <v>1.702507725417881E-2</v>
      </c>
      <c r="L352" s="13">
        <f t="shared" ca="1" si="74"/>
        <v>7.4647314575205883E-5</v>
      </c>
      <c r="M352" s="13">
        <f t="shared" ca="1" si="75"/>
        <v>99918478863.359863</v>
      </c>
      <c r="N352" s="13">
        <f t="shared" ca="1" si="76"/>
        <v>393455810949.95428</v>
      </c>
      <c r="O352" s="13">
        <f t="shared" ca="1" si="77"/>
        <v>49843918718.910866</v>
      </c>
      <c r="P352" s="11">
        <f t="shared" ca="1" si="78"/>
        <v>8.6398677406084104E-3</v>
      </c>
    </row>
    <row r="353" spans="1:16" x14ac:dyDescent="0.2">
      <c r="A353">
        <v>35613.5</v>
      </c>
      <c r="B353">
        <v>2.4860794997948688E-2</v>
      </c>
      <c r="D353" s="56">
        <f t="shared" si="66"/>
        <v>3.56135</v>
      </c>
      <c r="E353" s="56">
        <f t="shared" si="67"/>
        <v>2.4860794997948688E-2</v>
      </c>
      <c r="F353" s="13">
        <f t="shared" si="68"/>
        <v>12.683213822500001</v>
      </c>
      <c r="G353" s="13">
        <f t="shared" si="69"/>
        <v>45.16936354676038</v>
      </c>
      <c r="H353" s="13">
        <f t="shared" si="70"/>
        <v>160.8639128672551</v>
      </c>
      <c r="I353" s="13">
        <f t="shared" si="71"/>
        <v>8.8537992265944554E-2</v>
      </c>
      <c r="J353" s="13">
        <f t="shared" si="72"/>
        <v>0.31531477875632163</v>
      </c>
      <c r="K353" s="13">
        <f t="shared" ca="1" si="73"/>
        <v>1.7031596693964278E-2</v>
      </c>
      <c r="L353" s="13">
        <f t="shared" ca="1" si="74"/>
        <v>6.1296346083112354E-5</v>
      </c>
      <c r="M353" s="13">
        <f t="shared" ca="1" si="75"/>
        <v>100117870718.50771</v>
      </c>
      <c r="N353" s="13">
        <f t="shared" ca="1" si="76"/>
        <v>394152810823.52429</v>
      </c>
      <c r="O353" s="13">
        <f t="shared" ca="1" si="77"/>
        <v>49919436929.425652</v>
      </c>
      <c r="P353" s="11">
        <f t="shared" ca="1" si="78"/>
        <v>7.8291983039844096E-3</v>
      </c>
    </row>
    <row r="354" spans="1:16" x14ac:dyDescent="0.2">
      <c r="A354">
        <v>35817</v>
      </c>
      <c r="B354">
        <v>1.5311889997974504E-2</v>
      </c>
      <c r="D354" s="56">
        <f t="shared" si="66"/>
        <v>3.5817000000000001</v>
      </c>
      <c r="E354" s="56">
        <f t="shared" si="67"/>
        <v>1.5311889997974504E-2</v>
      </c>
      <c r="F354" s="13">
        <f t="shared" si="68"/>
        <v>12.828574890000001</v>
      </c>
      <c r="G354" s="13">
        <f t="shared" si="69"/>
        <v>45.948106683513004</v>
      </c>
      <c r="H354" s="13">
        <f t="shared" si="70"/>
        <v>164.57233370833853</v>
      </c>
      <c r="I354" s="13">
        <f t="shared" si="71"/>
        <v>5.4842596405745285E-2</v>
      </c>
      <c r="J354" s="13">
        <f t="shared" si="72"/>
        <v>0.19642972754645791</v>
      </c>
      <c r="K354" s="13">
        <f t="shared" ca="1" si="73"/>
        <v>1.7297949567237687E-2</v>
      </c>
      <c r="L354" s="13">
        <f t="shared" ca="1" si="74"/>
        <v>3.9444326126618622E-6</v>
      </c>
      <c r="M354" s="13">
        <f t="shared" ca="1" si="75"/>
        <v>108460264359.21564</v>
      </c>
      <c r="N354" s="13">
        <f t="shared" ca="1" si="76"/>
        <v>423226428030.5683</v>
      </c>
      <c r="O354" s="13">
        <f t="shared" ca="1" si="77"/>
        <v>53059880471.908737</v>
      </c>
      <c r="P354" s="11">
        <f t="shared" ca="1" si="78"/>
        <v>-1.9860595692631836E-3</v>
      </c>
    </row>
    <row r="355" spans="1:16" x14ac:dyDescent="0.2">
      <c r="A355">
        <v>39237</v>
      </c>
      <c r="B355">
        <v>1.7073290000553243E-2</v>
      </c>
      <c r="D355" s="56">
        <f t="shared" si="66"/>
        <v>3.9237000000000002</v>
      </c>
      <c r="E355" s="56">
        <f t="shared" si="67"/>
        <v>1.7073290000553243E-2</v>
      </c>
      <c r="F355" s="13">
        <f t="shared" si="68"/>
        <v>15.395421690000001</v>
      </c>
      <c r="G355" s="13">
        <f t="shared" si="69"/>
        <v>60.407016085053009</v>
      </c>
      <c r="H355" s="13">
        <f t="shared" si="70"/>
        <v>237.01900901292248</v>
      </c>
      <c r="I355" s="13">
        <f t="shared" si="71"/>
        <v>6.6990467975170762E-2</v>
      </c>
      <c r="J355" s="13">
        <f t="shared" si="72"/>
        <v>0.26285049919417752</v>
      </c>
      <c r="K355" s="13">
        <f t="shared" ca="1" si="73"/>
        <v>2.2069726019651868E-2</v>
      </c>
      <c r="L355" s="13">
        <f t="shared" ca="1" si="74"/>
        <v>2.4964372892946119E-5</v>
      </c>
      <c r="M355" s="13">
        <f t="shared" ca="1" si="75"/>
        <v>327625989991.34277</v>
      </c>
      <c r="N355" s="13">
        <f t="shared" ca="1" si="76"/>
        <v>1152819641694.0732</v>
      </c>
      <c r="O355" s="13">
        <f t="shared" ca="1" si="77"/>
        <v>128368664613.02576</v>
      </c>
      <c r="P355" s="11">
        <f t="shared" ca="1" si="78"/>
        <v>-4.9964360190986254E-3</v>
      </c>
    </row>
    <row r="356" spans="1:16" x14ac:dyDescent="0.2">
      <c r="A356">
        <v>39391</v>
      </c>
      <c r="B356">
        <v>3.2025469998188782E-2</v>
      </c>
      <c r="D356" s="56">
        <f>A356/A$18</f>
        <v>3.9390999999999998</v>
      </c>
      <c r="E356" s="56">
        <f>B356/B$18</f>
        <v>3.2025469998188782E-2</v>
      </c>
      <c r="F356" s="13">
        <f>D356*D356</f>
        <v>15.516508809999999</v>
      </c>
      <c r="G356" s="13">
        <f>D356*F356</f>
        <v>61.121079853470995</v>
      </c>
      <c r="H356" s="13">
        <f>F356*F356</f>
        <v>240.76204565080761</v>
      </c>
      <c r="I356" s="13">
        <f>E356*D356</f>
        <v>0.12615152886986541</v>
      </c>
      <c r="J356" s="13">
        <f>I356*D356</f>
        <v>0.49692348737128683</v>
      </c>
      <c r="K356" s="13">
        <f ca="1">+E$4+E$5*D356+E$6*D356^2</f>
        <v>2.2297718856045114E-2</v>
      </c>
      <c r="L356" s="13">
        <f ca="1">+(K356-E356)^2</f>
        <v>9.4629142283477445E-5</v>
      </c>
      <c r="M356" s="13">
        <f ca="1">(M$1-M$2*D356+M$3*F356)^2</f>
        <v>341620076780.05194</v>
      </c>
      <c r="N356" s="13">
        <f ca="1">(-M$2+M$4*D356-M$5*F356)^2</f>
        <v>1198073708706.4084</v>
      </c>
      <c r="O356" s="13">
        <f ca="1">+(M$3-D356*M$5+F356*M$6)^2</f>
        <v>132906336022.41507</v>
      </c>
      <c r="P356" s="11">
        <f ca="1">+E356-K356</f>
        <v>9.7277511421436681E-3</v>
      </c>
    </row>
    <row r="357" spans="1:16" x14ac:dyDescent="0.2">
      <c r="A357">
        <v>40386</v>
      </c>
      <c r="B357">
        <v>1.9799620000412688E-2</v>
      </c>
      <c r="D357" s="56">
        <f>A357/A$18</f>
        <v>4.0385999999999997</v>
      </c>
      <c r="E357" s="56">
        <f>B357/B$18</f>
        <v>1.9799620000412688E-2</v>
      </c>
      <c r="F357" s="13">
        <f>D357*D357</f>
        <v>16.310289959999999</v>
      </c>
      <c r="G357" s="13">
        <f>D357*F357</f>
        <v>65.870737032455992</v>
      </c>
      <c r="H357" s="13">
        <f>F357*F357</f>
        <v>266.02555857927678</v>
      </c>
      <c r="I357" s="13">
        <f>E357*D357</f>
        <v>7.9962745333666679E-2</v>
      </c>
      <c r="J357" s="13">
        <f>I357*D357</f>
        <v>0.32293754330454622</v>
      </c>
      <c r="K357" s="13">
        <f ca="1">+E$4+E$5*D357+E$6*D357^2</f>
        <v>2.3798048662435713E-2</v>
      </c>
      <c r="L357" s="13">
        <f ca="1">+(K357-E357)^2</f>
        <v>1.5987431765287238E-5</v>
      </c>
      <c r="M357" s="13">
        <f ca="1">(M$1-M$2*D357+M$3*F357)^2</f>
        <v>442267210429.48761</v>
      </c>
      <c r="N357" s="13">
        <f ca="1">(-M$2+M$4*D357-M$5*F357)^2</f>
        <v>1520758479486.1731</v>
      </c>
      <c r="O357" s="13">
        <f ca="1">+(M$3-D357*M$5+F357*M$6)^2</f>
        <v>164994494409.52042</v>
      </c>
      <c r="P357" s="11">
        <f ca="1">+E357-K357</f>
        <v>-3.998428662023025E-3</v>
      </c>
    </row>
  </sheetData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2024-08-03T07:38:37Z</dcterms:modified>
</cp:coreProperties>
</file>