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2D41ACC-5C0C-4782-B217-4E2FC3BC2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J53" i="1" s="1"/>
  <c r="Q53" i="1"/>
  <c r="F14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4" i="1"/>
  <c r="Q56" i="1"/>
  <c r="G45" i="2"/>
  <c r="C45" i="2"/>
  <c r="G14" i="2"/>
  <c r="C14" i="2"/>
  <c r="G44" i="2"/>
  <c r="C44" i="2"/>
  <c r="G13" i="2"/>
  <c r="C13" i="2"/>
  <c r="G12" i="2"/>
  <c r="C12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1" i="2"/>
  <c r="C11" i="2"/>
  <c r="H45" i="2"/>
  <c r="B45" i="2"/>
  <c r="D45" i="2"/>
  <c r="A45" i="2"/>
  <c r="H14" i="2"/>
  <c r="B14" i="2"/>
  <c r="D14" i="2"/>
  <c r="A14" i="2"/>
  <c r="H44" i="2"/>
  <c r="B44" i="2"/>
  <c r="D44" i="2"/>
  <c r="A44" i="2"/>
  <c r="H13" i="2"/>
  <c r="B13" i="2"/>
  <c r="D13" i="2"/>
  <c r="A13" i="2"/>
  <c r="H12" i="2"/>
  <c r="B12" i="2"/>
  <c r="D12" i="2"/>
  <c r="A12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1" i="2"/>
  <c r="B11" i="2"/>
  <c r="D11" i="2"/>
  <c r="A11" i="2"/>
  <c r="C17" i="1"/>
  <c r="Q55" i="1"/>
  <c r="Q51" i="1"/>
  <c r="Q52" i="1"/>
  <c r="E22" i="1"/>
  <c r="F22" i="1" s="1"/>
  <c r="G22" i="1" s="1"/>
  <c r="I22" i="1" s="1"/>
  <c r="Q21" i="1"/>
  <c r="E15" i="2"/>
  <c r="E21" i="1"/>
  <c r="F21" i="1" s="1"/>
  <c r="G21" i="1" s="1"/>
  <c r="H21" i="1" s="1"/>
  <c r="E45" i="1"/>
  <c r="E38" i="2" s="1"/>
  <c r="E37" i="1"/>
  <c r="F37" i="1" s="1"/>
  <c r="G37" i="1" s="1"/>
  <c r="I37" i="1" s="1"/>
  <c r="E29" i="1"/>
  <c r="E22" i="2" s="1"/>
  <c r="E48" i="1"/>
  <c r="F48" i="1" s="1"/>
  <c r="G48" i="1" s="1"/>
  <c r="I48" i="1" s="1"/>
  <c r="E40" i="1"/>
  <c r="F40" i="1" s="1"/>
  <c r="G40" i="1" s="1"/>
  <c r="I40" i="1" s="1"/>
  <c r="E32" i="1"/>
  <c r="F32" i="1" s="1"/>
  <c r="G32" i="1" s="1"/>
  <c r="I32" i="1" s="1"/>
  <c r="E24" i="1"/>
  <c r="F24" i="1" s="1"/>
  <c r="G24" i="1" s="1"/>
  <c r="I24" i="1" s="1"/>
  <c r="E50" i="1"/>
  <c r="F50" i="1" s="1"/>
  <c r="G50" i="1" s="1"/>
  <c r="I50" i="1" s="1"/>
  <c r="E42" i="1"/>
  <c r="F42" i="1" s="1"/>
  <c r="G42" i="1" s="1"/>
  <c r="I42" i="1" s="1"/>
  <c r="E34" i="1"/>
  <c r="F34" i="1" s="1"/>
  <c r="G34" i="1" s="1"/>
  <c r="I34" i="1" s="1"/>
  <c r="E26" i="1"/>
  <c r="F26" i="1" s="1"/>
  <c r="G26" i="1" s="1"/>
  <c r="I26" i="1" s="1"/>
  <c r="E47" i="1"/>
  <c r="F47" i="1" s="1"/>
  <c r="G47" i="1" s="1"/>
  <c r="I47" i="1" s="1"/>
  <c r="E39" i="1"/>
  <c r="E32" i="2" s="1"/>
  <c r="E31" i="1"/>
  <c r="F31" i="1" s="1"/>
  <c r="G31" i="1" s="1"/>
  <c r="I31" i="1" s="1"/>
  <c r="E23" i="1"/>
  <c r="E16" i="2" s="1"/>
  <c r="E52" i="1"/>
  <c r="E13" i="2" s="1"/>
  <c r="E56" i="1"/>
  <c r="E45" i="2" s="1"/>
  <c r="E44" i="1"/>
  <c r="F44" i="1" s="1"/>
  <c r="G44" i="1" s="1"/>
  <c r="I44" i="1" s="1"/>
  <c r="E36" i="1"/>
  <c r="F36" i="1" s="1"/>
  <c r="G36" i="1" s="1"/>
  <c r="I36" i="1" s="1"/>
  <c r="E28" i="1"/>
  <c r="F28" i="1" s="1"/>
  <c r="G28" i="1" s="1"/>
  <c r="I28" i="1" s="1"/>
  <c r="E49" i="1"/>
  <c r="F49" i="1" s="1"/>
  <c r="G49" i="1" s="1"/>
  <c r="I49" i="1" s="1"/>
  <c r="E41" i="1"/>
  <c r="E34" i="2" s="1"/>
  <c r="E33" i="1"/>
  <c r="F33" i="1" s="1"/>
  <c r="G33" i="1" s="1"/>
  <c r="I33" i="1" s="1"/>
  <c r="E25" i="1"/>
  <c r="E18" i="2" s="1"/>
  <c r="E55" i="1"/>
  <c r="E14" i="2" s="1"/>
  <c r="E46" i="1"/>
  <c r="F46" i="1" s="1"/>
  <c r="G46" i="1" s="1"/>
  <c r="I46" i="1" s="1"/>
  <c r="E38" i="1"/>
  <c r="F38" i="1" s="1"/>
  <c r="G38" i="1" s="1"/>
  <c r="I38" i="1" s="1"/>
  <c r="E30" i="1"/>
  <c r="E51" i="1"/>
  <c r="F51" i="1" s="1"/>
  <c r="G51" i="1" s="1"/>
  <c r="I51" i="1" s="1"/>
  <c r="E54" i="1"/>
  <c r="F54" i="1" s="1"/>
  <c r="G54" i="1" s="1"/>
  <c r="I54" i="1" s="1"/>
  <c r="E43" i="1"/>
  <c r="F43" i="1" s="1"/>
  <c r="G43" i="1" s="1"/>
  <c r="I43" i="1" s="1"/>
  <c r="E35" i="1"/>
  <c r="F35" i="1" s="1"/>
  <c r="G35" i="1" s="1"/>
  <c r="I35" i="1" s="1"/>
  <c r="E27" i="1"/>
  <c r="E20" i="2" s="1"/>
  <c r="E43" i="2"/>
  <c r="E29" i="2"/>
  <c r="E33" i="2"/>
  <c r="E44" i="2"/>
  <c r="E19" i="2"/>
  <c r="E40" i="2"/>
  <c r="F30" i="1"/>
  <c r="G30" i="1" s="1"/>
  <c r="I30" i="1" s="1"/>
  <c r="E23" i="2"/>
  <c r="E21" i="2"/>
  <c r="E42" i="2"/>
  <c r="E31" i="2"/>
  <c r="E39" i="2" l="1"/>
  <c r="E17" i="2"/>
  <c r="E35" i="2"/>
  <c r="E36" i="2"/>
  <c r="E27" i="2"/>
  <c r="E26" i="2"/>
  <c r="F55" i="1"/>
  <c r="G55" i="1" s="1"/>
  <c r="K55" i="1" s="1"/>
  <c r="E37" i="2"/>
  <c r="F27" i="1"/>
  <c r="G27" i="1" s="1"/>
  <c r="I27" i="1" s="1"/>
  <c r="F25" i="1"/>
  <c r="G25" i="1" s="1"/>
  <c r="I25" i="1" s="1"/>
  <c r="F41" i="1"/>
  <c r="G41" i="1" s="1"/>
  <c r="I41" i="1" s="1"/>
  <c r="F56" i="1"/>
  <c r="G56" i="1" s="1"/>
  <c r="I56" i="1" s="1"/>
  <c r="F23" i="1"/>
  <c r="G23" i="1" s="1"/>
  <c r="F39" i="1"/>
  <c r="G39" i="1" s="1"/>
  <c r="I39" i="1" s="1"/>
  <c r="F45" i="1"/>
  <c r="G45" i="1" s="1"/>
  <c r="I45" i="1" s="1"/>
  <c r="E12" i="2"/>
  <c r="F52" i="1"/>
  <c r="G52" i="1" s="1"/>
  <c r="I52" i="1" s="1"/>
  <c r="F29" i="1"/>
  <c r="G29" i="1" s="1"/>
  <c r="I29" i="1" s="1"/>
  <c r="E25" i="2"/>
  <c r="E30" i="2"/>
  <c r="E41" i="2"/>
  <c r="E24" i="2"/>
  <c r="E28" i="2"/>
  <c r="E11" i="2"/>
  <c r="F15" i="1"/>
  <c r="C12" i="1"/>
  <c r="C11" i="1"/>
  <c r="O53" i="1" l="1"/>
  <c r="O27" i="1"/>
  <c r="O30" i="1"/>
  <c r="O39" i="1"/>
  <c r="O34" i="1"/>
  <c r="O22" i="1"/>
  <c r="O26" i="1"/>
  <c r="O29" i="1"/>
  <c r="O36" i="1"/>
  <c r="O47" i="1"/>
  <c r="O46" i="1"/>
  <c r="O45" i="1"/>
  <c r="O32" i="1"/>
  <c r="O43" i="1"/>
  <c r="O25" i="1"/>
  <c r="O41" i="1"/>
  <c r="O49" i="1"/>
  <c r="O24" i="1"/>
  <c r="O55" i="1"/>
  <c r="O23" i="1"/>
  <c r="O35" i="1"/>
  <c r="O21" i="1"/>
  <c r="O40" i="1"/>
  <c r="O44" i="1"/>
  <c r="O31" i="1"/>
  <c r="O56" i="1"/>
  <c r="O33" i="1"/>
  <c r="C15" i="1"/>
  <c r="F16" i="1" s="1"/>
  <c r="F18" i="1" s="1"/>
  <c r="O42" i="1"/>
  <c r="O28" i="1"/>
  <c r="O38" i="1"/>
  <c r="O54" i="1"/>
  <c r="O51" i="1"/>
  <c r="O48" i="1"/>
  <c r="O52" i="1"/>
  <c r="O50" i="1"/>
  <c r="O37" i="1"/>
  <c r="C16" i="1"/>
  <c r="D18" i="1" s="1"/>
  <c r="I23" i="1"/>
  <c r="C18" i="1" l="1"/>
  <c r="F17" i="1"/>
</calcChain>
</file>

<file path=xl/sharedStrings.xml><?xml version="1.0" encoding="utf-8"?>
<sst xmlns="http://schemas.openxmlformats.org/spreadsheetml/2006/main" count="415" uniqueCount="185">
  <si>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</si>
  <si>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</si>
  <si>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</si>
  <si>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</si>
  <si>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</si>
  <si>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</si>
  <si>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</si>
  <si>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</si>
  <si>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</si>
  <si>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</si>
  <si>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</si>
  <si>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</si>
  <si>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</si>
  <si>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</si>
  <si>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</si>
  <si>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</si>
  <si>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</si>
  <si>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</si>
  <si>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</si>
  <si>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</si>
  <si>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</si>
  <si>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</si>
  <si>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</si>
  <si>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</si>
  <si>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</si>
  <si>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</si>
  <si>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</si>
  <si>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</si>
  <si>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Paschke A</t>
  </si>
  <si>
    <t>BBSAG Bull.84</t>
  </si>
  <si>
    <t>B</t>
  </si>
  <si>
    <t>BBSAG Bull.98</t>
  </si>
  <si>
    <t># of data points:</t>
  </si>
  <si>
    <t>EW/KE</t>
  </si>
  <si>
    <t>Y Crv / GSC 06104-00405</t>
  </si>
  <si>
    <t>IBVS 5843</t>
  </si>
  <si>
    <t>I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</si>
  <si>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</si>
  <si>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</si>
  <si>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</si>
  <si>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</si>
  <si>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</si>
  <si>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</si>
  <si>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</si>
  <si>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</si>
  <si>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</si>
  <si>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</si>
  <si>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</si>
  <si>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</si>
  <si>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</si>
  <si>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</si>
  <si>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</si>
  <si>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</si>
  <si>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2425620.646 </t>
  </si>
  <si>
    <t> 09.01.1929 03:30 </t>
  </si>
  <si>
    <t> 0.000 </t>
  </si>
  <si>
    <t>P </t>
  </si>
  <si>
    <t> L.Meinunger </t>
  </si>
  <si>
    <t> MVS 2.47 </t>
  </si>
  <si>
    <t>2425651.584 </t>
  </si>
  <si>
    <t> 09.02.1929 02:00 </t>
  </si>
  <si>
    <t> 0.012 </t>
  </si>
  <si>
    <t>2425738.383 </t>
  </si>
  <si>
    <t> 06.05.1929 21:11 </t>
  </si>
  <si>
    <t> -0.028 </t>
  </si>
  <si>
    <t>2426331.679 </t>
  </si>
  <si>
    <t> 21.12.1930 04:17 </t>
  </si>
  <si>
    <t> -0.013 </t>
  </si>
  <si>
    <t>2426744.575 </t>
  </si>
  <si>
    <t> 07.02.1932 01:48 </t>
  </si>
  <si>
    <t> -0.039 </t>
  </si>
  <si>
    <t>2427102.610 </t>
  </si>
  <si>
    <t> 30.01.1933 02:38 </t>
  </si>
  <si>
    <t> -0.001 </t>
  </si>
  <si>
    <t>2427513.511 </t>
  </si>
  <si>
    <t> 17.03.1934 00:15 </t>
  </si>
  <si>
    <t> -0.042 </t>
  </si>
  <si>
    <t>2427871.506 </t>
  </si>
  <si>
    <t> 10.03.1935 00:08 </t>
  </si>
  <si>
    <t> -0.044 </t>
  </si>
  <si>
    <t>2430101.411 </t>
  </si>
  <si>
    <t> 16.04.1941 21:51 </t>
  </si>
  <si>
    <t> -0.014 </t>
  </si>
  <si>
    <t>2430461.410 </t>
  </si>
  <si>
    <t> 11.04.1942 21:50 </t>
  </si>
  <si>
    <t> 0.008 </t>
  </si>
  <si>
    <t>2430711.698 </t>
  </si>
  <si>
    <t> 18.12.1942 04:45 </t>
  </si>
  <si>
    <t> -0.079 </t>
  </si>
  <si>
    <t>2434456.550 </t>
  </si>
  <si>
    <t> 20.03.1953 01:12 </t>
  </si>
  <si>
    <t> 0.028 </t>
  </si>
  <si>
    <t>2434485.499 </t>
  </si>
  <si>
    <t> 17.04.1953 23:58 </t>
  </si>
  <si>
    <t> -0.217 </t>
  </si>
  <si>
    <t>2435874.634 </t>
  </si>
  <si>
    <t> 05.02.1957 03:12 </t>
  </si>
  <si>
    <t> -0.022 </t>
  </si>
  <si>
    <t>2435951.361 </t>
  </si>
  <si>
    <t> 22.04.1957 20:39 </t>
  </si>
  <si>
    <t> 0.009 </t>
  </si>
  <si>
    <t>2436231.639 </t>
  </si>
  <si>
    <t> 28.01.1958 03:20 </t>
  </si>
  <si>
    <t> -0.024 </t>
  </si>
  <si>
    <t>2436233.665 </t>
  </si>
  <si>
    <t> 30.01.1958 03:57 </t>
  </si>
  <si>
    <t> 0.022 </t>
  </si>
  <si>
    <t>2436274.485 </t>
  </si>
  <si>
    <t> 11.03.1958 23:38 </t>
  </si>
  <si>
    <t> 0.020 </t>
  </si>
  <si>
    <t>2436307.405 </t>
  </si>
  <si>
    <t> 13.04.1958 21:43 </t>
  </si>
  <si>
    <t> 0.035 </t>
  </si>
  <si>
    <t>2436630.491 </t>
  </si>
  <si>
    <t> 02.03.1959 23:47 </t>
  </si>
  <si>
    <t>2436657.504 </t>
  </si>
  <si>
    <t> 30.03.1959 00:05 </t>
  </si>
  <si>
    <t> 0.054 </t>
  </si>
  <si>
    <t>2436668.380 </t>
  </si>
  <si>
    <t> 09.04.1959 21:07 </t>
  </si>
  <si>
    <t> 0.044 </t>
  </si>
  <si>
    <t>2436971.631 </t>
  </si>
  <si>
    <t> 07.02.1960 03:08 </t>
  </si>
  <si>
    <t> -0.025 </t>
  </si>
  <si>
    <t>2437000.583 </t>
  </si>
  <si>
    <t> 07.03.1960 01:59 </t>
  </si>
  <si>
    <t> -0.020 </t>
  </si>
  <si>
    <t>2437039.403 </t>
  </si>
  <si>
    <t> 14.04.1960 21:40 </t>
  </si>
  <si>
    <t> -0.043 </t>
  </si>
  <si>
    <t>2437376.478 </t>
  </si>
  <si>
    <t> 17.03.1961 23:28 </t>
  </si>
  <si>
    <t> 0.065 </t>
  </si>
  <si>
    <t>2437403.435 </t>
  </si>
  <si>
    <t> 13.04.1961 22:26 </t>
  </si>
  <si>
    <t>2437667.660 </t>
  </si>
  <si>
    <t> 03.01.1962 03:50 </t>
  </si>
  <si>
    <t> 0.049 </t>
  </si>
  <si>
    <t>2437732.494 </t>
  </si>
  <si>
    <t> 08.03.1962 23:51 </t>
  </si>
  <si>
    <t> 0.063 </t>
  </si>
  <si>
    <t>2438112.514 </t>
  </si>
  <si>
    <t> 24.03.1963 00:20 </t>
  </si>
  <si>
    <t> 0.066 </t>
  </si>
  <si>
    <t>2446910.365 </t>
  </si>
  <si>
    <t> 24.04.1987 20:45 </t>
  </si>
  <si>
    <t> 0.142 </t>
  </si>
  <si>
    <t>V </t>
  </si>
  <si>
    <t> A.Paschke </t>
  </si>
  <si>
    <t> BBS 84 </t>
  </si>
  <si>
    <t>2448385.42 </t>
  </si>
  <si>
    <t> 08.05.1991 22:04 </t>
  </si>
  <si>
    <t> 0.16 </t>
  </si>
  <si>
    <t>E </t>
  </si>
  <si>
    <t>?</t>
  </si>
  <si>
    <t> BBS 98 </t>
  </si>
  <si>
    <t>2452004.1313 </t>
  </si>
  <si>
    <t> 04.04.2001 15:09 </t>
  </si>
  <si>
    <t> 0.0561 </t>
  </si>
  <si>
    <t> Nagai </t>
  </si>
  <si>
    <t>VSB 39 </t>
  </si>
  <si>
    <t>2453473.6422 </t>
  </si>
  <si>
    <t> 13.04.2005 03:24 </t>
  </si>
  <si>
    <t> 0.2198 </t>
  </si>
  <si>
    <t>C </t>
  </si>
  <si>
    <t>-I</t>
  </si>
  <si>
    <t> W.Ogloza et al. </t>
  </si>
  <si>
    <t>IBVS 5843 </t>
  </si>
  <si>
    <t>2454560.1112 </t>
  </si>
  <si>
    <t> 03.04.2008 14:40 </t>
  </si>
  <si>
    <t>58485</t>
  </si>
  <si>
    <t> 0.3269 </t>
  </si>
  <si>
    <t>Ic</t>
  </si>
  <si>
    <t> K.Nakajima </t>
  </si>
  <si>
    <t>VSB 48 </t>
  </si>
  <si>
    <t>II</t>
  </si>
  <si>
    <t>BAD?</t>
  </si>
  <si>
    <t xml:space="preserve"> esv</t>
  </si>
  <si>
    <t>Add cycle</t>
  </si>
  <si>
    <t>Old Cycle</t>
  </si>
  <si>
    <t>Next ToM-P</t>
  </si>
  <si>
    <t>Next ToM-S</t>
  </si>
  <si>
    <t>11.73-12.10</t>
  </si>
  <si>
    <t xml:space="preserve">Mag R1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</si>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</sst>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18" fillId="2" borderId="0" xfId="0" applyFont="1" applyFill="1" applyAlignment="1"/>
    <xf numFmtId="0" fontId="18" fillId="3" borderId="0" xfId="0" applyFont="1" applyFill="1" applyAlignment="1"/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0" fillId="4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3" fillId="0" borderId="4" xfId="0" applyFont="1" applyBorder="1" applyAlignment="1">
      <alignment horizontal="center"/>
    </xf>
    <xf numFmtId="0" fontId="6" fillId="0" borderId="0" xfId="0" applyFont="1" applyAlignment="1"/>
    <xf numFmtId="0" fontId="25" fillId="0" borderId="15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/>
    </xf>
    <xf numFmtId="0" fontId="6" fillId="5" borderId="13" xfId="0" applyFont="1" applyFill="1" applyBorder="1" applyAlignment="1">
      <alignment horizontal="right" vertical="center"/>
    </xf>
    <xf numFmtId="0" fontId="26" fillId="0" borderId="16" xfId="0" applyFont="1" applyBorder="1" applyAlignment="1">
      <alignment horizontal="right" vertical="center"/>
    </xf>
    <xf numFmtId="0" fontId="27" fillId="0" borderId="16" xfId="0" applyFont="1" applyBorder="1" applyAlignment="1">
      <alignment horizontal="right" vertical="center"/>
    </xf>
    <xf numFmtId="0" fontId="6" fillId="5" borderId="14" xfId="0" applyFont="1" applyFill="1" applyBorder="1" applyAlignment="1">
      <alignment horizontal="center" vertical="center"/>
    </xf>
    <xf numFmtId="22" fontId="26" fillId="0" borderId="16" xfId="0" applyNumberFormat="1" applyFont="1" applyBorder="1" applyAlignment="1">
      <alignment horizontal="right" vertical="center"/>
    </xf>
    <xf numFmtId="22" fontId="26" fillId="0" borderId="17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 Crv - O-C Diagr.</a:t>
            </a:r>
          </a:p>
        </c:rich>
      </c:tx>
      <c:layout>
        <c:manualLayout>
          <c:xMode val="edge"/>
          <c:yMode val="edge"/>
          <c:x val="0.3840954652242073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0836507304402"/>
          <c:y val="0.14769252958613219"/>
          <c:w val="0.8003397319488485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-77985</c:v>
                </c:pt>
                <c:pt idx="1">
                  <c:v>-77891</c:v>
                </c:pt>
                <c:pt idx="2">
                  <c:v>-77627</c:v>
                </c:pt>
                <c:pt idx="3">
                  <c:v>-75824</c:v>
                </c:pt>
                <c:pt idx="4">
                  <c:v>-74569</c:v>
                </c:pt>
                <c:pt idx="5">
                  <c:v>-73481</c:v>
                </c:pt>
                <c:pt idx="6">
                  <c:v>-72232</c:v>
                </c:pt>
                <c:pt idx="7">
                  <c:v>-71144</c:v>
                </c:pt>
                <c:pt idx="8">
                  <c:v>-64367</c:v>
                </c:pt>
                <c:pt idx="9">
                  <c:v>-63273</c:v>
                </c:pt>
                <c:pt idx="10">
                  <c:v>-62512.5</c:v>
                </c:pt>
                <c:pt idx="11">
                  <c:v>-51131</c:v>
                </c:pt>
                <c:pt idx="12">
                  <c:v>-51043</c:v>
                </c:pt>
                <c:pt idx="13">
                  <c:v>-46821.5</c:v>
                </c:pt>
                <c:pt idx="14">
                  <c:v>-46588.5</c:v>
                </c:pt>
                <c:pt idx="15">
                  <c:v>-45736.5</c:v>
                </c:pt>
                <c:pt idx="16">
                  <c:v>-45730.5</c:v>
                </c:pt>
                <c:pt idx="17">
                  <c:v>-45606</c:v>
                </c:pt>
                <c:pt idx="18">
                  <c:v>-45506</c:v>
                </c:pt>
                <c:pt idx="19">
                  <c:v>-44524.5</c:v>
                </c:pt>
                <c:pt idx="20">
                  <c:v>-44442</c:v>
                </c:pt>
                <c:pt idx="21">
                  <c:v>-44409</c:v>
                </c:pt>
                <c:pt idx="22">
                  <c:v>-43487.5</c:v>
                </c:pt>
                <c:pt idx="23">
                  <c:v>-43399.5</c:v>
                </c:pt>
                <c:pt idx="24">
                  <c:v>-43281.5</c:v>
                </c:pt>
                <c:pt idx="25">
                  <c:v>-42257</c:v>
                </c:pt>
                <c:pt idx="26">
                  <c:v>-42175</c:v>
                </c:pt>
                <c:pt idx="27">
                  <c:v>-41372</c:v>
                </c:pt>
                <c:pt idx="28">
                  <c:v>-41175</c:v>
                </c:pt>
                <c:pt idx="29">
                  <c:v>-40020</c:v>
                </c:pt>
                <c:pt idx="30">
                  <c:v>-13282.5</c:v>
                </c:pt>
                <c:pt idx="31">
                  <c:v>-8799.5</c:v>
                </c:pt>
                <c:pt idx="32">
                  <c:v>0</c:v>
                </c:pt>
                <c:pt idx="33">
                  <c:v>2198.5</c:v>
                </c:pt>
                <c:pt idx="34">
                  <c:v>6664.5</c:v>
                </c:pt>
                <c:pt idx="35">
                  <c:v>9966.5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7.0399999996880069E-2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C-4EFB-A806-817788FACC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0.02</c:v>
                  </c:pt>
                  <c:pt idx="33">
                    <c:v>0</c:v>
                  </c:pt>
                  <c:pt idx="34">
                    <c:v>3.8E-3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0.02</c:v>
                  </c:pt>
                  <c:pt idx="33">
                    <c:v>0</c:v>
                  </c:pt>
                  <c:pt idx="34">
                    <c:v>3.8E-3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-77985</c:v>
                </c:pt>
                <c:pt idx="1">
                  <c:v>-77891</c:v>
                </c:pt>
                <c:pt idx="2">
                  <c:v>-77627</c:v>
                </c:pt>
                <c:pt idx="3">
                  <c:v>-75824</c:v>
                </c:pt>
                <c:pt idx="4">
                  <c:v>-74569</c:v>
                </c:pt>
                <c:pt idx="5">
                  <c:v>-73481</c:v>
                </c:pt>
                <c:pt idx="6">
                  <c:v>-72232</c:v>
                </c:pt>
                <c:pt idx="7">
                  <c:v>-71144</c:v>
                </c:pt>
                <c:pt idx="8">
                  <c:v>-64367</c:v>
                </c:pt>
                <c:pt idx="9">
                  <c:v>-63273</c:v>
                </c:pt>
                <c:pt idx="10">
                  <c:v>-62512.5</c:v>
                </c:pt>
                <c:pt idx="11">
                  <c:v>-51131</c:v>
                </c:pt>
                <c:pt idx="12">
                  <c:v>-51043</c:v>
                </c:pt>
                <c:pt idx="13">
                  <c:v>-46821.5</c:v>
                </c:pt>
                <c:pt idx="14">
                  <c:v>-46588.5</c:v>
                </c:pt>
                <c:pt idx="15">
                  <c:v>-45736.5</c:v>
                </c:pt>
                <c:pt idx="16">
                  <c:v>-45730.5</c:v>
                </c:pt>
                <c:pt idx="17">
                  <c:v>-45606</c:v>
                </c:pt>
                <c:pt idx="18">
                  <c:v>-45506</c:v>
                </c:pt>
                <c:pt idx="19">
                  <c:v>-44524.5</c:v>
                </c:pt>
                <c:pt idx="20">
                  <c:v>-44442</c:v>
                </c:pt>
                <c:pt idx="21">
                  <c:v>-44409</c:v>
                </c:pt>
                <c:pt idx="22">
                  <c:v>-43487.5</c:v>
                </c:pt>
                <c:pt idx="23">
                  <c:v>-43399.5</c:v>
                </c:pt>
                <c:pt idx="24">
                  <c:v>-43281.5</c:v>
                </c:pt>
                <c:pt idx="25">
                  <c:v>-42257</c:v>
                </c:pt>
                <c:pt idx="26">
                  <c:v>-42175</c:v>
                </c:pt>
                <c:pt idx="27">
                  <c:v>-41372</c:v>
                </c:pt>
                <c:pt idx="28">
                  <c:v>-41175</c:v>
                </c:pt>
                <c:pt idx="29">
                  <c:v>-40020</c:v>
                </c:pt>
                <c:pt idx="30">
                  <c:v>-13282.5</c:v>
                </c:pt>
                <c:pt idx="31">
                  <c:v>-8799.5</c:v>
                </c:pt>
                <c:pt idx="32">
                  <c:v>0</c:v>
                </c:pt>
                <c:pt idx="33">
                  <c:v>2198.5</c:v>
                </c:pt>
                <c:pt idx="34">
                  <c:v>6664.5</c:v>
                </c:pt>
                <c:pt idx="35">
                  <c:v>9966.5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7.8639999996084953E-2</c:v>
                </c:pt>
                <c:pt idx="2">
                  <c:v>1.1080000000220025E-2</c:v>
                </c:pt>
                <c:pt idx="3">
                  <c:v>4.7959999996237457E-2</c:v>
                </c:pt>
                <c:pt idx="4">
                  <c:v>-1.2400000014167745E-3</c:v>
                </c:pt>
                <c:pt idx="5">
                  <c:v>3.823999999804073E-2</c:v>
                </c:pt>
                <c:pt idx="6">
                  <c:v>-3.1720000002678717E-2</c:v>
                </c:pt>
                <c:pt idx="7">
                  <c:v>-3.2240000000456348E-2</c:v>
                </c:pt>
                <c:pt idx="8">
                  <c:v>-3.132000000186963E-2</c:v>
                </c:pt>
                <c:pt idx="9">
                  <c:v>-2.0800000020244624E-3</c:v>
                </c:pt>
                <c:pt idx="10">
                  <c:v>5.0999999999476131E-2</c:v>
                </c:pt>
                <c:pt idx="11">
                  <c:v>-6.5759999997681007E-2</c:v>
                </c:pt>
                <c:pt idx="12">
                  <c:v>-7.2280000000318978E-2</c:v>
                </c:pt>
                <c:pt idx="13">
                  <c:v>2.0359999994980171E-2</c:v>
                </c:pt>
                <c:pt idx="14">
                  <c:v>8.1039999997301493E-2</c:v>
                </c:pt>
                <c:pt idx="15">
                  <c:v>1.6960000000835862E-2</c:v>
                </c:pt>
                <c:pt idx="16">
                  <c:v>6.8720000002940651E-2</c:v>
                </c:pt>
                <c:pt idx="17">
                  <c:v>-7.6760000003559981E-2</c:v>
                </c:pt>
                <c:pt idx="18">
                  <c:v>-6.0760000007576309E-2</c:v>
                </c:pt>
                <c:pt idx="19">
                  <c:v>7.2479999995266553E-2</c:v>
                </c:pt>
                <c:pt idx="20">
                  <c:v>-6.0320000004139729E-2</c:v>
                </c:pt>
                <c:pt idx="21">
                  <c:v>-4.2640000006940681E-2</c:v>
                </c:pt>
                <c:pt idx="22">
                  <c:v>-2.0000000004074536E-3</c:v>
                </c:pt>
                <c:pt idx="23">
                  <c:v>-5.5200000060722232E-3</c:v>
                </c:pt>
                <c:pt idx="24">
                  <c:v>-1.2240000003657769E-2</c:v>
                </c:pt>
                <c:pt idx="25">
                  <c:v>-3.8719999996828847E-2</c:v>
                </c:pt>
                <c:pt idx="26">
                  <c:v>-6.3000000001920853E-2</c:v>
                </c:pt>
                <c:pt idx="27">
                  <c:v>-5.7119999997667037E-2</c:v>
                </c:pt>
                <c:pt idx="28">
                  <c:v>-4.4000000001688022E-2</c:v>
                </c:pt>
                <c:pt idx="29">
                  <c:v>-6.5199999997275881E-2</c:v>
                </c:pt>
                <c:pt idx="30">
                  <c:v>7.8799999995680992E-2</c:v>
                </c:pt>
                <c:pt idx="31">
                  <c:v>4.7479999993811361E-2</c:v>
                </c:pt>
                <c:pt idx="33">
                  <c:v>-2.313999999751104E-2</c:v>
                </c:pt>
                <c:pt idx="35">
                  <c:v>-2.5959999999031425E-2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7C-4EFB-A806-817788FACC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-77985</c:v>
                </c:pt>
                <c:pt idx="1">
                  <c:v>-77891</c:v>
                </c:pt>
                <c:pt idx="2">
                  <c:v>-77627</c:v>
                </c:pt>
                <c:pt idx="3">
                  <c:v>-75824</c:v>
                </c:pt>
                <c:pt idx="4">
                  <c:v>-74569</c:v>
                </c:pt>
                <c:pt idx="5">
                  <c:v>-73481</c:v>
                </c:pt>
                <c:pt idx="6">
                  <c:v>-72232</c:v>
                </c:pt>
                <c:pt idx="7">
                  <c:v>-71144</c:v>
                </c:pt>
                <c:pt idx="8">
                  <c:v>-64367</c:v>
                </c:pt>
                <c:pt idx="9">
                  <c:v>-63273</c:v>
                </c:pt>
                <c:pt idx="10">
                  <c:v>-62512.5</c:v>
                </c:pt>
                <c:pt idx="11">
                  <c:v>-51131</c:v>
                </c:pt>
                <c:pt idx="12">
                  <c:v>-51043</c:v>
                </c:pt>
                <c:pt idx="13">
                  <c:v>-46821.5</c:v>
                </c:pt>
                <c:pt idx="14">
                  <c:v>-46588.5</c:v>
                </c:pt>
                <c:pt idx="15">
                  <c:v>-45736.5</c:v>
                </c:pt>
                <c:pt idx="16">
                  <c:v>-45730.5</c:v>
                </c:pt>
                <c:pt idx="17">
                  <c:v>-45606</c:v>
                </c:pt>
                <c:pt idx="18">
                  <c:v>-45506</c:v>
                </c:pt>
                <c:pt idx="19">
                  <c:v>-44524.5</c:v>
                </c:pt>
                <c:pt idx="20">
                  <c:v>-44442</c:v>
                </c:pt>
                <c:pt idx="21">
                  <c:v>-44409</c:v>
                </c:pt>
                <c:pt idx="22">
                  <c:v>-43487.5</c:v>
                </c:pt>
                <c:pt idx="23">
                  <c:v>-43399.5</c:v>
                </c:pt>
                <c:pt idx="24">
                  <c:v>-43281.5</c:v>
                </c:pt>
                <c:pt idx="25">
                  <c:v>-42257</c:v>
                </c:pt>
                <c:pt idx="26">
                  <c:v>-42175</c:v>
                </c:pt>
                <c:pt idx="27">
                  <c:v>-41372</c:v>
                </c:pt>
                <c:pt idx="28">
                  <c:v>-41175</c:v>
                </c:pt>
                <c:pt idx="29">
                  <c:v>-40020</c:v>
                </c:pt>
                <c:pt idx="30">
                  <c:v>-13282.5</c:v>
                </c:pt>
                <c:pt idx="31">
                  <c:v>-8799.5</c:v>
                </c:pt>
                <c:pt idx="32">
                  <c:v>0</c:v>
                </c:pt>
                <c:pt idx="33">
                  <c:v>2198.5</c:v>
                </c:pt>
                <c:pt idx="34">
                  <c:v>6664.5</c:v>
                </c:pt>
                <c:pt idx="35">
                  <c:v>9966.5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7C-4EFB-A806-817788FACC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0.02</c:v>
                  </c:pt>
                  <c:pt idx="33">
                    <c:v>0</c:v>
                  </c:pt>
                  <c:pt idx="34">
                    <c:v>3.8E-3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0.02</c:v>
                  </c:pt>
                  <c:pt idx="33">
                    <c:v>0</c:v>
                  </c:pt>
                  <c:pt idx="34">
                    <c:v>3.8E-3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-77985</c:v>
                </c:pt>
                <c:pt idx="1">
                  <c:v>-77891</c:v>
                </c:pt>
                <c:pt idx="2">
                  <c:v>-77627</c:v>
                </c:pt>
                <c:pt idx="3">
                  <c:v>-75824</c:v>
                </c:pt>
                <c:pt idx="4">
                  <c:v>-74569</c:v>
                </c:pt>
                <c:pt idx="5">
                  <c:v>-73481</c:v>
                </c:pt>
                <c:pt idx="6">
                  <c:v>-72232</c:v>
                </c:pt>
                <c:pt idx="7">
                  <c:v>-71144</c:v>
                </c:pt>
                <c:pt idx="8">
                  <c:v>-64367</c:v>
                </c:pt>
                <c:pt idx="9">
                  <c:v>-63273</c:v>
                </c:pt>
                <c:pt idx="10">
                  <c:v>-62512.5</c:v>
                </c:pt>
                <c:pt idx="11">
                  <c:v>-51131</c:v>
                </c:pt>
                <c:pt idx="12">
                  <c:v>-51043</c:v>
                </c:pt>
                <c:pt idx="13">
                  <c:v>-46821.5</c:v>
                </c:pt>
                <c:pt idx="14">
                  <c:v>-46588.5</c:v>
                </c:pt>
                <c:pt idx="15">
                  <c:v>-45736.5</c:v>
                </c:pt>
                <c:pt idx="16">
                  <c:v>-45730.5</c:v>
                </c:pt>
                <c:pt idx="17">
                  <c:v>-45606</c:v>
                </c:pt>
                <c:pt idx="18">
                  <c:v>-45506</c:v>
                </c:pt>
                <c:pt idx="19">
                  <c:v>-44524.5</c:v>
                </c:pt>
                <c:pt idx="20">
                  <c:v>-44442</c:v>
                </c:pt>
                <c:pt idx="21">
                  <c:v>-44409</c:v>
                </c:pt>
                <c:pt idx="22">
                  <c:v>-43487.5</c:v>
                </c:pt>
                <c:pt idx="23">
                  <c:v>-43399.5</c:v>
                </c:pt>
                <c:pt idx="24">
                  <c:v>-43281.5</c:v>
                </c:pt>
                <c:pt idx="25">
                  <c:v>-42257</c:v>
                </c:pt>
                <c:pt idx="26">
                  <c:v>-42175</c:v>
                </c:pt>
                <c:pt idx="27">
                  <c:v>-41372</c:v>
                </c:pt>
                <c:pt idx="28">
                  <c:v>-41175</c:v>
                </c:pt>
                <c:pt idx="29">
                  <c:v>-40020</c:v>
                </c:pt>
                <c:pt idx="30">
                  <c:v>-13282.5</c:v>
                </c:pt>
                <c:pt idx="31">
                  <c:v>-8799.5</c:v>
                </c:pt>
                <c:pt idx="32">
                  <c:v>0</c:v>
                </c:pt>
                <c:pt idx="33">
                  <c:v>2198.5</c:v>
                </c:pt>
                <c:pt idx="34">
                  <c:v>6664.5</c:v>
                </c:pt>
                <c:pt idx="35">
                  <c:v>9966.5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4">
                  <c:v>-4.8800000004121102E-3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7C-4EFB-A806-817788FACC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0.02</c:v>
                  </c:pt>
                  <c:pt idx="33">
                    <c:v>0</c:v>
                  </c:pt>
                  <c:pt idx="34">
                    <c:v>3.8E-3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0.02</c:v>
                  </c:pt>
                  <c:pt idx="33">
                    <c:v>0</c:v>
                  </c:pt>
                  <c:pt idx="34">
                    <c:v>3.8E-3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-77985</c:v>
                </c:pt>
                <c:pt idx="1">
                  <c:v>-77891</c:v>
                </c:pt>
                <c:pt idx="2">
                  <c:v>-77627</c:v>
                </c:pt>
                <c:pt idx="3">
                  <c:v>-75824</c:v>
                </c:pt>
                <c:pt idx="4">
                  <c:v>-74569</c:v>
                </c:pt>
                <c:pt idx="5">
                  <c:v>-73481</c:v>
                </c:pt>
                <c:pt idx="6">
                  <c:v>-72232</c:v>
                </c:pt>
                <c:pt idx="7">
                  <c:v>-71144</c:v>
                </c:pt>
                <c:pt idx="8">
                  <c:v>-64367</c:v>
                </c:pt>
                <c:pt idx="9">
                  <c:v>-63273</c:v>
                </c:pt>
                <c:pt idx="10">
                  <c:v>-62512.5</c:v>
                </c:pt>
                <c:pt idx="11">
                  <c:v>-51131</c:v>
                </c:pt>
                <c:pt idx="12">
                  <c:v>-51043</c:v>
                </c:pt>
                <c:pt idx="13">
                  <c:v>-46821.5</c:v>
                </c:pt>
                <c:pt idx="14">
                  <c:v>-46588.5</c:v>
                </c:pt>
                <c:pt idx="15">
                  <c:v>-45736.5</c:v>
                </c:pt>
                <c:pt idx="16">
                  <c:v>-45730.5</c:v>
                </c:pt>
                <c:pt idx="17">
                  <c:v>-45606</c:v>
                </c:pt>
                <c:pt idx="18">
                  <c:v>-45506</c:v>
                </c:pt>
                <c:pt idx="19">
                  <c:v>-44524.5</c:v>
                </c:pt>
                <c:pt idx="20">
                  <c:v>-44442</c:v>
                </c:pt>
                <c:pt idx="21">
                  <c:v>-44409</c:v>
                </c:pt>
                <c:pt idx="22">
                  <c:v>-43487.5</c:v>
                </c:pt>
                <c:pt idx="23">
                  <c:v>-43399.5</c:v>
                </c:pt>
                <c:pt idx="24">
                  <c:v>-43281.5</c:v>
                </c:pt>
                <c:pt idx="25">
                  <c:v>-42257</c:v>
                </c:pt>
                <c:pt idx="26">
                  <c:v>-42175</c:v>
                </c:pt>
                <c:pt idx="27">
                  <c:v>-41372</c:v>
                </c:pt>
                <c:pt idx="28">
                  <c:v>-41175</c:v>
                </c:pt>
                <c:pt idx="29">
                  <c:v>-40020</c:v>
                </c:pt>
                <c:pt idx="30">
                  <c:v>-13282.5</c:v>
                </c:pt>
                <c:pt idx="31">
                  <c:v>-8799.5</c:v>
                </c:pt>
                <c:pt idx="32">
                  <c:v>0</c:v>
                </c:pt>
                <c:pt idx="33">
                  <c:v>2198.5</c:v>
                </c:pt>
                <c:pt idx="34">
                  <c:v>6664.5</c:v>
                </c:pt>
                <c:pt idx="35">
                  <c:v>9966.5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7C-4EFB-A806-817788FACC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0.02</c:v>
                  </c:pt>
                  <c:pt idx="33">
                    <c:v>0</c:v>
                  </c:pt>
                  <c:pt idx="34">
                    <c:v>3.8E-3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0.02</c:v>
                  </c:pt>
                  <c:pt idx="33">
                    <c:v>0</c:v>
                  </c:pt>
                  <c:pt idx="34">
                    <c:v>3.8E-3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-77985</c:v>
                </c:pt>
                <c:pt idx="1">
                  <c:v>-77891</c:v>
                </c:pt>
                <c:pt idx="2">
                  <c:v>-77627</c:v>
                </c:pt>
                <c:pt idx="3">
                  <c:v>-75824</c:v>
                </c:pt>
                <c:pt idx="4">
                  <c:v>-74569</c:v>
                </c:pt>
                <c:pt idx="5">
                  <c:v>-73481</c:v>
                </c:pt>
                <c:pt idx="6">
                  <c:v>-72232</c:v>
                </c:pt>
                <c:pt idx="7">
                  <c:v>-71144</c:v>
                </c:pt>
                <c:pt idx="8">
                  <c:v>-64367</c:v>
                </c:pt>
                <c:pt idx="9">
                  <c:v>-63273</c:v>
                </c:pt>
                <c:pt idx="10">
                  <c:v>-62512.5</c:v>
                </c:pt>
                <c:pt idx="11">
                  <c:v>-51131</c:v>
                </c:pt>
                <c:pt idx="12">
                  <c:v>-51043</c:v>
                </c:pt>
                <c:pt idx="13">
                  <c:v>-46821.5</c:v>
                </c:pt>
                <c:pt idx="14">
                  <c:v>-46588.5</c:v>
                </c:pt>
                <c:pt idx="15">
                  <c:v>-45736.5</c:v>
                </c:pt>
                <c:pt idx="16">
                  <c:v>-45730.5</c:v>
                </c:pt>
                <c:pt idx="17">
                  <c:v>-45606</c:v>
                </c:pt>
                <c:pt idx="18">
                  <c:v>-45506</c:v>
                </c:pt>
                <c:pt idx="19">
                  <c:v>-44524.5</c:v>
                </c:pt>
                <c:pt idx="20">
                  <c:v>-44442</c:v>
                </c:pt>
                <c:pt idx="21">
                  <c:v>-44409</c:v>
                </c:pt>
                <c:pt idx="22">
                  <c:v>-43487.5</c:v>
                </c:pt>
                <c:pt idx="23">
                  <c:v>-43399.5</c:v>
                </c:pt>
                <c:pt idx="24">
                  <c:v>-43281.5</c:v>
                </c:pt>
                <c:pt idx="25">
                  <c:v>-42257</c:v>
                </c:pt>
                <c:pt idx="26">
                  <c:v>-42175</c:v>
                </c:pt>
                <c:pt idx="27">
                  <c:v>-41372</c:v>
                </c:pt>
                <c:pt idx="28">
                  <c:v>-41175</c:v>
                </c:pt>
                <c:pt idx="29">
                  <c:v>-40020</c:v>
                </c:pt>
                <c:pt idx="30">
                  <c:v>-13282.5</c:v>
                </c:pt>
                <c:pt idx="31">
                  <c:v>-8799.5</c:v>
                </c:pt>
                <c:pt idx="32">
                  <c:v>0</c:v>
                </c:pt>
                <c:pt idx="33">
                  <c:v>2198.5</c:v>
                </c:pt>
                <c:pt idx="34">
                  <c:v>6664.5</c:v>
                </c:pt>
                <c:pt idx="35">
                  <c:v>9966.5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7C-4EFB-A806-817788FACC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0.02</c:v>
                  </c:pt>
                  <c:pt idx="33">
                    <c:v>0</c:v>
                  </c:pt>
                  <c:pt idx="34">
                    <c:v>3.8E-3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0.02</c:v>
                  </c:pt>
                  <c:pt idx="33">
                    <c:v>0</c:v>
                  </c:pt>
                  <c:pt idx="34">
                    <c:v>3.8E-3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-77985</c:v>
                </c:pt>
                <c:pt idx="1">
                  <c:v>-77891</c:v>
                </c:pt>
                <c:pt idx="2">
                  <c:v>-77627</c:v>
                </c:pt>
                <c:pt idx="3">
                  <c:v>-75824</c:v>
                </c:pt>
                <c:pt idx="4">
                  <c:v>-74569</c:v>
                </c:pt>
                <c:pt idx="5">
                  <c:v>-73481</c:v>
                </c:pt>
                <c:pt idx="6">
                  <c:v>-72232</c:v>
                </c:pt>
                <c:pt idx="7">
                  <c:v>-71144</c:v>
                </c:pt>
                <c:pt idx="8">
                  <c:v>-64367</c:v>
                </c:pt>
                <c:pt idx="9">
                  <c:v>-63273</c:v>
                </c:pt>
                <c:pt idx="10">
                  <c:v>-62512.5</c:v>
                </c:pt>
                <c:pt idx="11">
                  <c:v>-51131</c:v>
                </c:pt>
                <c:pt idx="12">
                  <c:v>-51043</c:v>
                </c:pt>
                <c:pt idx="13">
                  <c:v>-46821.5</c:v>
                </c:pt>
                <c:pt idx="14">
                  <c:v>-46588.5</c:v>
                </c:pt>
                <c:pt idx="15">
                  <c:v>-45736.5</c:v>
                </c:pt>
                <c:pt idx="16">
                  <c:v>-45730.5</c:v>
                </c:pt>
                <c:pt idx="17">
                  <c:v>-45606</c:v>
                </c:pt>
                <c:pt idx="18">
                  <c:v>-45506</c:v>
                </c:pt>
                <c:pt idx="19">
                  <c:v>-44524.5</c:v>
                </c:pt>
                <c:pt idx="20">
                  <c:v>-44442</c:v>
                </c:pt>
                <c:pt idx="21">
                  <c:v>-44409</c:v>
                </c:pt>
                <c:pt idx="22">
                  <c:v>-43487.5</c:v>
                </c:pt>
                <c:pt idx="23">
                  <c:v>-43399.5</c:v>
                </c:pt>
                <c:pt idx="24">
                  <c:v>-43281.5</c:v>
                </c:pt>
                <c:pt idx="25">
                  <c:v>-42257</c:v>
                </c:pt>
                <c:pt idx="26">
                  <c:v>-42175</c:v>
                </c:pt>
                <c:pt idx="27">
                  <c:v>-41372</c:v>
                </c:pt>
                <c:pt idx="28">
                  <c:v>-41175</c:v>
                </c:pt>
                <c:pt idx="29">
                  <c:v>-40020</c:v>
                </c:pt>
                <c:pt idx="30">
                  <c:v>-13282.5</c:v>
                </c:pt>
                <c:pt idx="31">
                  <c:v>-8799.5</c:v>
                </c:pt>
                <c:pt idx="32">
                  <c:v>0</c:v>
                </c:pt>
                <c:pt idx="33">
                  <c:v>2198.5</c:v>
                </c:pt>
                <c:pt idx="34">
                  <c:v>6664.5</c:v>
                </c:pt>
                <c:pt idx="35">
                  <c:v>9966.5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7C-4EFB-A806-817788FACC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-77985</c:v>
                </c:pt>
                <c:pt idx="1">
                  <c:v>-77891</c:v>
                </c:pt>
                <c:pt idx="2">
                  <c:v>-77627</c:v>
                </c:pt>
                <c:pt idx="3">
                  <c:v>-75824</c:v>
                </c:pt>
                <c:pt idx="4">
                  <c:v>-74569</c:v>
                </c:pt>
                <c:pt idx="5">
                  <c:v>-73481</c:v>
                </c:pt>
                <c:pt idx="6">
                  <c:v>-72232</c:v>
                </c:pt>
                <c:pt idx="7">
                  <c:v>-71144</c:v>
                </c:pt>
                <c:pt idx="8">
                  <c:v>-64367</c:v>
                </c:pt>
                <c:pt idx="9">
                  <c:v>-63273</c:v>
                </c:pt>
                <c:pt idx="10">
                  <c:v>-62512.5</c:v>
                </c:pt>
                <c:pt idx="11">
                  <c:v>-51131</c:v>
                </c:pt>
                <c:pt idx="12">
                  <c:v>-51043</c:v>
                </c:pt>
                <c:pt idx="13">
                  <c:v>-46821.5</c:v>
                </c:pt>
                <c:pt idx="14">
                  <c:v>-46588.5</c:v>
                </c:pt>
                <c:pt idx="15">
                  <c:v>-45736.5</c:v>
                </c:pt>
                <c:pt idx="16">
                  <c:v>-45730.5</c:v>
                </c:pt>
                <c:pt idx="17">
                  <c:v>-45606</c:v>
                </c:pt>
                <c:pt idx="18">
                  <c:v>-45506</c:v>
                </c:pt>
                <c:pt idx="19">
                  <c:v>-44524.5</c:v>
                </c:pt>
                <c:pt idx="20">
                  <c:v>-44442</c:v>
                </c:pt>
                <c:pt idx="21">
                  <c:v>-44409</c:v>
                </c:pt>
                <c:pt idx="22">
                  <c:v>-43487.5</c:v>
                </c:pt>
                <c:pt idx="23">
                  <c:v>-43399.5</c:v>
                </c:pt>
                <c:pt idx="24">
                  <c:v>-43281.5</c:v>
                </c:pt>
                <c:pt idx="25">
                  <c:v>-42257</c:v>
                </c:pt>
                <c:pt idx="26">
                  <c:v>-42175</c:v>
                </c:pt>
                <c:pt idx="27">
                  <c:v>-41372</c:v>
                </c:pt>
                <c:pt idx="28">
                  <c:v>-41175</c:v>
                </c:pt>
                <c:pt idx="29">
                  <c:v>-40020</c:v>
                </c:pt>
                <c:pt idx="30">
                  <c:v>-13282.5</c:v>
                </c:pt>
                <c:pt idx="31">
                  <c:v>-8799.5</c:v>
                </c:pt>
                <c:pt idx="32">
                  <c:v>0</c:v>
                </c:pt>
                <c:pt idx="33">
                  <c:v>2198.5</c:v>
                </c:pt>
                <c:pt idx="34">
                  <c:v>6664.5</c:v>
                </c:pt>
                <c:pt idx="35">
                  <c:v>9966.5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-1.0316498644487165E-3</c:v>
                </c:pt>
                <c:pt idx="1">
                  <c:v>-1.0453739644384376E-3</c:v>
                </c:pt>
                <c:pt idx="2">
                  <c:v>-1.0839182452606292E-3</c:v>
                </c:pt>
                <c:pt idx="3">
                  <c:v>-1.3471581631485582E-3</c:v>
                </c:pt>
                <c:pt idx="4">
                  <c:v>-1.530389498117693E-3</c:v>
                </c:pt>
                <c:pt idx="5">
                  <c:v>-1.6892386554455182E-3</c:v>
                </c:pt>
                <c:pt idx="6">
                  <c:v>-1.8715939840323308E-3</c:v>
                </c:pt>
                <c:pt idx="7">
                  <c:v>-2.0304431413601543E-3</c:v>
                </c:pt>
                <c:pt idx="8">
                  <c:v>-3.019892350193485E-3</c:v>
                </c:pt>
                <c:pt idx="9">
                  <c:v>-3.1796175139036306E-3</c:v>
                </c:pt>
                <c:pt idx="10">
                  <c:v>-3.2906513228630162E-3</c:v>
                </c:pt>
                <c:pt idx="11">
                  <c:v>-4.9523624295970499E-3</c:v>
                </c:pt>
                <c:pt idx="12">
                  <c:v>-4.9652105232044471E-3</c:v>
                </c:pt>
                <c:pt idx="13">
                  <c:v>-5.5815540137002274E-3</c:v>
                </c:pt>
                <c:pt idx="14">
                  <c:v>-5.615572261547087E-3</c:v>
                </c:pt>
                <c:pt idx="15">
                  <c:v>-5.7399651678368907E-3</c:v>
                </c:pt>
                <c:pt idx="16">
                  <c:v>-5.7408411742192128E-3</c:v>
                </c:pt>
                <c:pt idx="17">
                  <c:v>-5.759018306652406E-3</c:v>
                </c:pt>
                <c:pt idx="18">
                  <c:v>-5.7736184130244483E-3</c:v>
                </c:pt>
                <c:pt idx="19">
                  <c:v>-5.9169184570660475E-3</c:v>
                </c:pt>
                <c:pt idx="20">
                  <c:v>-5.9289635448229825E-3</c:v>
                </c:pt>
                <c:pt idx="21">
                  <c:v>-5.9337815799257567E-3</c:v>
                </c:pt>
                <c:pt idx="22">
                  <c:v>-6.0683215601441296E-3</c:v>
                </c:pt>
                <c:pt idx="23">
                  <c:v>-6.0811696537515269E-3</c:v>
                </c:pt>
                <c:pt idx="24">
                  <c:v>-6.0983977792705372E-3</c:v>
                </c:pt>
                <c:pt idx="25">
                  <c:v>-6.2479758690521144E-3</c:v>
                </c:pt>
                <c:pt idx="26">
                  <c:v>-6.2599479562771895E-3</c:v>
                </c:pt>
                <c:pt idx="27">
                  <c:v>-6.3771868104446922E-3</c:v>
                </c:pt>
                <c:pt idx="28">
                  <c:v>-6.4059490199976157E-3</c:v>
                </c:pt>
                <c:pt idx="29">
                  <c:v>-6.5745802485947082E-3</c:v>
                </c:pt>
                <c:pt idx="30">
                  <c:v>-1.0478283689819611E-2</c:v>
                </c:pt>
                <c:pt idx="31">
                  <c:v>-1.1132806458478283E-2</c:v>
                </c:pt>
                <c:pt idx="32">
                  <c:v>-1.2417542818686176E-2</c:v>
                </c:pt>
                <c:pt idx="33">
                  <c:v>-1.2738526157275535E-2</c:v>
                </c:pt>
                <c:pt idx="34">
                  <c:v>-1.3390566907850959E-2</c:v>
                </c:pt>
                <c:pt idx="35">
                  <c:v>-1.3872662420255807E-2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7C-4EFB-A806-817788FACC2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-77985</c:v>
                </c:pt>
                <c:pt idx="1">
                  <c:v>-77891</c:v>
                </c:pt>
                <c:pt idx="2">
                  <c:v>-77627</c:v>
                </c:pt>
                <c:pt idx="3">
                  <c:v>-75824</c:v>
                </c:pt>
                <c:pt idx="4">
                  <c:v>-74569</c:v>
                </c:pt>
                <c:pt idx="5">
                  <c:v>-73481</c:v>
                </c:pt>
                <c:pt idx="6">
                  <c:v>-72232</c:v>
                </c:pt>
                <c:pt idx="7">
                  <c:v>-71144</c:v>
                </c:pt>
                <c:pt idx="8">
                  <c:v>-64367</c:v>
                </c:pt>
                <c:pt idx="9">
                  <c:v>-63273</c:v>
                </c:pt>
                <c:pt idx="10">
                  <c:v>-62512.5</c:v>
                </c:pt>
                <c:pt idx="11">
                  <c:v>-51131</c:v>
                </c:pt>
                <c:pt idx="12">
                  <c:v>-51043</c:v>
                </c:pt>
                <c:pt idx="13">
                  <c:v>-46821.5</c:v>
                </c:pt>
                <c:pt idx="14">
                  <c:v>-46588.5</c:v>
                </c:pt>
                <c:pt idx="15">
                  <c:v>-45736.5</c:v>
                </c:pt>
                <c:pt idx="16">
                  <c:v>-45730.5</c:v>
                </c:pt>
                <c:pt idx="17">
                  <c:v>-45606</c:v>
                </c:pt>
                <c:pt idx="18">
                  <c:v>-45506</c:v>
                </c:pt>
                <c:pt idx="19">
                  <c:v>-44524.5</c:v>
                </c:pt>
                <c:pt idx="20">
                  <c:v>-44442</c:v>
                </c:pt>
                <c:pt idx="21">
                  <c:v>-44409</c:v>
                </c:pt>
                <c:pt idx="22">
                  <c:v>-43487.5</c:v>
                </c:pt>
                <c:pt idx="23">
                  <c:v>-43399.5</c:v>
                </c:pt>
                <c:pt idx="24">
                  <c:v>-43281.5</c:v>
                </c:pt>
                <c:pt idx="25">
                  <c:v>-42257</c:v>
                </c:pt>
                <c:pt idx="26">
                  <c:v>-42175</c:v>
                </c:pt>
                <c:pt idx="27">
                  <c:v>-41372</c:v>
                </c:pt>
                <c:pt idx="28">
                  <c:v>-41175</c:v>
                </c:pt>
                <c:pt idx="29">
                  <c:v>-40020</c:v>
                </c:pt>
                <c:pt idx="30">
                  <c:v>-13282.5</c:v>
                </c:pt>
                <c:pt idx="31">
                  <c:v>-8799.5</c:v>
                </c:pt>
                <c:pt idx="32">
                  <c:v>0</c:v>
                </c:pt>
                <c:pt idx="33">
                  <c:v>2198.5</c:v>
                </c:pt>
                <c:pt idx="34">
                  <c:v>6664.5</c:v>
                </c:pt>
                <c:pt idx="35">
                  <c:v>9966.5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7C-4EFB-A806-817788FAC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607480"/>
        <c:axId val="1"/>
      </c:scatterChart>
      <c:valAx>
        <c:axId val="594607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355751850815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3468697123522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607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82420471552732"/>
          <c:y val="0.92000129214617399"/>
          <c:w val="0.8138762096362319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18</xdr:col>
      <xdr:colOff>133350</xdr:colOff>
      <xdr:row>17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3B610D-0F0C-A9FA-2D68-1D85F014A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5843" TargetMode="External"/><Relationship Id="rId1" Type="http://schemas.openxmlformats.org/officeDocument/2006/relationships/hyperlink" Target="http://vsolj.cetus-net.org/no3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038"/>
  <sheetViews>
    <sheetView tabSelected="1" workbookViewId="0">
      <pane xSplit="14" ySplit="22" topLeftCell="O37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32" max="16384" width="10.28515625" style="13"/>
  </cols>
  <sheetData>
    <row r="1" spans="1:6" ht="20.25">
      <c r="A1" s="1" t="s">
        <v>34</v>
      </c>
    </row>
    <row r="2" spans="1:6">
      <c r="A2" t="s">
        <v>24</v>
      </c>
      <c r="B2" s="9" t="s">
        <v>33</v>
      </c>
    </row>
    <row r="4" spans="1:6" ht="14.25" thickTop="1" thickBot="1">
      <c r="A4" s="5" t="s">
        <v>0</v>
      </c>
      <c r="C4" s="2">
        <v>25620.646000000001</v>
      </c>
      <c r="D4" s="3">
        <v>0.494813</v>
      </c>
    </row>
    <row r="5" spans="1:6" ht="13.5" thickTop="1">
      <c r="A5" s="16" t="s">
        <v>37</v>
      </c>
      <c r="B5" s="17"/>
      <c r="C5" s="18">
        <v>-9.5</v>
      </c>
      <c r="D5" s="17" t="s">
        <v>38</v>
      </c>
    </row>
    <row r="6" spans="1:6">
      <c r="A6" s="5" t="s">
        <v>1</v>
      </c>
    </row>
    <row r="7" spans="1:6">
      <c r="A7" t="s">
        <v>2</v>
      </c>
      <c r="C7">
        <v>51280.76</v>
      </c>
      <c r="D7" s="52" t="s">
        <v>184</v>
      </c>
    </row>
    <row r="8" spans="1:6">
      <c r="A8" t="s">
        <v>3</v>
      </c>
      <c r="C8">
        <v>0.32904</v>
      </c>
      <c r="D8" s="52" t="s">
        <v>184</v>
      </c>
    </row>
    <row r="9" spans="1:6">
      <c r="A9" s="31" t="s">
        <v>41</v>
      </c>
      <c r="B9" s="32">
        <v>22</v>
      </c>
      <c r="C9" s="21" t="str">
        <f>"F"&amp;B9</f>
        <v>F22</v>
      </c>
      <c r="D9" s="22" t="str">
        <f>"G"&amp;B9</f>
        <v>G22</v>
      </c>
    </row>
    <row r="10" spans="1:6" ht="13.5" thickBot="1">
      <c r="A10" s="17"/>
      <c r="B10" s="17"/>
      <c r="C10" s="4" t="s">
        <v>20</v>
      </c>
      <c r="D10" s="4" t="s">
        <v>21</v>
      </c>
      <c r="E10" s="17"/>
    </row>
    <row r="11" spans="1:6">
      <c r="A11" s="17" t="s">
        <v>16</v>
      </c>
      <c r="B11" s="17"/>
      <c r="C11" s="19">
        <f ca="1">INTERCEPT(INDIRECT($D$9):G992,INDIRECT($C$9):F992)</f>
        <v>-1.2417542818686176E-2</v>
      </c>
      <c r="D11" s="20"/>
      <c r="E11" s="17"/>
    </row>
    <row r="12" spans="1:6">
      <c r="A12" s="17" t="s">
        <v>17</v>
      </c>
      <c r="B12" s="17"/>
      <c r="C12" s="19">
        <f ca="1">SLOPE(INDIRECT($D$9):G992,INDIRECT($C$9):F992)</f>
        <v>-1.4600106372042648E-7</v>
      </c>
      <c r="D12" s="20"/>
      <c r="E12" s="55" t="s">
        <v>183</v>
      </c>
      <c r="F12" s="58" t="s">
        <v>182</v>
      </c>
    </row>
    <row r="13" spans="1:6">
      <c r="A13" s="17" t="s">
        <v>19</v>
      </c>
      <c r="B13" s="17"/>
      <c r="C13" s="20" t="s">
        <v>14</v>
      </c>
      <c r="E13" s="53" t="s">
        <v>178</v>
      </c>
      <c r="F13" s="57">
        <v>1</v>
      </c>
    </row>
    <row r="14" spans="1:6">
      <c r="A14" s="17"/>
      <c r="B14" s="17"/>
      <c r="C14" s="17"/>
      <c r="E14" s="53" t="s">
        <v>39</v>
      </c>
      <c r="F14" s="56">
        <f ca="1">NOW()+15018.5+$C$5/24</f>
        <v>60525.824893171295</v>
      </c>
    </row>
    <row r="15" spans="1:6">
      <c r="A15" s="23" t="s">
        <v>18</v>
      </c>
      <c r="B15" s="17"/>
      <c r="C15" s="24">
        <f ca="1">(C7+C11)+(C8+C12)*INT(MAX(F21:F3533))</f>
        <v>54559.958767410579</v>
      </c>
      <c r="E15" s="53" t="s">
        <v>179</v>
      </c>
      <c r="F15" s="56">
        <f ca="1">ROUND(2*($F$14-$C$7)/$C$8,0)/2+$F$13</f>
        <v>28098</v>
      </c>
    </row>
    <row r="16" spans="1:6">
      <c r="A16" s="26" t="s">
        <v>4</v>
      </c>
      <c r="B16" s="17"/>
      <c r="C16" s="27">
        <f ca="1">+C8+C12</f>
        <v>0.32903985399893626</v>
      </c>
      <c r="E16" s="53" t="s">
        <v>40</v>
      </c>
      <c r="F16" s="56">
        <f ca="1">ROUND(2*($F$14-$C$15)/$C$16,0)/2+$F$13</f>
        <v>18132</v>
      </c>
    </row>
    <row r="17" spans="1:31" ht="13.5" thickBot="1">
      <c r="A17" s="25" t="s">
        <v>32</v>
      </c>
      <c r="B17" s="17"/>
      <c r="C17" s="17">
        <f>COUNT(C21:C2191)</f>
        <v>36</v>
      </c>
      <c r="E17" s="53" t="s">
        <v>180</v>
      </c>
      <c r="F17" s="59">
        <f ca="1">+$C$15+$C$16*$F$16-15018.5-$C$5/24</f>
        <v>45508.005233452626</v>
      </c>
    </row>
    <row r="18" spans="1:31" ht="14.25" thickTop="1" thickBot="1">
      <c r="A18" s="26" t="s">
        <v>5</v>
      </c>
      <c r="B18" s="17"/>
      <c r="C18" s="29">
        <f ca="1">+C15</f>
        <v>54559.958767410579</v>
      </c>
      <c r="D18" s="30">
        <f ca="1">+C16</f>
        <v>0.32903985399893626</v>
      </c>
      <c r="E18" s="54" t="s">
        <v>181</v>
      </c>
      <c r="F18" s="60">
        <f ca="1">+($C$15+$C$16*$F$16)-($C$16/2)-15018.5-$C$5/24</f>
        <v>45507.840713525628</v>
      </c>
    </row>
    <row r="19" spans="1:31" ht="13.5" thickTop="1">
      <c r="E19" s="25"/>
      <c r="F19" s="28"/>
    </row>
    <row r="20" spans="1:3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184</v>
      </c>
      <c r="K20" s="7" t="s">
        <v>44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1" t="s">
        <v>176</v>
      </c>
    </row>
    <row r="21" spans="1:31">
      <c r="A21" s="13" t="s">
        <v>12</v>
      </c>
      <c r="B21" s="13"/>
      <c r="C21" s="14">
        <v>25620.646000000001</v>
      </c>
      <c r="D21" s="14" t="s">
        <v>14</v>
      </c>
      <c r="E21" s="13">
        <f>+(C21-C$7)/C$8</f>
        <v>-77984.786044249937</v>
      </c>
      <c r="F21" s="33">
        <f>ROUND(2*E21,0)/2</f>
        <v>-77985</v>
      </c>
      <c r="G21" s="33">
        <f>+C21-(C$7+F21*C$8)</f>
        <v>7.0399999996880069E-2</v>
      </c>
      <c r="H21" s="34">
        <f>+G21</f>
        <v>7.0399999996880069E-2</v>
      </c>
      <c r="I21" s="13"/>
      <c r="J21" s="13"/>
      <c r="K21" s="13"/>
      <c r="L21" s="13"/>
      <c r="M21" s="13"/>
      <c r="N21" s="13"/>
      <c r="O21" s="13">
        <f ca="1">+C$11+C$12*F21</f>
        <v>-1.0316498644487165E-3</v>
      </c>
      <c r="P21" s="13"/>
      <c r="Q21" s="15">
        <f>+C21-15018.5</f>
        <v>10602.146000000001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>
      <c r="A22" s="48" t="s">
        <v>58</v>
      </c>
      <c r="B22" s="50" t="s">
        <v>175</v>
      </c>
      <c r="C22" s="49">
        <v>25651.583999999999</v>
      </c>
      <c r="D22" s="48" t="s">
        <v>52</v>
      </c>
      <c r="E22" s="13">
        <f>+(C22-C$7)/C$8</f>
        <v>-77890.761001701932</v>
      </c>
      <c r="F22" s="13">
        <f>ROUND(2*E22,0)/2</f>
        <v>-77891</v>
      </c>
      <c r="G22" s="13">
        <f>+C22-(C$7+F22*C$8)</f>
        <v>7.8639999996084953E-2</v>
      </c>
      <c r="H22" s="13"/>
      <c r="I22" s="13">
        <f>+G22</f>
        <v>7.8639999996084953E-2</v>
      </c>
      <c r="K22" s="13"/>
      <c r="L22" s="13"/>
      <c r="M22" s="13"/>
      <c r="N22" s="13"/>
      <c r="O22" s="13">
        <f ca="1">+C$11+C$12*F22</f>
        <v>-1.0453739644384376E-3</v>
      </c>
      <c r="P22" s="13"/>
      <c r="Q22" s="15">
        <f>+C22-15018.5</f>
        <v>10633.083999999999</v>
      </c>
    </row>
    <row r="23" spans="1:31">
      <c r="A23" s="48" t="s">
        <v>58</v>
      </c>
      <c r="B23" s="50" t="s">
        <v>36</v>
      </c>
      <c r="C23" s="48">
        <v>25738.383000000002</v>
      </c>
      <c r="D23" s="48" t="s">
        <v>52</v>
      </c>
      <c r="E23" s="13">
        <f>+(C23-C$7)/C$8</f>
        <v>-77626.96632628252</v>
      </c>
      <c r="F23" s="13">
        <f>ROUND(2*E23,0)/2</f>
        <v>-77627</v>
      </c>
      <c r="G23" s="13">
        <f>+C23-(C$7+F23*C$8)</f>
        <v>1.1080000000220025E-2</v>
      </c>
      <c r="H23" s="13"/>
      <c r="I23" s="13">
        <f>+G23</f>
        <v>1.1080000000220025E-2</v>
      </c>
      <c r="K23" s="13"/>
      <c r="L23" s="13"/>
      <c r="M23" s="13"/>
      <c r="N23" s="13"/>
      <c r="O23" s="13">
        <f ca="1">+C$11+C$12*F23</f>
        <v>-1.0839182452606292E-3</v>
      </c>
      <c r="P23" s="13"/>
      <c r="Q23" s="15">
        <f>+C23-15018.5</f>
        <v>10719.883000000002</v>
      </c>
    </row>
    <row r="24" spans="1:31">
      <c r="A24" s="48" t="s">
        <v>58</v>
      </c>
      <c r="B24" s="50" t="s">
        <v>36</v>
      </c>
      <c r="C24" s="48">
        <v>26331.679</v>
      </c>
      <c r="D24" s="48" t="s">
        <v>52</v>
      </c>
      <c r="E24" s="13">
        <f>+(C24-C$7)/C$8</f>
        <v>-75823.854242645277</v>
      </c>
      <c r="F24" s="13">
        <f>ROUND(2*E24,0)/2</f>
        <v>-75824</v>
      </c>
      <c r="G24" s="13">
        <f>+C24-(C$7+F24*C$8)</f>
        <v>4.7959999996237457E-2</v>
      </c>
      <c r="H24" s="13"/>
      <c r="I24" s="13">
        <f>+G24</f>
        <v>4.7959999996237457E-2</v>
      </c>
      <c r="K24" s="13"/>
      <c r="L24" s="13"/>
      <c r="M24" s="13"/>
      <c r="N24" s="13"/>
      <c r="O24" s="13">
        <f ca="1">+C$11+C$12*F24</f>
        <v>-1.3471581631485582E-3</v>
      </c>
      <c r="P24" s="13"/>
      <c r="Q24" s="15">
        <f>+C24-15018.5</f>
        <v>11313.179</v>
      </c>
    </row>
    <row r="25" spans="1:31">
      <c r="A25" s="48" t="s">
        <v>58</v>
      </c>
      <c r="B25" s="50" t="s">
        <v>175</v>
      </c>
      <c r="C25" s="48">
        <v>26744.575000000001</v>
      </c>
      <c r="D25" s="48" t="s">
        <v>52</v>
      </c>
      <c r="E25" s="13">
        <f>+(C25-C$7)/C$8</f>
        <v>-74569.00376853878</v>
      </c>
      <c r="F25" s="13">
        <f>ROUND(2*E25,0)/2</f>
        <v>-74569</v>
      </c>
      <c r="G25" s="13">
        <f>+C25-(C$7+F25*C$8)</f>
        <v>-1.2400000014167745E-3</v>
      </c>
      <c r="H25" s="13"/>
      <c r="I25" s="13">
        <f>+G25</f>
        <v>-1.2400000014167745E-3</v>
      </c>
      <c r="K25" s="13"/>
      <c r="L25" s="13"/>
      <c r="M25" s="13"/>
      <c r="N25" s="13"/>
      <c r="O25" s="13">
        <f ca="1">+C$11+C$12*F25</f>
        <v>-1.530389498117693E-3</v>
      </c>
      <c r="P25" s="13"/>
      <c r="Q25" s="15">
        <f>+C25-15018.5</f>
        <v>11726.075000000001</v>
      </c>
    </row>
    <row r="26" spans="1:31">
      <c r="A26" s="48" t="s">
        <v>58</v>
      </c>
      <c r="B26" s="50" t="s">
        <v>36</v>
      </c>
      <c r="C26" s="48">
        <v>27102.61</v>
      </c>
      <c r="D26" s="48" t="s">
        <v>52</v>
      </c>
      <c r="E26" s="13">
        <f>+(C26-C$7)/C$8</f>
        <v>-73480.883783126672</v>
      </c>
      <c r="F26" s="13">
        <f>ROUND(2*E26,0)/2</f>
        <v>-73481</v>
      </c>
      <c r="G26" s="13">
        <f>+C26-(C$7+F26*C$8)</f>
        <v>3.823999999804073E-2</v>
      </c>
      <c r="H26" s="13"/>
      <c r="I26" s="13">
        <f>+G26</f>
        <v>3.823999999804073E-2</v>
      </c>
      <c r="K26" s="13"/>
      <c r="L26" s="13"/>
      <c r="M26" s="13"/>
      <c r="N26" s="13"/>
      <c r="O26" s="13">
        <f ca="1">+C$11+C$12*F26</f>
        <v>-1.6892386554455182E-3</v>
      </c>
      <c r="P26" s="13"/>
      <c r="Q26" s="15">
        <f>+C26-15018.5</f>
        <v>12084.11</v>
      </c>
    </row>
    <row r="27" spans="1:31">
      <c r="A27" s="48" t="s">
        <v>58</v>
      </c>
      <c r="B27" s="50" t="s">
        <v>175</v>
      </c>
      <c r="C27" s="48">
        <v>27513.510999999999</v>
      </c>
      <c r="D27" s="48" t="s">
        <v>52</v>
      </c>
      <c r="E27" s="13">
        <f>+(C27-C$7)/C$8</f>
        <v>-72232.096401653311</v>
      </c>
      <c r="F27" s="13">
        <f>ROUND(2*E27,0)/2</f>
        <v>-72232</v>
      </c>
      <c r="G27" s="13">
        <f>+C27-(C$7+F27*C$8)</f>
        <v>-3.1720000002678717E-2</v>
      </c>
      <c r="H27" s="13"/>
      <c r="I27" s="13">
        <f>+G27</f>
        <v>-3.1720000002678717E-2</v>
      </c>
      <c r="K27" s="13"/>
      <c r="L27" s="13"/>
      <c r="M27" s="13"/>
      <c r="N27" s="13"/>
      <c r="O27" s="13">
        <f ca="1">+C$11+C$12*F27</f>
        <v>-1.8715939840323308E-3</v>
      </c>
      <c r="P27" s="13"/>
      <c r="Q27" s="15">
        <f>+C27-15018.5</f>
        <v>12495.010999999999</v>
      </c>
    </row>
    <row r="28" spans="1:31">
      <c r="A28" s="48" t="s">
        <v>58</v>
      </c>
      <c r="B28" s="50" t="s">
        <v>36</v>
      </c>
      <c r="C28" s="48">
        <v>27871.506000000001</v>
      </c>
      <c r="D28" s="48" t="s">
        <v>52</v>
      </c>
      <c r="E28" s="13">
        <f>+(C28-C$7)/C$8</f>
        <v>-71144.097982008272</v>
      </c>
      <c r="F28" s="13">
        <f>ROUND(2*E28,0)/2</f>
        <v>-71144</v>
      </c>
      <c r="G28" s="13">
        <f>+C28-(C$7+F28*C$8)</f>
        <v>-3.2240000000456348E-2</v>
      </c>
      <c r="H28" s="13"/>
      <c r="I28" s="13">
        <f>+G28</f>
        <v>-3.2240000000456348E-2</v>
      </c>
      <c r="K28" s="13"/>
      <c r="L28" s="13"/>
      <c r="M28" s="13"/>
      <c r="N28" s="13"/>
      <c r="O28" s="13">
        <f ca="1">+C$11+C$12*F28</f>
        <v>-2.0304431413601543E-3</v>
      </c>
      <c r="P28" s="13"/>
      <c r="Q28" s="15">
        <f>+C28-15018.5</f>
        <v>12853.006000000001</v>
      </c>
    </row>
    <row r="29" spans="1:31">
      <c r="A29" s="48" t="s">
        <v>58</v>
      </c>
      <c r="B29" s="50" t="s">
        <v>175</v>
      </c>
      <c r="C29" s="48">
        <v>30101.411</v>
      </c>
      <c r="D29" s="48" t="s">
        <v>52</v>
      </c>
      <c r="E29" s="13">
        <f>+(C29-C$7)/C$8</f>
        <v>-64367.095185995633</v>
      </c>
      <c r="F29" s="13">
        <f>ROUND(2*E29,0)/2</f>
        <v>-64367</v>
      </c>
      <c r="G29" s="13">
        <f>+C29-(C$7+F29*C$8)</f>
        <v>-3.132000000186963E-2</v>
      </c>
      <c r="H29" s="13"/>
      <c r="I29" s="13">
        <f>+G29</f>
        <v>-3.132000000186963E-2</v>
      </c>
      <c r="K29" s="13"/>
      <c r="L29" s="13"/>
      <c r="M29" s="13"/>
      <c r="N29" s="13"/>
      <c r="O29" s="13">
        <f ca="1">+C$11+C$12*F29</f>
        <v>-3.019892350193485E-3</v>
      </c>
      <c r="P29" s="13"/>
      <c r="Q29" s="15">
        <f>+C29-15018.5</f>
        <v>15082.911</v>
      </c>
    </row>
    <row r="30" spans="1:31">
      <c r="A30" s="48" t="s">
        <v>58</v>
      </c>
      <c r="B30" s="50" t="s">
        <v>36</v>
      </c>
      <c r="C30" s="48">
        <v>30461.41</v>
      </c>
      <c r="D30" s="48" t="s">
        <v>52</v>
      </c>
      <c r="E30" s="13">
        <f>+(C30-C$7)/C$8</f>
        <v>-63273.006321419896</v>
      </c>
      <c r="F30" s="13">
        <f>ROUND(2*E30,0)/2</f>
        <v>-63273</v>
      </c>
      <c r="G30" s="13">
        <f>+C30-(C$7+F30*C$8)</f>
        <v>-2.0800000020244624E-3</v>
      </c>
      <c r="H30" s="13"/>
      <c r="I30" s="13">
        <f>+G30</f>
        <v>-2.0800000020244624E-3</v>
      </c>
      <c r="K30" s="13"/>
      <c r="L30" s="13"/>
      <c r="M30" s="13"/>
      <c r="N30" s="13"/>
      <c r="O30" s="13">
        <f ca="1">+C$11+C$12*F30</f>
        <v>-3.1796175139036306E-3</v>
      </c>
      <c r="P30" s="13"/>
      <c r="Q30" s="15">
        <f>+C30-15018.5</f>
        <v>15442.91</v>
      </c>
    </row>
    <row r="31" spans="1:31">
      <c r="A31" s="48" t="s">
        <v>58</v>
      </c>
      <c r="B31" s="50" t="s">
        <v>36</v>
      </c>
      <c r="C31" s="48">
        <v>30711.698</v>
      </c>
      <c r="D31" s="48" t="s">
        <v>52</v>
      </c>
      <c r="E31" s="13">
        <f>+(C31-C$7)/C$8</f>
        <v>-62512.34500364698</v>
      </c>
      <c r="F31" s="13">
        <f>ROUND(2*E31,0)/2</f>
        <v>-62512.5</v>
      </c>
      <c r="G31" s="13">
        <f>+C31-(C$7+F31*C$8)</f>
        <v>5.0999999999476131E-2</v>
      </c>
      <c r="H31" s="13"/>
      <c r="I31" s="13">
        <f>+G31</f>
        <v>5.0999999999476131E-2</v>
      </c>
      <c r="K31" s="13"/>
      <c r="L31" s="13"/>
      <c r="M31" s="13"/>
      <c r="N31" s="13"/>
      <c r="O31" s="13">
        <f ca="1">+C$11+C$12*F31</f>
        <v>-3.2906513228630162E-3</v>
      </c>
      <c r="P31" s="13"/>
      <c r="Q31" s="15">
        <f>+C31-15018.5</f>
        <v>15693.198</v>
      </c>
    </row>
    <row r="32" spans="1:31">
      <c r="A32" s="48" t="s">
        <v>58</v>
      </c>
      <c r="B32" s="50" t="s">
        <v>36</v>
      </c>
      <c r="C32" s="48">
        <v>34456.550000000003</v>
      </c>
      <c r="D32" s="48" t="s">
        <v>52</v>
      </c>
      <c r="E32" s="13">
        <f>+(C32-C$7)/C$8</f>
        <v>-51131.199854121078</v>
      </c>
      <c r="F32" s="13">
        <f>ROUND(2*E32,0)/2</f>
        <v>-51131</v>
      </c>
      <c r="G32" s="13">
        <f>+C32-(C$7+F32*C$8)</f>
        <v>-6.5759999997681007E-2</v>
      </c>
      <c r="H32" s="13"/>
      <c r="I32" s="13">
        <f>+G32</f>
        <v>-6.5759999997681007E-2</v>
      </c>
      <c r="K32" s="13"/>
      <c r="L32" s="13"/>
      <c r="M32" s="13"/>
      <c r="N32" s="13"/>
      <c r="O32" s="13">
        <f ca="1">+C$11+C$12*F32</f>
        <v>-4.9523624295970499E-3</v>
      </c>
      <c r="P32" s="13"/>
      <c r="Q32" s="15">
        <f>+C32-15018.5</f>
        <v>19438.050000000003</v>
      </c>
    </row>
    <row r="33" spans="1:17">
      <c r="A33" s="48" t="s">
        <v>58</v>
      </c>
      <c r="B33" s="50" t="s">
        <v>36</v>
      </c>
      <c r="C33" s="48">
        <v>34485.499000000003</v>
      </c>
      <c r="D33" s="48" t="s">
        <v>52</v>
      </c>
      <c r="E33" s="13">
        <f>+(C33-C$7)/C$8</f>
        <v>-51043.21966934111</v>
      </c>
      <c r="F33" s="13">
        <f>ROUND(2*E33,0)/2</f>
        <v>-51043</v>
      </c>
      <c r="G33" s="13">
        <f>+C33-(C$7+F33*C$8)</f>
        <v>-7.2280000000318978E-2</v>
      </c>
      <c r="H33" s="13"/>
      <c r="I33" s="13">
        <f>+G33</f>
        <v>-7.2280000000318978E-2</v>
      </c>
      <c r="K33" s="13"/>
      <c r="L33" s="13"/>
      <c r="M33" s="13"/>
      <c r="N33" s="13"/>
      <c r="O33" s="13">
        <f ca="1">+C$11+C$12*F33</f>
        <v>-4.9652105232044471E-3</v>
      </c>
      <c r="P33" s="13"/>
      <c r="Q33" s="15">
        <f>+C33-15018.5</f>
        <v>19466.999000000003</v>
      </c>
    </row>
    <row r="34" spans="1:17">
      <c r="A34" s="48" t="s">
        <v>58</v>
      </c>
      <c r="B34" s="50" t="s">
        <v>36</v>
      </c>
      <c r="C34" s="48">
        <v>35874.633999999998</v>
      </c>
      <c r="D34" s="48" t="s">
        <v>52</v>
      </c>
      <c r="E34" s="13">
        <f>+(C34-C$7)/C$8</f>
        <v>-46821.438123024571</v>
      </c>
      <c r="F34" s="13">
        <f>ROUND(2*E34,0)/2</f>
        <v>-46821.5</v>
      </c>
      <c r="G34" s="13">
        <f>+C34-(C$7+F34*C$8)</f>
        <v>2.0359999994980171E-2</v>
      </c>
      <c r="H34" s="13"/>
      <c r="I34" s="13">
        <f>+G34</f>
        <v>2.0359999994980171E-2</v>
      </c>
      <c r="K34" s="13"/>
      <c r="L34" s="13"/>
      <c r="M34" s="13"/>
      <c r="N34" s="13"/>
      <c r="O34" s="13">
        <f ca="1">+C$11+C$12*F34</f>
        <v>-5.5815540137002274E-3</v>
      </c>
      <c r="P34" s="13"/>
      <c r="Q34" s="15">
        <f>+C34-15018.5</f>
        <v>20856.133999999998</v>
      </c>
    </row>
    <row r="35" spans="1:17">
      <c r="A35" s="48" t="s">
        <v>58</v>
      </c>
      <c r="B35" s="50" t="s">
        <v>36</v>
      </c>
      <c r="C35" s="48">
        <v>35951.360999999997</v>
      </c>
      <c r="D35" s="48" t="s">
        <v>52</v>
      </c>
      <c r="E35" s="13">
        <f>+(C35-C$7)/C$8</f>
        <v>-46588.25370775591</v>
      </c>
      <c r="F35" s="13">
        <f>ROUND(2*E35,0)/2</f>
        <v>-46588.5</v>
      </c>
      <c r="G35" s="13">
        <f>+C35-(C$7+F35*C$8)</f>
        <v>8.1039999997301493E-2</v>
      </c>
      <c r="H35" s="13"/>
      <c r="I35" s="13">
        <f>+G35</f>
        <v>8.1039999997301493E-2</v>
      </c>
      <c r="K35" s="13"/>
      <c r="L35" s="13"/>
      <c r="M35" s="13"/>
      <c r="N35" s="13"/>
      <c r="O35" s="13">
        <f ca="1">+C$11+C$12*F35</f>
        <v>-5.615572261547087E-3</v>
      </c>
      <c r="P35" s="13"/>
      <c r="Q35" s="15">
        <f>+C35-15018.5</f>
        <v>20932.860999999997</v>
      </c>
    </row>
    <row r="36" spans="1:17">
      <c r="A36" s="48" t="s">
        <v>58</v>
      </c>
      <c r="B36" s="50" t="s">
        <v>175</v>
      </c>
      <c r="C36" s="48">
        <v>36231.639000000003</v>
      </c>
      <c r="D36" s="48" t="s">
        <v>52</v>
      </c>
      <c r="E36" s="13">
        <f>+(C36-C$7)/C$8</f>
        <v>-45736.448456114755</v>
      </c>
      <c r="F36" s="13">
        <f>ROUND(2*E36,0)/2</f>
        <v>-45736.5</v>
      </c>
      <c r="G36" s="13">
        <f>+C36-(C$7+F36*C$8)</f>
        <v>1.6960000000835862E-2</v>
      </c>
      <c r="H36" s="13"/>
      <c r="I36" s="13">
        <f>+G36</f>
        <v>1.6960000000835862E-2</v>
      </c>
      <c r="K36" s="13"/>
      <c r="L36" s="13"/>
      <c r="M36" s="13"/>
      <c r="N36" s="13"/>
      <c r="O36" s="13">
        <f ca="1">+C$11+C$12*F36</f>
        <v>-5.7399651678368907E-3</v>
      </c>
      <c r="P36" s="13"/>
      <c r="Q36" s="15">
        <f>+C36-15018.5</f>
        <v>21213.139000000003</v>
      </c>
    </row>
    <row r="37" spans="1:17">
      <c r="A37" s="48" t="s">
        <v>58</v>
      </c>
      <c r="B37" s="50" t="s">
        <v>175</v>
      </c>
      <c r="C37" s="48">
        <v>36233.665000000001</v>
      </c>
      <c r="D37" s="48" t="s">
        <v>52</v>
      </c>
      <c r="E37" s="13">
        <f>+(C37-C$7)/C$8</f>
        <v>-45730.291150012163</v>
      </c>
      <c r="F37" s="13">
        <f>ROUND(2*E37,0)/2</f>
        <v>-45730.5</v>
      </c>
      <c r="G37" s="13">
        <f>+C37-(C$7+F37*C$8)</f>
        <v>6.8720000002940651E-2</v>
      </c>
      <c r="H37" s="13"/>
      <c r="I37" s="13">
        <f>+G37</f>
        <v>6.8720000002940651E-2</v>
      </c>
      <c r="K37" s="13"/>
      <c r="L37" s="13"/>
      <c r="M37" s="13"/>
      <c r="N37" s="13"/>
      <c r="O37" s="13">
        <f ca="1">+C$11+C$12*F37</f>
        <v>-5.7408411742192128E-3</v>
      </c>
      <c r="P37" s="13"/>
      <c r="Q37" s="15">
        <f>+C37-15018.5</f>
        <v>21215.165000000001</v>
      </c>
    </row>
    <row r="38" spans="1:17">
      <c r="A38" s="48" t="s">
        <v>58</v>
      </c>
      <c r="B38" s="50" t="s">
        <v>36</v>
      </c>
      <c r="C38" s="48">
        <v>36274.485000000001</v>
      </c>
      <c r="D38" s="48" t="s">
        <v>52</v>
      </c>
      <c r="E38" s="13">
        <f>+(C38-C$7)/C$8</f>
        <v>-45606.233284707028</v>
      </c>
      <c r="F38" s="13">
        <f>ROUND(2*E38,0)/2</f>
        <v>-45606</v>
      </c>
      <c r="G38" s="13">
        <f>+C38-(C$7+F38*C$8)</f>
        <v>-7.6760000003559981E-2</v>
      </c>
      <c r="H38" s="13"/>
      <c r="I38" s="13">
        <f>+G38</f>
        <v>-7.6760000003559981E-2</v>
      </c>
      <c r="K38" s="13"/>
      <c r="L38" s="13"/>
      <c r="M38" s="13"/>
      <c r="N38" s="13"/>
      <c r="O38" s="13">
        <f ca="1">+C$11+C$12*F38</f>
        <v>-5.759018306652406E-3</v>
      </c>
      <c r="P38" s="13"/>
      <c r="Q38" s="15">
        <f>+C38-15018.5</f>
        <v>21255.985000000001</v>
      </c>
    </row>
    <row r="39" spans="1:17">
      <c r="A39" s="48" t="s">
        <v>58</v>
      </c>
      <c r="B39" s="50" t="s">
        <v>175</v>
      </c>
      <c r="C39" s="48">
        <v>36307.404999999999</v>
      </c>
      <c r="D39" s="48" t="s">
        <v>52</v>
      </c>
      <c r="E39" s="13">
        <f>+(C39-C$7)/C$8</f>
        <v>-45506.184658400205</v>
      </c>
      <c r="F39" s="13">
        <f>ROUND(2*E39,0)/2</f>
        <v>-45506</v>
      </c>
      <c r="G39" s="13">
        <f>+C39-(C$7+F39*C$8)</f>
        <v>-6.0760000007576309E-2</v>
      </c>
      <c r="H39" s="13"/>
      <c r="I39" s="13">
        <f>+G39</f>
        <v>-6.0760000007576309E-2</v>
      </c>
      <c r="K39" s="13"/>
      <c r="L39" s="13"/>
      <c r="M39" s="13"/>
      <c r="N39" s="13"/>
      <c r="O39" s="13">
        <f ca="1">+C$11+C$12*F39</f>
        <v>-5.7736184130244483E-3</v>
      </c>
      <c r="P39" s="13"/>
      <c r="Q39" s="15">
        <f>+C39-15018.5</f>
        <v>21288.904999999999</v>
      </c>
    </row>
    <row r="40" spans="1:17">
      <c r="A40" s="48" t="s">
        <v>58</v>
      </c>
      <c r="B40" s="50" t="s">
        <v>175</v>
      </c>
      <c r="C40" s="48">
        <v>36630.491000000002</v>
      </c>
      <c r="D40" s="48" t="s">
        <v>52</v>
      </c>
      <c r="E40" s="13">
        <f>+(C40-C$7)/C$8</f>
        <v>-44524.279722830055</v>
      </c>
      <c r="F40" s="13">
        <f>ROUND(2*E40,0)/2</f>
        <v>-44524.5</v>
      </c>
      <c r="G40" s="13">
        <f>+C40-(C$7+F40*C$8)</f>
        <v>7.2479999995266553E-2</v>
      </c>
      <c r="H40" s="13"/>
      <c r="I40" s="13">
        <f>+G40</f>
        <v>7.2479999995266553E-2</v>
      </c>
      <c r="K40" s="13"/>
      <c r="L40" s="13"/>
      <c r="M40" s="13"/>
      <c r="N40" s="13"/>
      <c r="O40" s="13">
        <f ca="1">+C$11+C$12*F40</f>
        <v>-5.9169184570660475E-3</v>
      </c>
      <c r="P40" s="13"/>
      <c r="Q40" s="15">
        <f>+C40-15018.5</f>
        <v>21611.991000000002</v>
      </c>
    </row>
    <row r="41" spans="1:17">
      <c r="A41" s="48" t="s">
        <v>58</v>
      </c>
      <c r="B41" s="50" t="s">
        <v>36</v>
      </c>
      <c r="C41" s="48">
        <v>36657.504000000001</v>
      </c>
      <c r="D41" s="48" t="s">
        <v>52</v>
      </c>
      <c r="E41" s="13">
        <f>+(C41-C$7)/C$8</f>
        <v>-44442.183321176759</v>
      </c>
      <c r="F41" s="13">
        <f>ROUND(2*E41,0)/2</f>
        <v>-44442</v>
      </c>
      <c r="G41" s="13">
        <f>+C41-(C$7+F41*C$8)</f>
        <v>-6.0320000004139729E-2</v>
      </c>
      <c r="H41" s="13"/>
      <c r="I41" s="13">
        <f>+G41</f>
        <v>-6.0320000004139729E-2</v>
      </c>
      <c r="K41" s="13"/>
      <c r="L41" s="13"/>
      <c r="M41" s="13"/>
      <c r="N41" s="13"/>
      <c r="O41" s="13">
        <f ca="1">+C$11+C$12*F41</f>
        <v>-5.9289635448229825E-3</v>
      </c>
      <c r="P41" s="13"/>
      <c r="Q41" s="15">
        <f>+C41-15018.5</f>
        <v>21639.004000000001</v>
      </c>
    </row>
    <row r="42" spans="1:17">
      <c r="A42" s="48" t="s">
        <v>58</v>
      </c>
      <c r="B42" s="50" t="s">
        <v>36</v>
      </c>
      <c r="C42" s="48">
        <v>36668.379999999997</v>
      </c>
      <c r="D42" s="48" t="s">
        <v>52</v>
      </c>
      <c r="E42" s="13">
        <f>+(C42-C$7)/C$8</f>
        <v>-44409.129589107724</v>
      </c>
      <c r="F42" s="13">
        <f>ROUND(2*E42,0)/2</f>
        <v>-44409</v>
      </c>
      <c r="G42" s="13">
        <f>+C42-(C$7+F42*C$8)</f>
        <v>-4.2640000006940681E-2</v>
      </c>
      <c r="H42" s="13"/>
      <c r="I42" s="13">
        <f>+G42</f>
        <v>-4.2640000006940681E-2</v>
      </c>
      <c r="K42" s="13"/>
      <c r="L42" s="13"/>
      <c r="M42" s="13"/>
      <c r="N42" s="13"/>
      <c r="O42" s="13">
        <f ca="1">+C$11+C$12*F42</f>
        <v>-5.9337815799257567E-3</v>
      </c>
      <c r="P42" s="13"/>
      <c r="Q42" s="15">
        <f>+C42-15018.5</f>
        <v>21649.879999999997</v>
      </c>
    </row>
    <row r="43" spans="1:17">
      <c r="A43" s="48" t="s">
        <v>58</v>
      </c>
      <c r="B43" s="50" t="s">
        <v>36</v>
      </c>
      <c r="C43" s="48">
        <v>36971.631000000001</v>
      </c>
      <c r="D43" s="48" t="s">
        <v>52</v>
      </c>
      <c r="E43" s="13">
        <f>+(C43-C$7)/C$8</f>
        <v>-43487.506078288359</v>
      </c>
      <c r="F43" s="13">
        <f>ROUND(2*E43,0)/2</f>
        <v>-43487.5</v>
      </c>
      <c r="G43" s="13">
        <f>+C43-(C$7+F43*C$8)</f>
        <v>-2.0000000004074536E-3</v>
      </c>
      <c r="H43" s="13"/>
      <c r="I43" s="13">
        <f>+G43</f>
        <v>-2.0000000004074536E-3</v>
      </c>
      <c r="K43" s="13"/>
      <c r="L43" s="13"/>
      <c r="M43" s="13"/>
      <c r="N43" s="13"/>
      <c r="O43" s="13">
        <f ca="1">+C$11+C$12*F43</f>
        <v>-6.0683215601441296E-3</v>
      </c>
      <c r="P43" s="13"/>
      <c r="Q43" s="15">
        <f>+C43-15018.5</f>
        <v>21953.131000000001</v>
      </c>
    </row>
    <row r="44" spans="1:17">
      <c r="A44" s="48" t="s">
        <v>58</v>
      </c>
      <c r="B44" s="50" t="s">
        <v>175</v>
      </c>
      <c r="C44" s="48">
        <v>37000.582999999999</v>
      </c>
      <c r="D44" s="48" t="s">
        <v>52</v>
      </c>
      <c r="E44" s="13">
        <f>+(C44-C$7)/C$8</f>
        <v>-43399.51677607587</v>
      </c>
      <c r="F44" s="13">
        <f>ROUND(2*E44,0)/2</f>
        <v>-43399.5</v>
      </c>
      <c r="G44" s="13">
        <f>+C44-(C$7+F44*C$8)</f>
        <v>-5.5200000060722232E-3</v>
      </c>
      <c r="H44" s="13"/>
      <c r="I44" s="13">
        <f>+G44</f>
        <v>-5.5200000060722232E-3</v>
      </c>
      <c r="K44" s="13"/>
      <c r="L44" s="13"/>
      <c r="M44" s="13"/>
      <c r="N44" s="13"/>
      <c r="O44" s="13">
        <f ca="1">+C$11+C$12*F44</f>
        <v>-6.0811696537515269E-3</v>
      </c>
      <c r="P44" s="13"/>
      <c r="Q44" s="15">
        <f>+C44-15018.5</f>
        <v>21982.082999999999</v>
      </c>
    </row>
    <row r="45" spans="1:17">
      <c r="A45" s="48" t="s">
        <v>58</v>
      </c>
      <c r="B45" s="50" t="s">
        <v>36</v>
      </c>
      <c r="C45" s="48">
        <v>37039.402999999998</v>
      </c>
      <c r="D45" s="48" t="s">
        <v>52</v>
      </c>
      <c r="E45" s="13">
        <f>+(C45-C$7)/C$8</f>
        <v>-43281.537199124738</v>
      </c>
      <c r="F45" s="13">
        <f>ROUND(2*E45,0)/2</f>
        <v>-43281.5</v>
      </c>
      <c r="G45" s="13">
        <f>+C45-(C$7+F45*C$8)</f>
        <v>-1.2240000003657769E-2</v>
      </c>
      <c r="H45" s="13"/>
      <c r="I45" s="13">
        <f>+G45</f>
        <v>-1.2240000003657769E-2</v>
      </c>
      <c r="K45" s="13"/>
      <c r="L45" s="13"/>
      <c r="M45" s="13"/>
      <c r="N45" s="13"/>
      <c r="O45" s="13">
        <f ca="1">+C$11+C$12*F45</f>
        <v>-6.0983977792705372E-3</v>
      </c>
      <c r="P45" s="13"/>
      <c r="Q45" s="15">
        <f>+C45-15018.5</f>
        <v>22020.902999999998</v>
      </c>
    </row>
    <row r="46" spans="1:17">
      <c r="A46" s="48" t="s">
        <v>58</v>
      </c>
      <c r="B46" s="50" t="s">
        <v>36</v>
      </c>
      <c r="C46" s="48">
        <v>37376.478000000003</v>
      </c>
      <c r="D46" s="48" t="s">
        <v>52</v>
      </c>
      <c r="E46" s="13">
        <f>+(C46-C$7)/C$8</f>
        <v>-42257.117675662528</v>
      </c>
      <c r="F46" s="13">
        <f>ROUND(2*E46,0)/2</f>
        <v>-42257</v>
      </c>
      <c r="G46" s="13">
        <f>+C46-(C$7+F46*C$8)</f>
        <v>-3.8719999996828847E-2</v>
      </c>
      <c r="H46" s="13"/>
      <c r="I46" s="13">
        <f>+G46</f>
        <v>-3.8719999996828847E-2</v>
      </c>
      <c r="K46" s="13"/>
      <c r="L46" s="13"/>
      <c r="M46" s="13"/>
      <c r="N46" s="13"/>
      <c r="O46" s="13">
        <f ca="1">+C$11+C$12*F46</f>
        <v>-6.2479758690521144E-3</v>
      </c>
      <c r="P46" s="13"/>
      <c r="Q46" s="15">
        <f>+C46-15018.5</f>
        <v>22357.978000000003</v>
      </c>
    </row>
    <row r="47" spans="1:17">
      <c r="A47" s="48" t="s">
        <v>58</v>
      </c>
      <c r="B47" s="50" t="s">
        <v>175</v>
      </c>
      <c r="C47" s="48">
        <v>37403.434999999998</v>
      </c>
      <c r="D47" s="48" t="s">
        <v>52</v>
      </c>
      <c r="E47" s="13">
        <f>+(C47-C$7)/C$8</f>
        <v>-42175.191466083161</v>
      </c>
      <c r="F47" s="13">
        <f>ROUND(2*E47,0)/2</f>
        <v>-42175</v>
      </c>
      <c r="G47" s="13">
        <f>+C47-(C$7+F47*C$8)</f>
        <v>-6.3000000001920853E-2</v>
      </c>
      <c r="H47" s="13"/>
      <c r="I47" s="13">
        <f>+G47</f>
        <v>-6.3000000001920853E-2</v>
      </c>
      <c r="K47" s="13"/>
      <c r="L47" s="13"/>
      <c r="M47" s="13"/>
      <c r="N47" s="13"/>
      <c r="O47" s="13">
        <f ca="1">+C$11+C$12*F47</f>
        <v>-6.2599479562771895E-3</v>
      </c>
      <c r="P47" s="13"/>
      <c r="Q47" s="15">
        <f>+C47-15018.5</f>
        <v>22384.934999999998</v>
      </c>
    </row>
    <row r="48" spans="1:17">
      <c r="A48" s="48" t="s">
        <v>58</v>
      </c>
      <c r="B48" s="50" t="s">
        <v>175</v>
      </c>
      <c r="C48" s="48">
        <v>37667.660000000003</v>
      </c>
      <c r="D48" s="48" t="s">
        <v>52</v>
      </c>
      <c r="E48" s="13">
        <f>+(C48-C$7)/C$8</f>
        <v>-41372.173595915388</v>
      </c>
      <c r="F48" s="13">
        <f>ROUND(2*E48,0)/2</f>
        <v>-41372</v>
      </c>
      <c r="G48" s="13">
        <f>+C48-(C$7+F48*C$8)</f>
        <v>-5.7119999997667037E-2</v>
      </c>
      <c r="H48" s="13"/>
      <c r="I48" s="13">
        <f>+G48</f>
        <v>-5.7119999997667037E-2</v>
      </c>
      <c r="K48" s="13"/>
      <c r="L48" s="13"/>
      <c r="M48" s="13"/>
      <c r="N48" s="13"/>
      <c r="O48" s="13">
        <f ca="1">+C$11+C$12*F48</f>
        <v>-6.3771868104446922E-3</v>
      </c>
      <c r="P48" s="13"/>
      <c r="Q48" s="15">
        <f>+C48-15018.5</f>
        <v>22649.160000000003</v>
      </c>
    </row>
    <row r="49" spans="1:31">
      <c r="A49" s="48" t="s">
        <v>58</v>
      </c>
      <c r="B49" s="50" t="s">
        <v>175</v>
      </c>
      <c r="C49" s="48">
        <v>37732.493999999999</v>
      </c>
      <c r="D49" s="48" t="s">
        <v>52</v>
      </c>
      <c r="E49" s="13">
        <f>+(C49-C$7)/C$8</f>
        <v>-41175.133722343795</v>
      </c>
      <c r="F49" s="13">
        <f>ROUND(2*E49,0)/2</f>
        <v>-41175</v>
      </c>
      <c r="G49" s="13">
        <f>+C49-(C$7+F49*C$8)</f>
        <v>-4.4000000001688022E-2</v>
      </c>
      <c r="H49" s="13"/>
      <c r="I49" s="13">
        <f>+G49</f>
        <v>-4.4000000001688022E-2</v>
      </c>
      <c r="K49" s="13"/>
      <c r="L49" s="13"/>
      <c r="M49" s="13"/>
      <c r="N49" s="13"/>
      <c r="O49" s="13">
        <f ca="1">+C$11+C$12*F49</f>
        <v>-6.4059490199976157E-3</v>
      </c>
      <c r="P49" s="13"/>
      <c r="Q49" s="15">
        <f>+C49-15018.5</f>
        <v>22713.993999999999</v>
      </c>
    </row>
    <row r="50" spans="1:31">
      <c r="A50" s="48" t="s">
        <v>58</v>
      </c>
      <c r="B50" s="50" t="s">
        <v>175</v>
      </c>
      <c r="C50" s="48">
        <v>38112.514000000003</v>
      </c>
      <c r="D50" s="48" t="s">
        <v>52</v>
      </c>
      <c r="E50" s="13">
        <f>+(C50-C$7)/C$8</f>
        <v>-40020.198152200341</v>
      </c>
      <c r="F50" s="13">
        <f>ROUND(2*E50,0)/2</f>
        <v>-40020</v>
      </c>
      <c r="G50" s="13">
        <f>+C50-(C$7+F50*C$8)</f>
        <v>-6.5199999997275881E-2</v>
      </c>
      <c r="H50" s="13"/>
      <c r="I50" s="13">
        <f>+G50</f>
        <v>-6.5199999997275881E-2</v>
      </c>
      <c r="K50" s="13"/>
      <c r="L50" s="13"/>
      <c r="M50" s="13"/>
      <c r="N50" s="13"/>
      <c r="O50" s="13">
        <f ca="1">+C$11+C$12*F50</f>
        <v>-6.5745802485947082E-3</v>
      </c>
      <c r="P50" s="13"/>
      <c r="Q50" s="15">
        <f>+C50-15018.5</f>
        <v>23094.014000000003</v>
      </c>
    </row>
    <row r="51" spans="1:31">
      <c r="A51" s="13" t="s">
        <v>29</v>
      </c>
      <c r="B51" s="13"/>
      <c r="C51" s="14">
        <v>46910.364999999998</v>
      </c>
      <c r="D51" s="14"/>
      <c r="E51" s="13">
        <f>+(C51-C$7)/C$8</f>
        <v>-13282.260515438866</v>
      </c>
      <c r="F51" s="13">
        <f>ROUND(2*E51,0)/2</f>
        <v>-13282.5</v>
      </c>
      <c r="G51" s="13">
        <f>+C51-(C$7+F51*C$8)</f>
        <v>7.8799999995680992E-2</v>
      </c>
      <c r="H51" s="13"/>
      <c r="I51" s="13">
        <f>+G51</f>
        <v>7.8799999995680992E-2</v>
      </c>
      <c r="J51" s="13"/>
      <c r="K51" s="13"/>
      <c r="L51" s="13"/>
      <c r="M51" s="13"/>
      <c r="N51" s="13"/>
      <c r="O51" s="13">
        <f ca="1">+C$11+C$12*F51</f>
        <v>-1.0478283689819611E-2</v>
      </c>
      <c r="P51" s="13"/>
      <c r="Q51" s="15">
        <f>+C51-15018.5</f>
        <v>31891.864999999998</v>
      </c>
      <c r="R51" s="13"/>
      <c r="S51" s="13"/>
      <c r="T51" s="13"/>
      <c r="U51" s="13"/>
      <c r="V51" s="13"/>
      <c r="W51" s="13"/>
      <c r="X51" s="13"/>
      <c r="Y51" s="13"/>
      <c r="Z51" s="13"/>
      <c r="AA51" s="13">
        <v>23</v>
      </c>
      <c r="AB51" s="13"/>
      <c r="AC51" s="13" t="s">
        <v>28</v>
      </c>
      <c r="AD51" s="13"/>
      <c r="AE51" s="13" t="s">
        <v>30</v>
      </c>
    </row>
    <row r="52" spans="1:31">
      <c r="A52" s="13" t="s">
        <v>31</v>
      </c>
      <c r="B52" s="13"/>
      <c r="C52" s="14">
        <v>48385.42</v>
      </c>
      <c r="D52" s="14">
        <v>0.02</v>
      </c>
      <c r="E52" s="13">
        <f>+(C52-C$7)/C$8</f>
        <v>-8799.3557014344879</v>
      </c>
      <c r="F52" s="13">
        <f>ROUND(2*E52,0)/2</f>
        <v>-8799.5</v>
      </c>
      <c r="G52" s="13">
        <f>+C52-(C$7+F52*C$8)</f>
        <v>4.7479999993811361E-2</v>
      </c>
      <c r="H52" s="13"/>
      <c r="I52" s="13">
        <f>+G52</f>
        <v>4.7479999993811361E-2</v>
      </c>
      <c r="J52" s="13"/>
      <c r="K52" s="13"/>
      <c r="L52" s="13"/>
      <c r="M52" s="13"/>
      <c r="N52" s="13"/>
      <c r="O52" s="13">
        <f ca="1">+C$11+C$12*F52</f>
        <v>-1.1132806458478283E-2</v>
      </c>
      <c r="P52" s="13"/>
      <c r="Q52" s="15">
        <f>+C52-15018.5</f>
        <v>33366.92</v>
      </c>
      <c r="R52" s="13"/>
      <c r="S52" s="13"/>
      <c r="T52" s="13"/>
      <c r="U52" s="13"/>
      <c r="V52" s="13"/>
      <c r="W52" s="13"/>
      <c r="X52" s="13"/>
      <c r="Y52" s="13"/>
      <c r="Z52" s="13"/>
      <c r="AA52" s="13">
        <v>46</v>
      </c>
      <c r="AB52" s="13"/>
      <c r="AC52" s="13" t="s">
        <v>28</v>
      </c>
      <c r="AD52" s="13"/>
      <c r="AE52" s="13" t="s">
        <v>30</v>
      </c>
    </row>
    <row r="53" spans="1:31">
      <c r="A53" s="52" t="s">
        <v>184</v>
      </c>
      <c r="B53" s="20"/>
      <c r="C53" s="8">
        <v>51280.76</v>
      </c>
      <c r="D53" s="8"/>
      <c r="E53" s="13">
        <f>+(C53-C$7)/C$8</f>
        <v>0</v>
      </c>
      <c r="F53" s="13">
        <f>ROUND(2*E53,0)/2</f>
        <v>0</v>
      </c>
      <c r="G53" s="13">
        <f>+C53-(C$7+F53*C$8)</f>
        <v>0</v>
      </c>
      <c r="H53" s="13"/>
      <c r="J53" s="13">
        <f>+G53</f>
        <v>0</v>
      </c>
      <c r="L53" s="13"/>
      <c r="M53" s="13"/>
      <c r="N53" s="13"/>
      <c r="O53" s="13">
        <f ca="1">+C$11+C$12*F53</f>
        <v>-1.2417542818686176E-2</v>
      </c>
      <c r="P53" s="13"/>
      <c r="Q53" s="15">
        <f>+C53-15018.5</f>
        <v>36262.26</v>
      </c>
    </row>
    <row r="54" spans="1:31" ht="0" hidden="1" customHeight="1">
      <c r="A54" s="48" t="s">
        <v>160</v>
      </c>
      <c r="B54" s="50" t="s">
        <v>36</v>
      </c>
      <c r="C54" s="48">
        <v>52004.131300000001</v>
      </c>
      <c r="D54" s="48" t="s">
        <v>52</v>
      </c>
      <c r="E54" s="13">
        <f>+(C54-C$7)/C$8</f>
        <v>2198.4296742037409</v>
      </c>
      <c r="F54" s="13">
        <f>ROUND(2*E54,0)/2</f>
        <v>2198.5</v>
      </c>
      <c r="G54" s="13">
        <f>+C54-(C$7+F54*C$8)</f>
        <v>-2.313999999751104E-2</v>
      </c>
      <c r="H54" s="13"/>
      <c r="I54" s="13">
        <f>+G54</f>
        <v>-2.313999999751104E-2</v>
      </c>
      <c r="L54" s="13"/>
      <c r="M54" s="13"/>
      <c r="N54" s="13"/>
      <c r="O54" s="13">
        <f ca="1">+C$11+C$12*F54</f>
        <v>-1.2738526157275535E-2</v>
      </c>
      <c r="P54" s="13"/>
      <c r="Q54" s="15">
        <f>+C54-15018.5</f>
        <v>36985.631300000001</v>
      </c>
    </row>
    <row r="55" spans="1:31">
      <c r="A55" s="10" t="s">
        <v>35</v>
      </c>
      <c r="B55" s="11" t="s">
        <v>36</v>
      </c>
      <c r="C55" s="12">
        <v>53473.642200000002</v>
      </c>
      <c r="D55" s="12">
        <v>3.8E-3</v>
      </c>
      <c r="E55" s="13">
        <f>+(C55-C$7)/C$8</f>
        <v>6664.4851689764164</v>
      </c>
      <c r="F55" s="13">
        <f>ROUND(2*E55,0)/2</f>
        <v>6664.5</v>
      </c>
      <c r="G55" s="13">
        <f>+C55-(C$7+F55*C$8)</f>
        <v>-4.8800000004121102E-3</v>
      </c>
      <c r="H55" s="13"/>
      <c r="I55" s="13"/>
      <c r="K55" s="13">
        <f>+G55</f>
        <v>-4.8800000004121102E-3</v>
      </c>
      <c r="L55" s="13"/>
      <c r="M55" s="13"/>
      <c r="N55" s="13"/>
      <c r="O55" s="13">
        <f ca="1">+C$11+C$12*F55</f>
        <v>-1.3390566907850959E-2</v>
      </c>
      <c r="P55" s="13"/>
      <c r="Q55" s="15">
        <f>+C55-15018.5</f>
        <v>38455.142200000002</v>
      </c>
      <c r="R55" s="52" t="s">
        <v>177</v>
      </c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>
      <c r="A56" s="48" t="s">
        <v>174</v>
      </c>
      <c r="B56" s="50" t="s">
        <v>36</v>
      </c>
      <c r="C56" s="48">
        <v>54560.111199999999</v>
      </c>
      <c r="D56" s="48" t="s">
        <v>52</v>
      </c>
      <c r="E56" s="13">
        <f>+(C56-C$7)/C$8</f>
        <v>9966.4211038171561</v>
      </c>
      <c r="F56" s="13">
        <f>ROUND(2*E56,0)/2</f>
        <v>9966.5</v>
      </c>
      <c r="G56" s="13">
        <f>+C56-(C$7+F56*C$8)</f>
        <v>-2.5959999999031425E-2</v>
      </c>
      <c r="H56" s="13"/>
      <c r="I56" s="13">
        <f>+G56</f>
        <v>-2.5959999999031425E-2</v>
      </c>
      <c r="L56" s="13"/>
      <c r="M56" s="13"/>
      <c r="N56" s="13"/>
      <c r="O56" s="13">
        <f ca="1">+C$11+C$12*F56</f>
        <v>-1.3872662420255807E-2</v>
      </c>
      <c r="P56" s="13"/>
      <c r="Q56" s="15">
        <f>+C56-15018.5</f>
        <v>39541.611199999999</v>
      </c>
    </row>
    <row r="57" spans="1:31">
      <c r="B57" s="20"/>
      <c r="C57" s="8"/>
      <c r="D57" s="8"/>
    </row>
    <row r="58" spans="1:31">
      <c r="B58" s="20"/>
      <c r="C58" s="8"/>
      <c r="D58" s="8"/>
    </row>
    <row r="59" spans="1:31">
      <c r="B59" s="20"/>
      <c r="C59" s="8"/>
      <c r="D59" s="8"/>
    </row>
    <row r="60" spans="1:31">
      <c r="B60" s="20"/>
      <c r="C60" s="8"/>
      <c r="D60" s="8"/>
    </row>
    <row r="61" spans="1:31">
      <c r="B61" s="20"/>
      <c r="C61" s="8"/>
      <c r="D61" s="8"/>
    </row>
    <row r="62" spans="1:31">
      <c r="B62" s="20"/>
      <c r="C62" s="8"/>
      <c r="D62" s="8"/>
    </row>
    <row r="63" spans="1:31">
      <c r="B63" s="20"/>
      <c r="C63" s="8"/>
      <c r="D63" s="8"/>
    </row>
    <row r="64" spans="1:31">
      <c r="B64" s="20"/>
      <c r="C64" s="8"/>
      <c r="D64" s="8"/>
    </row>
    <row r="65" spans="2:4">
      <c r="B65" s="20"/>
      <c r="C65" s="8"/>
      <c r="D65" s="8"/>
    </row>
    <row r="66" spans="2:4">
      <c r="B66" s="20"/>
      <c r="C66" s="8"/>
      <c r="D66" s="8"/>
    </row>
    <row r="67" spans="2:4">
      <c r="B67" s="20"/>
      <c r="C67" s="8"/>
      <c r="D67" s="8"/>
    </row>
    <row r="68" spans="2:4">
      <c r="B68" s="20"/>
      <c r="C68" s="8"/>
      <c r="D68" s="8"/>
    </row>
    <row r="69" spans="2:4">
      <c r="B69" s="20"/>
      <c r="C69" s="8"/>
      <c r="D69" s="8"/>
    </row>
    <row r="70" spans="2:4">
      <c r="B70" s="20"/>
      <c r="C70" s="8"/>
      <c r="D70" s="8"/>
    </row>
    <row r="71" spans="2:4">
      <c r="B71" s="20"/>
      <c r="C71" s="8"/>
      <c r="D71" s="8"/>
    </row>
    <row r="72" spans="2:4">
      <c r="B72" s="20"/>
      <c r="C72" s="8"/>
      <c r="D72" s="8"/>
    </row>
    <row r="73" spans="2:4">
      <c r="B73" s="20"/>
      <c r="C73" s="8"/>
      <c r="D73" s="8"/>
    </row>
    <row r="74" spans="2:4">
      <c r="B74" s="20"/>
      <c r="C74" s="8"/>
      <c r="D74" s="8"/>
    </row>
    <row r="75" spans="2:4">
      <c r="B75" s="20"/>
      <c r="C75" s="8"/>
      <c r="D75" s="8"/>
    </row>
    <row r="76" spans="2:4">
      <c r="B76" s="20"/>
      <c r="C76" s="8"/>
      <c r="D76" s="8"/>
    </row>
    <row r="77" spans="2:4">
      <c r="C77" s="8"/>
      <c r="D77" s="8"/>
    </row>
    <row r="78" spans="2:4">
      <c r="C78" s="8"/>
      <c r="D78" s="8"/>
    </row>
    <row r="79" spans="2:4">
      <c r="C79" s="8"/>
      <c r="D79" s="8"/>
    </row>
    <row r="80" spans="2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</sheetData>
  <sortState xmlns:xlrd2="http://schemas.microsoft.com/office/spreadsheetml/2017/richdata2" ref="A21:AF58">
    <sortCondition ref="C21:C58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787"/>
  <sheetViews>
    <sheetView workbookViewId="0">
      <selection activeCell="A15" sqref="A15:D45"/>
    </sheetView>
  </sheetViews>
  <sheetFormatPr defaultRowHeight="12.75"/>
  <cols>
    <col min="1" max="1" width="19.7109375" style="8" customWidth="1"/>
    <col min="2" max="2" width="4.42578125" style="17" customWidth="1"/>
    <col min="3" max="3" width="12.7109375" style="8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8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35" t="s">
        <v>42</v>
      </c>
      <c r="I1" s="36" t="s">
        <v>43</v>
      </c>
      <c r="J1" s="37" t="s">
        <v>44</v>
      </c>
    </row>
    <row r="2" spans="1:16">
      <c r="I2" s="38" t="s">
        <v>45</v>
      </c>
      <c r="J2" s="39" t="s">
        <v>46</v>
      </c>
    </row>
    <row r="3" spans="1:16">
      <c r="A3" s="40" t="s">
        <v>47</v>
      </c>
      <c r="I3" s="38" t="s">
        <v>48</v>
      </c>
      <c r="J3" s="39" t="s">
        <v>49</v>
      </c>
    </row>
    <row r="4" spans="1:16">
      <c r="I4" s="38" t="s">
        <v>50</v>
      </c>
      <c r="J4" s="39" t="s">
        <v>49</v>
      </c>
    </row>
    <row r="5" spans="1:16" ht="13.5" thickBot="1">
      <c r="I5" s="41" t="s">
        <v>51</v>
      </c>
      <c r="J5" s="42" t="s">
        <v>52</v>
      </c>
    </row>
    <row r="10" spans="1:16" ht="13.5" thickBot="1"/>
    <row r="11" spans="1:16" ht="12.75" customHeight="1" thickBot="1">
      <c r="A11" s="8" t="str">
        <f t="shared" ref="A11:A45" si="0">P11</f>
        <v> MVS 2.47 </v>
      </c>
      <c r="B11" s="20" t="str">
        <f t="shared" ref="B11:B45" si="1">IF(H11=INT(H11),"I","II")</f>
        <v>I</v>
      </c>
      <c r="C11" s="8">
        <f t="shared" ref="C11:C45" si="2">1*G11</f>
        <v>25620.646000000001</v>
      </c>
      <c r="D11" s="17" t="str">
        <f t="shared" ref="D11:D45" si="3">VLOOKUP(F11,I$1:J$5,2,FALSE)</f>
        <v>vis</v>
      </c>
      <c r="E11" s="43">
        <f>VLOOKUP(C11,Active!C$21:E$973,3,FALSE)</f>
        <v>-77984.786044249937</v>
      </c>
      <c r="F11" s="20" t="s">
        <v>51</v>
      </c>
      <c r="G11" s="17" t="str">
        <f t="shared" ref="G11:G45" si="4">MID(I11,3,LEN(I11)-3)</f>
        <v>25620.646</v>
      </c>
      <c r="H11" s="8">
        <f t="shared" ref="H11:H45" si="5">1*K11</f>
        <v>0</v>
      </c>
      <c r="I11" s="44" t="s">
        <v>53</v>
      </c>
      <c r="J11" s="45" t="s">
        <v>54</v>
      </c>
      <c r="K11" s="44">
        <v>0</v>
      </c>
      <c r="L11" s="44" t="s">
        <v>55</v>
      </c>
      <c r="M11" s="45" t="s">
        <v>56</v>
      </c>
      <c r="N11" s="45"/>
      <c r="O11" s="46" t="s">
        <v>57</v>
      </c>
      <c r="P11" s="46" t="s">
        <v>58</v>
      </c>
    </row>
    <row r="12" spans="1:16" ht="12.75" customHeight="1" thickBot="1">
      <c r="A12" s="8" t="str">
        <f t="shared" si="0"/>
        <v> BBS 84 </v>
      </c>
      <c r="B12" s="20" t="str">
        <f t="shared" si="1"/>
        <v>II</v>
      </c>
      <c r="C12" s="8">
        <f t="shared" si="2"/>
        <v>46910.364999999998</v>
      </c>
      <c r="D12" s="17" t="str">
        <f t="shared" si="3"/>
        <v>vis</v>
      </c>
      <c r="E12" s="43">
        <f>VLOOKUP(C12,Active!C$21:E$973,3,FALSE)</f>
        <v>-13282.260515438866</v>
      </c>
      <c r="F12" s="20" t="s">
        <v>51</v>
      </c>
      <c r="G12" s="17" t="str">
        <f t="shared" si="4"/>
        <v>46910.365</v>
      </c>
      <c r="H12" s="8">
        <f t="shared" si="5"/>
        <v>43025.5</v>
      </c>
      <c r="I12" s="44" t="s">
        <v>144</v>
      </c>
      <c r="J12" s="45" t="s">
        <v>145</v>
      </c>
      <c r="K12" s="44">
        <v>43025.5</v>
      </c>
      <c r="L12" s="44" t="s">
        <v>146</v>
      </c>
      <c r="M12" s="45" t="s">
        <v>147</v>
      </c>
      <c r="N12" s="45"/>
      <c r="O12" s="46" t="s">
        <v>148</v>
      </c>
      <c r="P12" s="46" t="s">
        <v>149</v>
      </c>
    </row>
    <row r="13" spans="1:16" ht="12.75" customHeight="1" thickBot="1">
      <c r="A13" s="8" t="str">
        <f t="shared" si="0"/>
        <v> BBS 98 </v>
      </c>
      <c r="B13" s="20" t="str">
        <f t="shared" si="1"/>
        <v>II</v>
      </c>
      <c r="C13" s="8">
        <f t="shared" si="2"/>
        <v>48385.42</v>
      </c>
      <c r="D13" s="17" t="str">
        <f t="shared" si="3"/>
        <v>vis</v>
      </c>
      <c r="E13" s="43">
        <f>VLOOKUP(C13,Active!C$21:E$973,3,FALSE)</f>
        <v>-8799.3557014344879</v>
      </c>
      <c r="F13" s="20" t="s">
        <v>51</v>
      </c>
      <c r="G13" s="17" t="str">
        <f t="shared" si="4"/>
        <v>48385.42</v>
      </c>
      <c r="H13" s="8">
        <f t="shared" si="5"/>
        <v>46006.5</v>
      </c>
      <c r="I13" s="44" t="s">
        <v>150</v>
      </c>
      <c r="J13" s="45" t="s">
        <v>151</v>
      </c>
      <c r="K13" s="44">
        <v>46006.5</v>
      </c>
      <c r="L13" s="44" t="s">
        <v>152</v>
      </c>
      <c r="M13" s="45" t="s">
        <v>153</v>
      </c>
      <c r="N13" s="45" t="s">
        <v>154</v>
      </c>
      <c r="O13" s="46" t="s">
        <v>148</v>
      </c>
      <c r="P13" s="46" t="s">
        <v>155</v>
      </c>
    </row>
    <row r="14" spans="1:16" ht="12.75" customHeight="1" thickBot="1">
      <c r="A14" s="8" t="str">
        <f t="shared" si="0"/>
        <v>IBVS 5843 </v>
      </c>
      <c r="B14" s="20" t="str">
        <f t="shared" si="1"/>
        <v>II</v>
      </c>
      <c r="C14" s="8">
        <f t="shared" si="2"/>
        <v>53473.642200000002</v>
      </c>
      <c r="D14" s="17" t="str">
        <f t="shared" si="3"/>
        <v>vis</v>
      </c>
      <c r="E14" s="43">
        <f>VLOOKUP(C14,Active!C$21:E$973,3,FALSE)</f>
        <v>6664.4851689764164</v>
      </c>
      <c r="F14" s="20" t="s">
        <v>51</v>
      </c>
      <c r="G14" s="17" t="str">
        <f t="shared" si="4"/>
        <v>53473.6422</v>
      </c>
      <c r="H14" s="8">
        <f t="shared" si="5"/>
        <v>56289.5</v>
      </c>
      <c r="I14" s="44" t="s">
        <v>161</v>
      </c>
      <c r="J14" s="45" t="s">
        <v>162</v>
      </c>
      <c r="K14" s="44">
        <v>56289.5</v>
      </c>
      <c r="L14" s="44" t="s">
        <v>163</v>
      </c>
      <c r="M14" s="45" t="s">
        <v>164</v>
      </c>
      <c r="N14" s="45" t="s">
        <v>165</v>
      </c>
      <c r="O14" s="46" t="s">
        <v>166</v>
      </c>
      <c r="P14" s="47" t="s">
        <v>167</v>
      </c>
    </row>
    <row r="15" spans="1:16" ht="12.75" customHeight="1" thickBot="1">
      <c r="A15" s="8" t="str">
        <f t="shared" si="0"/>
        <v> MVS 2.47 </v>
      </c>
      <c r="B15" s="20" t="str">
        <f t="shared" si="1"/>
        <v>II</v>
      </c>
      <c r="C15" s="8">
        <f t="shared" si="2"/>
        <v>25651.583999999999</v>
      </c>
      <c r="D15" s="17" t="str">
        <f t="shared" si="3"/>
        <v>vis</v>
      </c>
      <c r="E15" s="43">
        <f>VLOOKUP(C15,Active!C$21:E$973,3,FALSE)</f>
        <v>-77890.761001701932</v>
      </c>
      <c r="F15" s="20" t="s">
        <v>51</v>
      </c>
      <c r="G15" s="17" t="str">
        <f t="shared" si="4"/>
        <v>25651.584</v>
      </c>
      <c r="H15" s="8">
        <f t="shared" si="5"/>
        <v>62.5</v>
      </c>
      <c r="I15" s="44" t="s">
        <v>59</v>
      </c>
      <c r="J15" s="45" t="s">
        <v>60</v>
      </c>
      <c r="K15" s="44">
        <v>62.5</v>
      </c>
      <c r="L15" s="44" t="s">
        <v>61</v>
      </c>
      <c r="M15" s="45" t="s">
        <v>56</v>
      </c>
      <c r="N15" s="45"/>
      <c r="O15" s="46" t="s">
        <v>57</v>
      </c>
      <c r="P15" s="46" t="s">
        <v>58</v>
      </c>
    </row>
    <row r="16" spans="1:16" ht="12.75" customHeight="1" thickBot="1">
      <c r="A16" s="8" t="str">
        <f t="shared" si="0"/>
        <v> MVS 2.47 </v>
      </c>
      <c r="B16" s="20" t="str">
        <f t="shared" si="1"/>
        <v>I</v>
      </c>
      <c r="C16" s="8">
        <f t="shared" si="2"/>
        <v>25738.383000000002</v>
      </c>
      <c r="D16" s="17" t="str">
        <f t="shared" si="3"/>
        <v>vis</v>
      </c>
      <c r="E16" s="43">
        <f>VLOOKUP(C16,Active!C$21:E$973,3,FALSE)</f>
        <v>-77626.96632628252</v>
      </c>
      <c r="F16" s="20" t="s">
        <v>51</v>
      </c>
      <c r="G16" s="17" t="str">
        <f t="shared" si="4"/>
        <v>25738.383</v>
      </c>
      <c r="H16" s="8">
        <f t="shared" si="5"/>
        <v>238</v>
      </c>
      <c r="I16" s="44" t="s">
        <v>62</v>
      </c>
      <c r="J16" s="45" t="s">
        <v>63</v>
      </c>
      <c r="K16" s="44">
        <v>238</v>
      </c>
      <c r="L16" s="44" t="s">
        <v>64</v>
      </c>
      <c r="M16" s="45" t="s">
        <v>56</v>
      </c>
      <c r="N16" s="45"/>
      <c r="O16" s="46" t="s">
        <v>57</v>
      </c>
      <c r="P16" s="46" t="s">
        <v>58</v>
      </c>
    </row>
    <row r="17" spans="1:16" ht="12.75" customHeight="1" thickBot="1">
      <c r="A17" s="8" t="str">
        <f t="shared" si="0"/>
        <v> MVS 2.47 </v>
      </c>
      <c r="B17" s="20" t="str">
        <f t="shared" si="1"/>
        <v>I</v>
      </c>
      <c r="C17" s="8">
        <f t="shared" si="2"/>
        <v>26331.679</v>
      </c>
      <c r="D17" s="17" t="str">
        <f t="shared" si="3"/>
        <v>vis</v>
      </c>
      <c r="E17" s="43">
        <f>VLOOKUP(C17,Active!C$21:E$973,3,FALSE)</f>
        <v>-75823.854242645277</v>
      </c>
      <c r="F17" s="20" t="s">
        <v>51</v>
      </c>
      <c r="G17" s="17" t="str">
        <f t="shared" si="4"/>
        <v>26331.679</v>
      </c>
      <c r="H17" s="8">
        <f t="shared" si="5"/>
        <v>1437</v>
      </c>
      <c r="I17" s="44" t="s">
        <v>65</v>
      </c>
      <c r="J17" s="45" t="s">
        <v>66</v>
      </c>
      <c r="K17" s="44">
        <v>1437</v>
      </c>
      <c r="L17" s="44" t="s">
        <v>67</v>
      </c>
      <c r="M17" s="45" t="s">
        <v>56</v>
      </c>
      <c r="N17" s="45"/>
      <c r="O17" s="46" t="s">
        <v>57</v>
      </c>
      <c r="P17" s="46" t="s">
        <v>58</v>
      </c>
    </row>
    <row r="18" spans="1:16" ht="12.75" customHeight="1" thickBot="1">
      <c r="A18" s="8" t="str">
        <f t="shared" si="0"/>
        <v> MVS 2.47 </v>
      </c>
      <c r="B18" s="20" t="str">
        <f t="shared" si="1"/>
        <v>II</v>
      </c>
      <c r="C18" s="8">
        <f t="shared" si="2"/>
        <v>26744.575000000001</v>
      </c>
      <c r="D18" s="17" t="str">
        <f t="shared" si="3"/>
        <v>vis</v>
      </c>
      <c r="E18" s="43">
        <f>VLOOKUP(C18,Active!C$21:E$973,3,FALSE)</f>
        <v>-74569.00376853878</v>
      </c>
      <c r="F18" s="20" t="s">
        <v>51</v>
      </c>
      <c r="G18" s="17" t="str">
        <f t="shared" si="4"/>
        <v>26744.575</v>
      </c>
      <c r="H18" s="8">
        <f t="shared" si="5"/>
        <v>2271.5</v>
      </c>
      <c r="I18" s="44" t="s">
        <v>68</v>
      </c>
      <c r="J18" s="45" t="s">
        <v>69</v>
      </c>
      <c r="K18" s="44">
        <v>2271.5</v>
      </c>
      <c r="L18" s="44" t="s">
        <v>70</v>
      </c>
      <c r="M18" s="45" t="s">
        <v>56</v>
      </c>
      <c r="N18" s="45"/>
      <c r="O18" s="46" t="s">
        <v>57</v>
      </c>
      <c r="P18" s="46" t="s">
        <v>58</v>
      </c>
    </row>
    <row r="19" spans="1:16" ht="12.75" customHeight="1" thickBot="1">
      <c r="A19" s="8" t="str">
        <f t="shared" si="0"/>
        <v> MVS 2.47 </v>
      </c>
      <c r="B19" s="20" t="str">
        <f t="shared" si="1"/>
        <v>I</v>
      </c>
      <c r="C19" s="8">
        <f t="shared" si="2"/>
        <v>27102.61</v>
      </c>
      <c r="D19" s="17" t="str">
        <f t="shared" si="3"/>
        <v>vis</v>
      </c>
      <c r="E19" s="43">
        <f>VLOOKUP(C19,Active!C$21:E$973,3,FALSE)</f>
        <v>-73480.883783126672</v>
      </c>
      <c r="F19" s="20" t="s">
        <v>51</v>
      </c>
      <c r="G19" s="17" t="str">
        <f t="shared" si="4"/>
        <v>27102.610</v>
      </c>
      <c r="H19" s="8">
        <f t="shared" si="5"/>
        <v>2995</v>
      </c>
      <c r="I19" s="44" t="s">
        <v>71</v>
      </c>
      <c r="J19" s="45" t="s">
        <v>72</v>
      </c>
      <c r="K19" s="44">
        <v>2995</v>
      </c>
      <c r="L19" s="44" t="s">
        <v>73</v>
      </c>
      <c r="M19" s="45" t="s">
        <v>56</v>
      </c>
      <c r="N19" s="45"/>
      <c r="O19" s="46" t="s">
        <v>57</v>
      </c>
      <c r="P19" s="46" t="s">
        <v>58</v>
      </c>
    </row>
    <row r="20" spans="1:16" ht="12.75" customHeight="1" thickBot="1">
      <c r="A20" s="8" t="str">
        <f t="shared" si="0"/>
        <v> MVS 2.47 </v>
      </c>
      <c r="B20" s="20" t="str">
        <f t="shared" si="1"/>
        <v>II</v>
      </c>
      <c r="C20" s="8">
        <f t="shared" si="2"/>
        <v>27513.510999999999</v>
      </c>
      <c r="D20" s="17" t="str">
        <f t="shared" si="3"/>
        <v>vis</v>
      </c>
      <c r="E20" s="43">
        <f>VLOOKUP(C20,Active!C$21:E$973,3,FALSE)</f>
        <v>-72232.096401653311</v>
      </c>
      <c r="F20" s="20" t="s">
        <v>51</v>
      </c>
      <c r="G20" s="17" t="str">
        <f t="shared" si="4"/>
        <v>27513.511</v>
      </c>
      <c r="H20" s="8">
        <f t="shared" si="5"/>
        <v>3825.5</v>
      </c>
      <c r="I20" s="44" t="s">
        <v>74</v>
      </c>
      <c r="J20" s="45" t="s">
        <v>75</v>
      </c>
      <c r="K20" s="44">
        <v>3825.5</v>
      </c>
      <c r="L20" s="44" t="s">
        <v>76</v>
      </c>
      <c r="M20" s="45" t="s">
        <v>56</v>
      </c>
      <c r="N20" s="45"/>
      <c r="O20" s="46" t="s">
        <v>57</v>
      </c>
      <c r="P20" s="46" t="s">
        <v>58</v>
      </c>
    </row>
    <row r="21" spans="1:16" ht="12.75" customHeight="1" thickBot="1">
      <c r="A21" s="8" t="str">
        <f t="shared" si="0"/>
        <v> MVS 2.47 </v>
      </c>
      <c r="B21" s="20" t="str">
        <f t="shared" si="1"/>
        <v>I</v>
      </c>
      <c r="C21" s="8">
        <f t="shared" si="2"/>
        <v>27871.506000000001</v>
      </c>
      <c r="D21" s="17" t="str">
        <f t="shared" si="3"/>
        <v>vis</v>
      </c>
      <c r="E21" s="43">
        <f>VLOOKUP(C21,Active!C$21:E$973,3,FALSE)</f>
        <v>-71144.097982008272</v>
      </c>
      <c r="F21" s="20" t="s">
        <v>51</v>
      </c>
      <c r="G21" s="17" t="str">
        <f t="shared" si="4"/>
        <v>27871.506</v>
      </c>
      <c r="H21" s="8">
        <f t="shared" si="5"/>
        <v>4549</v>
      </c>
      <c r="I21" s="44" t="s">
        <v>77</v>
      </c>
      <c r="J21" s="45" t="s">
        <v>78</v>
      </c>
      <c r="K21" s="44">
        <v>4549</v>
      </c>
      <c r="L21" s="44" t="s">
        <v>79</v>
      </c>
      <c r="M21" s="45" t="s">
        <v>56</v>
      </c>
      <c r="N21" s="45"/>
      <c r="O21" s="46" t="s">
        <v>57</v>
      </c>
      <c r="P21" s="46" t="s">
        <v>58</v>
      </c>
    </row>
    <row r="22" spans="1:16" ht="12.75" customHeight="1" thickBot="1">
      <c r="A22" s="8" t="str">
        <f t="shared" si="0"/>
        <v> MVS 2.47 </v>
      </c>
      <c r="B22" s="20" t="str">
        <f t="shared" si="1"/>
        <v>II</v>
      </c>
      <c r="C22" s="8">
        <f t="shared" si="2"/>
        <v>30101.411</v>
      </c>
      <c r="D22" s="17" t="str">
        <f t="shared" si="3"/>
        <v>vis</v>
      </c>
      <c r="E22" s="43">
        <f>VLOOKUP(C22,Active!C$21:E$973,3,FALSE)</f>
        <v>-64367.095185995633</v>
      </c>
      <c r="F22" s="20" t="s">
        <v>51</v>
      </c>
      <c r="G22" s="17" t="str">
        <f t="shared" si="4"/>
        <v>30101.411</v>
      </c>
      <c r="H22" s="8">
        <f t="shared" si="5"/>
        <v>9055.5</v>
      </c>
      <c r="I22" s="44" t="s">
        <v>80</v>
      </c>
      <c r="J22" s="45" t="s">
        <v>81</v>
      </c>
      <c r="K22" s="44">
        <v>9055.5</v>
      </c>
      <c r="L22" s="44" t="s">
        <v>82</v>
      </c>
      <c r="M22" s="45" t="s">
        <v>56</v>
      </c>
      <c r="N22" s="45"/>
      <c r="O22" s="46" t="s">
        <v>57</v>
      </c>
      <c r="P22" s="46" t="s">
        <v>58</v>
      </c>
    </row>
    <row r="23" spans="1:16" ht="12.75" customHeight="1" thickBot="1">
      <c r="A23" s="8" t="str">
        <f t="shared" si="0"/>
        <v> MVS 2.47 </v>
      </c>
      <c r="B23" s="20" t="str">
        <f t="shared" si="1"/>
        <v>I</v>
      </c>
      <c r="C23" s="8">
        <f t="shared" si="2"/>
        <v>30461.41</v>
      </c>
      <c r="D23" s="17" t="str">
        <f t="shared" si="3"/>
        <v>vis</v>
      </c>
      <c r="E23" s="43">
        <f>VLOOKUP(C23,Active!C$21:E$973,3,FALSE)</f>
        <v>-63273.006321419896</v>
      </c>
      <c r="F23" s="20" t="s">
        <v>51</v>
      </c>
      <c r="G23" s="17" t="str">
        <f t="shared" si="4"/>
        <v>30461.410</v>
      </c>
      <c r="H23" s="8">
        <f t="shared" si="5"/>
        <v>9783</v>
      </c>
      <c r="I23" s="44" t="s">
        <v>83</v>
      </c>
      <c r="J23" s="45" t="s">
        <v>84</v>
      </c>
      <c r="K23" s="44">
        <v>9783</v>
      </c>
      <c r="L23" s="44" t="s">
        <v>85</v>
      </c>
      <c r="M23" s="45" t="s">
        <v>56</v>
      </c>
      <c r="N23" s="45"/>
      <c r="O23" s="46" t="s">
        <v>57</v>
      </c>
      <c r="P23" s="46" t="s">
        <v>58</v>
      </c>
    </row>
    <row r="24" spans="1:16" ht="12.75" customHeight="1" thickBot="1">
      <c r="A24" s="8" t="str">
        <f t="shared" si="0"/>
        <v> MVS 2.47 </v>
      </c>
      <c r="B24" s="20" t="str">
        <f t="shared" si="1"/>
        <v>I</v>
      </c>
      <c r="C24" s="8">
        <f t="shared" si="2"/>
        <v>30711.698</v>
      </c>
      <c r="D24" s="17" t="str">
        <f t="shared" si="3"/>
        <v>vis</v>
      </c>
      <c r="E24" s="43">
        <f>VLOOKUP(C24,Active!C$21:E$973,3,FALSE)</f>
        <v>-62512.34500364698</v>
      </c>
      <c r="F24" s="20" t="s">
        <v>51</v>
      </c>
      <c r="G24" s="17" t="str">
        <f t="shared" si="4"/>
        <v>30711.698</v>
      </c>
      <c r="H24" s="8">
        <f t="shared" si="5"/>
        <v>10289</v>
      </c>
      <c r="I24" s="44" t="s">
        <v>86</v>
      </c>
      <c r="J24" s="45" t="s">
        <v>87</v>
      </c>
      <c r="K24" s="44">
        <v>10289</v>
      </c>
      <c r="L24" s="44" t="s">
        <v>88</v>
      </c>
      <c r="M24" s="45" t="s">
        <v>56</v>
      </c>
      <c r="N24" s="45"/>
      <c r="O24" s="46" t="s">
        <v>57</v>
      </c>
      <c r="P24" s="46" t="s">
        <v>58</v>
      </c>
    </row>
    <row r="25" spans="1:16" ht="12.75" customHeight="1" thickBot="1">
      <c r="A25" s="8" t="str">
        <f t="shared" si="0"/>
        <v> MVS 2.47 </v>
      </c>
      <c r="B25" s="20" t="str">
        <f t="shared" si="1"/>
        <v>I</v>
      </c>
      <c r="C25" s="8">
        <f t="shared" si="2"/>
        <v>34456.550000000003</v>
      </c>
      <c r="D25" s="17" t="str">
        <f t="shared" si="3"/>
        <v>vis</v>
      </c>
      <c r="E25" s="43">
        <f>VLOOKUP(C25,Active!C$21:E$973,3,FALSE)</f>
        <v>-51131.199854121078</v>
      </c>
      <c r="F25" s="20" t="s">
        <v>51</v>
      </c>
      <c r="G25" s="17" t="str">
        <f t="shared" si="4"/>
        <v>34456.550</v>
      </c>
      <c r="H25" s="8">
        <f t="shared" si="5"/>
        <v>17857</v>
      </c>
      <c r="I25" s="44" t="s">
        <v>89</v>
      </c>
      <c r="J25" s="45" t="s">
        <v>90</v>
      </c>
      <c r="K25" s="44">
        <v>17857</v>
      </c>
      <c r="L25" s="44" t="s">
        <v>91</v>
      </c>
      <c r="M25" s="45" t="s">
        <v>56</v>
      </c>
      <c r="N25" s="45"/>
      <c r="O25" s="46" t="s">
        <v>57</v>
      </c>
      <c r="P25" s="46" t="s">
        <v>58</v>
      </c>
    </row>
    <row r="26" spans="1:16" ht="12.75" customHeight="1" thickBot="1">
      <c r="A26" s="8" t="str">
        <f t="shared" si="0"/>
        <v> MVS 2.47 </v>
      </c>
      <c r="B26" s="20" t="str">
        <f t="shared" si="1"/>
        <v>I</v>
      </c>
      <c r="C26" s="8">
        <f t="shared" si="2"/>
        <v>34485.499000000003</v>
      </c>
      <c r="D26" s="17" t="str">
        <f t="shared" si="3"/>
        <v>vis</v>
      </c>
      <c r="E26" s="43">
        <f>VLOOKUP(C26,Active!C$21:E$973,3,FALSE)</f>
        <v>-51043.21966934111</v>
      </c>
      <c r="F26" s="20" t="s">
        <v>51</v>
      </c>
      <c r="G26" s="17" t="str">
        <f t="shared" si="4"/>
        <v>34485.499</v>
      </c>
      <c r="H26" s="8">
        <f t="shared" si="5"/>
        <v>17916</v>
      </c>
      <c r="I26" s="44" t="s">
        <v>92</v>
      </c>
      <c r="J26" s="45" t="s">
        <v>93</v>
      </c>
      <c r="K26" s="44">
        <v>17916</v>
      </c>
      <c r="L26" s="44" t="s">
        <v>94</v>
      </c>
      <c r="M26" s="45" t="s">
        <v>56</v>
      </c>
      <c r="N26" s="45"/>
      <c r="O26" s="46" t="s">
        <v>57</v>
      </c>
      <c r="P26" s="46" t="s">
        <v>58</v>
      </c>
    </row>
    <row r="27" spans="1:16" ht="12.75" customHeight="1" thickBot="1">
      <c r="A27" s="8" t="str">
        <f t="shared" si="0"/>
        <v> MVS 2.47 </v>
      </c>
      <c r="B27" s="20" t="str">
        <f t="shared" si="1"/>
        <v>I</v>
      </c>
      <c r="C27" s="8">
        <f t="shared" si="2"/>
        <v>35874.633999999998</v>
      </c>
      <c r="D27" s="17" t="str">
        <f t="shared" si="3"/>
        <v>vis</v>
      </c>
      <c r="E27" s="43">
        <f>VLOOKUP(C27,Active!C$21:E$973,3,FALSE)</f>
        <v>-46821.438123024571</v>
      </c>
      <c r="F27" s="20" t="s">
        <v>51</v>
      </c>
      <c r="G27" s="17" t="str">
        <f t="shared" si="4"/>
        <v>35874.634</v>
      </c>
      <c r="H27" s="8">
        <f t="shared" si="5"/>
        <v>20723</v>
      </c>
      <c r="I27" s="44" t="s">
        <v>95</v>
      </c>
      <c r="J27" s="45" t="s">
        <v>96</v>
      </c>
      <c r="K27" s="44">
        <v>20723</v>
      </c>
      <c r="L27" s="44" t="s">
        <v>97</v>
      </c>
      <c r="M27" s="45" t="s">
        <v>56</v>
      </c>
      <c r="N27" s="45"/>
      <c r="O27" s="46" t="s">
        <v>57</v>
      </c>
      <c r="P27" s="46" t="s">
        <v>58</v>
      </c>
    </row>
    <row r="28" spans="1:16" ht="12.75" customHeight="1" thickBot="1">
      <c r="A28" s="8" t="str">
        <f t="shared" si="0"/>
        <v> MVS 2.47 </v>
      </c>
      <c r="B28" s="20" t="str">
        <f t="shared" si="1"/>
        <v>I</v>
      </c>
      <c r="C28" s="8">
        <f t="shared" si="2"/>
        <v>35951.360999999997</v>
      </c>
      <c r="D28" s="17" t="str">
        <f t="shared" si="3"/>
        <v>vis</v>
      </c>
      <c r="E28" s="43">
        <f>VLOOKUP(C28,Active!C$21:E$973,3,FALSE)</f>
        <v>-46588.25370775591</v>
      </c>
      <c r="F28" s="20" t="s">
        <v>51</v>
      </c>
      <c r="G28" s="17" t="str">
        <f t="shared" si="4"/>
        <v>35951.361</v>
      </c>
      <c r="H28" s="8">
        <f t="shared" si="5"/>
        <v>20878</v>
      </c>
      <c r="I28" s="44" t="s">
        <v>98</v>
      </c>
      <c r="J28" s="45" t="s">
        <v>99</v>
      </c>
      <c r="K28" s="44">
        <v>20878</v>
      </c>
      <c r="L28" s="44" t="s">
        <v>100</v>
      </c>
      <c r="M28" s="45" t="s">
        <v>56</v>
      </c>
      <c r="N28" s="45"/>
      <c r="O28" s="46" t="s">
        <v>57</v>
      </c>
      <c r="P28" s="46" t="s">
        <v>58</v>
      </c>
    </row>
    <row r="29" spans="1:16" ht="12.75" customHeight="1" thickBot="1">
      <c r="A29" s="8" t="str">
        <f t="shared" si="0"/>
        <v> MVS 2.47 </v>
      </c>
      <c r="B29" s="20" t="str">
        <f t="shared" si="1"/>
        <v>II</v>
      </c>
      <c r="C29" s="8">
        <f t="shared" si="2"/>
        <v>36231.639000000003</v>
      </c>
      <c r="D29" s="17" t="str">
        <f t="shared" si="3"/>
        <v>vis</v>
      </c>
      <c r="E29" s="43">
        <f>VLOOKUP(C29,Active!C$21:E$973,3,FALSE)</f>
        <v>-45736.448456114755</v>
      </c>
      <c r="F29" s="20" t="s">
        <v>51</v>
      </c>
      <c r="G29" s="17" t="str">
        <f t="shared" si="4"/>
        <v>36231.639</v>
      </c>
      <c r="H29" s="8">
        <f t="shared" si="5"/>
        <v>21444.5</v>
      </c>
      <c r="I29" s="44" t="s">
        <v>101</v>
      </c>
      <c r="J29" s="45" t="s">
        <v>102</v>
      </c>
      <c r="K29" s="44">
        <v>21444.5</v>
      </c>
      <c r="L29" s="44" t="s">
        <v>103</v>
      </c>
      <c r="M29" s="45" t="s">
        <v>56</v>
      </c>
      <c r="N29" s="45"/>
      <c r="O29" s="46" t="s">
        <v>57</v>
      </c>
      <c r="P29" s="46" t="s">
        <v>58</v>
      </c>
    </row>
    <row r="30" spans="1:16" ht="12.75" customHeight="1" thickBot="1">
      <c r="A30" s="8" t="str">
        <f t="shared" si="0"/>
        <v> MVS 2.47 </v>
      </c>
      <c r="B30" s="20" t="str">
        <f t="shared" si="1"/>
        <v>II</v>
      </c>
      <c r="C30" s="8">
        <f t="shared" si="2"/>
        <v>36233.665000000001</v>
      </c>
      <c r="D30" s="17" t="str">
        <f t="shared" si="3"/>
        <v>vis</v>
      </c>
      <c r="E30" s="43">
        <f>VLOOKUP(C30,Active!C$21:E$973,3,FALSE)</f>
        <v>-45730.291150012163</v>
      </c>
      <c r="F30" s="20" t="s">
        <v>51</v>
      </c>
      <c r="G30" s="17" t="str">
        <f t="shared" si="4"/>
        <v>36233.665</v>
      </c>
      <c r="H30" s="8">
        <f t="shared" si="5"/>
        <v>21448.5</v>
      </c>
      <c r="I30" s="44" t="s">
        <v>104</v>
      </c>
      <c r="J30" s="45" t="s">
        <v>105</v>
      </c>
      <c r="K30" s="44">
        <v>21448.5</v>
      </c>
      <c r="L30" s="44" t="s">
        <v>106</v>
      </c>
      <c r="M30" s="45" t="s">
        <v>56</v>
      </c>
      <c r="N30" s="45"/>
      <c r="O30" s="46" t="s">
        <v>57</v>
      </c>
      <c r="P30" s="46" t="s">
        <v>58</v>
      </c>
    </row>
    <row r="31" spans="1:16" ht="12.75" customHeight="1" thickBot="1">
      <c r="A31" s="8" t="str">
        <f t="shared" si="0"/>
        <v> MVS 2.47 </v>
      </c>
      <c r="B31" s="20" t="str">
        <f t="shared" si="1"/>
        <v>I</v>
      </c>
      <c r="C31" s="8">
        <f t="shared" si="2"/>
        <v>36274.485000000001</v>
      </c>
      <c r="D31" s="17" t="str">
        <f t="shared" si="3"/>
        <v>vis</v>
      </c>
      <c r="E31" s="43">
        <f>VLOOKUP(C31,Active!C$21:E$973,3,FALSE)</f>
        <v>-45606.233284707028</v>
      </c>
      <c r="F31" s="20" t="s">
        <v>51</v>
      </c>
      <c r="G31" s="17" t="str">
        <f t="shared" si="4"/>
        <v>36274.485</v>
      </c>
      <c r="H31" s="8">
        <f t="shared" si="5"/>
        <v>21531</v>
      </c>
      <c r="I31" s="44" t="s">
        <v>107</v>
      </c>
      <c r="J31" s="45" t="s">
        <v>108</v>
      </c>
      <c r="K31" s="44">
        <v>21531</v>
      </c>
      <c r="L31" s="44" t="s">
        <v>109</v>
      </c>
      <c r="M31" s="45" t="s">
        <v>56</v>
      </c>
      <c r="N31" s="45"/>
      <c r="O31" s="46" t="s">
        <v>57</v>
      </c>
      <c r="P31" s="46" t="s">
        <v>58</v>
      </c>
    </row>
    <row r="32" spans="1:16" ht="12.75" customHeight="1" thickBot="1">
      <c r="A32" s="8" t="str">
        <f t="shared" si="0"/>
        <v> MVS 2.47 </v>
      </c>
      <c r="B32" s="20" t="str">
        <f t="shared" si="1"/>
        <v>II</v>
      </c>
      <c r="C32" s="8">
        <f t="shared" si="2"/>
        <v>36307.404999999999</v>
      </c>
      <c r="D32" s="17" t="str">
        <f t="shared" si="3"/>
        <v>vis</v>
      </c>
      <c r="E32" s="43">
        <f>VLOOKUP(C32,Active!C$21:E$973,3,FALSE)</f>
        <v>-45506.184658400205</v>
      </c>
      <c r="F32" s="20" t="s">
        <v>51</v>
      </c>
      <c r="G32" s="17" t="str">
        <f t="shared" si="4"/>
        <v>36307.405</v>
      </c>
      <c r="H32" s="8">
        <f t="shared" si="5"/>
        <v>21597.5</v>
      </c>
      <c r="I32" s="44" t="s">
        <v>110</v>
      </c>
      <c r="J32" s="45" t="s">
        <v>111</v>
      </c>
      <c r="K32" s="44">
        <v>21597.5</v>
      </c>
      <c r="L32" s="44" t="s">
        <v>112</v>
      </c>
      <c r="M32" s="45" t="s">
        <v>56</v>
      </c>
      <c r="N32" s="45"/>
      <c r="O32" s="46" t="s">
        <v>57</v>
      </c>
      <c r="P32" s="46" t="s">
        <v>58</v>
      </c>
    </row>
    <row r="33" spans="1:16" ht="12.75" customHeight="1" thickBot="1">
      <c r="A33" s="8" t="str">
        <f t="shared" si="0"/>
        <v> MVS 2.47 </v>
      </c>
      <c r="B33" s="20" t="str">
        <f t="shared" si="1"/>
        <v>II</v>
      </c>
      <c r="C33" s="8">
        <f t="shared" si="2"/>
        <v>36630.491000000002</v>
      </c>
      <c r="D33" s="17" t="str">
        <f t="shared" si="3"/>
        <v>vis</v>
      </c>
      <c r="E33" s="43">
        <f>VLOOKUP(C33,Active!C$21:E$973,3,FALSE)</f>
        <v>-44524.279722830055</v>
      </c>
      <c r="F33" s="20" t="s">
        <v>51</v>
      </c>
      <c r="G33" s="17" t="str">
        <f t="shared" si="4"/>
        <v>36630.491</v>
      </c>
      <c r="H33" s="8">
        <f t="shared" si="5"/>
        <v>22250.5</v>
      </c>
      <c r="I33" s="44" t="s">
        <v>113</v>
      </c>
      <c r="J33" s="45" t="s">
        <v>114</v>
      </c>
      <c r="K33" s="44">
        <v>22250.5</v>
      </c>
      <c r="L33" s="44" t="s">
        <v>85</v>
      </c>
      <c r="M33" s="45" t="s">
        <v>56</v>
      </c>
      <c r="N33" s="45"/>
      <c r="O33" s="46" t="s">
        <v>57</v>
      </c>
      <c r="P33" s="46" t="s">
        <v>58</v>
      </c>
    </row>
    <row r="34" spans="1:16" ht="12.75" customHeight="1" thickBot="1">
      <c r="A34" s="8" t="str">
        <f t="shared" si="0"/>
        <v> MVS 2.47 </v>
      </c>
      <c r="B34" s="20" t="str">
        <f t="shared" si="1"/>
        <v>I</v>
      </c>
      <c r="C34" s="8">
        <f t="shared" si="2"/>
        <v>36657.504000000001</v>
      </c>
      <c r="D34" s="17" t="str">
        <f t="shared" si="3"/>
        <v>vis</v>
      </c>
      <c r="E34" s="43">
        <f>VLOOKUP(C34,Active!C$21:E$973,3,FALSE)</f>
        <v>-44442.183321176759</v>
      </c>
      <c r="F34" s="20" t="s">
        <v>51</v>
      </c>
      <c r="G34" s="17" t="str">
        <f t="shared" si="4"/>
        <v>36657.504</v>
      </c>
      <c r="H34" s="8">
        <f t="shared" si="5"/>
        <v>22305</v>
      </c>
      <c r="I34" s="44" t="s">
        <v>115</v>
      </c>
      <c r="J34" s="45" t="s">
        <v>116</v>
      </c>
      <c r="K34" s="44">
        <v>22305</v>
      </c>
      <c r="L34" s="44" t="s">
        <v>117</v>
      </c>
      <c r="M34" s="45" t="s">
        <v>56</v>
      </c>
      <c r="N34" s="45"/>
      <c r="O34" s="46" t="s">
        <v>57</v>
      </c>
      <c r="P34" s="46" t="s">
        <v>58</v>
      </c>
    </row>
    <row r="35" spans="1:16" ht="12.75" customHeight="1" thickBot="1">
      <c r="A35" s="8" t="str">
        <f t="shared" si="0"/>
        <v> MVS 2.47 </v>
      </c>
      <c r="B35" s="20" t="str">
        <f t="shared" si="1"/>
        <v>I</v>
      </c>
      <c r="C35" s="8">
        <f t="shared" si="2"/>
        <v>36668.379999999997</v>
      </c>
      <c r="D35" s="17" t="str">
        <f t="shared" si="3"/>
        <v>vis</v>
      </c>
      <c r="E35" s="43">
        <f>VLOOKUP(C35,Active!C$21:E$973,3,FALSE)</f>
        <v>-44409.129589107724</v>
      </c>
      <c r="F35" s="20" t="s">
        <v>51</v>
      </c>
      <c r="G35" s="17" t="str">
        <f t="shared" si="4"/>
        <v>36668.380</v>
      </c>
      <c r="H35" s="8">
        <f t="shared" si="5"/>
        <v>22327</v>
      </c>
      <c r="I35" s="44" t="s">
        <v>118</v>
      </c>
      <c r="J35" s="45" t="s">
        <v>119</v>
      </c>
      <c r="K35" s="44">
        <v>22327</v>
      </c>
      <c r="L35" s="44" t="s">
        <v>120</v>
      </c>
      <c r="M35" s="45" t="s">
        <v>56</v>
      </c>
      <c r="N35" s="45"/>
      <c r="O35" s="46" t="s">
        <v>57</v>
      </c>
      <c r="P35" s="46" t="s">
        <v>58</v>
      </c>
    </row>
    <row r="36" spans="1:16" ht="12.75" customHeight="1" thickBot="1">
      <c r="A36" s="8" t="str">
        <f t="shared" si="0"/>
        <v> MVS 2.47 </v>
      </c>
      <c r="B36" s="20" t="str">
        <f t="shared" si="1"/>
        <v>I</v>
      </c>
      <c r="C36" s="8">
        <f t="shared" si="2"/>
        <v>36971.631000000001</v>
      </c>
      <c r="D36" s="17" t="str">
        <f t="shared" si="3"/>
        <v>vis</v>
      </c>
      <c r="E36" s="43">
        <f>VLOOKUP(C36,Active!C$21:E$973,3,FALSE)</f>
        <v>-43487.506078288359</v>
      </c>
      <c r="F36" s="20" t="s">
        <v>51</v>
      </c>
      <c r="G36" s="17" t="str">
        <f t="shared" si="4"/>
        <v>36971.631</v>
      </c>
      <c r="H36" s="8">
        <f t="shared" si="5"/>
        <v>22940</v>
      </c>
      <c r="I36" s="44" t="s">
        <v>121</v>
      </c>
      <c r="J36" s="45" t="s">
        <v>122</v>
      </c>
      <c r="K36" s="44">
        <v>22940</v>
      </c>
      <c r="L36" s="44" t="s">
        <v>123</v>
      </c>
      <c r="M36" s="45" t="s">
        <v>56</v>
      </c>
      <c r="N36" s="45"/>
      <c r="O36" s="46" t="s">
        <v>57</v>
      </c>
      <c r="P36" s="46" t="s">
        <v>58</v>
      </c>
    </row>
    <row r="37" spans="1:16" ht="12.75" customHeight="1" thickBot="1">
      <c r="A37" s="8" t="str">
        <f t="shared" si="0"/>
        <v> MVS 2.47 </v>
      </c>
      <c r="B37" s="20" t="str">
        <f t="shared" si="1"/>
        <v>II</v>
      </c>
      <c r="C37" s="8">
        <f t="shared" si="2"/>
        <v>37000.582999999999</v>
      </c>
      <c r="D37" s="17" t="str">
        <f t="shared" si="3"/>
        <v>vis</v>
      </c>
      <c r="E37" s="43">
        <f>VLOOKUP(C37,Active!C$21:E$973,3,FALSE)</f>
        <v>-43399.51677607587</v>
      </c>
      <c r="F37" s="20" t="s">
        <v>51</v>
      </c>
      <c r="G37" s="17" t="str">
        <f t="shared" si="4"/>
        <v>37000.583</v>
      </c>
      <c r="H37" s="8">
        <f t="shared" si="5"/>
        <v>22998.5</v>
      </c>
      <c r="I37" s="44" t="s">
        <v>124</v>
      </c>
      <c r="J37" s="45" t="s">
        <v>125</v>
      </c>
      <c r="K37" s="44">
        <v>22998.5</v>
      </c>
      <c r="L37" s="44" t="s">
        <v>126</v>
      </c>
      <c r="M37" s="45" t="s">
        <v>56</v>
      </c>
      <c r="N37" s="45"/>
      <c r="O37" s="46" t="s">
        <v>57</v>
      </c>
      <c r="P37" s="46" t="s">
        <v>58</v>
      </c>
    </row>
    <row r="38" spans="1:16" ht="12.75" customHeight="1" thickBot="1">
      <c r="A38" s="8" t="str">
        <f t="shared" si="0"/>
        <v> MVS 2.47 </v>
      </c>
      <c r="B38" s="20" t="str">
        <f t="shared" si="1"/>
        <v>I</v>
      </c>
      <c r="C38" s="8">
        <f t="shared" si="2"/>
        <v>37039.402999999998</v>
      </c>
      <c r="D38" s="17" t="str">
        <f t="shared" si="3"/>
        <v>vis</v>
      </c>
      <c r="E38" s="43">
        <f>VLOOKUP(C38,Active!C$21:E$973,3,FALSE)</f>
        <v>-43281.537199124738</v>
      </c>
      <c r="F38" s="20" t="s">
        <v>51</v>
      </c>
      <c r="G38" s="17" t="str">
        <f t="shared" si="4"/>
        <v>37039.403</v>
      </c>
      <c r="H38" s="8">
        <f t="shared" si="5"/>
        <v>23077</v>
      </c>
      <c r="I38" s="44" t="s">
        <v>127</v>
      </c>
      <c r="J38" s="45" t="s">
        <v>128</v>
      </c>
      <c r="K38" s="44">
        <v>23077</v>
      </c>
      <c r="L38" s="44" t="s">
        <v>129</v>
      </c>
      <c r="M38" s="45" t="s">
        <v>56</v>
      </c>
      <c r="N38" s="45"/>
      <c r="O38" s="46" t="s">
        <v>57</v>
      </c>
      <c r="P38" s="46" t="s">
        <v>58</v>
      </c>
    </row>
    <row r="39" spans="1:16" ht="12.75" customHeight="1" thickBot="1">
      <c r="A39" s="8" t="str">
        <f t="shared" si="0"/>
        <v> MVS 2.47 </v>
      </c>
      <c r="B39" s="20" t="str">
        <f t="shared" si="1"/>
        <v>I</v>
      </c>
      <c r="C39" s="8">
        <f t="shared" si="2"/>
        <v>37376.478000000003</v>
      </c>
      <c r="D39" s="17" t="str">
        <f t="shared" si="3"/>
        <v>vis</v>
      </c>
      <c r="E39" s="43">
        <f>VLOOKUP(C39,Active!C$21:E$973,3,FALSE)</f>
        <v>-42257.117675662528</v>
      </c>
      <c r="F39" s="20" t="s">
        <v>51</v>
      </c>
      <c r="G39" s="17" t="str">
        <f t="shared" si="4"/>
        <v>37376.478</v>
      </c>
      <c r="H39" s="8">
        <f t="shared" si="5"/>
        <v>23758</v>
      </c>
      <c r="I39" s="44" t="s">
        <v>130</v>
      </c>
      <c r="J39" s="45" t="s">
        <v>131</v>
      </c>
      <c r="K39" s="44">
        <v>23758</v>
      </c>
      <c r="L39" s="44" t="s">
        <v>132</v>
      </c>
      <c r="M39" s="45" t="s">
        <v>56</v>
      </c>
      <c r="N39" s="45"/>
      <c r="O39" s="46" t="s">
        <v>57</v>
      </c>
      <c r="P39" s="46" t="s">
        <v>58</v>
      </c>
    </row>
    <row r="40" spans="1:16" ht="12.75" customHeight="1" thickBot="1">
      <c r="A40" s="8" t="str">
        <f t="shared" si="0"/>
        <v> MVS 2.47 </v>
      </c>
      <c r="B40" s="20" t="str">
        <f t="shared" si="1"/>
        <v>II</v>
      </c>
      <c r="C40" s="8">
        <f t="shared" si="2"/>
        <v>37403.434999999998</v>
      </c>
      <c r="D40" s="17" t="str">
        <f t="shared" si="3"/>
        <v>vis</v>
      </c>
      <c r="E40" s="43">
        <f>VLOOKUP(C40,Active!C$21:E$973,3,FALSE)</f>
        <v>-42175.191466083161</v>
      </c>
      <c r="F40" s="20" t="s">
        <v>51</v>
      </c>
      <c r="G40" s="17" t="str">
        <f t="shared" si="4"/>
        <v>37403.435</v>
      </c>
      <c r="H40" s="8">
        <f t="shared" si="5"/>
        <v>23812.5</v>
      </c>
      <c r="I40" s="44" t="s">
        <v>133</v>
      </c>
      <c r="J40" s="45" t="s">
        <v>134</v>
      </c>
      <c r="K40" s="44">
        <v>23812.5</v>
      </c>
      <c r="L40" s="44" t="s">
        <v>117</v>
      </c>
      <c r="M40" s="45" t="s">
        <v>56</v>
      </c>
      <c r="N40" s="45"/>
      <c r="O40" s="46" t="s">
        <v>57</v>
      </c>
      <c r="P40" s="46" t="s">
        <v>58</v>
      </c>
    </row>
    <row r="41" spans="1:16" ht="12.75" customHeight="1" thickBot="1">
      <c r="A41" s="8" t="str">
        <f t="shared" si="0"/>
        <v> MVS 2.47 </v>
      </c>
      <c r="B41" s="20" t="str">
        <f t="shared" si="1"/>
        <v>II</v>
      </c>
      <c r="C41" s="8">
        <f t="shared" si="2"/>
        <v>37667.660000000003</v>
      </c>
      <c r="D41" s="17" t="str">
        <f t="shared" si="3"/>
        <v>vis</v>
      </c>
      <c r="E41" s="43">
        <f>VLOOKUP(C41,Active!C$21:E$973,3,FALSE)</f>
        <v>-41372.173595915388</v>
      </c>
      <c r="F41" s="20" t="s">
        <v>51</v>
      </c>
      <c r="G41" s="17" t="str">
        <f t="shared" si="4"/>
        <v>37667.660</v>
      </c>
      <c r="H41" s="8">
        <f t="shared" si="5"/>
        <v>24346.5</v>
      </c>
      <c r="I41" s="44" t="s">
        <v>135</v>
      </c>
      <c r="J41" s="45" t="s">
        <v>136</v>
      </c>
      <c r="K41" s="44">
        <v>24346.5</v>
      </c>
      <c r="L41" s="44" t="s">
        <v>137</v>
      </c>
      <c r="M41" s="45" t="s">
        <v>56</v>
      </c>
      <c r="N41" s="45"/>
      <c r="O41" s="46" t="s">
        <v>57</v>
      </c>
      <c r="P41" s="46" t="s">
        <v>58</v>
      </c>
    </row>
    <row r="42" spans="1:16" ht="12.75" customHeight="1" thickBot="1">
      <c r="A42" s="8" t="str">
        <f t="shared" si="0"/>
        <v> MVS 2.47 </v>
      </c>
      <c r="B42" s="20" t="str">
        <f t="shared" si="1"/>
        <v>II</v>
      </c>
      <c r="C42" s="8">
        <f t="shared" si="2"/>
        <v>37732.493999999999</v>
      </c>
      <c r="D42" s="17" t="str">
        <f t="shared" si="3"/>
        <v>vis</v>
      </c>
      <c r="E42" s="43">
        <f>VLOOKUP(C42,Active!C$21:E$973,3,FALSE)</f>
        <v>-41175.133722343795</v>
      </c>
      <c r="F42" s="20" t="s">
        <v>51</v>
      </c>
      <c r="G42" s="17" t="str">
        <f t="shared" si="4"/>
        <v>37732.494</v>
      </c>
      <c r="H42" s="8">
        <f t="shared" si="5"/>
        <v>24477.5</v>
      </c>
      <c r="I42" s="44" t="s">
        <v>138</v>
      </c>
      <c r="J42" s="45" t="s">
        <v>139</v>
      </c>
      <c r="K42" s="44">
        <v>24477.5</v>
      </c>
      <c r="L42" s="44" t="s">
        <v>140</v>
      </c>
      <c r="M42" s="45" t="s">
        <v>56</v>
      </c>
      <c r="N42" s="45"/>
      <c r="O42" s="46" t="s">
        <v>57</v>
      </c>
      <c r="P42" s="46" t="s">
        <v>58</v>
      </c>
    </row>
    <row r="43" spans="1:16" ht="12.75" customHeight="1" thickBot="1">
      <c r="A43" s="8" t="str">
        <f t="shared" si="0"/>
        <v> MVS 2.47 </v>
      </c>
      <c r="B43" s="20" t="str">
        <f t="shared" si="1"/>
        <v>II</v>
      </c>
      <c r="C43" s="8">
        <f t="shared" si="2"/>
        <v>38112.514000000003</v>
      </c>
      <c r="D43" s="17" t="str">
        <f t="shared" si="3"/>
        <v>vis</v>
      </c>
      <c r="E43" s="43">
        <f>VLOOKUP(C43,Active!C$21:E$973,3,FALSE)</f>
        <v>-40020.198152200341</v>
      </c>
      <c r="F43" s="20" t="s">
        <v>51</v>
      </c>
      <c r="G43" s="17" t="str">
        <f t="shared" si="4"/>
        <v>38112.514</v>
      </c>
      <c r="H43" s="8">
        <f t="shared" si="5"/>
        <v>25245.5</v>
      </c>
      <c r="I43" s="44" t="s">
        <v>141</v>
      </c>
      <c r="J43" s="45" t="s">
        <v>142</v>
      </c>
      <c r="K43" s="44">
        <v>25245.5</v>
      </c>
      <c r="L43" s="44" t="s">
        <v>143</v>
      </c>
      <c r="M43" s="45" t="s">
        <v>56</v>
      </c>
      <c r="N43" s="45"/>
      <c r="O43" s="46" t="s">
        <v>57</v>
      </c>
      <c r="P43" s="46" t="s">
        <v>58</v>
      </c>
    </row>
    <row r="44" spans="1:16" ht="12.75" customHeight="1" thickBot="1">
      <c r="A44" s="8" t="str">
        <f t="shared" si="0"/>
        <v>VSB 39 </v>
      </c>
      <c r="B44" s="20" t="str">
        <f t="shared" si="1"/>
        <v>I</v>
      </c>
      <c r="C44" s="8">
        <f t="shared" si="2"/>
        <v>52004.131300000001</v>
      </c>
      <c r="D44" s="17" t="str">
        <f t="shared" si="3"/>
        <v>vis</v>
      </c>
      <c r="E44" s="43">
        <f>VLOOKUP(C44,Active!C$21:E$973,3,FALSE)</f>
        <v>2198.4296742037409</v>
      </c>
      <c r="F44" s="20" t="s">
        <v>51</v>
      </c>
      <c r="G44" s="17" t="str">
        <f t="shared" si="4"/>
        <v>52004.1313</v>
      </c>
      <c r="H44" s="8">
        <f t="shared" si="5"/>
        <v>53320</v>
      </c>
      <c r="I44" s="44" t="s">
        <v>156</v>
      </c>
      <c r="J44" s="45" t="s">
        <v>157</v>
      </c>
      <c r="K44" s="44">
        <v>53320</v>
      </c>
      <c r="L44" s="44" t="s">
        <v>158</v>
      </c>
      <c r="M44" s="45" t="s">
        <v>153</v>
      </c>
      <c r="N44" s="45" t="s">
        <v>154</v>
      </c>
      <c r="O44" s="46" t="s">
        <v>159</v>
      </c>
      <c r="P44" s="47" t="s">
        <v>160</v>
      </c>
    </row>
    <row r="45" spans="1:16" ht="12.75" customHeight="1" thickBot="1">
      <c r="A45" s="8" t="str">
        <f t="shared" si="0"/>
        <v>VSB 48 </v>
      </c>
      <c r="B45" s="20" t="str">
        <f t="shared" si="1"/>
        <v>I</v>
      </c>
      <c r="C45" s="8">
        <f t="shared" si="2"/>
        <v>54560.111199999999</v>
      </c>
      <c r="D45" s="17" t="str">
        <f t="shared" si="3"/>
        <v>vis</v>
      </c>
      <c r="E45" s="43">
        <f>VLOOKUP(C45,Active!C$21:E$973,3,FALSE)</f>
        <v>9966.4211038171561</v>
      </c>
      <c r="F45" s="20" t="s">
        <v>51</v>
      </c>
      <c r="G45" s="17" t="str">
        <f t="shared" si="4"/>
        <v>54560.1112</v>
      </c>
      <c r="H45" s="8">
        <f t="shared" si="5"/>
        <v>58485</v>
      </c>
      <c r="I45" s="44" t="s">
        <v>168</v>
      </c>
      <c r="J45" s="45" t="s">
        <v>169</v>
      </c>
      <c r="K45" s="44" t="s">
        <v>170</v>
      </c>
      <c r="L45" s="44" t="s">
        <v>171</v>
      </c>
      <c r="M45" s="45" t="s">
        <v>164</v>
      </c>
      <c r="N45" s="45" t="s">
        <v>172</v>
      </c>
      <c r="O45" s="46" t="s">
        <v>173</v>
      </c>
      <c r="P45" s="47" t="s">
        <v>174</v>
      </c>
    </row>
    <row r="46" spans="1:16">
      <c r="B46" s="20"/>
      <c r="F46" s="20"/>
    </row>
    <row r="47" spans="1:16">
      <c r="B47" s="20"/>
      <c r="F47" s="20"/>
    </row>
    <row r="48" spans="1:16">
      <c r="B48" s="20"/>
      <c r="F48" s="20"/>
    </row>
    <row r="49" spans="2:6">
      <c r="B49" s="20"/>
      <c r="F49" s="20"/>
    </row>
    <row r="50" spans="2:6">
      <c r="B50" s="20"/>
      <c r="F50" s="20"/>
    </row>
    <row r="51" spans="2:6">
      <c r="B51" s="20"/>
      <c r="F51" s="20"/>
    </row>
    <row r="52" spans="2:6">
      <c r="B52" s="20"/>
      <c r="F52" s="20"/>
    </row>
    <row r="53" spans="2:6">
      <c r="B53" s="20"/>
      <c r="F53" s="20"/>
    </row>
    <row r="54" spans="2:6">
      <c r="B54" s="20"/>
      <c r="F54" s="20"/>
    </row>
    <row r="55" spans="2:6">
      <c r="B55" s="20"/>
      <c r="F55" s="20"/>
    </row>
    <row r="56" spans="2:6">
      <c r="B56" s="20"/>
      <c r="F56" s="20"/>
    </row>
    <row r="57" spans="2:6">
      <c r="B57" s="20"/>
      <c r="F57" s="20"/>
    </row>
    <row r="58" spans="2:6">
      <c r="B58" s="20"/>
      <c r="F58" s="20"/>
    </row>
    <row r="59" spans="2:6">
      <c r="B59" s="20"/>
      <c r="F59" s="20"/>
    </row>
    <row r="60" spans="2:6">
      <c r="B60" s="20"/>
      <c r="F60" s="20"/>
    </row>
    <row r="61" spans="2:6">
      <c r="B61" s="20"/>
      <c r="F61" s="20"/>
    </row>
    <row r="62" spans="2:6">
      <c r="B62" s="20"/>
      <c r="F62" s="20"/>
    </row>
    <row r="63" spans="2:6">
      <c r="B63" s="20"/>
      <c r="F63" s="20"/>
    </row>
    <row r="64" spans="2:6">
      <c r="B64" s="20"/>
      <c r="F64" s="20"/>
    </row>
    <row r="65" spans="2:6">
      <c r="B65" s="20"/>
      <c r="F65" s="20"/>
    </row>
    <row r="66" spans="2:6">
      <c r="B66" s="20"/>
      <c r="F66" s="20"/>
    </row>
    <row r="67" spans="2:6">
      <c r="B67" s="20"/>
      <c r="F67" s="20"/>
    </row>
    <row r="68" spans="2:6">
      <c r="B68" s="20"/>
      <c r="F68" s="20"/>
    </row>
    <row r="69" spans="2:6">
      <c r="B69" s="20"/>
      <c r="F69" s="20"/>
    </row>
    <row r="70" spans="2:6">
      <c r="B70" s="20"/>
      <c r="F70" s="20"/>
    </row>
    <row r="71" spans="2:6">
      <c r="B71" s="20"/>
      <c r="F71" s="20"/>
    </row>
    <row r="72" spans="2:6">
      <c r="B72" s="20"/>
      <c r="F72" s="20"/>
    </row>
    <row r="73" spans="2:6">
      <c r="B73" s="20"/>
      <c r="F73" s="20"/>
    </row>
    <row r="74" spans="2:6">
      <c r="B74" s="20"/>
      <c r="F74" s="20"/>
    </row>
    <row r="75" spans="2:6">
      <c r="B75" s="20"/>
      <c r="F75" s="20"/>
    </row>
    <row r="76" spans="2:6">
      <c r="B76" s="20"/>
      <c r="F76" s="20"/>
    </row>
    <row r="77" spans="2:6">
      <c r="B77" s="20"/>
      <c r="F77" s="20"/>
    </row>
    <row r="78" spans="2:6">
      <c r="B78" s="20"/>
      <c r="F78" s="20"/>
    </row>
    <row r="79" spans="2:6">
      <c r="B79" s="20"/>
      <c r="F79" s="20"/>
    </row>
    <row r="80" spans="2:6">
      <c r="B80" s="20"/>
      <c r="F80" s="20"/>
    </row>
    <row r="81" spans="2:6">
      <c r="B81" s="20"/>
      <c r="F81" s="20"/>
    </row>
    <row r="82" spans="2:6">
      <c r="B82" s="20"/>
      <c r="F82" s="20"/>
    </row>
    <row r="83" spans="2:6">
      <c r="B83" s="20"/>
      <c r="F83" s="20"/>
    </row>
    <row r="84" spans="2:6">
      <c r="B84" s="20"/>
      <c r="F84" s="20"/>
    </row>
    <row r="85" spans="2:6">
      <c r="B85" s="20"/>
      <c r="F85" s="20"/>
    </row>
    <row r="86" spans="2:6">
      <c r="B86" s="20"/>
      <c r="F86" s="20"/>
    </row>
    <row r="87" spans="2:6">
      <c r="B87" s="20"/>
      <c r="F87" s="20"/>
    </row>
    <row r="88" spans="2:6">
      <c r="B88" s="20"/>
      <c r="F88" s="20"/>
    </row>
    <row r="89" spans="2:6">
      <c r="B89" s="20"/>
      <c r="F89" s="20"/>
    </row>
    <row r="90" spans="2:6">
      <c r="B90" s="20"/>
      <c r="F90" s="20"/>
    </row>
    <row r="91" spans="2:6">
      <c r="B91" s="20"/>
      <c r="F91" s="20"/>
    </row>
    <row r="92" spans="2:6">
      <c r="B92" s="20"/>
      <c r="F92" s="20"/>
    </row>
    <row r="93" spans="2:6">
      <c r="B93" s="20"/>
      <c r="F93" s="20"/>
    </row>
    <row r="94" spans="2:6">
      <c r="B94" s="20"/>
      <c r="F94" s="20"/>
    </row>
    <row r="95" spans="2:6">
      <c r="B95" s="20"/>
      <c r="F95" s="20"/>
    </row>
    <row r="96" spans="2:6">
      <c r="B96" s="20"/>
      <c r="F96" s="20"/>
    </row>
    <row r="97" spans="2:6">
      <c r="B97" s="20"/>
      <c r="F97" s="20"/>
    </row>
    <row r="98" spans="2:6">
      <c r="B98" s="20"/>
      <c r="F98" s="20"/>
    </row>
    <row r="99" spans="2:6">
      <c r="B99" s="20"/>
      <c r="F99" s="20"/>
    </row>
    <row r="100" spans="2:6">
      <c r="B100" s="20"/>
      <c r="F100" s="20"/>
    </row>
    <row r="101" spans="2:6">
      <c r="B101" s="20"/>
      <c r="F101" s="20"/>
    </row>
    <row r="102" spans="2:6">
      <c r="B102" s="20"/>
      <c r="F102" s="20"/>
    </row>
    <row r="103" spans="2:6">
      <c r="B103" s="20"/>
      <c r="F103" s="20"/>
    </row>
    <row r="104" spans="2:6">
      <c r="B104" s="20"/>
      <c r="F104" s="20"/>
    </row>
    <row r="105" spans="2:6">
      <c r="B105" s="20"/>
      <c r="F105" s="20"/>
    </row>
    <row r="106" spans="2:6">
      <c r="B106" s="20"/>
      <c r="F106" s="20"/>
    </row>
    <row r="107" spans="2:6">
      <c r="B107" s="20"/>
      <c r="F107" s="20"/>
    </row>
    <row r="108" spans="2:6">
      <c r="B108" s="20"/>
      <c r="F108" s="20"/>
    </row>
    <row r="109" spans="2:6">
      <c r="B109" s="20"/>
      <c r="F109" s="20"/>
    </row>
    <row r="110" spans="2:6">
      <c r="B110" s="20"/>
      <c r="F110" s="20"/>
    </row>
    <row r="111" spans="2:6">
      <c r="B111" s="20"/>
      <c r="F111" s="20"/>
    </row>
    <row r="112" spans="2:6">
      <c r="B112" s="20"/>
      <c r="F112" s="20"/>
    </row>
    <row r="113" spans="2:6">
      <c r="B113" s="20"/>
      <c r="F113" s="20"/>
    </row>
    <row r="114" spans="2:6">
      <c r="B114" s="20"/>
      <c r="F114" s="20"/>
    </row>
    <row r="115" spans="2:6">
      <c r="B115" s="20"/>
      <c r="F115" s="20"/>
    </row>
    <row r="116" spans="2:6">
      <c r="B116" s="20"/>
      <c r="F116" s="20"/>
    </row>
    <row r="117" spans="2:6">
      <c r="B117" s="20"/>
      <c r="F117" s="20"/>
    </row>
    <row r="118" spans="2:6">
      <c r="B118" s="20"/>
      <c r="F118" s="20"/>
    </row>
    <row r="119" spans="2:6">
      <c r="B119" s="20"/>
      <c r="F119" s="20"/>
    </row>
    <row r="120" spans="2:6">
      <c r="B120" s="20"/>
      <c r="F120" s="20"/>
    </row>
    <row r="121" spans="2:6">
      <c r="B121" s="20"/>
      <c r="F121" s="20"/>
    </row>
    <row r="122" spans="2:6">
      <c r="B122" s="20"/>
      <c r="F122" s="20"/>
    </row>
    <row r="123" spans="2:6">
      <c r="B123" s="20"/>
      <c r="F123" s="20"/>
    </row>
    <row r="124" spans="2:6">
      <c r="B124" s="20"/>
      <c r="F124" s="20"/>
    </row>
    <row r="125" spans="2:6">
      <c r="B125" s="20"/>
      <c r="F125" s="20"/>
    </row>
    <row r="126" spans="2:6">
      <c r="B126" s="20"/>
      <c r="F126" s="20"/>
    </row>
    <row r="127" spans="2:6">
      <c r="B127" s="20"/>
      <c r="F127" s="20"/>
    </row>
    <row r="128" spans="2:6">
      <c r="B128" s="20"/>
      <c r="F128" s="20"/>
    </row>
    <row r="129" spans="2:6">
      <c r="B129" s="20"/>
      <c r="F129" s="20"/>
    </row>
    <row r="130" spans="2:6">
      <c r="B130" s="20"/>
      <c r="F130" s="20"/>
    </row>
    <row r="131" spans="2:6">
      <c r="B131" s="20"/>
      <c r="F131" s="20"/>
    </row>
    <row r="132" spans="2:6">
      <c r="B132" s="20"/>
      <c r="F132" s="20"/>
    </row>
    <row r="133" spans="2:6">
      <c r="B133" s="20"/>
      <c r="F133" s="20"/>
    </row>
    <row r="134" spans="2:6">
      <c r="B134" s="20"/>
      <c r="F134" s="20"/>
    </row>
    <row r="135" spans="2:6">
      <c r="B135" s="20"/>
      <c r="F135" s="20"/>
    </row>
    <row r="136" spans="2:6">
      <c r="B136" s="20"/>
      <c r="F136" s="20"/>
    </row>
    <row r="137" spans="2:6">
      <c r="B137" s="20"/>
      <c r="F137" s="20"/>
    </row>
    <row r="138" spans="2:6">
      <c r="B138" s="20"/>
      <c r="F138" s="20"/>
    </row>
    <row r="139" spans="2:6">
      <c r="B139" s="20"/>
      <c r="F139" s="20"/>
    </row>
    <row r="140" spans="2:6">
      <c r="B140" s="20"/>
      <c r="F140" s="20"/>
    </row>
    <row r="141" spans="2:6">
      <c r="B141" s="20"/>
      <c r="F141" s="20"/>
    </row>
    <row r="142" spans="2:6">
      <c r="B142" s="20"/>
      <c r="F142" s="20"/>
    </row>
    <row r="143" spans="2:6">
      <c r="B143" s="20"/>
      <c r="F143" s="20"/>
    </row>
    <row r="144" spans="2:6">
      <c r="B144" s="20"/>
      <c r="F144" s="20"/>
    </row>
    <row r="145" spans="2:6">
      <c r="B145" s="20"/>
      <c r="F145" s="20"/>
    </row>
    <row r="146" spans="2:6">
      <c r="B146" s="20"/>
      <c r="F146" s="20"/>
    </row>
    <row r="147" spans="2:6">
      <c r="B147" s="20"/>
      <c r="F147" s="20"/>
    </row>
    <row r="148" spans="2:6">
      <c r="B148" s="20"/>
      <c r="F148" s="20"/>
    </row>
    <row r="149" spans="2:6">
      <c r="B149" s="20"/>
      <c r="F149" s="20"/>
    </row>
    <row r="150" spans="2:6">
      <c r="B150" s="20"/>
      <c r="F150" s="20"/>
    </row>
    <row r="151" spans="2:6">
      <c r="B151" s="20"/>
      <c r="F151" s="20"/>
    </row>
    <row r="152" spans="2:6">
      <c r="B152" s="20"/>
      <c r="F152" s="20"/>
    </row>
    <row r="153" spans="2:6">
      <c r="B153" s="20"/>
      <c r="F153" s="20"/>
    </row>
    <row r="154" spans="2:6">
      <c r="B154" s="20"/>
      <c r="F154" s="20"/>
    </row>
    <row r="155" spans="2:6">
      <c r="B155" s="20"/>
      <c r="F155" s="20"/>
    </row>
    <row r="156" spans="2:6">
      <c r="B156" s="20"/>
      <c r="F156" s="20"/>
    </row>
    <row r="157" spans="2:6">
      <c r="B157" s="20"/>
      <c r="F157" s="20"/>
    </row>
    <row r="158" spans="2:6">
      <c r="B158" s="20"/>
      <c r="F158" s="20"/>
    </row>
    <row r="159" spans="2:6">
      <c r="B159" s="20"/>
      <c r="F159" s="20"/>
    </row>
    <row r="160" spans="2:6">
      <c r="B160" s="20"/>
      <c r="F160" s="20"/>
    </row>
    <row r="161" spans="2:6">
      <c r="B161" s="20"/>
      <c r="F161" s="20"/>
    </row>
    <row r="162" spans="2:6">
      <c r="B162" s="20"/>
      <c r="F162" s="20"/>
    </row>
    <row r="163" spans="2:6">
      <c r="B163" s="20"/>
      <c r="F163" s="20"/>
    </row>
    <row r="164" spans="2:6">
      <c r="B164" s="20"/>
      <c r="F164" s="20"/>
    </row>
    <row r="165" spans="2:6">
      <c r="B165" s="20"/>
      <c r="F165" s="20"/>
    </row>
    <row r="166" spans="2:6">
      <c r="B166" s="20"/>
      <c r="F166" s="20"/>
    </row>
    <row r="167" spans="2:6">
      <c r="B167" s="20"/>
      <c r="F167" s="20"/>
    </row>
    <row r="168" spans="2:6">
      <c r="B168" s="20"/>
      <c r="F168" s="20"/>
    </row>
    <row r="169" spans="2:6">
      <c r="B169" s="20"/>
      <c r="F169" s="20"/>
    </row>
    <row r="170" spans="2:6">
      <c r="B170" s="20"/>
      <c r="F170" s="20"/>
    </row>
    <row r="171" spans="2:6">
      <c r="B171" s="20"/>
      <c r="F171" s="20"/>
    </row>
    <row r="172" spans="2:6">
      <c r="B172" s="20"/>
      <c r="F172" s="20"/>
    </row>
    <row r="173" spans="2:6">
      <c r="B173" s="20"/>
      <c r="F173" s="20"/>
    </row>
    <row r="174" spans="2:6">
      <c r="B174" s="20"/>
      <c r="F174" s="20"/>
    </row>
    <row r="175" spans="2:6">
      <c r="B175" s="20"/>
      <c r="F175" s="20"/>
    </row>
    <row r="176" spans="2:6">
      <c r="B176" s="20"/>
      <c r="F176" s="20"/>
    </row>
    <row r="177" spans="2:6">
      <c r="B177" s="20"/>
      <c r="F177" s="20"/>
    </row>
    <row r="178" spans="2:6">
      <c r="B178" s="20"/>
      <c r="F178" s="20"/>
    </row>
    <row r="179" spans="2:6">
      <c r="B179" s="20"/>
      <c r="F179" s="20"/>
    </row>
    <row r="180" spans="2:6">
      <c r="B180" s="20"/>
      <c r="F180" s="20"/>
    </row>
    <row r="181" spans="2:6">
      <c r="B181" s="20"/>
      <c r="F181" s="20"/>
    </row>
    <row r="182" spans="2:6">
      <c r="B182" s="20"/>
      <c r="F182" s="20"/>
    </row>
    <row r="183" spans="2:6">
      <c r="B183" s="20"/>
      <c r="F183" s="20"/>
    </row>
    <row r="184" spans="2:6">
      <c r="B184" s="20"/>
      <c r="F184" s="20"/>
    </row>
    <row r="185" spans="2:6">
      <c r="B185" s="20"/>
      <c r="F185" s="20"/>
    </row>
    <row r="186" spans="2:6">
      <c r="B186" s="20"/>
      <c r="F186" s="20"/>
    </row>
    <row r="187" spans="2:6">
      <c r="B187" s="20"/>
      <c r="F187" s="20"/>
    </row>
    <row r="188" spans="2:6">
      <c r="B188" s="20"/>
      <c r="F188" s="20"/>
    </row>
    <row r="189" spans="2:6">
      <c r="B189" s="20"/>
      <c r="F189" s="20"/>
    </row>
    <row r="190" spans="2:6">
      <c r="B190" s="20"/>
      <c r="F190" s="20"/>
    </row>
    <row r="191" spans="2:6">
      <c r="B191" s="20"/>
      <c r="F191" s="20"/>
    </row>
    <row r="192" spans="2:6">
      <c r="B192" s="20"/>
      <c r="F192" s="20"/>
    </row>
    <row r="193" spans="2:6">
      <c r="B193" s="20"/>
      <c r="F193" s="20"/>
    </row>
    <row r="194" spans="2:6">
      <c r="B194" s="20"/>
      <c r="F194" s="20"/>
    </row>
    <row r="195" spans="2:6">
      <c r="B195" s="20"/>
      <c r="F195" s="20"/>
    </row>
    <row r="196" spans="2:6">
      <c r="B196" s="20"/>
      <c r="F196" s="20"/>
    </row>
    <row r="197" spans="2:6">
      <c r="B197" s="20"/>
      <c r="F197" s="20"/>
    </row>
    <row r="198" spans="2:6">
      <c r="B198" s="20"/>
      <c r="F198" s="20"/>
    </row>
    <row r="199" spans="2:6">
      <c r="B199" s="20"/>
      <c r="F199" s="20"/>
    </row>
    <row r="200" spans="2:6">
      <c r="B200" s="20"/>
      <c r="F200" s="20"/>
    </row>
    <row r="201" spans="2:6">
      <c r="B201" s="20"/>
      <c r="F201" s="20"/>
    </row>
    <row r="202" spans="2:6">
      <c r="B202" s="20"/>
      <c r="F202" s="20"/>
    </row>
    <row r="203" spans="2:6">
      <c r="B203" s="20"/>
      <c r="F203" s="20"/>
    </row>
    <row r="204" spans="2:6">
      <c r="B204" s="20"/>
      <c r="F204" s="20"/>
    </row>
    <row r="205" spans="2:6">
      <c r="B205" s="20"/>
      <c r="F205" s="20"/>
    </row>
    <row r="206" spans="2:6">
      <c r="B206" s="20"/>
      <c r="F206" s="20"/>
    </row>
    <row r="207" spans="2:6">
      <c r="B207" s="20"/>
      <c r="F207" s="20"/>
    </row>
    <row r="208" spans="2:6">
      <c r="B208" s="20"/>
      <c r="F208" s="20"/>
    </row>
    <row r="209" spans="2:6">
      <c r="B209" s="20"/>
      <c r="F209" s="20"/>
    </row>
    <row r="210" spans="2:6">
      <c r="B210" s="20"/>
      <c r="F210" s="20"/>
    </row>
    <row r="211" spans="2:6">
      <c r="B211" s="20"/>
      <c r="F211" s="20"/>
    </row>
    <row r="212" spans="2:6">
      <c r="B212" s="20"/>
      <c r="F212" s="20"/>
    </row>
    <row r="213" spans="2:6">
      <c r="B213" s="20"/>
      <c r="F213" s="20"/>
    </row>
    <row r="214" spans="2:6">
      <c r="B214" s="20"/>
      <c r="F214" s="20"/>
    </row>
    <row r="215" spans="2:6">
      <c r="B215" s="20"/>
      <c r="F215" s="20"/>
    </row>
    <row r="216" spans="2:6">
      <c r="B216" s="20"/>
      <c r="F216" s="20"/>
    </row>
    <row r="217" spans="2:6">
      <c r="B217" s="20"/>
      <c r="F217" s="20"/>
    </row>
    <row r="218" spans="2:6">
      <c r="B218" s="20"/>
      <c r="F218" s="20"/>
    </row>
    <row r="219" spans="2:6">
      <c r="B219" s="20"/>
      <c r="F219" s="20"/>
    </row>
    <row r="220" spans="2:6">
      <c r="B220" s="20"/>
      <c r="F220" s="20"/>
    </row>
    <row r="221" spans="2:6">
      <c r="B221" s="20"/>
      <c r="F221" s="20"/>
    </row>
    <row r="222" spans="2:6">
      <c r="B222" s="20"/>
      <c r="F222" s="20"/>
    </row>
    <row r="223" spans="2:6">
      <c r="B223" s="20"/>
      <c r="F223" s="20"/>
    </row>
    <row r="224" spans="2:6">
      <c r="B224" s="20"/>
      <c r="F224" s="20"/>
    </row>
    <row r="225" spans="2:6">
      <c r="B225" s="20"/>
      <c r="F225" s="20"/>
    </row>
    <row r="226" spans="2:6">
      <c r="B226" s="20"/>
      <c r="F226" s="20"/>
    </row>
    <row r="227" spans="2:6">
      <c r="B227" s="20"/>
      <c r="F227" s="20"/>
    </row>
    <row r="228" spans="2:6">
      <c r="B228" s="20"/>
      <c r="F228" s="20"/>
    </row>
    <row r="229" spans="2:6">
      <c r="B229" s="20"/>
      <c r="F229" s="20"/>
    </row>
    <row r="230" spans="2:6">
      <c r="B230" s="20"/>
      <c r="F230" s="20"/>
    </row>
    <row r="231" spans="2:6">
      <c r="B231" s="20"/>
      <c r="F231" s="20"/>
    </row>
    <row r="232" spans="2:6">
      <c r="B232" s="20"/>
      <c r="F232" s="20"/>
    </row>
    <row r="233" spans="2:6">
      <c r="B233" s="20"/>
      <c r="F233" s="20"/>
    </row>
    <row r="234" spans="2:6">
      <c r="B234" s="20"/>
      <c r="F234" s="20"/>
    </row>
    <row r="235" spans="2:6">
      <c r="B235" s="20"/>
      <c r="F235" s="20"/>
    </row>
    <row r="236" spans="2:6">
      <c r="B236" s="20"/>
      <c r="F236" s="20"/>
    </row>
    <row r="237" spans="2:6">
      <c r="B237" s="20"/>
      <c r="F237" s="20"/>
    </row>
    <row r="238" spans="2:6">
      <c r="B238" s="20"/>
      <c r="F238" s="20"/>
    </row>
    <row r="239" spans="2:6">
      <c r="B239" s="20"/>
      <c r="F239" s="20"/>
    </row>
    <row r="240" spans="2:6">
      <c r="B240" s="20"/>
      <c r="F240" s="20"/>
    </row>
    <row r="241" spans="2:6">
      <c r="B241" s="20"/>
      <c r="F241" s="20"/>
    </row>
    <row r="242" spans="2:6">
      <c r="B242" s="20"/>
      <c r="F242" s="20"/>
    </row>
    <row r="243" spans="2:6">
      <c r="B243" s="20"/>
      <c r="F243" s="20"/>
    </row>
    <row r="244" spans="2:6">
      <c r="B244" s="20"/>
      <c r="F244" s="20"/>
    </row>
    <row r="245" spans="2:6">
      <c r="B245" s="20"/>
      <c r="F245" s="20"/>
    </row>
    <row r="246" spans="2:6">
      <c r="B246" s="20"/>
      <c r="F246" s="20"/>
    </row>
    <row r="247" spans="2:6">
      <c r="B247" s="20"/>
      <c r="F247" s="20"/>
    </row>
    <row r="248" spans="2:6">
      <c r="B248" s="20"/>
      <c r="F248" s="20"/>
    </row>
    <row r="249" spans="2:6">
      <c r="B249" s="20"/>
      <c r="F249" s="20"/>
    </row>
    <row r="250" spans="2:6">
      <c r="B250" s="20"/>
      <c r="F250" s="20"/>
    </row>
    <row r="251" spans="2:6">
      <c r="B251" s="20"/>
      <c r="F251" s="20"/>
    </row>
    <row r="252" spans="2:6">
      <c r="B252" s="20"/>
      <c r="F252" s="20"/>
    </row>
    <row r="253" spans="2:6">
      <c r="B253" s="20"/>
      <c r="F253" s="20"/>
    </row>
    <row r="254" spans="2:6">
      <c r="B254" s="20"/>
      <c r="F254" s="20"/>
    </row>
    <row r="255" spans="2:6">
      <c r="B255" s="20"/>
      <c r="F255" s="20"/>
    </row>
    <row r="256" spans="2:6">
      <c r="B256" s="20"/>
      <c r="F256" s="20"/>
    </row>
    <row r="257" spans="2:6">
      <c r="B257" s="20"/>
      <c r="F257" s="20"/>
    </row>
    <row r="258" spans="2:6">
      <c r="B258" s="20"/>
      <c r="F258" s="20"/>
    </row>
    <row r="259" spans="2:6">
      <c r="B259" s="20"/>
      <c r="F259" s="20"/>
    </row>
    <row r="260" spans="2:6">
      <c r="B260" s="20"/>
      <c r="F260" s="20"/>
    </row>
    <row r="261" spans="2:6">
      <c r="B261" s="20"/>
      <c r="F261" s="20"/>
    </row>
    <row r="262" spans="2:6">
      <c r="B262" s="20"/>
      <c r="F262" s="20"/>
    </row>
    <row r="263" spans="2:6">
      <c r="B263" s="20"/>
      <c r="F263" s="20"/>
    </row>
    <row r="264" spans="2:6">
      <c r="B264" s="20"/>
      <c r="F264" s="20"/>
    </row>
    <row r="265" spans="2:6">
      <c r="B265" s="20"/>
      <c r="F265" s="20"/>
    </row>
    <row r="266" spans="2:6">
      <c r="B266" s="20"/>
      <c r="F266" s="20"/>
    </row>
    <row r="267" spans="2:6">
      <c r="B267" s="20"/>
      <c r="F267" s="20"/>
    </row>
    <row r="268" spans="2:6">
      <c r="B268" s="20"/>
      <c r="F268" s="20"/>
    </row>
    <row r="269" spans="2:6">
      <c r="B269" s="20"/>
      <c r="F269" s="20"/>
    </row>
    <row r="270" spans="2:6">
      <c r="B270" s="20"/>
      <c r="F270" s="20"/>
    </row>
    <row r="271" spans="2:6">
      <c r="B271" s="20"/>
      <c r="F271" s="20"/>
    </row>
    <row r="272" spans="2:6">
      <c r="B272" s="20"/>
      <c r="F272" s="20"/>
    </row>
    <row r="273" spans="2:6">
      <c r="B273" s="20"/>
      <c r="F273" s="20"/>
    </row>
    <row r="274" spans="2:6">
      <c r="B274" s="20"/>
      <c r="F274" s="20"/>
    </row>
    <row r="275" spans="2:6">
      <c r="B275" s="20"/>
      <c r="F275" s="20"/>
    </row>
    <row r="276" spans="2:6">
      <c r="B276" s="20"/>
      <c r="F276" s="20"/>
    </row>
    <row r="277" spans="2:6">
      <c r="B277" s="20"/>
      <c r="F277" s="20"/>
    </row>
    <row r="278" spans="2:6">
      <c r="B278" s="20"/>
      <c r="F278" s="20"/>
    </row>
    <row r="279" spans="2:6">
      <c r="B279" s="20"/>
      <c r="F279" s="20"/>
    </row>
    <row r="280" spans="2:6">
      <c r="B280" s="20"/>
      <c r="F280" s="20"/>
    </row>
    <row r="281" spans="2:6">
      <c r="B281" s="20"/>
      <c r="F281" s="20"/>
    </row>
    <row r="282" spans="2:6">
      <c r="B282" s="20"/>
      <c r="F282" s="20"/>
    </row>
    <row r="283" spans="2:6">
      <c r="B283" s="20"/>
      <c r="F283" s="20"/>
    </row>
    <row r="284" spans="2:6">
      <c r="B284" s="20"/>
      <c r="F284" s="20"/>
    </row>
    <row r="285" spans="2:6">
      <c r="B285" s="20"/>
      <c r="F285" s="20"/>
    </row>
    <row r="286" spans="2:6">
      <c r="B286" s="20"/>
      <c r="F286" s="20"/>
    </row>
    <row r="287" spans="2:6">
      <c r="B287" s="20"/>
      <c r="F287" s="20"/>
    </row>
    <row r="288" spans="2:6">
      <c r="B288" s="20"/>
      <c r="F288" s="20"/>
    </row>
    <row r="289" spans="2:6">
      <c r="B289" s="20"/>
      <c r="F289" s="20"/>
    </row>
    <row r="290" spans="2:6">
      <c r="B290" s="20"/>
      <c r="F290" s="20"/>
    </row>
    <row r="291" spans="2:6">
      <c r="B291" s="20"/>
      <c r="F291" s="20"/>
    </row>
    <row r="292" spans="2:6">
      <c r="B292" s="20"/>
      <c r="F292" s="20"/>
    </row>
    <row r="293" spans="2:6">
      <c r="B293" s="20"/>
      <c r="F293" s="20"/>
    </row>
    <row r="294" spans="2:6">
      <c r="B294" s="20"/>
      <c r="F294" s="20"/>
    </row>
    <row r="295" spans="2:6">
      <c r="B295" s="20"/>
      <c r="F295" s="20"/>
    </row>
    <row r="296" spans="2:6">
      <c r="B296" s="20"/>
      <c r="F296" s="20"/>
    </row>
    <row r="297" spans="2:6">
      <c r="B297" s="20"/>
      <c r="F297" s="20"/>
    </row>
    <row r="298" spans="2:6">
      <c r="B298" s="20"/>
      <c r="F298" s="20"/>
    </row>
    <row r="299" spans="2:6">
      <c r="B299" s="20"/>
      <c r="F299" s="20"/>
    </row>
    <row r="300" spans="2:6">
      <c r="B300" s="20"/>
      <c r="F300" s="20"/>
    </row>
    <row r="301" spans="2:6">
      <c r="B301" s="20"/>
      <c r="F301" s="20"/>
    </row>
    <row r="302" spans="2:6">
      <c r="B302" s="20"/>
      <c r="F302" s="20"/>
    </row>
    <row r="303" spans="2:6">
      <c r="B303" s="20"/>
      <c r="F303" s="20"/>
    </row>
    <row r="304" spans="2:6">
      <c r="B304" s="20"/>
      <c r="F304" s="20"/>
    </row>
    <row r="305" spans="2:6">
      <c r="B305" s="20"/>
      <c r="F305" s="20"/>
    </row>
    <row r="306" spans="2:6">
      <c r="B306" s="20"/>
      <c r="F306" s="20"/>
    </row>
    <row r="307" spans="2:6">
      <c r="B307" s="20"/>
      <c r="F307" s="20"/>
    </row>
    <row r="308" spans="2:6">
      <c r="B308" s="20"/>
      <c r="F308" s="20"/>
    </row>
    <row r="309" spans="2:6">
      <c r="B309" s="20"/>
      <c r="F309" s="20"/>
    </row>
    <row r="310" spans="2:6">
      <c r="B310" s="20"/>
      <c r="F310" s="20"/>
    </row>
    <row r="311" spans="2:6">
      <c r="B311" s="20"/>
      <c r="F311" s="20"/>
    </row>
    <row r="312" spans="2:6">
      <c r="B312" s="20"/>
      <c r="F312" s="20"/>
    </row>
    <row r="313" spans="2:6">
      <c r="B313" s="20"/>
      <c r="F313" s="20"/>
    </row>
    <row r="314" spans="2:6">
      <c r="B314" s="20"/>
      <c r="F314" s="20"/>
    </row>
    <row r="315" spans="2:6">
      <c r="B315" s="20"/>
      <c r="F315" s="20"/>
    </row>
    <row r="316" spans="2:6">
      <c r="B316" s="20"/>
      <c r="F316" s="20"/>
    </row>
    <row r="317" spans="2:6">
      <c r="B317" s="20"/>
      <c r="F317" s="20"/>
    </row>
    <row r="318" spans="2:6">
      <c r="B318" s="20"/>
      <c r="F318" s="20"/>
    </row>
    <row r="319" spans="2:6">
      <c r="B319" s="20"/>
      <c r="F319" s="20"/>
    </row>
    <row r="320" spans="2:6">
      <c r="B320" s="20"/>
      <c r="F320" s="20"/>
    </row>
    <row r="321" spans="2:6">
      <c r="B321" s="20"/>
      <c r="F321" s="20"/>
    </row>
    <row r="322" spans="2:6">
      <c r="B322" s="20"/>
      <c r="F322" s="20"/>
    </row>
    <row r="323" spans="2:6">
      <c r="B323" s="20"/>
      <c r="F323" s="20"/>
    </row>
    <row r="324" spans="2:6">
      <c r="B324" s="20"/>
      <c r="F324" s="20"/>
    </row>
    <row r="325" spans="2:6">
      <c r="B325" s="20"/>
      <c r="F325" s="20"/>
    </row>
    <row r="326" spans="2:6">
      <c r="B326" s="20"/>
      <c r="F326" s="20"/>
    </row>
    <row r="327" spans="2:6">
      <c r="B327" s="20"/>
      <c r="F327" s="20"/>
    </row>
    <row r="328" spans="2:6">
      <c r="B328" s="20"/>
      <c r="F328" s="20"/>
    </row>
    <row r="329" spans="2:6">
      <c r="B329" s="20"/>
      <c r="F329" s="20"/>
    </row>
    <row r="330" spans="2:6">
      <c r="B330" s="20"/>
      <c r="F330" s="20"/>
    </row>
    <row r="331" spans="2:6">
      <c r="B331" s="20"/>
      <c r="F331" s="20"/>
    </row>
    <row r="332" spans="2:6">
      <c r="B332" s="20"/>
      <c r="F332" s="20"/>
    </row>
    <row r="333" spans="2:6">
      <c r="B333" s="20"/>
      <c r="F333" s="20"/>
    </row>
    <row r="334" spans="2:6">
      <c r="B334" s="20"/>
      <c r="F334" s="20"/>
    </row>
    <row r="335" spans="2:6">
      <c r="B335" s="20"/>
      <c r="F335" s="20"/>
    </row>
    <row r="336" spans="2:6">
      <c r="B336" s="20"/>
      <c r="F336" s="20"/>
    </row>
    <row r="337" spans="2:6">
      <c r="B337" s="20"/>
      <c r="F337" s="20"/>
    </row>
    <row r="338" spans="2:6">
      <c r="B338" s="20"/>
      <c r="F338" s="20"/>
    </row>
    <row r="339" spans="2:6">
      <c r="B339" s="20"/>
      <c r="F339" s="20"/>
    </row>
    <row r="340" spans="2:6">
      <c r="B340" s="20"/>
      <c r="F340" s="20"/>
    </row>
    <row r="341" spans="2:6">
      <c r="B341" s="20"/>
      <c r="F341" s="20"/>
    </row>
    <row r="342" spans="2:6">
      <c r="B342" s="20"/>
      <c r="F342" s="20"/>
    </row>
    <row r="343" spans="2:6">
      <c r="B343" s="20"/>
      <c r="F343" s="20"/>
    </row>
    <row r="344" spans="2:6">
      <c r="B344" s="20"/>
      <c r="F344" s="20"/>
    </row>
    <row r="345" spans="2:6">
      <c r="B345" s="20"/>
      <c r="F345" s="20"/>
    </row>
    <row r="346" spans="2:6">
      <c r="B346" s="20"/>
      <c r="F346" s="20"/>
    </row>
    <row r="347" spans="2:6">
      <c r="B347" s="20"/>
      <c r="F347" s="20"/>
    </row>
    <row r="348" spans="2:6">
      <c r="B348" s="20"/>
      <c r="F348" s="20"/>
    </row>
    <row r="349" spans="2:6">
      <c r="B349" s="20"/>
      <c r="F349" s="20"/>
    </row>
    <row r="350" spans="2:6">
      <c r="B350" s="20"/>
      <c r="F350" s="20"/>
    </row>
    <row r="351" spans="2:6">
      <c r="B351" s="20"/>
      <c r="F351" s="20"/>
    </row>
    <row r="352" spans="2:6">
      <c r="B352" s="20"/>
      <c r="F352" s="20"/>
    </row>
    <row r="353" spans="2:6">
      <c r="B353" s="20"/>
      <c r="F353" s="20"/>
    </row>
    <row r="354" spans="2:6">
      <c r="B354" s="20"/>
      <c r="F354" s="20"/>
    </row>
    <row r="355" spans="2:6">
      <c r="B355" s="20"/>
      <c r="F355" s="20"/>
    </row>
    <row r="356" spans="2:6">
      <c r="B356" s="20"/>
      <c r="F356" s="20"/>
    </row>
    <row r="357" spans="2:6">
      <c r="B357" s="20"/>
      <c r="F357" s="20"/>
    </row>
    <row r="358" spans="2:6">
      <c r="B358" s="20"/>
      <c r="F358" s="20"/>
    </row>
    <row r="359" spans="2:6">
      <c r="B359" s="20"/>
      <c r="F359" s="20"/>
    </row>
    <row r="360" spans="2:6">
      <c r="B360" s="20"/>
      <c r="F360" s="20"/>
    </row>
    <row r="361" spans="2:6">
      <c r="B361" s="20"/>
      <c r="F361" s="20"/>
    </row>
    <row r="362" spans="2:6">
      <c r="B362" s="20"/>
      <c r="F362" s="20"/>
    </row>
    <row r="363" spans="2:6">
      <c r="B363" s="20"/>
      <c r="F363" s="20"/>
    </row>
    <row r="364" spans="2:6">
      <c r="B364" s="20"/>
      <c r="F364" s="20"/>
    </row>
    <row r="365" spans="2:6">
      <c r="B365" s="20"/>
      <c r="F365" s="20"/>
    </row>
    <row r="366" spans="2:6">
      <c r="B366" s="20"/>
      <c r="F366" s="20"/>
    </row>
    <row r="367" spans="2:6">
      <c r="B367" s="20"/>
      <c r="F367" s="20"/>
    </row>
    <row r="368" spans="2:6">
      <c r="B368" s="20"/>
      <c r="F368" s="20"/>
    </row>
    <row r="369" spans="2:6">
      <c r="B369" s="20"/>
      <c r="F369" s="20"/>
    </row>
    <row r="370" spans="2:6">
      <c r="B370" s="20"/>
      <c r="F370" s="20"/>
    </row>
    <row r="371" spans="2:6">
      <c r="B371" s="20"/>
      <c r="F371" s="20"/>
    </row>
    <row r="372" spans="2:6">
      <c r="B372" s="20"/>
      <c r="F372" s="20"/>
    </row>
    <row r="373" spans="2:6">
      <c r="B373" s="20"/>
      <c r="F373" s="20"/>
    </row>
    <row r="374" spans="2:6">
      <c r="B374" s="20"/>
      <c r="F374" s="20"/>
    </row>
    <row r="375" spans="2:6">
      <c r="B375" s="20"/>
      <c r="F375" s="20"/>
    </row>
    <row r="376" spans="2:6">
      <c r="B376" s="20"/>
      <c r="F376" s="20"/>
    </row>
    <row r="377" spans="2:6">
      <c r="B377" s="20"/>
      <c r="F377" s="20"/>
    </row>
    <row r="378" spans="2:6">
      <c r="B378" s="20"/>
      <c r="F378" s="20"/>
    </row>
    <row r="379" spans="2:6">
      <c r="B379" s="20"/>
      <c r="F379" s="20"/>
    </row>
    <row r="380" spans="2:6">
      <c r="B380" s="20"/>
      <c r="F380" s="20"/>
    </row>
    <row r="381" spans="2:6">
      <c r="B381" s="20"/>
      <c r="F381" s="20"/>
    </row>
    <row r="382" spans="2:6">
      <c r="B382" s="20"/>
      <c r="F382" s="20"/>
    </row>
    <row r="383" spans="2:6">
      <c r="B383" s="20"/>
      <c r="F383" s="20"/>
    </row>
    <row r="384" spans="2:6">
      <c r="B384" s="20"/>
      <c r="F384" s="20"/>
    </row>
    <row r="385" spans="2:6">
      <c r="B385" s="20"/>
      <c r="F385" s="20"/>
    </row>
    <row r="386" spans="2:6">
      <c r="B386" s="20"/>
      <c r="F386" s="20"/>
    </row>
    <row r="387" spans="2:6">
      <c r="B387" s="20"/>
      <c r="F387" s="20"/>
    </row>
    <row r="388" spans="2:6">
      <c r="B388" s="20"/>
      <c r="F388" s="20"/>
    </row>
    <row r="389" spans="2:6">
      <c r="B389" s="20"/>
      <c r="F389" s="20"/>
    </row>
    <row r="390" spans="2:6">
      <c r="B390" s="20"/>
      <c r="F390" s="20"/>
    </row>
    <row r="391" spans="2:6">
      <c r="B391" s="20"/>
      <c r="F391" s="20"/>
    </row>
    <row r="392" spans="2:6">
      <c r="B392" s="20"/>
      <c r="F392" s="20"/>
    </row>
    <row r="393" spans="2:6">
      <c r="B393" s="20"/>
      <c r="F393" s="20"/>
    </row>
    <row r="394" spans="2:6">
      <c r="B394" s="20"/>
      <c r="F394" s="20"/>
    </row>
    <row r="395" spans="2:6">
      <c r="B395" s="20"/>
      <c r="F395" s="20"/>
    </row>
    <row r="396" spans="2:6">
      <c r="B396" s="20"/>
      <c r="F396" s="20"/>
    </row>
    <row r="397" spans="2:6">
      <c r="B397" s="20"/>
      <c r="F397" s="20"/>
    </row>
    <row r="398" spans="2:6">
      <c r="B398" s="20"/>
      <c r="F398" s="20"/>
    </row>
    <row r="399" spans="2:6">
      <c r="B399" s="20"/>
      <c r="F399" s="20"/>
    </row>
    <row r="400" spans="2:6">
      <c r="B400" s="20"/>
      <c r="F400" s="20"/>
    </row>
    <row r="401" spans="2:6">
      <c r="B401" s="20"/>
      <c r="F401" s="20"/>
    </row>
    <row r="402" spans="2:6">
      <c r="B402" s="20"/>
      <c r="F402" s="20"/>
    </row>
    <row r="403" spans="2:6">
      <c r="B403" s="20"/>
      <c r="F403" s="20"/>
    </row>
    <row r="404" spans="2:6">
      <c r="B404" s="20"/>
      <c r="F404" s="20"/>
    </row>
    <row r="405" spans="2:6">
      <c r="B405" s="20"/>
      <c r="F405" s="20"/>
    </row>
    <row r="406" spans="2:6">
      <c r="B406" s="20"/>
      <c r="F406" s="20"/>
    </row>
    <row r="407" spans="2:6">
      <c r="B407" s="20"/>
      <c r="F407" s="20"/>
    </row>
    <row r="408" spans="2:6">
      <c r="B408" s="20"/>
      <c r="F408" s="20"/>
    </row>
    <row r="409" spans="2:6">
      <c r="B409" s="20"/>
      <c r="F409" s="20"/>
    </row>
    <row r="410" spans="2:6">
      <c r="B410" s="20"/>
      <c r="F410" s="20"/>
    </row>
    <row r="411" spans="2:6">
      <c r="B411" s="20"/>
      <c r="F411" s="20"/>
    </row>
    <row r="412" spans="2:6">
      <c r="B412" s="20"/>
      <c r="F412" s="20"/>
    </row>
    <row r="413" spans="2:6">
      <c r="B413" s="20"/>
      <c r="F413" s="20"/>
    </row>
    <row r="414" spans="2:6">
      <c r="B414" s="20"/>
      <c r="F414" s="20"/>
    </row>
    <row r="415" spans="2:6">
      <c r="B415" s="20"/>
      <c r="F415" s="20"/>
    </row>
    <row r="416" spans="2:6">
      <c r="B416" s="20"/>
      <c r="F416" s="20"/>
    </row>
    <row r="417" spans="2:6">
      <c r="B417" s="20"/>
      <c r="F417" s="20"/>
    </row>
    <row r="418" spans="2:6">
      <c r="B418" s="20"/>
      <c r="F418" s="20"/>
    </row>
    <row r="419" spans="2:6">
      <c r="B419" s="20"/>
      <c r="F419" s="20"/>
    </row>
    <row r="420" spans="2:6">
      <c r="B420" s="20"/>
      <c r="F420" s="20"/>
    </row>
    <row r="421" spans="2:6">
      <c r="B421" s="20"/>
      <c r="F421" s="20"/>
    </row>
    <row r="422" spans="2:6">
      <c r="B422" s="20"/>
      <c r="F422" s="20"/>
    </row>
    <row r="423" spans="2:6">
      <c r="B423" s="20"/>
      <c r="F423" s="20"/>
    </row>
    <row r="424" spans="2:6">
      <c r="B424" s="20"/>
      <c r="F424" s="20"/>
    </row>
    <row r="425" spans="2:6">
      <c r="B425" s="20"/>
      <c r="F425" s="20"/>
    </row>
    <row r="426" spans="2:6">
      <c r="B426" s="20"/>
      <c r="F426" s="20"/>
    </row>
    <row r="427" spans="2:6">
      <c r="B427" s="20"/>
      <c r="F427" s="20"/>
    </row>
    <row r="428" spans="2:6">
      <c r="B428" s="20"/>
      <c r="F428" s="20"/>
    </row>
    <row r="429" spans="2:6">
      <c r="B429" s="20"/>
      <c r="F429" s="20"/>
    </row>
    <row r="430" spans="2:6">
      <c r="B430" s="20"/>
      <c r="F430" s="20"/>
    </row>
    <row r="431" spans="2:6">
      <c r="B431" s="20"/>
      <c r="F431" s="20"/>
    </row>
    <row r="432" spans="2:6">
      <c r="B432" s="20"/>
      <c r="F432" s="20"/>
    </row>
    <row r="433" spans="2:6">
      <c r="B433" s="20"/>
      <c r="F433" s="20"/>
    </row>
    <row r="434" spans="2:6">
      <c r="B434" s="20"/>
      <c r="F434" s="20"/>
    </row>
    <row r="435" spans="2:6">
      <c r="B435" s="20"/>
      <c r="F435" s="20"/>
    </row>
    <row r="436" spans="2:6">
      <c r="B436" s="20"/>
      <c r="F436" s="20"/>
    </row>
    <row r="437" spans="2:6">
      <c r="B437" s="20"/>
      <c r="F437" s="20"/>
    </row>
    <row r="438" spans="2:6">
      <c r="B438" s="20"/>
      <c r="F438" s="20"/>
    </row>
    <row r="439" spans="2:6">
      <c r="B439" s="20"/>
      <c r="F439" s="20"/>
    </row>
    <row r="440" spans="2:6">
      <c r="B440" s="20"/>
      <c r="F440" s="20"/>
    </row>
    <row r="441" spans="2:6">
      <c r="B441" s="20"/>
      <c r="F441" s="20"/>
    </row>
    <row r="442" spans="2:6">
      <c r="B442" s="20"/>
      <c r="F442" s="20"/>
    </row>
    <row r="443" spans="2:6">
      <c r="B443" s="20"/>
      <c r="F443" s="20"/>
    </row>
    <row r="444" spans="2:6">
      <c r="B444" s="20"/>
      <c r="F444" s="20"/>
    </row>
    <row r="445" spans="2:6">
      <c r="B445" s="20"/>
      <c r="F445" s="20"/>
    </row>
    <row r="446" spans="2:6">
      <c r="B446" s="20"/>
      <c r="F446" s="20"/>
    </row>
    <row r="447" spans="2:6">
      <c r="B447" s="20"/>
      <c r="F447" s="20"/>
    </row>
    <row r="448" spans="2:6">
      <c r="B448" s="20"/>
      <c r="F448" s="20"/>
    </row>
    <row r="449" spans="2:6">
      <c r="B449" s="20"/>
      <c r="F449" s="20"/>
    </row>
    <row r="450" spans="2:6">
      <c r="B450" s="20"/>
      <c r="F450" s="20"/>
    </row>
    <row r="451" spans="2:6">
      <c r="B451" s="20"/>
      <c r="F451" s="20"/>
    </row>
    <row r="452" spans="2:6">
      <c r="B452" s="20"/>
      <c r="F452" s="20"/>
    </row>
    <row r="453" spans="2:6">
      <c r="B453" s="20"/>
      <c r="F453" s="20"/>
    </row>
    <row r="454" spans="2:6">
      <c r="B454" s="20"/>
      <c r="F454" s="20"/>
    </row>
    <row r="455" spans="2:6">
      <c r="B455" s="20"/>
      <c r="F455" s="20"/>
    </row>
    <row r="456" spans="2:6">
      <c r="B456" s="20"/>
      <c r="F456" s="20"/>
    </row>
    <row r="457" spans="2:6">
      <c r="B457" s="20"/>
      <c r="F457" s="20"/>
    </row>
    <row r="458" spans="2:6">
      <c r="B458" s="20"/>
      <c r="F458" s="20"/>
    </row>
    <row r="459" spans="2:6">
      <c r="B459" s="20"/>
      <c r="F459" s="20"/>
    </row>
    <row r="460" spans="2:6">
      <c r="B460" s="20"/>
      <c r="F460" s="20"/>
    </row>
    <row r="461" spans="2:6">
      <c r="B461" s="20"/>
      <c r="F461" s="20"/>
    </row>
    <row r="462" spans="2:6">
      <c r="B462" s="20"/>
      <c r="F462" s="20"/>
    </row>
    <row r="463" spans="2:6">
      <c r="B463" s="20"/>
      <c r="F463" s="20"/>
    </row>
    <row r="464" spans="2:6">
      <c r="B464" s="20"/>
      <c r="F464" s="20"/>
    </row>
    <row r="465" spans="2:6">
      <c r="B465" s="20"/>
      <c r="F465" s="20"/>
    </row>
    <row r="466" spans="2:6">
      <c r="B466" s="20"/>
      <c r="F466" s="20"/>
    </row>
    <row r="467" spans="2:6">
      <c r="B467" s="20"/>
      <c r="F467" s="20"/>
    </row>
    <row r="468" spans="2:6">
      <c r="B468" s="20"/>
      <c r="F468" s="20"/>
    </row>
    <row r="469" spans="2:6">
      <c r="B469" s="20"/>
      <c r="F469" s="20"/>
    </row>
    <row r="470" spans="2:6">
      <c r="B470" s="20"/>
      <c r="F470" s="20"/>
    </row>
    <row r="471" spans="2:6">
      <c r="B471" s="20"/>
      <c r="F471" s="20"/>
    </row>
    <row r="472" spans="2:6">
      <c r="B472" s="20"/>
      <c r="F472" s="20"/>
    </row>
    <row r="473" spans="2:6">
      <c r="B473" s="20"/>
      <c r="F473" s="20"/>
    </row>
    <row r="474" spans="2:6">
      <c r="B474" s="20"/>
      <c r="F474" s="20"/>
    </row>
    <row r="475" spans="2:6">
      <c r="B475" s="20"/>
      <c r="F475" s="20"/>
    </row>
    <row r="476" spans="2:6">
      <c r="B476" s="20"/>
      <c r="F476" s="20"/>
    </row>
    <row r="477" spans="2:6">
      <c r="B477" s="20"/>
      <c r="F477" s="20"/>
    </row>
    <row r="478" spans="2:6">
      <c r="B478" s="20"/>
      <c r="F478" s="20"/>
    </row>
    <row r="479" spans="2:6">
      <c r="B479" s="20"/>
      <c r="F479" s="20"/>
    </row>
    <row r="480" spans="2:6">
      <c r="B480" s="20"/>
      <c r="F480" s="20"/>
    </row>
    <row r="481" spans="2:6">
      <c r="B481" s="20"/>
      <c r="F481" s="20"/>
    </row>
    <row r="482" spans="2:6">
      <c r="B482" s="20"/>
      <c r="F482" s="20"/>
    </row>
    <row r="483" spans="2:6">
      <c r="B483" s="20"/>
      <c r="F483" s="20"/>
    </row>
    <row r="484" spans="2:6">
      <c r="B484" s="20"/>
      <c r="F484" s="20"/>
    </row>
    <row r="485" spans="2:6">
      <c r="B485" s="20"/>
      <c r="F485" s="20"/>
    </row>
    <row r="486" spans="2:6">
      <c r="B486" s="20"/>
      <c r="F486" s="20"/>
    </row>
    <row r="487" spans="2:6">
      <c r="B487" s="20"/>
      <c r="F487" s="20"/>
    </row>
    <row r="488" spans="2:6">
      <c r="B488" s="20"/>
      <c r="F488" s="20"/>
    </row>
    <row r="489" spans="2:6">
      <c r="B489" s="20"/>
      <c r="F489" s="20"/>
    </row>
    <row r="490" spans="2:6">
      <c r="B490" s="20"/>
      <c r="F490" s="20"/>
    </row>
    <row r="491" spans="2:6">
      <c r="B491" s="20"/>
      <c r="F491" s="20"/>
    </row>
    <row r="492" spans="2:6">
      <c r="B492" s="20"/>
      <c r="F492" s="20"/>
    </row>
    <row r="493" spans="2:6">
      <c r="B493" s="20"/>
      <c r="F493" s="20"/>
    </row>
    <row r="494" spans="2:6">
      <c r="B494" s="20"/>
      <c r="F494" s="20"/>
    </row>
    <row r="495" spans="2:6">
      <c r="B495" s="20"/>
      <c r="F495" s="20"/>
    </row>
    <row r="496" spans="2:6">
      <c r="B496" s="20"/>
      <c r="F496" s="20"/>
    </row>
    <row r="497" spans="2:6">
      <c r="B497" s="20"/>
      <c r="F497" s="20"/>
    </row>
    <row r="498" spans="2:6">
      <c r="B498" s="20"/>
      <c r="F498" s="20"/>
    </row>
    <row r="499" spans="2:6">
      <c r="B499" s="20"/>
      <c r="F499" s="20"/>
    </row>
    <row r="500" spans="2:6">
      <c r="B500" s="20"/>
      <c r="F500" s="20"/>
    </row>
    <row r="501" spans="2:6">
      <c r="B501" s="20"/>
      <c r="F501" s="20"/>
    </row>
    <row r="502" spans="2:6">
      <c r="B502" s="20"/>
      <c r="F502" s="20"/>
    </row>
    <row r="503" spans="2:6">
      <c r="B503" s="20"/>
      <c r="F503" s="20"/>
    </row>
    <row r="504" spans="2:6">
      <c r="B504" s="20"/>
      <c r="F504" s="20"/>
    </row>
    <row r="505" spans="2:6">
      <c r="B505" s="20"/>
      <c r="F505" s="20"/>
    </row>
    <row r="506" spans="2:6">
      <c r="B506" s="20"/>
      <c r="F506" s="20"/>
    </row>
    <row r="507" spans="2:6">
      <c r="B507" s="20"/>
      <c r="F507" s="20"/>
    </row>
    <row r="508" spans="2:6">
      <c r="B508" s="20"/>
      <c r="F508" s="20"/>
    </row>
    <row r="509" spans="2:6">
      <c r="B509" s="20"/>
      <c r="F509" s="20"/>
    </row>
    <row r="510" spans="2:6">
      <c r="B510" s="20"/>
      <c r="F510" s="20"/>
    </row>
    <row r="511" spans="2:6">
      <c r="B511" s="20"/>
      <c r="F511" s="20"/>
    </row>
    <row r="512" spans="2:6">
      <c r="B512" s="20"/>
      <c r="F512" s="20"/>
    </row>
    <row r="513" spans="2:6">
      <c r="B513" s="20"/>
      <c r="F513" s="20"/>
    </row>
    <row r="514" spans="2:6">
      <c r="B514" s="20"/>
      <c r="F514" s="20"/>
    </row>
    <row r="515" spans="2:6">
      <c r="B515" s="20"/>
      <c r="F515" s="20"/>
    </row>
    <row r="516" spans="2:6">
      <c r="B516" s="20"/>
      <c r="F516" s="20"/>
    </row>
    <row r="517" spans="2:6">
      <c r="B517" s="20"/>
      <c r="F517" s="20"/>
    </row>
    <row r="518" spans="2:6">
      <c r="B518" s="20"/>
      <c r="F518" s="20"/>
    </row>
    <row r="519" spans="2:6">
      <c r="B519" s="20"/>
      <c r="F519" s="20"/>
    </row>
    <row r="520" spans="2:6">
      <c r="B520" s="20"/>
      <c r="F520" s="20"/>
    </row>
    <row r="521" spans="2:6">
      <c r="B521" s="20"/>
      <c r="F521" s="20"/>
    </row>
    <row r="522" spans="2:6">
      <c r="B522" s="20"/>
      <c r="F522" s="20"/>
    </row>
    <row r="523" spans="2:6">
      <c r="B523" s="20"/>
      <c r="F523" s="20"/>
    </row>
    <row r="524" spans="2:6">
      <c r="B524" s="20"/>
      <c r="F524" s="20"/>
    </row>
    <row r="525" spans="2:6">
      <c r="B525" s="20"/>
      <c r="F525" s="20"/>
    </row>
    <row r="526" spans="2:6">
      <c r="B526" s="20"/>
      <c r="F526" s="20"/>
    </row>
    <row r="527" spans="2:6">
      <c r="B527" s="20"/>
      <c r="F527" s="20"/>
    </row>
    <row r="528" spans="2:6">
      <c r="B528" s="20"/>
      <c r="F528" s="20"/>
    </row>
    <row r="529" spans="2:6">
      <c r="B529" s="20"/>
      <c r="F529" s="20"/>
    </row>
    <row r="530" spans="2:6">
      <c r="B530" s="20"/>
      <c r="F530" s="20"/>
    </row>
    <row r="531" spans="2:6">
      <c r="B531" s="20"/>
      <c r="F531" s="20"/>
    </row>
    <row r="532" spans="2:6">
      <c r="B532" s="20"/>
      <c r="F532" s="20"/>
    </row>
    <row r="533" spans="2:6">
      <c r="B533" s="20"/>
      <c r="F533" s="20"/>
    </row>
    <row r="534" spans="2:6">
      <c r="B534" s="20"/>
      <c r="F534" s="20"/>
    </row>
    <row r="535" spans="2:6">
      <c r="B535" s="20"/>
      <c r="F535" s="20"/>
    </row>
    <row r="536" spans="2:6">
      <c r="B536" s="20"/>
      <c r="F536" s="20"/>
    </row>
    <row r="537" spans="2:6">
      <c r="B537" s="20"/>
      <c r="F537" s="20"/>
    </row>
    <row r="538" spans="2:6">
      <c r="B538" s="20"/>
      <c r="F538" s="20"/>
    </row>
    <row r="539" spans="2:6">
      <c r="B539" s="20"/>
      <c r="F539" s="20"/>
    </row>
    <row r="540" spans="2:6">
      <c r="B540" s="20"/>
      <c r="F540" s="20"/>
    </row>
    <row r="541" spans="2:6">
      <c r="B541" s="20"/>
      <c r="F541" s="20"/>
    </row>
    <row r="542" spans="2:6">
      <c r="B542" s="20"/>
      <c r="F542" s="20"/>
    </row>
    <row r="543" spans="2:6">
      <c r="B543" s="20"/>
      <c r="F543" s="20"/>
    </row>
    <row r="544" spans="2:6">
      <c r="B544" s="20"/>
      <c r="F544" s="20"/>
    </row>
    <row r="545" spans="2:6">
      <c r="B545" s="20"/>
      <c r="F545" s="20"/>
    </row>
    <row r="546" spans="2:6">
      <c r="B546" s="20"/>
      <c r="F546" s="20"/>
    </row>
    <row r="547" spans="2:6">
      <c r="B547" s="20"/>
      <c r="F547" s="20"/>
    </row>
    <row r="548" spans="2:6">
      <c r="B548" s="20"/>
      <c r="F548" s="20"/>
    </row>
    <row r="549" spans="2:6">
      <c r="B549" s="20"/>
      <c r="F549" s="20"/>
    </row>
    <row r="550" spans="2:6">
      <c r="B550" s="20"/>
      <c r="F550" s="20"/>
    </row>
    <row r="551" spans="2:6">
      <c r="B551" s="20"/>
      <c r="F551" s="20"/>
    </row>
    <row r="552" spans="2:6">
      <c r="B552" s="20"/>
      <c r="F552" s="20"/>
    </row>
    <row r="553" spans="2:6">
      <c r="B553" s="20"/>
      <c r="F553" s="20"/>
    </row>
    <row r="554" spans="2:6">
      <c r="B554" s="20"/>
      <c r="F554" s="20"/>
    </row>
    <row r="555" spans="2:6">
      <c r="B555" s="20"/>
      <c r="F555" s="20"/>
    </row>
    <row r="556" spans="2:6">
      <c r="B556" s="20"/>
      <c r="F556" s="20"/>
    </row>
    <row r="557" spans="2:6">
      <c r="B557" s="20"/>
      <c r="F557" s="20"/>
    </row>
    <row r="558" spans="2:6">
      <c r="B558" s="20"/>
      <c r="F558" s="20"/>
    </row>
    <row r="559" spans="2:6">
      <c r="B559" s="20"/>
      <c r="F559" s="20"/>
    </row>
    <row r="560" spans="2:6">
      <c r="B560" s="20"/>
      <c r="F560" s="20"/>
    </row>
    <row r="561" spans="2:6">
      <c r="B561" s="20"/>
      <c r="F561" s="20"/>
    </row>
    <row r="562" spans="2:6">
      <c r="B562" s="20"/>
      <c r="F562" s="20"/>
    </row>
    <row r="563" spans="2:6">
      <c r="B563" s="20"/>
      <c r="F563" s="20"/>
    </row>
    <row r="564" spans="2:6">
      <c r="B564" s="20"/>
      <c r="F564" s="20"/>
    </row>
    <row r="565" spans="2:6">
      <c r="B565" s="20"/>
      <c r="F565" s="20"/>
    </row>
    <row r="566" spans="2:6">
      <c r="B566" s="20"/>
      <c r="F566" s="20"/>
    </row>
    <row r="567" spans="2:6">
      <c r="B567" s="20"/>
      <c r="F567" s="20"/>
    </row>
    <row r="568" spans="2:6">
      <c r="B568" s="20"/>
      <c r="F568" s="20"/>
    </row>
    <row r="569" spans="2:6">
      <c r="B569" s="20"/>
      <c r="F569" s="20"/>
    </row>
    <row r="570" spans="2:6">
      <c r="B570" s="20"/>
      <c r="F570" s="20"/>
    </row>
    <row r="571" spans="2:6">
      <c r="B571" s="20"/>
      <c r="F571" s="20"/>
    </row>
    <row r="572" spans="2:6">
      <c r="B572" s="20"/>
      <c r="F572" s="20"/>
    </row>
    <row r="573" spans="2:6">
      <c r="B573" s="20"/>
      <c r="F573" s="20"/>
    </row>
    <row r="574" spans="2:6">
      <c r="B574" s="20"/>
      <c r="F574" s="20"/>
    </row>
    <row r="575" spans="2:6">
      <c r="B575" s="20"/>
      <c r="F575" s="20"/>
    </row>
    <row r="576" spans="2:6">
      <c r="B576" s="20"/>
      <c r="F576" s="20"/>
    </row>
    <row r="577" spans="2:6">
      <c r="B577" s="20"/>
      <c r="F577" s="20"/>
    </row>
    <row r="578" spans="2:6">
      <c r="B578" s="20"/>
      <c r="F578" s="20"/>
    </row>
    <row r="579" spans="2:6">
      <c r="B579" s="20"/>
      <c r="F579" s="20"/>
    </row>
    <row r="580" spans="2:6">
      <c r="B580" s="20"/>
      <c r="F580" s="20"/>
    </row>
    <row r="581" spans="2:6">
      <c r="B581" s="20"/>
      <c r="F581" s="20"/>
    </row>
    <row r="582" spans="2:6">
      <c r="B582" s="20"/>
      <c r="F582" s="20"/>
    </row>
    <row r="583" spans="2:6">
      <c r="B583" s="20"/>
      <c r="F583" s="20"/>
    </row>
    <row r="584" spans="2:6">
      <c r="B584" s="20"/>
      <c r="F584" s="20"/>
    </row>
    <row r="585" spans="2:6">
      <c r="B585" s="20"/>
      <c r="F585" s="20"/>
    </row>
    <row r="586" spans="2:6">
      <c r="B586" s="20"/>
      <c r="F586" s="20"/>
    </row>
    <row r="587" spans="2:6">
      <c r="B587" s="20"/>
      <c r="F587" s="20"/>
    </row>
    <row r="588" spans="2:6">
      <c r="B588" s="20"/>
      <c r="F588" s="20"/>
    </row>
    <row r="589" spans="2:6">
      <c r="B589" s="20"/>
      <c r="F589" s="20"/>
    </row>
    <row r="590" spans="2:6">
      <c r="B590" s="20"/>
      <c r="F590" s="20"/>
    </row>
    <row r="591" spans="2:6">
      <c r="B591" s="20"/>
      <c r="F591" s="20"/>
    </row>
    <row r="592" spans="2:6">
      <c r="B592" s="20"/>
      <c r="F592" s="20"/>
    </row>
    <row r="593" spans="2:6">
      <c r="B593" s="20"/>
      <c r="F593" s="20"/>
    </row>
    <row r="594" spans="2:6">
      <c r="B594" s="20"/>
      <c r="F594" s="20"/>
    </row>
    <row r="595" spans="2:6">
      <c r="B595" s="20"/>
      <c r="F595" s="20"/>
    </row>
    <row r="596" spans="2:6">
      <c r="B596" s="20"/>
      <c r="F596" s="20"/>
    </row>
    <row r="597" spans="2:6">
      <c r="B597" s="20"/>
      <c r="F597" s="20"/>
    </row>
    <row r="598" spans="2:6">
      <c r="B598" s="20"/>
      <c r="F598" s="20"/>
    </row>
    <row r="599" spans="2:6">
      <c r="B599" s="20"/>
      <c r="F599" s="20"/>
    </row>
    <row r="600" spans="2:6">
      <c r="B600" s="20"/>
      <c r="F600" s="20"/>
    </row>
    <row r="601" spans="2:6">
      <c r="B601" s="20"/>
      <c r="F601" s="20"/>
    </row>
    <row r="602" spans="2:6">
      <c r="B602" s="20"/>
      <c r="F602" s="20"/>
    </row>
    <row r="603" spans="2:6">
      <c r="B603" s="20"/>
      <c r="F603" s="20"/>
    </row>
    <row r="604" spans="2:6">
      <c r="B604" s="20"/>
      <c r="F604" s="20"/>
    </row>
    <row r="605" spans="2:6">
      <c r="B605" s="20"/>
      <c r="F605" s="20"/>
    </row>
    <row r="606" spans="2:6">
      <c r="B606" s="20"/>
      <c r="F606" s="20"/>
    </row>
    <row r="607" spans="2:6">
      <c r="B607" s="20"/>
      <c r="F607" s="20"/>
    </row>
    <row r="608" spans="2:6">
      <c r="B608" s="20"/>
      <c r="F608" s="20"/>
    </row>
    <row r="609" spans="2:6">
      <c r="B609" s="20"/>
      <c r="F609" s="20"/>
    </row>
    <row r="610" spans="2:6">
      <c r="B610" s="20"/>
      <c r="F610" s="20"/>
    </row>
    <row r="611" spans="2:6">
      <c r="B611" s="20"/>
      <c r="F611" s="20"/>
    </row>
    <row r="612" spans="2:6">
      <c r="B612" s="20"/>
      <c r="F612" s="20"/>
    </row>
    <row r="613" spans="2:6">
      <c r="B613" s="20"/>
      <c r="F613" s="20"/>
    </row>
    <row r="614" spans="2:6">
      <c r="B614" s="20"/>
      <c r="F614" s="20"/>
    </row>
    <row r="615" spans="2:6">
      <c r="B615" s="20"/>
      <c r="F615" s="20"/>
    </row>
    <row r="616" spans="2:6">
      <c r="B616" s="20"/>
      <c r="F616" s="20"/>
    </row>
    <row r="617" spans="2:6">
      <c r="B617" s="20"/>
      <c r="F617" s="20"/>
    </row>
    <row r="618" spans="2:6">
      <c r="B618" s="20"/>
      <c r="F618" s="20"/>
    </row>
    <row r="619" spans="2:6">
      <c r="B619" s="20"/>
      <c r="F619" s="20"/>
    </row>
    <row r="620" spans="2:6">
      <c r="B620" s="20"/>
      <c r="F620" s="20"/>
    </row>
    <row r="621" spans="2:6">
      <c r="B621" s="20"/>
      <c r="F621" s="20"/>
    </row>
    <row r="622" spans="2:6">
      <c r="B622" s="20"/>
      <c r="F622" s="20"/>
    </row>
    <row r="623" spans="2:6">
      <c r="B623" s="20"/>
      <c r="F623" s="20"/>
    </row>
    <row r="624" spans="2:6">
      <c r="B624" s="20"/>
      <c r="F624" s="20"/>
    </row>
    <row r="625" spans="2:6">
      <c r="B625" s="20"/>
      <c r="F625" s="20"/>
    </row>
    <row r="626" spans="2:6">
      <c r="B626" s="20"/>
      <c r="F626" s="20"/>
    </row>
    <row r="627" spans="2:6">
      <c r="B627" s="20"/>
      <c r="F627" s="20"/>
    </row>
    <row r="628" spans="2:6">
      <c r="B628" s="20"/>
      <c r="F628" s="20"/>
    </row>
    <row r="629" spans="2:6">
      <c r="B629" s="20"/>
      <c r="F629" s="20"/>
    </row>
    <row r="630" spans="2:6">
      <c r="B630" s="20"/>
      <c r="F630" s="20"/>
    </row>
    <row r="631" spans="2:6">
      <c r="B631" s="20"/>
      <c r="F631" s="20"/>
    </row>
    <row r="632" spans="2:6">
      <c r="B632" s="20"/>
      <c r="F632" s="20"/>
    </row>
    <row r="633" spans="2:6">
      <c r="B633" s="20"/>
      <c r="F633" s="20"/>
    </row>
    <row r="634" spans="2:6">
      <c r="B634" s="20"/>
      <c r="F634" s="20"/>
    </row>
    <row r="635" spans="2:6">
      <c r="B635" s="20"/>
      <c r="F635" s="20"/>
    </row>
    <row r="636" spans="2:6">
      <c r="B636" s="20"/>
      <c r="F636" s="20"/>
    </row>
    <row r="637" spans="2:6">
      <c r="B637" s="20"/>
      <c r="F637" s="20"/>
    </row>
    <row r="638" spans="2:6">
      <c r="B638" s="20"/>
      <c r="F638" s="20"/>
    </row>
    <row r="639" spans="2:6">
      <c r="B639" s="20"/>
      <c r="F639" s="20"/>
    </row>
    <row r="640" spans="2:6">
      <c r="B640" s="20"/>
      <c r="F640" s="20"/>
    </row>
    <row r="641" spans="2:6">
      <c r="B641" s="20"/>
      <c r="F641" s="20"/>
    </row>
    <row r="642" spans="2:6">
      <c r="B642" s="20"/>
      <c r="F642" s="20"/>
    </row>
    <row r="643" spans="2:6">
      <c r="B643" s="20"/>
      <c r="F643" s="20"/>
    </row>
    <row r="644" spans="2:6">
      <c r="B644" s="20"/>
      <c r="F644" s="20"/>
    </row>
    <row r="645" spans="2:6">
      <c r="B645" s="20"/>
      <c r="F645" s="20"/>
    </row>
    <row r="646" spans="2:6">
      <c r="B646" s="20"/>
      <c r="F646" s="20"/>
    </row>
    <row r="647" spans="2:6">
      <c r="B647" s="20"/>
      <c r="F647" s="20"/>
    </row>
    <row r="648" spans="2:6">
      <c r="B648" s="20"/>
      <c r="F648" s="20"/>
    </row>
    <row r="649" spans="2:6">
      <c r="B649" s="20"/>
      <c r="F649" s="20"/>
    </row>
    <row r="650" spans="2:6">
      <c r="B650" s="20"/>
      <c r="F650" s="20"/>
    </row>
    <row r="651" spans="2:6">
      <c r="B651" s="20"/>
      <c r="F651" s="20"/>
    </row>
    <row r="652" spans="2:6">
      <c r="B652" s="20"/>
      <c r="F652" s="20"/>
    </row>
    <row r="653" spans="2:6">
      <c r="B653" s="20"/>
      <c r="F653" s="20"/>
    </row>
    <row r="654" spans="2:6">
      <c r="B654" s="20"/>
      <c r="F654" s="20"/>
    </row>
    <row r="655" spans="2:6">
      <c r="B655" s="20"/>
      <c r="F655" s="20"/>
    </row>
    <row r="656" spans="2:6">
      <c r="B656" s="20"/>
      <c r="F656" s="20"/>
    </row>
    <row r="657" spans="2:6">
      <c r="B657" s="20"/>
      <c r="F657" s="20"/>
    </row>
    <row r="658" spans="2:6">
      <c r="B658" s="20"/>
      <c r="F658" s="20"/>
    </row>
    <row r="659" spans="2:6">
      <c r="B659" s="20"/>
      <c r="F659" s="20"/>
    </row>
    <row r="660" spans="2:6">
      <c r="B660" s="20"/>
      <c r="F660" s="20"/>
    </row>
    <row r="661" spans="2:6">
      <c r="B661" s="20"/>
      <c r="F661" s="20"/>
    </row>
    <row r="662" spans="2:6">
      <c r="B662" s="20"/>
      <c r="F662" s="20"/>
    </row>
    <row r="663" spans="2:6">
      <c r="B663" s="20"/>
      <c r="F663" s="20"/>
    </row>
    <row r="664" spans="2:6">
      <c r="B664" s="20"/>
      <c r="F664" s="20"/>
    </row>
    <row r="665" spans="2:6">
      <c r="B665" s="20"/>
      <c r="F665" s="20"/>
    </row>
    <row r="666" spans="2:6">
      <c r="B666" s="20"/>
      <c r="F666" s="20"/>
    </row>
    <row r="667" spans="2:6">
      <c r="B667" s="20"/>
      <c r="F667" s="20"/>
    </row>
    <row r="668" spans="2:6">
      <c r="B668" s="20"/>
      <c r="F668" s="20"/>
    </row>
    <row r="669" spans="2:6">
      <c r="B669" s="20"/>
      <c r="F669" s="20"/>
    </row>
    <row r="670" spans="2:6">
      <c r="B670" s="20"/>
      <c r="F670" s="20"/>
    </row>
    <row r="671" spans="2:6">
      <c r="B671" s="20"/>
      <c r="F671" s="20"/>
    </row>
    <row r="672" spans="2:6">
      <c r="B672" s="20"/>
      <c r="F672" s="20"/>
    </row>
    <row r="673" spans="2:6">
      <c r="B673" s="20"/>
      <c r="F673" s="20"/>
    </row>
    <row r="674" spans="2:6">
      <c r="B674" s="20"/>
      <c r="F674" s="20"/>
    </row>
    <row r="675" spans="2:6">
      <c r="B675" s="20"/>
      <c r="F675" s="20"/>
    </row>
    <row r="676" spans="2:6">
      <c r="B676" s="20"/>
      <c r="F676" s="20"/>
    </row>
    <row r="677" spans="2:6">
      <c r="B677" s="20"/>
      <c r="F677" s="20"/>
    </row>
    <row r="678" spans="2:6">
      <c r="B678" s="20"/>
      <c r="F678" s="20"/>
    </row>
    <row r="679" spans="2:6">
      <c r="B679" s="20"/>
      <c r="F679" s="20"/>
    </row>
    <row r="680" spans="2:6">
      <c r="B680" s="20"/>
      <c r="F680" s="20"/>
    </row>
    <row r="681" spans="2:6">
      <c r="B681" s="20"/>
      <c r="F681" s="20"/>
    </row>
    <row r="682" spans="2:6">
      <c r="B682" s="20"/>
      <c r="F682" s="20"/>
    </row>
    <row r="683" spans="2:6">
      <c r="B683" s="20"/>
      <c r="F683" s="20"/>
    </row>
    <row r="684" spans="2:6">
      <c r="B684" s="20"/>
      <c r="F684" s="20"/>
    </row>
    <row r="685" spans="2:6">
      <c r="B685" s="20"/>
      <c r="F685" s="20"/>
    </row>
    <row r="686" spans="2:6">
      <c r="B686" s="20"/>
      <c r="F686" s="20"/>
    </row>
    <row r="687" spans="2:6">
      <c r="B687" s="20"/>
      <c r="F687" s="20"/>
    </row>
    <row r="688" spans="2:6">
      <c r="B688" s="20"/>
      <c r="F688" s="20"/>
    </row>
    <row r="689" spans="2:6">
      <c r="B689" s="20"/>
      <c r="F689" s="20"/>
    </row>
    <row r="690" spans="2:6">
      <c r="B690" s="20"/>
      <c r="F690" s="20"/>
    </row>
    <row r="691" spans="2:6">
      <c r="B691" s="20"/>
      <c r="F691" s="20"/>
    </row>
    <row r="692" spans="2:6">
      <c r="B692" s="20"/>
      <c r="F692" s="20"/>
    </row>
    <row r="693" spans="2:6">
      <c r="B693" s="20"/>
      <c r="F693" s="20"/>
    </row>
    <row r="694" spans="2:6">
      <c r="B694" s="20"/>
      <c r="F694" s="20"/>
    </row>
    <row r="695" spans="2:6">
      <c r="B695" s="20"/>
      <c r="F695" s="20"/>
    </row>
    <row r="696" spans="2:6">
      <c r="B696" s="20"/>
      <c r="F696" s="20"/>
    </row>
    <row r="697" spans="2:6">
      <c r="B697" s="20"/>
      <c r="F697" s="20"/>
    </row>
    <row r="698" spans="2:6">
      <c r="B698" s="20"/>
      <c r="F698" s="20"/>
    </row>
    <row r="699" spans="2:6">
      <c r="B699" s="20"/>
      <c r="F699" s="20"/>
    </row>
    <row r="700" spans="2:6">
      <c r="B700" s="20"/>
      <c r="F700" s="20"/>
    </row>
    <row r="701" spans="2:6">
      <c r="B701" s="20"/>
      <c r="F701" s="20"/>
    </row>
    <row r="702" spans="2:6">
      <c r="B702" s="20"/>
      <c r="F702" s="20"/>
    </row>
    <row r="703" spans="2:6">
      <c r="B703" s="20"/>
      <c r="F703" s="20"/>
    </row>
    <row r="704" spans="2:6">
      <c r="B704" s="20"/>
      <c r="F704" s="20"/>
    </row>
    <row r="705" spans="2:6">
      <c r="B705" s="20"/>
      <c r="F705" s="20"/>
    </row>
    <row r="706" spans="2:6">
      <c r="B706" s="20"/>
      <c r="F706" s="20"/>
    </row>
    <row r="707" spans="2:6">
      <c r="B707" s="20"/>
      <c r="F707" s="20"/>
    </row>
    <row r="708" spans="2:6">
      <c r="B708" s="20"/>
      <c r="F708" s="20"/>
    </row>
    <row r="709" spans="2:6">
      <c r="B709" s="20"/>
      <c r="F709" s="20"/>
    </row>
    <row r="710" spans="2:6">
      <c r="B710" s="20"/>
      <c r="F710" s="20"/>
    </row>
    <row r="711" spans="2:6">
      <c r="B711" s="20"/>
      <c r="F711" s="20"/>
    </row>
    <row r="712" spans="2:6">
      <c r="B712" s="20"/>
      <c r="F712" s="20"/>
    </row>
    <row r="713" spans="2:6">
      <c r="B713" s="20"/>
      <c r="F713" s="20"/>
    </row>
    <row r="714" spans="2:6">
      <c r="B714" s="20"/>
      <c r="F714" s="20"/>
    </row>
    <row r="715" spans="2:6">
      <c r="B715" s="20"/>
      <c r="F715" s="20"/>
    </row>
    <row r="716" spans="2:6">
      <c r="B716" s="20"/>
      <c r="F716" s="20"/>
    </row>
    <row r="717" spans="2:6">
      <c r="B717" s="20"/>
      <c r="F717" s="20"/>
    </row>
    <row r="718" spans="2:6">
      <c r="B718" s="20"/>
      <c r="F718" s="20"/>
    </row>
    <row r="719" spans="2:6">
      <c r="B719" s="20"/>
      <c r="F719" s="20"/>
    </row>
    <row r="720" spans="2:6">
      <c r="B720" s="20"/>
      <c r="F720" s="20"/>
    </row>
    <row r="721" spans="2:6">
      <c r="B721" s="20"/>
      <c r="F721" s="20"/>
    </row>
    <row r="722" spans="2:6">
      <c r="B722" s="20"/>
      <c r="F722" s="20"/>
    </row>
    <row r="723" spans="2:6">
      <c r="B723" s="20"/>
      <c r="F723" s="20"/>
    </row>
    <row r="724" spans="2:6">
      <c r="B724" s="20"/>
      <c r="F724" s="20"/>
    </row>
    <row r="725" spans="2:6">
      <c r="B725" s="20"/>
      <c r="F725" s="20"/>
    </row>
    <row r="726" spans="2:6">
      <c r="B726" s="20"/>
      <c r="F726" s="20"/>
    </row>
    <row r="727" spans="2:6">
      <c r="B727" s="20"/>
      <c r="F727" s="20"/>
    </row>
    <row r="728" spans="2:6">
      <c r="B728" s="20"/>
      <c r="F728" s="20"/>
    </row>
    <row r="729" spans="2:6">
      <c r="B729" s="20"/>
      <c r="F729" s="20"/>
    </row>
    <row r="730" spans="2:6">
      <c r="B730" s="20"/>
      <c r="F730" s="20"/>
    </row>
    <row r="731" spans="2:6">
      <c r="B731" s="20"/>
      <c r="F731" s="20"/>
    </row>
    <row r="732" spans="2:6">
      <c r="B732" s="20"/>
      <c r="F732" s="20"/>
    </row>
    <row r="733" spans="2:6">
      <c r="B733" s="20"/>
      <c r="F733" s="20"/>
    </row>
    <row r="734" spans="2:6">
      <c r="B734" s="20"/>
      <c r="F734" s="20"/>
    </row>
    <row r="735" spans="2:6">
      <c r="B735" s="20"/>
      <c r="F735" s="20"/>
    </row>
    <row r="736" spans="2:6">
      <c r="B736" s="20"/>
      <c r="F736" s="20"/>
    </row>
    <row r="737" spans="2:6">
      <c r="B737" s="20"/>
      <c r="F737" s="20"/>
    </row>
    <row r="738" spans="2:6">
      <c r="B738" s="20"/>
      <c r="F738" s="20"/>
    </row>
    <row r="739" spans="2:6">
      <c r="B739" s="20"/>
      <c r="F739" s="20"/>
    </row>
    <row r="740" spans="2:6">
      <c r="B740" s="20"/>
      <c r="F740" s="20"/>
    </row>
    <row r="741" spans="2:6">
      <c r="B741" s="20"/>
      <c r="F741" s="20"/>
    </row>
    <row r="742" spans="2:6">
      <c r="B742" s="20"/>
      <c r="F742" s="20"/>
    </row>
    <row r="743" spans="2:6">
      <c r="B743" s="20"/>
      <c r="F743" s="20"/>
    </row>
    <row r="744" spans="2:6">
      <c r="B744" s="20"/>
      <c r="F744" s="20"/>
    </row>
    <row r="745" spans="2:6">
      <c r="B745" s="20"/>
      <c r="F745" s="20"/>
    </row>
    <row r="746" spans="2:6">
      <c r="B746" s="20"/>
      <c r="F746" s="20"/>
    </row>
    <row r="747" spans="2:6">
      <c r="B747" s="20"/>
      <c r="F747" s="20"/>
    </row>
    <row r="748" spans="2:6">
      <c r="B748" s="20"/>
      <c r="F748" s="20"/>
    </row>
    <row r="749" spans="2:6">
      <c r="B749" s="20"/>
      <c r="F749" s="20"/>
    </row>
    <row r="750" spans="2:6">
      <c r="B750" s="20"/>
      <c r="F750" s="20"/>
    </row>
    <row r="751" spans="2:6">
      <c r="B751" s="20"/>
      <c r="F751" s="20"/>
    </row>
    <row r="752" spans="2:6">
      <c r="B752" s="20"/>
      <c r="F752" s="20"/>
    </row>
    <row r="753" spans="2:6">
      <c r="B753" s="20"/>
      <c r="F753" s="20"/>
    </row>
    <row r="754" spans="2:6">
      <c r="B754" s="20"/>
      <c r="F754" s="20"/>
    </row>
    <row r="755" spans="2:6">
      <c r="B755" s="20"/>
      <c r="F755" s="20"/>
    </row>
    <row r="756" spans="2:6">
      <c r="B756" s="20"/>
      <c r="F756" s="20"/>
    </row>
    <row r="757" spans="2:6">
      <c r="B757" s="20"/>
      <c r="F757" s="20"/>
    </row>
    <row r="758" spans="2:6">
      <c r="B758" s="20"/>
      <c r="F758" s="20"/>
    </row>
    <row r="759" spans="2:6">
      <c r="B759" s="20"/>
      <c r="F759" s="20"/>
    </row>
    <row r="760" spans="2:6">
      <c r="B760" s="20"/>
      <c r="F760" s="20"/>
    </row>
    <row r="761" spans="2:6">
      <c r="B761" s="20"/>
      <c r="F761" s="20"/>
    </row>
    <row r="762" spans="2:6">
      <c r="B762" s="20"/>
      <c r="F762" s="20"/>
    </row>
    <row r="763" spans="2:6">
      <c r="B763" s="20"/>
      <c r="F763" s="20"/>
    </row>
    <row r="764" spans="2:6">
      <c r="B764" s="20"/>
      <c r="F764" s="20"/>
    </row>
    <row r="765" spans="2:6">
      <c r="B765" s="20"/>
      <c r="F765" s="20"/>
    </row>
    <row r="766" spans="2:6">
      <c r="B766" s="20"/>
      <c r="F766" s="20"/>
    </row>
    <row r="767" spans="2:6">
      <c r="B767" s="20"/>
      <c r="F767" s="20"/>
    </row>
    <row r="768" spans="2:6">
      <c r="B768" s="20"/>
      <c r="F768" s="20"/>
    </row>
    <row r="769" spans="2:6">
      <c r="B769" s="20"/>
      <c r="F769" s="20"/>
    </row>
    <row r="770" spans="2:6">
      <c r="B770" s="20"/>
      <c r="F770" s="20"/>
    </row>
    <row r="771" spans="2:6">
      <c r="B771" s="20"/>
      <c r="F771" s="20"/>
    </row>
    <row r="772" spans="2:6">
      <c r="B772" s="20"/>
      <c r="F772" s="20"/>
    </row>
    <row r="773" spans="2:6">
      <c r="B773" s="20"/>
      <c r="F773" s="20"/>
    </row>
    <row r="774" spans="2:6">
      <c r="B774" s="20"/>
      <c r="F774" s="20"/>
    </row>
    <row r="775" spans="2:6">
      <c r="B775" s="20"/>
      <c r="F775" s="20"/>
    </row>
    <row r="776" spans="2:6">
      <c r="B776" s="20"/>
      <c r="F776" s="20"/>
    </row>
    <row r="777" spans="2:6">
      <c r="B777" s="20"/>
      <c r="F777" s="20"/>
    </row>
    <row r="778" spans="2:6">
      <c r="B778" s="20"/>
      <c r="F778" s="20"/>
    </row>
    <row r="779" spans="2:6">
      <c r="B779" s="20"/>
      <c r="F779" s="20"/>
    </row>
    <row r="780" spans="2:6">
      <c r="B780" s="20"/>
      <c r="F780" s="20"/>
    </row>
    <row r="781" spans="2:6">
      <c r="B781" s="20"/>
      <c r="F781" s="20"/>
    </row>
    <row r="782" spans="2:6">
      <c r="B782" s="20"/>
      <c r="F782" s="20"/>
    </row>
    <row r="783" spans="2:6">
      <c r="B783" s="20"/>
      <c r="F783" s="20"/>
    </row>
    <row r="784" spans="2:6">
      <c r="B784" s="20"/>
      <c r="F784" s="20"/>
    </row>
    <row r="785" spans="2:6">
      <c r="B785" s="20"/>
      <c r="F785" s="20"/>
    </row>
    <row r="786" spans="2:6">
      <c r="B786" s="20"/>
      <c r="F786" s="20"/>
    </row>
    <row r="787" spans="2:6">
      <c r="B787" s="20"/>
      <c r="F787" s="20"/>
    </row>
  </sheetData>
  <phoneticPr fontId="8" type="noConversion"/>
  <hyperlinks>
    <hyperlink ref="P44" r:id="rId1" display="http://vsolj.cetus-net.org/no39.pdf" xr:uid="{00000000-0004-0000-0100-000000000000}"/>
    <hyperlink ref="P14" r:id="rId2" display="http://www.konkoly.hu/cgi-bin/IBVS?5843" xr:uid="{00000000-0004-0000-0100-000001000000}"/>
    <hyperlink ref="P45" r:id="rId3" display="http://vsolj.cetus-net.org/no48.pdf" xr:uid="{00000000-0004-0000-0100-000002000000}"/>
  </hyperlinks>
  <pageMargins left="0.75" right="0.75" top="1" bottom="1" header="0.5" footer="0.5"/>
  <pageSetup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2024-08-03T07:47:50Z</dcterms:modified>
</cp:coreProperties>
</file>