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9EE1EBF-499C-4CD6-B492-289D7260159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Q22" i="1"/>
  <c r="Q23" i="1"/>
  <c r="Q24" i="1"/>
  <c r="F11" i="1"/>
  <c r="A21" i="1"/>
  <c r="H20" i="1"/>
  <c r="G11" i="1"/>
  <c r="E14" i="1"/>
  <c r="C17" i="1"/>
  <c r="Q21" i="1"/>
  <c r="C11" i="1"/>
  <c r="E15" i="1" l="1"/>
  <c r="C12" i="1"/>
  <c r="C16" i="1" l="1"/>
  <c r="D18" i="1" s="1"/>
  <c r="O23" i="1"/>
  <c r="S23" i="1" s="1"/>
  <c r="O22" i="1"/>
  <c r="S22" i="1" s="1"/>
  <c r="O24" i="1"/>
  <c r="S24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<sst xmlns="http://schemas.openxmlformats.org/spreadsheetml/2006/main" count="59" uniqueCount="51">
  <si>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</si>
  <si>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</si>
  <si>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</si>
  <si>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</si>
  <si>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</si>
  <si>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</si>
  <si>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</si>
  <si>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</si>
  <si>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</si>
  <si>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</si>
  <si>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</si>
  <si>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</si>
  <si>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</si>
  <si>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</si>
  <si>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</si>
  <si>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</si>
  <si>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</si>
  <si>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</si>
  <si>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</si>
  <si>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</si>
  <si>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</si>
  <si>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</si>
  <si>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</si>
  <si>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</si>
  <si>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</si>
  <si>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</si>
  <si>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</si>
  <si>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</si>
  <si>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</si>
  <si>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</si>
  <si>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</si>
  <si>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</si>
  <si>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</si>
  <si>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</si>
  <si>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</si>
  <si>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</si>
  <si>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</si>
  <si>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</si>
  <si>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</si>
  <si>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</si>
  <si>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</si>
  <si>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G3557-1334</t>
  </si>
  <si>
    <t>OEJV 0160</t>
  </si>
  <si>
    <t>I</t>
  </si>
  <si>
    <t>OEJV</t>
  </si>
  <si>
    <t>G3557-1334_Cyg.xls</t>
  </si>
  <si>
    <t>EA</t>
  </si>
  <si>
    <t>Cyg</t>
  </si>
  <si>
    <t>VSX</t>
  </si>
  <si>
    <t>CCD</t>
  </si>
  <si>
    <t>ASAS J194908+4607.1 / GSC 3557-1334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</si>
</sst>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2" borderId="0" xfId="0" applyFill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3557-1334 -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E-452A-B900-461A3F86F49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5.9750000000349246E-3</c:v>
                </c:pt>
                <c:pt idx="2">
                  <c:v>6.415500000002794E-3</c:v>
                </c:pt>
                <c:pt idx="3">
                  <c:v>6.0899999953107908E-3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4E-452A-B900-461A3F86F49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4E-452A-B900-461A3F86F49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4E-452A-B900-461A3F86F49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4E-452A-B900-461A3F86F4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4E-452A-B900-461A3F86F4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4E-452A-B900-461A3F86F4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-1.9931579184860604E-8</c:v>
                </c:pt>
                <c:pt idx="1">
                  <c:v>6.1420433884488172E-3</c:v>
                </c:pt>
                <c:pt idx="2">
                  <c:v>6.156635763507199E-3</c:v>
                </c:pt>
                <c:pt idx="3">
                  <c:v>6.1818407749716772E-3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4E-452A-B900-461A3F86F49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2315</c:v>
                </c:pt>
                <c:pt idx="2">
                  <c:v>2320.5</c:v>
                </c:pt>
                <c:pt idx="3">
                  <c:v>2330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4E-452A-B900-461A3F86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54920"/>
        <c:axId val="1"/>
      </c:scatterChart>
      <c:valAx>
        <c:axId val="53475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5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DF99FD8-4396-1046-EA65-BEA64AD6A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27" sqref="K2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45</v>
      </c>
    </row>
    <row r="2" spans="1:7" x14ac:dyDescent="0.2">
      <c r="A2" t="s">
        <v>23</v>
      </c>
      <c r="B2" t="s">
        <v>46</v>
      </c>
      <c r="C2" s="30" t="s">
        <v>40</v>
      </c>
      <c r="D2" s="2" t="s">
        <v>47</v>
      </c>
      <c r="E2" s="31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54953.976300000002</v>
      </c>
      <c r="D7" s="29" t="s">
        <v>48</v>
      </c>
    </row>
    <row r="8" spans="1:7" x14ac:dyDescent="0.2">
      <c r="A8" t="s">
        <v>3</v>
      </c>
      <c r="C8" s="35">
        <v>0.53664900000000004</v>
      </c>
      <c r="D8" s="29" t="s">
        <v>48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-1.9931579184860604E-8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2.653159101523975E-6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60339.766408796291</v>
      </c>
    </row>
    <row r="15" spans="1:7" x14ac:dyDescent="0.2">
      <c r="A15" s="11" t="s">
        <v>17</v>
      </c>
      <c r="B15" s="9"/>
      <c r="C15" s="12">
        <f ca="1">(C7+C11)+(C8+C12)*INT(MAX(F21:F3533))</f>
        <v>56204.374651840779</v>
      </c>
      <c r="D15" s="13" t="s">
        <v>37</v>
      </c>
      <c r="E15" s="14">
        <f ca="1">ROUND(2*(E14-$C$7)/$C$8,0)/2+E13</f>
        <v>10037</v>
      </c>
    </row>
    <row r="16" spans="1:7" x14ac:dyDescent="0.2">
      <c r="A16" s="15" t="s">
        <v>4</v>
      </c>
      <c r="B16" s="9"/>
      <c r="C16" s="16">
        <f ca="1">+C8+C12</f>
        <v>0.53665165315910157</v>
      </c>
      <c r="D16" s="13" t="s">
        <v>38</v>
      </c>
      <c r="E16" s="23">
        <f ca="1">ROUND(2*(E14-$C$15)/$C$16,0)/2+E13</f>
        <v>7707</v>
      </c>
    </row>
    <row r="17" spans="1:19" ht="13.5" thickBot="1" x14ac:dyDescent="0.25">
      <c r="A17" s="13" t="s">
        <v>28</v>
      </c>
      <c r="B17" s="9"/>
      <c r="C17" s="9">
        <f>COUNT(C21:C2191)</f>
        <v>4</v>
      </c>
      <c r="D17" s="13" t="s">
        <v>32</v>
      </c>
      <c r="E17" s="17">
        <f ca="1">+$C$15+$C$16*E16-15018.5-$C$9/24</f>
        <v>45322.244776071311</v>
      </c>
    </row>
    <row r="18" spans="1:19" ht="14.25" thickTop="1" thickBot="1" x14ac:dyDescent="0.25">
      <c r="A18" s="15" t="s">
        <v>5</v>
      </c>
      <c r="B18" s="9"/>
      <c r="C18" s="18">
        <f ca="1">+C15</f>
        <v>56204.374651840779</v>
      </c>
      <c r="D18" s="19">
        <f ca="1">+C16</f>
        <v>0.53665165315910157</v>
      </c>
      <c r="E18" s="20" t="s">
        <v>33</v>
      </c>
    </row>
    <row r="19" spans="1:19" ht="13.5" thickTop="1" x14ac:dyDescent="0.2">
      <c r="A19" s="24" t="s">
        <v>34</v>
      </c>
      <c r="E19" s="25">
        <v>21</v>
      </c>
      <c r="S19">
        <f ca="1">SQRT(SUM(S21:S50)/(COUNT(S21:S50)-1))</f>
        <v>1.8560613832811784E-4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44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9" x14ac:dyDescent="0.2">
      <c r="A21" t="str">
        <f>D7</f>
        <v>VSX</v>
      </c>
      <c r="C21" s="7">
        <f>C$7</f>
        <v>54953.976300000002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-1.9931579184860604E-8</v>
      </c>
      <c r="Q21" s="1">
        <f>+C21-15018.5</f>
        <v>39935.476300000002</v>
      </c>
      <c r="S21">
        <f ca="1">+(O21-G21)^2</f>
        <v>3.9726784880236852E-16</v>
      </c>
    </row>
    <row r="22" spans="1:19" x14ac:dyDescent="0.2">
      <c r="A22" s="32" t="s">
        <v>42</v>
      </c>
      <c r="B22" s="33" t="s">
        <v>43</v>
      </c>
      <c r="C22" s="34">
        <v>56196.324710000001</v>
      </c>
      <c r="D22" s="34">
        <v>2.0000000000000001E-4</v>
      </c>
      <c r="E22">
        <f>+(C22-C$7)/C$8</f>
        <v>2315.0111339068899</v>
      </c>
      <c r="F22">
        <f>ROUND(2*E22,0)/2</f>
        <v>2315</v>
      </c>
      <c r="G22">
        <f>+C22-(C$7+F22*C$8)</f>
        <v>5.9750000000349246E-3</v>
      </c>
      <c r="I22">
        <f>+G22</f>
        <v>5.9750000000349246E-3</v>
      </c>
      <c r="O22">
        <f ca="1">+C$11+C$12*$F22</f>
        <v>6.1420433884488172E-3</v>
      </c>
      <c r="Q22" s="1">
        <f>+C22-15018.5</f>
        <v>41177.824710000001</v>
      </c>
      <c r="S22">
        <f ca="1">+(O22-G22)^2</f>
        <v>2.7903493612794585E-8</v>
      </c>
    </row>
    <row r="23" spans="1:19" x14ac:dyDescent="0.2">
      <c r="A23" s="32" t="s">
        <v>42</v>
      </c>
      <c r="B23" s="33" t="s">
        <v>43</v>
      </c>
      <c r="C23" s="34">
        <v>56199.276720000002</v>
      </c>
      <c r="D23" s="34">
        <v>2.9999999999999997E-4</v>
      </c>
      <c r="E23">
        <f>+(C23-C$7)/C$8</f>
        <v>2320.5119547413665</v>
      </c>
      <c r="F23">
        <f>ROUND(2*E23,0)/2</f>
        <v>2320.5</v>
      </c>
      <c r="G23">
        <f>+C23-(C$7+F23*C$8)</f>
        <v>6.415500000002794E-3</v>
      </c>
      <c r="I23">
        <f>+G23</f>
        <v>6.415500000002794E-3</v>
      </c>
      <c r="O23">
        <f ca="1">+C$11+C$12*$F23</f>
        <v>6.156635763507199E-3</v>
      </c>
      <c r="Q23" s="1">
        <f>+C23-15018.5</f>
        <v>41180.776720000002</v>
      </c>
      <c r="S23">
        <f ca="1">+(O23-G23)^2</f>
        <v>6.7010692936447318E-8</v>
      </c>
    </row>
    <row r="24" spans="1:19" x14ac:dyDescent="0.2">
      <c r="A24" s="32" t="s">
        <v>42</v>
      </c>
      <c r="B24" s="33" t="s">
        <v>43</v>
      </c>
      <c r="C24" s="34">
        <v>56204.374559999997</v>
      </c>
      <c r="D24" s="34">
        <v>4.0000000000000002E-4</v>
      </c>
      <c r="E24">
        <f>+(C24-C$7)/C$8</f>
        <v>2330.0113481996509</v>
      </c>
      <c r="F24">
        <f>ROUND(2*E24,0)/2</f>
        <v>2330</v>
      </c>
      <c r="G24">
        <f>+C24-(C$7+F24*C$8)</f>
        <v>6.0899999953107908E-3</v>
      </c>
      <c r="I24">
        <f>+G24</f>
        <v>6.0899999953107908E-3</v>
      </c>
      <c r="O24">
        <f ca="1">+C$11+C$12*$F24</f>
        <v>6.1818407749716772E-3</v>
      </c>
      <c r="Q24" s="1">
        <f>+C24-15018.5</f>
        <v>41185.874559999997</v>
      </c>
      <c r="S24">
        <f ca="1">+(O24-G24)^2</f>
        <v>8.4347288087194766E-9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2024-01-30T05:23:37Z</dcterms:modified>
</cp:coreProperties>
</file>