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7F97D4-56E9-4E5D-90B1-736A942E6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/>
  <c r="G26" i="1" s="1"/>
  <c r="K26" i="1" s="1"/>
  <c r="Q26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5" i="1"/>
  <c r="O23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<sst xmlns="http://schemas.openxmlformats.org/spreadsheetml/2006/main" count="63" uniqueCount="52">
  <si>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</si>
  <si>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</si>
  <si>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</si>
  <si>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</si>
  <si>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</si>
  <si>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</si>
  <si>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</si>
  <si>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</si>
  <si>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</si>
  <si>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</si>
  <si>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</si>
  <si>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</si>
  <si>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</si>
  <si>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</si>
  <si>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</si>
  <si>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</si>
  <si>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</si>
  <si>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</si>
  <si>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</si>
  <si>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</si>
  <si>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</si>
  <si>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</si>
  <si>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</si>
  <si>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</si>
  <si>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</si>
  <si>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</si>
  <si>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</si>
  <si>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</si>
  <si>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</si>
  <si>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</si>
  <si>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</si>
  <si>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</si>
  <si>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</si>
  <si>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</si>
  <si>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</si>
  <si>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</si>
  <si>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</si>
  <si>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</si>
  <si>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</si>
  <si>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</si>
  <si>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</si>
  <si>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</si>
  <si>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</si>
  <si>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</si>
  <si>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</si>
  <si>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</si>
  <si>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ASASSN VJ195637.25+341134.0 Cyg</t>
  </si>
  <si>
    <t>BAV 91 Feb 2024</t>
  </si>
  <si>
    <t>I</t>
  </si>
  <si>
    <t>EA</t>
  </si>
  <si>
    <t>VSX</t>
  </si>
  <si>
    <t>12.55-12.78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</si>
</sst>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VJ195637.25+341134.0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4.0000000008149073E-3</c:v>
                </c:pt>
                <c:pt idx="2">
                  <c:v>3.8400000048568472E-3</c:v>
                </c:pt>
                <c:pt idx="3">
                  <c:v>2.6100000002770685E-2</c:v>
                </c:pt>
                <c:pt idx="4">
                  <c:v>6.196000000636559E-2</c:v>
                </c:pt>
                <c:pt idx="5">
                  <c:v>0.16746000000421191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-1.2752643820907787E-2</c:v>
                </c:pt>
                <c:pt idx="1">
                  <c:v>6.2702589558347524E-3</c:v>
                </c:pt>
                <c:pt idx="2">
                  <c:v>8.8066459927337581E-3</c:v>
                </c:pt>
                <c:pt idx="3">
                  <c:v>3.1634129324824803E-2</c:v>
                </c:pt>
                <c:pt idx="4">
                  <c:v>6.5990644642820423E-2</c:v>
                </c:pt>
                <c:pt idx="5">
                  <c:v>0.16341096492371401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82.5</c:v>
                      </c:pt>
                      <c:pt idx="2">
                        <c:v>93.5</c:v>
                      </c:pt>
                      <c:pt idx="3">
                        <c:v>192.5</c:v>
                      </c:pt>
                      <c:pt idx="4">
                        <c:v>341.5</c:v>
                      </c:pt>
                      <c:pt idx="5">
                        <c:v>764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4.0000000008149073E-3</c:v>
                </c:pt>
                <c:pt idx="2">
                  <c:v>3.8400000048568472E-3</c:v>
                </c:pt>
                <c:pt idx="3">
                  <c:v>2.6100000002770685E-2</c:v>
                </c:pt>
                <c:pt idx="4">
                  <c:v>6.196000000636559E-2</c:v>
                </c:pt>
                <c:pt idx="5">
                  <c:v>0.16746000000421191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-1.2752643820907787E-2</c:v>
                </c:pt>
                <c:pt idx="1">
                  <c:v>6.2702589558347524E-3</c:v>
                </c:pt>
                <c:pt idx="2">
                  <c:v>8.8066459927337581E-3</c:v>
                </c:pt>
                <c:pt idx="3">
                  <c:v>3.1634129324824803E-2</c:v>
                </c:pt>
                <c:pt idx="4">
                  <c:v>6.5990644642820423E-2</c:v>
                </c:pt>
                <c:pt idx="5">
                  <c:v>0.16341096492371401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82.5</c:v>
                </c:pt>
                <c:pt idx="2">
                  <c:v>93.5</c:v>
                </c:pt>
                <c:pt idx="3">
                  <c:v>192.5</c:v>
                </c:pt>
                <c:pt idx="4">
                  <c:v>341.5</c:v>
                </c:pt>
                <c:pt idx="5">
                  <c:v>764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57840.091999999997</v>
      </c>
      <c r="D7" s="13" t="s">
        <v>50</v>
      </c>
    </row>
    <row r="8" spans="1:15" ht="12.95" customHeight="1" x14ac:dyDescent="0.2">
      <c r="A8" s="20" t="s">
        <v>3</v>
      </c>
      <c r="C8" s="28">
        <v>2.5369600000000001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-1.2752643820907787E-2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2.3058063971809138E-4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60541.815571990737</v>
      </c>
    </row>
    <row r="15" spans="1:15" ht="12.95" customHeight="1" x14ac:dyDescent="0.2">
      <c r="A15" s="17" t="s">
        <v>17</v>
      </c>
      <c r="C15" s="18">
        <f ca="1">(C7+C11)+(C8+C12)*INT(MAX(F21:F3533))</f>
        <v>59778.492850964918</v>
      </c>
      <c r="E15" s="37" t="s">
        <v>33</v>
      </c>
      <c r="F15" s="39">
        <f ca="1">ROUND(2*(F14-$C$7)/$C$8,0)/2+F13</f>
        <v>1066</v>
      </c>
    </row>
    <row r="16" spans="1:15" ht="12.95" customHeight="1" x14ac:dyDescent="0.2">
      <c r="A16" s="17" t="s">
        <v>4</v>
      </c>
      <c r="C16" s="18">
        <f ca="1">+C8+C12</f>
        <v>2.5371905806397184</v>
      </c>
      <c r="E16" s="37" t="s">
        <v>34</v>
      </c>
      <c r="F16" s="39">
        <f ca="1">ROUND(2*(F14-$C$15)/$C$16,0)/2+F13</f>
        <v>302</v>
      </c>
    </row>
    <row r="17" spans="1:21" ht="12.95" customHeight="1" thickBot="1" x14ac:dyDescent="0.25">
      <c r="A17" s="16" t="s">
        <v>27</v>
      </c>
      <c r="C17" s="20">
        <f>COUNT(C21:C2191)</f>
        <v>6</v>
      </c>
      <c r="E17" s="37" t="s">
        <v>43</v>
      </c>
      <c r="F17" s="40">
        <f ca="1">+$C$15+$C$16*$F$16-15018.5-$C$5/24</f>
        <v>45526.620239651449</v>
      </c>
    </row>
    <row r="18" spans="1:21" ht="12.95" customHeight="1" thickTop="1" thickBot="1" x14ac:dyDescent="0.25">
      <c r="A18" s="17" t="s">
        <v>5</v>
      </c>
      <c r="C18" s="24">
        <f ca="1">+C15</f>
        <v>59778.492850964918</v>
      </c>
      <c r="D18" s="25">
        <f ca="1">+C16</f>
        <v>2.5371905806397184</v>
      </c>
      <c r="E18" s="42" t="s">
        <v>44</v>
      </c>
      <c r="F18" s="41">
        <f ca="1">+($C$15+$C$16*$F$16)-($C$16/2)-15018.5-$C$5/24</f>
        <v>45525.35164436113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57840.091999999997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-1.2752643820907787E-2</v>
      </c>
      <c r="Q21" s="26">
        <f>+C21-15018.5</f>
        <v>42821.591999999997</v>
      </c>
    </row>
    <row r="22" spans="1:21" ht="12.95" customHeight="1" x14ac:dyDescent="0.2">
      <c r="A22" s="43" t="s">
        <v>47</v>
      </c>
      <c r="B22" s="44" t="s">
        <v>48</v>
      </c>
      <c r="C22" s="43">
        <v>58049.395199999999</v>
      </c>
      <c r="D22" s="43">
        <v>3.5000000000000001E-3</v>
      </c>
      <c r="E22" s="20">
        <f t="shared" ref="E22:E26" si="0">+(C22-C$7)/C$8</f>
        <v>82.50157669021273</v>
      </c>
      <c r="F22" s="20">
        <f t="shared" ref="F22:F26" si="1">ROUND(2*E22,0)/2</f>
        <v>82.5</v>
      </c>
      <c r="G22" s="20">
        <f t="shared" ref="G22:G26" si="2">+C22-(C$7+F22*C$8)</f>
        <v>4.0000000008149073E-3</v>
      </c>
      <c r="K22" s="20">
        <f t="shared" ref="K22:K26" si="3">+G22</f>
        <v>4.0000000008149073E-3</v>
      </c>
      <c r="O22" s="20">
        <f t="shared" ref="O22:O26" ca="1" si="4">+C$11+C$12*$F22</f>
        <v>6.2702589558347524E-3</v>
      </c>
      <c r="Q22" s="26">
        <f t="shared" ref="Q22:Q26" si="5">+C22-15018.5</f>
        <v>43030.895199999999</v>
      </c>
    </row>
    <row r="23" spans="1:21" ht="12.95" customHeight="1" x14ac:dyDescent="0.2">
      <c r="A23" s="43" t="s">
        <v>47</v>
      </c>
      <c r="B23" s="44" t="s">
        <v>48</v>
      </c>
      <c r="C23" s="43">
        <v>58077.301599999999</v>
      </c>
      <c r="D23" s="43">
        <v>3.5000000000000001E-3</v>
      </c>
      <c r="E23" s="20">
        <f t="shared" si="0"/>
        <v>93.501513622604193</v>
      </c>
      <c r="F23" s="20">
        <f t="shared" si="1"/>
        <v>93.5</v>
      </c>
      <c r="G23" s="20">
        <f t="shared" si="2"/>
        <v>3.8400000048568472E-3</v>
      </c>
      <c r="K23" s="20">
        <f t="shared" si="3"/>
        <v>3.8400000048568472E-3</v>
      </c>
      <c r="O23" s="20">
        <f t="shared" ca="1" si="4"/>
        <v>8.8066459927337581E-3</v>
      </c>
      <c r="Q23" s="26">
        <f t="shared" si="5"/>
        <v>43058.801599999999</v>
      </c>
    </row>
    <row r="24" spans="1:21" ht="12.95" customHeight="1" x14ac:dyDescent="0.2">
      <c r="A24" s="43" t="s">
        <v>47</v>
      </c>
      <c r="B24" s="44" t="s">
        <v>48</v>
      </c>
      <c r="C24" s="43">
        <v>58328.482900000003</v>
      </c>
      <c r="D24" s="43">
        <v>3.5000000000000001E-3</v>
      </c>
      <c r="E24" s="20">
        <f t="shared" si="0"/>
        <v>192.51028790363497</v>
      </c>
      <c r="F24" s="20">
        <f t="shared" si="1"/>
        <v>192.5</v>
      </c>
      <c r="G24" s="20">
        <f t="shared" si="2"/>
        <v>2.6100000002770685E-2</v>
      </c>
      <c r="K24" s="20">
        <f t="shared" si="3"/>
        <v>2.6100000002770685E-2</v>
      </c>
      <c r="O24" s="20">
        <f t="shared" ca="1" si="4"/>
        <v>3.1634129324824803E-2</v>
      </c>
      <c r="Q24" s="26">
        <f t="shared" si="5"/>
        <v>43309.982900000003</v>
      </c>
    </row>
    <row r="25" spans="1:21" ht="12.95" customHeight="1" x14ac:dyDescent="0.2">
      <c r="A25" s="43" t="s">
        <v>47</v>
      </c>
      <c r="B25" s="44" t="s">
        <v>48</v>
      </c>
      <c r="C25" s="43">
        <v>58706.525800000003</v>
      </c>
      <c r="D25" s="43">
        <v>3.5000000000000001E-3</v>
      </c>
      <c r="E25" s="20">
        <f t="shared" si="0"/>
        <v>341.52442293138483</v>
      </c>
      <c r="F25" s="20">
        <f t="shared" si="1"/>
        <v>341.5</v>
      </c>
      <c r="G25" s="20">
        <f t="shared" si="2"/>
        <v>6.196000000636559E-2</v>
      </c>
      <c r="K25" s="20">
        <f t="shared" si="3"/>
        <v>6.196000000636559E-2</v>
      </c>
      <c r="O25" s="20">
        <f t="shared" ca="1" si="4"/>
        <v>6.5990644642820423E-2</v>
      </c>
      <c r="Q25" s="26">
        <f t="shared" si="5"/>
        <v>43688.025800000003</v>
      </c>
    </row>
    <row r="26" spans="1:21" ht="12.95" customHeight="1" x14ac:dyDescent="0.2">
      <c r="A26" s="43" t="s">
        <v>47</v>
      </c>
      <c r="B26" s="44" t="s">
        <v>48</v>
      </c>
      <c r="C26" s="43">
        <v>59778.496899999998</v>
      </c>
      <c r="D26" s="43">
        <v>3.5000000000000001E-3</v>
      </c>
      <c r="E26" s="20">
        <f t="shared" si="0"/>
        <v>764.06600813572197</v>
      </c>
      <c r="F26" s="20">
        <f t="shared" si="1"/>
        <v>764</v>
      </c>
      <c r="G26" s="20">
        <f t="shared" si="2"/>
        <v>0.16746000000421191</v>
      </c>
      <c r="K26" s="20">
        <f t="shared" si="3"/>
        <v>0.16746000000421191</v>
      </c>
      <c r="O26" s="20">
        <f t="shared" ca="1" si="4"/>
        <v>0.16341096492371401</v>
      </c>
      <c r="Q26" s="26">
        <f t="shared" si="5"/>
        <v>44759.996899999998</v>
      </c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2024-08-19T07:34:25Z</dcterms:modified>
</cp:coreProperties>
</file>