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693EF7-040F-400B-BCA8-CDC6E5D2F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E77" i="1"/>
  <c r="F77" i="1" s="1"/>
  <c r="G77" i="1" s="1"/>
  <c r="K77" i="1" s="1"/>
  <c r="Q77" i="1"/>
  <c r="Q75" i="1"/>
  <c r="Q72" i="1"/>
  <c r="C7" i="1"/>
  <c r="E75" i="1"/>
  <c r="F75" i="1"/>
  <c r="C8" i="1"/>
  <c r="E22" i="1"/>
  <c r="F22" i="1"/>
  <c r="E23" i="1"/>
  <c r="F23" i="1"/>
  <c r="E30" i="1"/>
  <c r="F30" i="1"/>
  <c r="E31" i="1"/>
  <c r="F31" i="1"/>
  <c r="D9" i="1"/>
  <c r="C9" i="1"/>
  <c r="C40" i="1"/>
  <c r="E40" i="1"/>
  <c r="F40" i="1"/>
  <c r="Q69" i="1"/>
  <c r="Q68" i="1"/>
  <c r="Q66" i="1"/>
  <c r="Q64" i="1"/>
  <c r="Q63" i="1"/>
  <c r="Q62" i="1"/>
  <c r="Q61" i="1"/>
  <c r="Q57" i="1"/>
  <c r="Q42" i="1"/>
  <c r="Q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0" i="2"/>
  <c r="C30" i="2"/>
  <c r="G61" i="2"/>
  <c r="C61" i="2"/>
  <c r="G29" i="2"/>
  <c r="C29" i="2"/>
  <c r="G28" i="2"/>
  <c r="C28" i="2"/>
  <c r="G60" i="2"/>
  <c r="C60" i="2"/>
  <c r="G59" i="2"/>
  <c r="C59" i="2"/>
  <c r="G27" i="2"/>
  <c r="C27" i="2"/>
  <c r="G58" i="2"/>
  <c r="C58" i="2"/>
  <c r="G57" i="2"/>
  <c r="C57" i="2"/>
  <c r="E57" i="2"/>
  <c r="G56" i="2"/>
  <c r="C56" i="2"/>
  <c r="G55" i="2"/>
  <c r="C55" i="2"/>
  <c r="G54" i="2"/>
  <c r="C54" i="2"/>
  <c r="G53" i="2"/>
  <c r="C53" i="2"/>
  <c r="G26" i="2"/>
  <c r="C26" i="2"/>
  <c r="G25" i="2"/>
  <c r="C25" i="2"/>
  <c r="G24" i="2"/>
  <c r="C24" i="2"/>
  <c r="G52" i="2"/>
  <c r="C52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51" i="2"/>
  <c r="C51" i="2"/>
  <c r="G11" i="2"/>
  <c r="C11" i="2"/>
  <c r="E1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E32" i="2"/>
  <c r="G31" i="2"/>
  <c r="C31" i="2"/>
  <c r="H30" i="2"/>
  <c r="D30" i="2"/>
  <c r="B30" i="2"/>
  <c r="A30" i="2"/>
  <c r="H61" i="2"/>
  <c r="B61" i="2"/>
  <c r="D61" i="2"/>
  <c r="A61" i="2"/>
  <c r="H29" i="2"/>
  <c r="D29" i="2"/>
  <c r="B29" i="2"/>
  <c r="A29" i="2"/>
  <c r="H28" i="2"/>
  <c r="B28" i="2"/>
  <c r="D28" i="2"/>
  <c r="A28" i="2"/>
  <c r="H60" i="2"/>
  <c r="D60" i="2"/>
  <c r="B60" i="2"/>
  <c r="A60" i="2"/>
  <c r="H59" i="2"/>
  <c r="B59" i="2"/>
  <c r="D59" i="2"/>
  <c r="A59" i="2"/>
  <c r="H27" i="2"/>
  <c r="D27" i="2"/>
  <c r="B27" i="2"/>
  <c r="A27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26" i="2"/>
  <c r="B26" i="2"/>
  <c r="D26" i="2"/>
  <c r="A26" i="2"/>
  <c r="H25" i="2"/>
  <c r="D25" i="2"/>
  <c r="B25" i="2"/>
  <c r="A25" i="2"/>
  <c r="H24" i="2"/>
  <c r="B24" i="2"/>
  <c r="D24" i="2"/>
  <c r="A24" i="2"/>
  <c r="H52" i="2"/>
  <c r="D52" i="2"/>
  <c r="B52" i="2"/>
  <c r="A52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51" i="2"/>
  <c r="B51" i="2"/>
  <c r="D51" i="2"/>
  <c r="A51" i="2"/>
  <c r="H11" i="2"/>
  <c r="D11" i="2"/>
  <c r="B11" i="2"/>
  <c r="A1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Q73" i="1"/>
  <c r="Q74" i="1"/>
  <c r="Q71" i="1"/>
  <c r="Q67" i="1"/>
  <c r="Q70" i="1"/>
  <c r="Q65" i="1"/>
  <c r="F16" i="1"/>
  <c r="F17" i="1" s="1"/>
  <c r="C17" i="1"/>
  <c r="Q60" i="1"/>
  <c r="Q59" i="1"/>
  <c r="Q56" i="1"/>
  <c r="Q58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40" i="1"/>
  <c r="E37" i="1"/>
  <c r="F37" i="1"/>
  <c r="E48" i="1"/>
  <c r="F48" i="1"/>
  <c r="E73" i="1"/>
  <c r="F73" i="1"/>
  <c r="G67" i="1"/>
  <c r="J67" i="1"/>
  <c r="E65" i="1"/>
  <c r="F65" i="1"/>
  <c r="E57" i="1"/>
  <c r="F57" i="1"/>
  <c r="E27" i="1"/>
  <c r="F27" i="1"/>
  <c r="E34" i="1"/>
  <c r="F34" i="1"/>
  <c r="E53" i="1"/>
  <c r="F53" i="1"/>
  <c r="G47" i="1"/>
  <c r="I47" i="1"/>
  <c r="E45" i="1"/>
  <c r="F45" i="1"/>
  <c r="E70" i="1"/>
  <c r="F70" i="1"/>
  <c r="G64" i="1"/>
  <c r="K64" i="1"/>
  <c r="E62" i="1"/>
  <c r="F62" i="1"/>
  <c r="E32" i="1"/>
  <c r="F32" i="1"/>
  <c r="G32" i="1"/>
  <c r="I32" i="1"/>
  <c r="G26" i="1"/>
  <c r="I26" i="1"/>
  <c r="E24" i="1"/>
  <c r="F24" i="1"/>
  <c r="G24" i="1"/>
  <c r="I24" i="1"/>
  <c r="E39" i="1"/>
  <c r="F39" i="1"/>
  <c r="G39" i="1"/>
  <c r="I39" i="1"/>
  <c r="E50" i="1"/>
  <c r="F50" i="1"/>
  <c r="G50" i="1"/>
  <c r="I50" i="1"/>
  <c r="E42" i="1"/>
  <c r="F42" i="1"/>
  <c r="G42" i="1"/>
  <c r="I42" i="1"/>
  <c r="E67" i="1"/>
  <c r="F67" i="1"/>
  <c r="E59" i="1"/>
  <c r="F59" i="1"/>
  <c r="G59" i="1"/>
  <c r="J59" i="1"/>
  <c r="G31" i="1"/>
  <c r="I31" i="1"/>
  <c r="E29" i="1"/>
  <c r="F29" i="1"/>
  <c r="G29" i="1"/>
  <c r="I29" i="1"/>
  <c r="G23" i="1"/>
  <c r="I23" i="1"/>
  <c r="E21" i="1"/>
  <c r="F21" i="1"/>
  <c r="G21" i="1"/>
  <c r="I21" i="1"/>
  <c r="E36" i="1"/>
  <c r="F36" i="1"/>
  <c r="G36" i="1"/>
  <c r="I36" i="1"/>
  <c r="E55" i="1"/>
  <c r="F55" i="1"/>
  <c r="G55" i="1"/>
  <c r="K55" i="1"/>
  <c r="E47" i="1"/>
  <c r="F47" i="1"/>
  <c r="E72" i="1"/>
  <c r="F72" i="1"/>
  <c r="G72" i="1"/>
  <c r="K72" i="1"/>
  <c r="E64" i="1"/>
  <c r="F64" i="1"/>
  <c r="E56" i="1"/>
  <c r="F56" i="1"/>
  <c r="G56" i="1"/>
  <c r="J56" i="1"/>
  <c r="G28" i="1"/>
  <c r="I28" i="1"/>
  <c r="E26" i="1"/>
  <c r="F26" i="1"/>
  <c r="E41" i="1"/>
  <c r="F41" i="1"/>
  <c r="G41" i="1"/>
  <c r="I41" i="1"/>
  <c r="E33" i="1"/>
  <c r="F33" i="1"/>
  <c r="G33" i="1"/>
  <c r="E52" i="1"/>
  <c r="F52" i="1"/>
  <c r="G52" i="1"/>
  <c r="I52" i="1"/>
  <c r="E44" i="1"/>
  <c r="F44" i="1"/>
  <c r="G44" i="1"/>
  <c r="I44" i="1"/>
  <c r="E69" i="1"/>
  <c r="F69" i="1"/>
  <c r="G69" i="1"/>
  <c r="K69" i="1"/>
  <c r="E61" i="1"/>
  <c r="F61" i="1"/>
  <c r="G61" i="1"/>
  <c r="K61" i="1"/>
  <c r="G40" i="1"/>
  <c r="H40" i="1"/>
  <c r="E38" i="1"/>
  <c r="F38" i="1"/>
  <c r="G38" i="1"/>
  <c r="I38" i="1"/>
  <c r="G51" i="1"/>
  <c r="I51" i="1"/>
  <c r="E49" i="1"/>
  <c r="F49" i="1"/>
  <c r="G49" i="1"/>
  <c r="I49" i="1"/>
  <c r="E74" i="1"/>
  <c r="F74" i="1"/>
  <c r="G74" i="1"/>
  <c r="J74" i="1"/>
  <c r="G68" i="1"/>
  <c r="K68" i="1"/>
  <c r="E66" i="1"/>
  <c r="F66" i="1"/>
  <c r="G66" i="1"/>
  <c r="K66" i="1"/>
  <c r="E58" i="1"/>
  <c r="F58" i="1"/>
  <c r="G58" i="1"/>
  <c r="J58" i="1"/>
  <c r="G75" i="1"/>
  <c r="J75" i="1"/>
  <c r="G30" i="1"/>
  <c r="I30" i="1"/>
  <c r="E28" i="1"/>
  <c r="F28" i="1"/>
  <c r="G22" i="1"/>
  <c r="I22" i="1"/>
  <c r="G37" i="1"/>
  <c r="I37" i="1"/>
  <c r="E35" i="1"/>
  <c r="F35" i="1"/>
  <c r="G35" i="1"/>
  <c r="I35" i="1"/>
  <c r="E54" i="1"/>
  <c r="F54" i="1"/>
  <c r="G54" i="1"/>
  <c r="I54" i="1"/>
  <c r="G48" i="1"/>
  <c r="I48" i="1"/>
  <c r="E46" i="1"/>
  <c r="F46" i="1"/>
  <c r="G46" i="1"/>
  <c r="I46" i="1"/>
  <c r="G73" i="1"/>
  <c r="J73" i="1"/>
  <c r="E71" i="1"/>
  <c r="F71" i="1"/>
  <c r="G71" i="1"/>
  <c r="K71" i="1"/>
  <c r="G65" i="1"/>
  <c r="K65" i="1"/>
  <c r="E63" i="1"/>
  <c r="F63" i="1"/>
  <c r="G63" i="1"/>
  <c r="K63" i="1"/>
  <c r="G57" i="1"/>
  <c r="I57" i="1"/>
  <c r="G27" i="1"/>
  <c r="I27" i="1"/>
  <c r="E25" i="1"/>
  <c r="F25" i="1"/>
  <c r="G25" i="1"/>
  <c r="I25" i="1"/>
  <c r="G34" i="1"/>
  <c r="I34" i="1"/>
  <c r="G53" i="1"/>
  <c r="I53" i="1"/>
  <c r="E51" i="1"/>
  <c r="F51" i="1"/>
  <c r="G45" i="1"/>
  <c r="I45" i="1"/>
  <c r="E43" i="1"/>
  <c r="F43" i="1"/>
  <c r="G43" i="1"/>
  <c r="N43" i="1"/>
  <c r="G70" i="1"/>
  <c r="J70" i="1"/>
  <c r="E68" i="1"/>
  <c r="F68" i="1"/>
  <c r="G62" i="1"/>
  <c r="K62" i="1"/>
  <c r="E60" i="1"/>
  <c r="F60" i="1"/>
  <c r="G60" i="1"/>
  <c r="J60" i="1"/>
  <c r="I33" i="1"/>
  <c r="E61" i="2"/>
  <c r="E20" i="2"/>
  <c r="E37" i="2"/>
  <c r="E55" i="2"/>
  <c r="E52" i="2"/>
  <c r="E26" i="2"/>
  <c r="E15" i="2"/>
  <c r="E60" i="2"/>
  <c r="E24" i="2"/>
  <c r="E18" i="2"/>
  <c r="E21" i="2"/>
  <c r="E44" i="2"/>
  <c r="E56" i="2"/>
  <c r="E12" i="2"/>
  <c r="E47" i="2"/>
  <c r="E30" i="2"/>
  <c r="E16" i="2"/>
  <c r="E38" i="2"/>
  <c r="E19" i="2"/>
  <c r="E48" i="2"/>
  <c r="E53" i="2"/>
  <c r="E27" i="2"/>
  <c r="E39" i="2"/>
  <c r="E28" i="2"/>
  <c r="E13" i="2"/>
  <c r="E36" i="2"/>
  <c r="E23" i="2"/>
  <c r="E22" i="2"/>
  <c r="E34" i="2"/>
  <c r="E25" i="2"/>
  <c r="E49" i="2"/>
  <c r="E42" i="2"/>
  <c r="E51" i="2"/>
  <c r="E17" i="2"/>
  <c r="E29" i="2"/>
  <c r="E14" i="2"/>
  <c r="E43" i="2"/>
  <c r="E59" i="2"/>
  <c r="E46" i="2"/>
  <c r="E45" i="2"/>
  <c r="E58" i="2"/>
  <c r="E50" i="2"/>
  <c r="E31" i="2"/>
  <c r="E54" i="2"/>
  <c r="E35" i="2"/>
  <c r="C11" i="1"/>
  <c r="C12" i="1"/>
  <c r="O77" i="1" l="1"/>
  <c r="O76" i="1"/>
  <c r="C16" i="1"/>
  <c r="D18" i="1" s="1"/>
  <c r="O58" i="1"/>
  <c r="O68" i="1"/>
  <c r="O36" i="1"/>
  <c r="O33" i="1"/>
  <c r="O47" i="1"/>
  <c r="O48" i="1"/>
  <c r="O49" i="1"/>
  <c r="O61" i="1"/>
  <c r="O39" i="1"/>
  <c r="O28" i="1"/>
  <c r="O25" i="1"/>
  <c r="O55" i="1"/>
  <c r="O56" i="1"/>
  <c r="O57" i="1"/>
  <c r="O51" i="1"/>
  <c r="O34" i="1"/>
  <c r="O31" i="1"/>
  <c r="O74" i="1"/>
  <c r="O46" i="1"/>
  <c r="O62" i="1"/>
  <c r="O69" i="1"/>
  <c r="O64" i="1"/>
  <c r="O22" i="1"/>
  <c r="O26" i="1"/>
  <c r="O23" i="1"/>
  <c r="C15" i="1"/>
  <c r="O54" i="1"/>
  <c r="O35" i="1"/>
  <c r="O32" i="1"/>
  <c r="O37" i="1"/>
  <c r="O72" i="1"/>
  <c r="O41" i="1"/>
  <c r="O67" i="1"/>
  <c r="O70" i="1"/>
  <c r="O60" i="1"/>
  <c r="O66" i="1"/>
  <c r="O27" i="1"/>
  <c r="O24" i="1"/>
  <c r="O29" i="1"/>
  <c r="O50" i="1"/>
  <c r="O40" i="1"/>
  <c r="O75" i="1"/>
  <c r="O44" i="1"/>
  <c r="O45" i="1"/>
  <c r="O38" i="1"/>
  <c r="O71" i="1"/>
  <c r="O65" i="1"/>
  <c r="O21" i="1"/>
  <c r="O63" i="1"/>
  <c r="O42" i="1"/>
  <c r="O43" i="1"/>
  <c r="O52" i="1"/>
  <c r="O53" i="1"/>
  <c r="O30" i="1"/>
  <c r="O59" i="1"/>
  <c r="O73" i="1"/>
  <c r="C18" i="1" l="1"/>
  <c r="F18" i="1"/>
  <c r="F19" i="1" s="1"/>
</calcChain>
</file>

<file path=xl/sharedStrings.xml><?xml version="1.0" encoding="utf-8"?>
<sst xmlns="http://schemas.openxmlformats.org/spreadsheetml/2006/main" count="597" uniqueCount="282">
  <si>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</si>
  <si>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</si>
  <si>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</si>
  <si>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</si>
  <si>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</si>
  <si>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</si>
  <si>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</si>
  <si>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</si>
  <si>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</si>
  <si>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</si>
  <si>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</si>
  <si>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</si>
  <si>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</si>
  <si>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</si>
  <si>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</si>
  <si>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</si>
  <si>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</si>
  <si>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</si>
  <si>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</si>
  <si>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</si>
  <si>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</si>
  <si>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</si>
  <si>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</si>
  <si>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</si>
  <si>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</si>
  <si>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</si>
  <si>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</si>
  <si>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</si>
  <si>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</si>
  <si>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</si>
  <si>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AA 20,36</t>
  </si>
  <si>
    <t>K</t>
  </si>
  <si>
    <t>PZ 23,266</t>
  </si>
  <si>
    <t>Locher K</t>
  </si>
  <si>
    <t>BBSAG Bull.114</t>
  </si>
  <si>
    <t>B</t>
  </si>
  <si>
    <t>Diethelm R</t>
  </si>
  <si>
    <t>BBSAG Bull.115</t>
  </si>
  <si>
    <t>ccd</t>
  </si>
  <si>
    <t>BBSAG 115</t>
  </si>
  <si>
    <t>IBVS 5296</t>
  </si>
  <si>
    <t>IBVS 5643</t>
  </si>
  <si>
    <t>EA/DM</t>
  </si>
  <si>
    <t># of data points:</t>
  </si>
  <si>
    <t>BO Cyg / gsc 3188-0113</t>
  </si>
  <si>
    <t>IBVS 5731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</si>
  <si>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</si>
  <si>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</si>
  <si>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</si>
  <si>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</si>
  <si>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</si>
  <si>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</si>
  <si>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</si>
  <si>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</si>
  <si>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6010</t>
  </si>
  <si>
    <t>I</t>
  </si>
  <si>
    <t>OEJV 0094</t>
  </si>
  <si>
    <t>IBVS 6048</t>
  </si>
  <si>
    <t>OEJV 0160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</si>
  <si>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</si>
  <si>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</si>
  <si>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</si>
  <si>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</si>
  <si>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</si>
  <si>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</si>
  <si>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</si>
  <si>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</si>
  <si>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</si>
  <si>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</si>
  <si>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</si>
  <si>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</si>
  <si>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</si>
  <si>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</si>
  <si>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</si>
  <si>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2422184.450 </t>
  </si>
  <si>
    <t> 13.08.1919 22:48 </t>
  </si>
  <si>
    <t> 0.002 </t>
  </si>
  <si>
    <t>V </t>
  </si>
  <si>
    <t> E.Zinner </t>
  </si>
  <si>
    <t> AAAN 4.354 </t>
  </si>
  <si>
    <t>2422191.470 </t>
  </si>
  <si>
    <t> 20.08.1919 23:16 </t>
  </si>
  <si>
    <t> -0.002 </t>
  </si>
  <si>
    <t>2422214.282 </t>
  </si>
  <si>
    <t> 12.09.1919 18:46 </t>
  </si>
  <si>
    <t> -0.021 </t>
  </si>
  <si>
    <t>2422228.337 </t>
  </si>
  <si>
    <t> 26.09.1919 20:05 </t>
  </si>
  <si>
    <t> -0.016 </t>
  </si>
  <si>
    <t>2428807.183 </t>
  </si>
  <si>
    <t> 30.09.1937 16:23 </t>
  </si>
  <si>
    <t> 0.003 </t>
  </si>
  <si>
    <t> I.M.Idschenko </t>
  </si>
  <si>
    <t> BTAO 2.499 </t>
  </si>
  <si>
    <t>2429160.217 </t>
  </si>
  <si>
    <t> 18.09.1938 17:12 </t>
  </si>
  <si>
    <t> 0.036 </t>
  </si>
  <si>
    <t>2429866.187 </t>
  </si>
  <si>
    <t> 24.08.1940 16:29 </t>
  </si>
  <si>
    <t>2432054.441 </t>
  </si>
  <si>
    <t> 21.08.1946 22:35 </t>
  </si>
  <si>
    <t> B.S.Whitney </t>
  </si>
  <si>
    <t> AJ 64.260 </t>
  </si>
  <si>
    <t>2433211.802 </t>
  </si>
  <si>
    <t> 22.10.1949 07:14 </t>
  </si>
  <si>
    <t> 0.005 </t>
  </si>
  <si>
    <t>2434026.700 </t>
  </si>
  <si>
    <t> 15.01.1952 04:48 </t>
  </si>
  <si>
    <t> 0.014 </t>
  </si>
  <si>
    <t>2434193.567 </t>
  </si>
  <si>
    <t> 30.06.1952 01:36 </t>
  </si>
  <si>
    <t> 0.039 </t>
  </si>
  <si>
    <t> R.Szafraniec </t>
  </si>
  <si>
    <t> AAC 5.52 </t>
  </si>
  <si>
    <t>2434237.480 </t>
  </si>
  <si>
    <t> 12.08.1952 23:31 </t>
  </si>
  <si>
    <t> 0.047 </t>
  </si>
  <si>
    <t>2434604.518 </t>
  </si>
  <si>
    <t> 15.08.1953 00:25 </t>
  </si>
  <si>
    <t> 0.033 </t>
  </si>
  <si>
    <t> AAC 5.190 </t>
  </si>
  <si>
    <t>2435075.204 </t>
  </si>
  <si>
    <t> 28.11.1954 16:53 </t>
  </si>
  <si>
    <t> 0.050 </t>
  </si>
  <si>
    <t>2435340.368 </t>
  </si>
  <si>
    <t> 20.08.1955 20:49 </t>
  </si>
  <si>
    <t> 0.024 </t>
  </si>
  <si>
    <t> AA 6.142 </t>
  </si>
  <si>
    <t>2435417.621 </t>
  </si>
  <si>
    <t> 06.11.1955 02:54 </t>
  </si>
  <si>
    <t>2435654.711 </t>
  </si>
  <si>
    <t> 30.06.1956 05:03 </t>
  </si>
  <si>
    <t>2436030.544 </t>
  </si>
  <si>
    <t> 11.07.1957 01:03 </t>
  </si>
  <si>
    <t>2436181.585 </t>
  </si>
  <si>
    <t> 09.12.1957 02:02 </t>
  </si>
  <si>
    <t> 0.008 </t>
  </si>
  <si>
    <t>2436348.418 </t>
  </si>
  <si>
    <t> 24.05.1958 22:01 </t>
  </si>
  <si>
    <t> -0.000 </t>
  </si>
  <si>
    <t> AA 9.48 </t>
  </si>
  <si>
    <t>2436446.767 </t>
  </si>
  <si>
    <t> 31.08.1958 06:24 </t>
  </si>
  <si>
    <t> 0.000 </t>
  </si>
  <si>
    <t>2436450.276 </t>
  </si>
  <si>
    <t> 03.09.1958 18:37 </t>
  </si>
  <si>
    <t>2439058.281 </t>
  </si>
  <si>
    <t> 24.10.1965 18:44 </t>
  </si>
  <si>
    <t> 0.004 </t>
  </si>
  <si>
    <t> AA 20.36 </t>
  </si>
  <si>
    <t>2442983.518 </t>
  </si>
  <si>
    <t> 24.07.1976 00:25 </t>
  </si>
  <si>
    <t> 0.074 </t>
  </si>
  <si>
    <t>P </t>
  </si>
  <si>
    <t> T.V.Litvinova </t>
  </si>
  <si>
    <t> PZ 23.265 </t>
  </si>
  <si>
    <t>2443368.082 </t>
  </si>
  <si>
    <t> 12.08.1977 13:58 </t>
  </si>
  <si>
    <t>2443719.316 </t>
  </si>
  <si>
    <t> 29.07.1978 19:35 </t>
  </si>
  <si>
    <t> 0.013 </t>
  </si>
  <si>
    <t>2444088.108 </t>
  </si>
  <si>
    <t> 02.08.1979 14:35 </t>
  </si>
  <si>
    <t>2444460.467 </t>
  </si>
  <si>
    <t> 08.08.1980 23:12 </t>
  </si>
  <si>
    <t>2445182.304 </t>
  </si>
  <si>
    <t> 31.07.1982 19:17 </t>
  </si>
  <si>
    <t> 0.064 </t>
  </si>
  <si>
    <t>2445549.304 </t>
  </si>
  <si>
    <t> 02.08.1983 19:17 </t>
  </si>
  <si>
    <t> 0.012 </t>
  </si>
  <si>
    <t>2445967.285 </t>
  </si>
  <si>
    <t> 23.09.1984 18:50 </t>
  </si>
  <si>
    <t> 0.011 </t>
  </si>
  <si>
    <t>2450391.245 </t>
  </si>
  <si>
    <t> 03.11.1996 17:52 </t>
  </si>
  <si>
    <t> K.Locher </t>
  </si>
  <si>
    <t> BBS 114 </t>
  </si>
  <si>
    <t>2450670.4908 </t>
  </si>
  <si>
    <t> 09.08.1997 23:46 </t>
  </si>
  <si>
    <t> 0.0413 </t>
  </si>
  <si>
    <t>E </t>
  </si>
  <si>
    <t>?</t>
  </si>
  <si>
    <t> R.Diethelm </t>
  </si>
  <si>
    <t> BBS 115 </t>
  </si>
  <si>
    <t>2451838.4000 </t>
  </si>
  <si>
    <t> 20.10.2000 21:36 </t>
  </si>
  <si>
    <t> 0.0596 </t>
  </si>
  <si>
    <t>o</t>
  </si>
  <si>
    <t> K.&amp; M.Rätz </t>
  </si>
  <si>
    <t>BAVM 152 </t>
  </si>
  <si>
    <t>2452133.46 </t>
  </si>
  <si>
    <t> 11.08.2001 23:02 </t>
  </si>
  <si>
    <t> 0.07 </t>
  </si>
  <si>
    <t> BBS 126 </t>
  </si>
  <si>
    <t>2452191.4034 </t>
  </si>
  <si>
    <t> 08.10.2001 21:40 </t>
  </si>
  <si>
    <t> 0.0613 </t>
  </si>
  <si>
    <t>-I</t>
  </si>
  <si>
    <t> G.Maintz </t>
  </si>
  <si>
    <t>2452853.5193 </t>
  </si>
  <si>
    <t> 02.08.2003 00:27 </t>
  </si>
  <si>
    <t>9342</t>
  </si>
  <si>
    <t> 0.0797 </t>
  </si>
  <si>
    <t> U.Schmidt </t>
  </si>
  <si>
    <t>BAVM 172 </t>
  </si>
  <si>
    <t>2453220.5825 </t>
  </si>
  <si>
    <t> 03.08.2004 01:58 </t>
  </si>
  <si>
    <t>9551</t>
  </si>
  <si>
    <t> 0.0914 </t>
  </si>
  <si>
    <t>C </t>
  </si>
  <si>
    <t> Monninger </t>
  </si>
  <si>
    <t>BAVM 178 </t>
  </si>
  <si>
    <t>2454367.3920 </t>
  </si>
  <si>
    <t> 23.09.2007 21:24 </t>
  </si>
  <si>
    <t>10204</t>
  </si>
  <si>
    <t> 0.0847 </t>
  </si>
  <si>
    <t>BAVM 193 </t>
  </si>
  <si>
    <t>2454367.3984 </t>
  </si>
  <si>
    <t> 23.09.2007 21:33 </t>
  </si>
  <si>
    <t> 0.0911 </t>
  </si>
  <si>
    <t> F.Walter </t>
  </si>
  <si>
    <t>2454388.4737 </t>
  </si>
  <si>
    <t> 14.10.2007 23:22 </t>
  </si>
  <si>
    <t>10216</t>
  </si>
  <si>
    <t> 0.0917 </t>
  </si>
  <si>
    <t> W.Quester </t>
  </si>
  <si>
    <t>2454388.4742 </t>
  </si>
  <si>
    <t> 0.0922 </t>
  </si>
  <si>
    <t> P.Frank </t>
  </si>
  <si>
    <t>2454683.5175 </t>
  </si>
  <si>
    <t> 05.08.2008 00:25 </t>
  </si>
  <si>
    <t>10384</t>
  </si>
  <si>
    <t> 0.0893 </t>
  </si>
  <si>
    <t> J.Trnka </t>
  </si>
  <si>
    <t>OEJV 0094 </t>
  </si>
  <si>
    <t>2454749.383 </t>
  </si>
  <si>
    <t> 09.10.2008 21:11 </t>
  </si>
  <si>
    <t>10421.5</t>
  </si>
  <si>
    <t> 0.096 </t>
  </si>
  <si>
    <t> S.Bakan </t>
  </si>
  <si>
    <t>BAVM 212 </t>
  </si>
  <si>
    <t>2454757.2776 </t>
  </si>
  <si>
    <t> 17.10.2008 18:39 </t>
  </si>
  <si>
    <t>10426</t>
  </si>
  <si>
    <t> 0.0879 </t>
  </si>
  <si>
    <t> G.Monninger </t>
  </si>
  <si>
    <t>BAVM 228 </t>
  </si>
  <si>
    <t>2454815.2342 </t>
  </si>
  <si>
    <t> 14.12.2008 17:37 </t>
  </si>
  <si>
    <t>10459</t>
  </si>
  <si>
    <t> 0.0890 </t>
  </si>
  <si>
    <t>2455051.4496 </t>
  </si>
  <si>
    <t> 07.08.2009 22:47 </t>
  </si>
  <si>
    <t>10593.5</t>
  </si>
  <si>
    <t> 0.0919 </t>
  </si>
  <si>
    <t> F.Agerer </t>
  </si>
  <si>
    <t>2455461.5251 </t>
  </si>
  <si>
    <t> 22.09.2010 00:36 </t>
  </si>
  <si>
    <t>10827</t>
  </si>
  <si>
    <t> 0.0884 </t>
  </si>
  <si>
    <t> M.&amp; K.Rätz </t>
  </si>
  <si>
    <t>BAVM 220 </t>
  </si>
  <si>
    <t>2455830.34227 </t>
  </si>
  <si>
    <t> 25.09.2011 20:12 </t>
  </si>
  <si>
    <t>11037</t>
  </si>
  <si>
    <t> 0.09787 </t>
  </si>
  <si>
    <t>OEJV 0160 </t>
  </si>
  <si>
    <t>2456924.4483 </t>
  </si>
  <si>
    <t> 23.09.2014 22:45 </t>
  </si>
  <si>
    <t>11660</t>
  </si>
  <si>
    <t> 0.0745 </t>
  </si>
  <si>
    <t>BAVM 241 (=IBVS 6157) </t>
  </si>
  <si>
    <t>2456932.3533 </t>
  </si>
  <si>
    <t> 01.10.2014 20:28 </t>
  </si>
  <si>
    <t>11664.5</t>
  </si>
  <si>
    <t> 0.0765 </t>
  </si>
  <si>
    <t>BAVM 239 </t>
  </si>
  <si>
    <t>II</t>
  </si>
  <si>
    <t>JAVSO, 50, 133</t>
  </si>
  <si>
    <t>JAAVSO, 50, 255</t>
  </si>
  <si>
    <t>BAVM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</si>
</sst>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165" fontId="37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wrapText="1"/>
    </xf>
    <xf numFmtId="0" fontId="3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Cyg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9">
                  <c:v>-2.1392000002379064E-2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BB-4B1F-8251-83003B7FF0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2.4670000020705629E-3</c:v>
                </c:pt>
                <c:pt idx="1">
                  <c:v>-2.4409999969066121E-3</c:v>
                </c:pt>
                <c:pt idx="2">
                  <c:v>-2.1392000002379064E-2</c:v>
                </c:pt>
                <c:pt idx="3">
                  <c:v>-1.620800000091549E-2</c:v>
                </c:pt>
                <c:pt idx="4">
                  <c:v>3.4500000001571607E-3</c:v>
                </c:pt>
                <c:pt idx="5">
                  <c:v>3.5823000001983019E-2</c:v>
                </c:pt>
                <c:pt idx="6">
                  <c:v>2.5690000002214219E-3</c:v>
                </c:pt>
                <c:pt idx="7">
                  <c:v>-2.2730000018782448E-3</c:v>
                </c:pt>
                <c:pt idx="8">
                  <c:v>5.1340000063646585E-3</c:v>
                </c:pt>
                <c:pt idx="9">
                  <c:v>1.38059999953839E-2</c:v>
                </c:pt>
                <c:pt idx="10">
                  <c:v>3.924100000585895E-2</c:v>
                </c:pt>
                <c:pt idx="11">
                  <c:v>4.6566000004531816E-2</c:v>
                </c:pt>
                <c:pt idx="12">
                  <c:v>3.3122999993793201E-2</c:v>
                </c:pt>
                <c:pt idx="13">
                  <c:v>5.0286999998206738E-2</c:v>
                </c:pt>
                <c:pt idx="14">
                  <c:v>2.4010000000998843E-2</c:v>
                </c:pt>
                <c:pt idx="15">
                  <c:v>3.0219999971450306E-3</c:v>
                </c:pt>
                <c:pt idx="16">
                  <c:v>2.3770000043441541E-3</c:v>
                </c:pt>
                <c:pt idx="17">
                  <c:v>2.7990000016870908E-3</c:v>
                </c:pt>
                <c:pt idx="18">
                  <c:v>8.2770000008167699E-3</c:v>
                </c:pt>
                <c:pt idx="20">
                  <c:v>-2.8800000291084871E-4</c:v>
                </c:pt>
                <c:pt idx="21">
                  <c:v>-3.4540000051492825E-3</c:v>
                </c:pt>
                <c:pt idx="23">
                  <c:v>7.4106000000028871E-2</c:v>
                </c:pt>
                <c:pt idx="24">
                  <c:v>2.4392999999690801E-2</c:v>
                </c:pt>
                <c:pt idx="25">
                  <c:v>1.2992999996640719E-2</c:v>
                </c:pt>
                <c:pt idx="26">
                  <c:v>-2.6769999967655167E-3</c:v>
                </c:pt>
                <c:pt idx="27">
                  <c:v>3.6198999994667247E-2</c:v>
                </c:pt>
                <c:pt idx="28">
                  <c:v>5.3437000002304558E-2</c:v>
                </c:pt>
                <c:pt idx="29">
                  <c:v>6.3901999994413927E-2</c:v>
                </c:pt>
                <c:pt idx="30">
                  <c:v>1.2458999997761566E-2</c:v>
                </c:pt>
                <c:pt idx="31">
                  <c:v>1.1433000006945804E-2</c:v>
                </c:pt>
                <c:pt idx="32">
                  <c:v>3.5620000002381857E-2</c:v>
                </c:pt>
                <c:pt idx="33">
                  <c:v>4.0526999997382518E-2</c:v>
                </c:pt>
                <c:pt idx="36">
                  <c:v>7.3435999998764601E-2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BB-4B1F-8251-83003B7FF0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5">
                  <c:v>5.95720000055735E-2</c:v>
                </c:pt>
                <c:pt idx="37">
                  <c:v>6.1345000001892913E-2</c:v>
                </c:pt>
                <c:pt idx="38">
                  <c:v>7.9666000005090609E-2</c:v>
                </c:pt>
                <c:pt idx="39">
                  <c:v>9.1422999998030718E-2</c:v>
                </c:pt>
                <c:pt idx="46">
                  <c:v>8.7897999997949228E-2</c:v>
                </c:pt>
                <c:pt idx="49">
                  <c:v>8.8370999998005573E-2</c:v>
                </c:pt>
                <c:pt idx="52">
                  <c:v>7.4479999995674007E-2</c:v>
                </c:pt>
                <c:pt idx="53">
                  <c:v>7.6458499999716878E-2</c:v>
                </c:pt>
                <c:pt idx="54">
                  <c:v>5.430999999953201E-2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BB-4B1F-8251-83003B7FF0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4">
                  <c:v>4.1326999999000691E-2</c:v>
                </c:pt>
                <c:pt idx="40">
                  <c:v>8.4691999996721279E-2</c:v>
                </c:pt>
                <c:pt idx="41">
                  <c:v>9.1091999995114747E-2</c:v>
                </c:pt>
                <c:pt idx="42">
                  <c:v>9.1668000000936445E-2</c:v>
                </c:pt>
                <c:pt idx="43">
                  <c:v>9.216799999558134E-2</c:v>
                </c:pt>
                <c:pt idx="44">
                  <c:v>8.9352000002691057E-2</c:v>
                </c:pt>
                <c:pt idx="45">
                  <c:v>9.631950000039069E-2</c:v>
                </c:pt>
                <c:pt idx="47">
                  <c:v>8.9006999995035585E-2</c:v>
                </c:pt>
                <c:pt idx="48">
                  <c:v>9.1875500002061017E-2</c:v>
                </c:pt>
                <c:pt idx="50">
                  <c:v>9.7870999998121988E-2</c:v>
                </c:pt>
                <c:pt idx="51">
                  <c:v>7.4479999995674007E-2</c:v>
                </c:pt>
                <c:pt idx="55">
                  <c:v>7.1127000002888963E-2</c:v>
                </c:pt>
                <c:pt idx="56">
                  <c:v>7.6166999999259133E-2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BB-4B1F-8251-83003B7FF0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BB-4B1F-8251-83003B7FF0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BB-4B1F-8251-83003B7FF0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8.9999999999999993E-3</c:v>
                  </c:pt>
                  <c:pt idx="33">
                    <c:v>1.5E-3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1.6999999999999999E-3</c:v>
                  </c:pt>
                  <c:pt idx="39">
                    <c:v>1.4E-3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1.2999999999999999E-3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22">
                  <c:v>4.4510000006994233E-3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BB-4B1F-8251-83003B7FF0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-8121</c:v>
                </c:pt>
                <c:pt idx="1">
                  <c:v>-8117</c:v>
                </c:pt>
                <c:pt idx="2">
                  <c:v>-8104</c:v>
                </c:pt>
                <c:pt idx="3">
                  <c:v>-8096</c:v>
                </c:pt>
                <c:pt idx="4">
                  <c:v>-4350</c:v>
                </c:pt>
                <c:pt idx="5">
                  <c:v>-4149</c:v>
                </c:pt>
                <c:pt idx="6">
                  <c:v>-3747</c:v>
                </c:pt>
                <c:pt idx="7">
                  <c:v>-2501</c:v>
                </c:pt>
                <c:pt idx="8">
                  <c:v>-1842</c:v>
                </c:pt>
                <c:pt idx="9">
                  <c:v>-1378</c:v>
                </c:pt>
                <c:pt idx="10">
                  <c:v>-1283</c:v>
                </c:pt>
                <c:pt idx="11">
                  <c:v>-1258</c:v>
                </c:pt>
                <c:pt idx="12">
                  <c:v>-1049</c:v>
                </c:pt>
                <c:pt idx="13">
                  <c:v>-781</c:v>
                </c:pt>
                <c:pt idx="14">
                  <c:v>-630</c:v>
                </c:pt>
                <c:pt idx="15">
                  <c:v>-586</c:v>
                </c:pt>
                <c:pt idx="16">
                  <c:v>-451</c:v>
                </c:pt>
                <c:pt idx="17">
                  <c:v>-237</c:v>
                </c:pt>
                <c:pt idx="18">
                  <c:v>-151</c:v>
                </c:pt>
                <c:pt idx="19">
                  <c:v>-8104</c:v>
                </c:pt>
                <c:pt idx="20">
                  <c:v>-56</c:v>
                </c:pt>
                <c:pt idx="21">
                  <c:v>2</c:v>
                </c:pt>
                <c:pt idx="22">
                  <c:v>1487</c:v>
                </c:pt>
                <c:pt idx="23">
                  <c:v>3722</c:v>
                </c:pt>
                <c:pt idx="24">
                  <c:v>3941</c:v>
                </c:pt>
                <c:pt idx="25">
                  <c:v>4141</c:v>
                </c:pt>
                <c:pt idx="26">
                  <c:v>4351</c:v>
                </c:pt>
                <c:pt idx="27">
                  <c:v>4563</c:v>
                </c:pt>
                <c:pt idx="28">
                  <c:v>4769</c:v>
                </c:pt>
                <c:pt idx="29">
                  <c:v>4974</c:v>
                </c:pt>
                <c:pt idx="30">
                  <c:v>5183</c:v>
                </c:pt>
                <c:pt idx="31">
                  <c:v>5421</c:v>
                </c:pt>
                <c:pt idx="32">
                  <c:v>7940</c:v>
                </c:pt>
                <c:pt idx="33">
                  <c:v>8099</c:v>
                </c:pt>
                <c:pt idx="34">
                  <c:v>8099</c:v>
                </c:pt>
                <c:pt idx="35">
                  <c:v>8764</c:v>
                </c:pt>
                <c:pt idx="36">
                  <c:v>8932</c:v>
                </c:pt>
                <c:pt idx="37">
                  <c:v>8965</c:v>
                </c:pt>
                <c:pt idx="38">
                  <c:v>9342</c:v>
                </c:pt>
                <c:pt idx="39">
                  <c:v>9551</c:v>
                </c:pt>
                <c:pt idx="40">
                  <c:v>10204</c:v>
                </c:pt>
                <c:pt idx="41">
                  <c:v>10204</c:v>
                </c:pt>
                <c:pt idx="42">
                  <c:v>10216</c:v>
                </c:pt>
                <c:pt idx="43">
                  <c:v>10216</c:v>
                </c:pt>
                <c:pt idx="44">
                  <c:v>10384</c:v>
                </c:pt>
                <c:pt idx="45">
                  <c:v>10421.5</c:v>
                </c:pt>
                <c:pt idx="46">
                  <c:v>10426</c:v>
                </c:pt>
                <c:pt idx="47">
                  <c:v>10459</c:v>
                </c:pt>
                <c:pt idx="48">
                  <c:v>10593.5</c:v>
                </c:pt>
                <c:pt idx="49">
                  <c:v>10827</c:v>
                </c:pt>
                <c:pt idx="50">
                  <c:v>11037</c:v>
                </c:pt>
                <c:pt idx="51">
                  <c:v>11660</c:v>
                </c:pt>
                <c:pt idx="52">
                  <c:v>11660</c:v>
                </c:pt>
                <c:pt idx="53">
                  <c:v>11664.5</c:v>
                </c:pt>
                <c:pt idx="54">
                  <c:v>12070</c:v>
                </c:pt>
                <c:pt idx="55">
                  <c:v>13099</c:v>
                </c:pt>
                <c:pt idx="56">
                  <c:v>13279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-3.4205633521582762E-2</c:v>
                </c:pt>
                <c:pt idx="1">
                  <c:v>-3.418215601274574E-2</c:v>
                </c:pt>
                <c:pt idx="2">
                  <c:v>-3.4105854109025419E-2</c:v>
                </c:pt>
                <c:pt idx="3">
                  <c:v>-3.4058899091351374E-2</c:v>
                </c:pt>
                <c:pt idx="4">
                  <c:v>-1.2072212065479562E-2</c:v>
                </c:pt>
                <c:pt idx="5">
                  <c:v>-1.0892467246419169E-2</c:v>
                </c:pt>
                <c:pt idx="6">
                  <c:v>-8.532977608298381E-3</c:v>
                </c:pt>
                <c:pt idx="7">
                  <c:v>-1.2197336055657926E-3</c:v>
                </c:pt>
                <c:pt idx="8">
                  <c:v>2.6481859753337052E-3</c:v>
                </c:pt>
                <c:pt idx="9">
                  <c:v>5.3715770004283455E-3</c:v>
                </c:pt>
                <c:pt idx="10">
                  <c:v>5.9291678353076355E-3</c:v>
                </c:pt>
                <c:pt idx="11">
                  <c:v>6.0759022655390276E-3</c:v>
                </c:pt>
                <c:pt idx="12">
                  <c:v>7.3026021022734667E-3</c:v>
                </c:pt>
                <c:pt idx="13">
                  <c:v>8.8755951943539912E-3</c:v>
                </c:pt>
                <c:pt idx="14">
                  <c:v>9.7618711529516011E-3</c:v>
                </c:pt>
                <c:pt idx="15">
                  <c:v>1.0020123750158851E-2</c:v>
                </c:pt>
                <c:pt idx="16">
                  <c:v>1.0812489673408369E-2</c:v>
                </c:pt>
                <c:pt idx="17">
                  <c:v>1.2068536396189086E-2</c:v>
                </c:pt>
                <c:pt idx="18">
                  <c:v>1.2573302836185074E-2</c:v>
                </c:pt>
                <c:pt idx="19">
                  <c:v>-3.4105854109025419E-2</c:v>
                </c:pt>
                <c:pt idx="20">
                  <c:v>1.3130893671064365E-2</c:v>
                </c:pt>
                <c:pt idx="21">
                  <c:v>1.3471317549201195E-2</c:v>
                </c:pt>
                <c:pt idx="22">
                  <c:v>2.2187342704945892E-2</c:v>
                </c:pt>
                <c:pt idx="23">
                  <c:v>3.5305400767632361E-2</c:v>
                </c:pt>
                <c:pt idx="24">
                  <c:v>3.6590794376459353E-2</c:v>
                </c:pt>
                <c:pt idx="25">
                  <c:v>3.776466981831049E-2</c:v>
                </c:pt>
                <c:pt idx="26">
                  <c:v>3.8997239032254188E-2</c:v>
                </c:pt>
                <c:pt idx="27">
                  <c:v>4.0241547000616391E-2</c:v>
                </c:pt>
                <c:pt idx="28">
                  <c:v>4.1450638705723061E-2</c:v>
                </c:pt>
                <c:pt idx="29">
                  <c:v>4.2653861033620483E-2</c:v>
                </c:pt>
                <c:pt idx="30">
                  <c:v>4.3880560870354919E-2</c:v>
                </c:pt>
                <c:pt idx="31">
                  <c:v>4.5277472646157772E-2</c:v>
                </c:pt>
                <c:pt idx="32">
                  <c:v>6.0062433836272855E-2</c:v>
                </c:pt>
                <c:pt idx="33">
                  <c:v>6.0995664812544509E-2</c:v>
                </c:pt>
                <c:pt idx="34">
                  <c:v>6.0995664812544509E-2</c:v>
                </c:pt>
                <c:pt idx="35">
                  <c:v>6.4898800656699535E-2</c:v>
                </c:pt>
                <c:pt idx="36">
                  <c:v>6.5884856027854488E-2</c:v>
                </c:pt>
                <c:pt idx="37">
                  <c:v>6.6078545475759934E-2</c:v>
                </c:pt>
                <c:pt idx="38">
                  <c:v>6.8291300683649331E-2</c:v>
                </c:pt>
                <c:pt idx="39">
                  <c:v>6.951800052038376E-2</c:v>
                </c:pt>
                <c:pt idx="40">
                  <c:v>7.3350703838027734E-2</c:v>
                </c:pt>
                <c:pt idx="41">
                  <c:v>7.3350703838027734E-2</c:v>
                </c:pt>
                <c:pt idx="42">
                  <c:v>7.34211363645388E-2</c:v>
                </c:pt>
                <c:pt idx="43">
                  <c:v>7.34211363645388E-2</c:v>
                </c:pt>
                <c:pt idx="44">
                  <c:v>7.4407191735693753E-2</c:v>
                </c:pt>
                <c:pt idx="45">
                  <c:v>7.4627293381040849E-2</c:v>
                </c:pt>
                <c:pt idx="46">
                  <c:v>7.4653705578482499E-2</c:v>
                </c:pt>
                <c:pt idx="47">
                  <c:v>7.4847395026387931E-2</c:v>
                </c:pt>
                <c:pt idx="48">
                  <c:v>7.5636826261032825E-2</c:v>
                </c:pt>
                <c:pt idx="49">
                  <c:v>7.7007325839394028E-2</c:v>
                </c:pt>
                <c:pt idx="50">
                  <c:v>7.8239895053337713E-2</c:v>
                </c:pt>
                <c:pt idx="51">
                  <c:v>8.1896517054704007E-2</c:v>
                </c:pt>
                <c:pt idx="52">
                  <c:v>8.1896517054704007E-2</c:v>
                </c:pt>
                <c:pt idx="53">
                  <c:v>8.1922929252145671E-2</c:v>
                </c:pt>
                <c:pt idx="54">
                  <c:v>8.430296171049885E-2</c:v>
                </c:pt>
                <c:pt idx="55">
                  <c:v>9.0342550858822951E-2</c:v>
                </c:pt>
                <c:pt idx="56">
                  <c:v>9.1399038756488971E-2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BB-4B1F-8251-83003B7F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6896"/>
        <c:axId val="1"/>
      </c:scatterChart>
      <c:valAx>
        <c:axId val="79337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6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390525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1D94BC-D7EB-6446-5AC4-3653CF2E1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193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var.astro.cz/oejv/issues/oejv0094.pdf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6"/>
  <sheetViews>
    <sheetView tabSelected="1" workbookViewId="0">
      <pane xSplit="14" ySplit="22" topLeftCell="O67" activePane="bottomRight" state="frozen"/>
      <selection pane="topRight" activeCell="O1" sqref="O1"/>
      <selection pane="bottomLeft" activeCell="A23" sqref="A23"/>
      <selection pane="bottomRight" activeCell="D9" sqref="D9:E9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44</v>
      </c>
    </row>
    <row r="2" spans="1:6">
      <c r="A2" t="s">
        <v>25</v>
      </c>
      <c r="B2" s="10" t="s">
        <v>42</v>
      </c>
    </row>
    <row r="4" spans="1:6" ht="14.25" thickTop="1" thickBot="1">
      <c r="A4" s="6" t="s">
        <v>1</v>
      </c>
      <c r="C4" s="3">
        <v>36446.767</v>
      </c>
      <c r="D4" s="4">
        <v>1.756227</v>
      </c>
    </row>
    <row r="5" spans="1:6" ht="13.5" thickTop="1">
      <c r="A5" s="12" t="s">
        <v>46</v>
      </c>
      <c r="B5" s="11"/>
      <c r="C5" s="13">
        <v>-9.5</v>
      </c>
      <c r="D5" s="11" t="s">
        <v>47</v>
      </c>
    </row>
    <row r="6" spans="1:6">
      <c r="A6" s="6" t="s">
        <v>2</v>
      </c>
    </row>
    <row r="7" spans="1:6">
      <c r="A7" t="s">
        <v>3</v>
      </c>
      <c r="C7">
        <f>+C4</f>
        <v>36446.767</v>
      </c>
    </row>
    <row r="8" spans="1:6">
      <c r="A8" t="s">
        <v>4</v>
      </c>
      <c r="C8">
        <f>+D4</f>
        <v>1.756227</v>
      </c>
    </row>
    <row r="9" spans="1:6">
      <c r="A9" s="27" t="s">
        <v>53</v>
      </c>
      <c r="B9" s="28">
        <v>33</v>
      </c>
      <c r="C9" s="16" t="str">
        <f>"F"&amp;B9</f>
        <v>F33</v>
      </c>
      <c r="D9" s="17" t="str">
        <f>"G"&amp;B9</f>
        <v>G33</v>
      </c>
    </row>
    <row r="10" spans="1:6" ht="13.5" thickBot="1">
      <c r="A10" s="11"/>
      <c r="B10" s="11"/>
      <c r="C10" s="5" t="s">
        <v>21</v>
      </c>
      <c r="D10" s="5" t="s">
        <v>22</v>
      </c>
      <c r="E10" s="11"/>
    </row>
    <row r="11" spans="1:6">
      <c r="A11" s="11" t="s">
        <v>17</v>
      </c>
      <c r="B11" s="11"/>
      <c r="C11" s="14">
        <f ca="1">INTERCEPT(INDIRECT($D$9):G991,INDIRECT($C$9):F991)</f>
        <v>1.3459578794782684E-2</v>
      </c>
      <c r="D11" s="15"/>
      <c r="E11" s="11"/>
    </row>
    <row r="12" spans="1:6">
      <c r="A12" s="11" t="s">
        <v>18</v>
      </c>
      <c r="B12" s="11"/>
      <c r="C12" s="14">
        <f ca="1">SLOPE(INDIRECT($D$9):G991,INDIRECT($C$9):F991)</f>
        <v>5.8693772092556886E-6</v>
      </c>
      <c r="D12" s="15"/>
      <c r="E12" s="11"/>
    </row>
    <row r="13" spans="1:6">
      <c r="A13" s="11" t="s">
        <v>20</v>
      </c>
      <c r="B13" s="11"/>
      <c r="C13" s="15" t="s">
        <v>15</v>
      </c>
    </row>
    <row r="14" spans="1:6">
      <c r="A14" s="11"/>
      <c r="B14" s="11"/>
      <c r="C14" s="11"/>
    </row>
    <row r="15" spans="1:6">
      <c r="A15" s="20" t="s">
        <v>19</v>
      </c>
      <c r="B15" s="11"/>
      <c r="C15" s="21">
        <f ca="1">(C7+C11)+(C8+C12)*INT(MAX(F21:F3532))</f>
        <v>59767.796732038754</v>
      </c>
      <c r="E15" s="18" t="s">
        <v>48</v>
      </c>
      <c r="F15" s="13">
        <v>1</v>
      </c>
    </row>
    <row r="16" spans="1:6">
      <c r="A16" s="22" t="s">
        <v>5</v>
      </c>
      <c r="B16" s="11"/>
      <c r="C16" s="23">
        <f ca="1">+C8+C12</f>
        <v>1.7562328693772093</v>
      </c>
      <c r="E16" s="18" t="s">
        <v>49</v>
      </c>
      <c r="F16" s="19">
        <f ca="1">NOW()+15018.5+$C$5/24</f>
        <v>60339.768651388884</v>
      </c>
    </row>
    <row r="17" spans="1:17" ht="13.5" thickBot="1">
      <c r="A17" s="18" t="s">
        <v>43</v>
      </c>
      <c r="B17" s="11"/>
      <c r="C17" s="11">
        <f>COUNT(C21:C2190)</f>
        <v>57</v>
      </c>
      <c r="E17" s="18" t="s">
        <v>50</v>
      </c>
      <c r="F17" s="19">
        <f ca="1">ROUND(2*(F16-$C$7)/$C$8,0)/2+F15</f>
        <v>13605.5</v>
      </c>
    </row>
    <row r="18" spans="1:17" ht="14.25" thickTop="1" thickBot="1">
      <c r="A18" s="22" t="s">
        <v>6</v>
      </c>
      <c r="B18" s="11"/>
      <c r="C18" s="25">
        <f ca="1">+C15</f>
        <v>59767.796732038754</v>
      </c>
      <c r="D18" s="26">
        <f ca="1">+C16</f>
        <v>1.7562328693772093</v>
      </c>
      <c r="E18" s="18" t="s">
        <v>51</v>
      </c>
      <c r="F18" s="17">
        <f ca="1">ROUND(2*(F16-$C$15)/$C$16,0)/2+F15</f>
        <v>326.5</v>
      </c>
    </row>
    <row r="19" spans="1:17" ht="13.5" thickTop="1">
      <c r="E19" s="18" t="s">
        <v>52</v>
      </c>
      <c r="F19" s="24">
        <f ca="1">+$C$15+$C$16*F18-15018.5-$C$5/24</f>
        <v>45323.102597223748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>
      <c r="A21" s="54" t="s">
        <v>79</v>
      </c>
      <c r="B21" s="61" t="s">
        <v>55</v>
      </c>
      <c r="C21" s="54">
        <v>22184.45</v>
      </c>
      <c r="D21" s="54" t="s">
        <v>71</v>
      </c>
      <c r="E21">
        <f t="shared" ref="E21:E41" si="0">+(C21-C$7)/C$8</f>
        <v>-8120.9985952840943</v>
      </c>
      <c r="F21">
        <f t="shared" ref="F21:F41" si="1">ROUND(2*E21,0)/2</f>
        <v>-8121</v>
      </c>
      <c r="G21">
        <f t="shared" ref="G21:G41" si="2">+C21-(C$7+F21*C$8)</f>
        <v>2.4670000020705629E-3</v>
      </c>
      <c r="I21">
        <f t="shared" ref="I21:I39" si="3">+G21</f>
        <v>2.4670000020705629E-3</v>
      </c>
      <c r="O21">
        <f t="shared" ref="O21:O39" ca="1" si="4">+C$11+C$12*F21</f>
        <v>-3.4205633521582762E-2</v>
      </c>
      <c r="Q21" s="2">
        <f t="shared" ref="Q21:Q41" si="5">+C21-15018.5</f>
        <v>7165.9500000000007</v>
      </c>
    </row>
    <row r="22" spans="1:17">
      <c r="A22" s="54" t="s">
        <v>79</v>
      </c>
      <c r="B22" s="61" t="s">
        <v>55</v>
      </c>
      <c r="C22" s="54">
        <v>22191.47</v>
      </c>
      <c r="D22" s="54" t="s">
        <v>71</v>
      </c>
      <c r="E22">
        <f t="shared" si="0"/>
        <v>-8117.0013899114401</v>
      </c>
      <c r="F22">
        <f t="shared" si="1"/>
        <v>-8117</v>
      </c>
      <c r="G22">
        <f t="shared" si="2"/>
        <v>-2.4409999969066121E-3</v>
      </c>
      <c r="I22">
        <f t="shared" si="3"/>
        <v>-2.4409999969066121E-3</v>
      </c>
      <c r="O22">
        <f t="shared" ca="1" si="4"/>
        <v>-3.418215601274574E-2</v>
      </c>
      <c r="Q22" s="2">
        <f t="shared" si="5"/>
        <v>7172.9700000000012</v>
      </c>
    </row>
    <row r="23" spans="1:17">
      <c r="A23" s="54" t="s">
        <v>79</v>
      </c>
      <c r="B23" s="61" t="s">
        <v>55</v>
      </c>
      <c r="C23" s="54">
        <v>22214.281999999999</v>
      </c>
      <c r="D23" s="54" t="s">
        <v>71</v>
      </c>
      <c r="E23">
        <f t="shared" si="0"/>
        <v>-8104.0121806577399</v>
      </c>
      <c r="F23">
        <f t="shared" si="1"/>
        <v>-8104</v>
      </c>
      <c r="G23">
        <f t="shared" si="2"/>
        <v>-2.1392000002379064E-2</v>
      </c>
      <c r="I23">
        <f t="shared" si="3"/>
        <v>-2.1392000002379064E-2</v>
      </c>
      <c r="O23">
        <f t="shared" ca="1" si="4"/>
        <v>-3.4105854109025419E-2</v>
      </c>
      <c r="Q23" s="2">
        <f t="shared" si="5"/>
        <v>7195.7819999999992</v>
      </c>
    </row>
    <row r="24" spans="1:17">
      <c r="A24" s="54" t="s">
        <v>79</v>
      </c>
      <c r="B24" s="61" t="s">
        <v>55</v>
      </c>
      <c r="C24" s="54">
        <v>22228.337</v>
      </c>
      <c r="D24" s="54" t="s">
        <v>71</v>
      </c>
      <c r="E24">
        <f t="shared" si="0"/>
        <v>-8096.0092288753112</v>
      </c>
      <c r="F24">
        <f t="shared" si="1"/>
        <v>-8096</v>
      </c>
      <c r="G24">
        <f t="shared" si="2"/>
        <v>-1.620800000091549E-2</v>
      </c>
      <c r="I24">
        <f t="shared" si="3"/>
        <v>-1.620800000091549E-2</v>
      </c>
      <c r="O24">
        <f t="shared" ca="1" si="4"/>
        <v>-3.4058899091351374E-2</v>
      </c>
      <c r="Q24" s="2">
        <f t="shared" si="5"/>
        <v>7209.8369999999995</v>
      </c>
    </row>
    <row r="25" spans="1:17">
      <c r="A25" s="54" t="s">
        <v>93</v>
      </c>
      <c r="B25" s="61" t="s">
        <v>55</v>
      </c>
      <c r="C25" s="54">
        <v>28807.183000000001</v>
      </c>
      <c r="D25" s="54" t="s">
        <v>71</v>
      </c>
      <c r="E25">
        <f t="shared" si="0"/>
        <v>-4349.9980355614616</v>
      </c>
      <c r="F25">
        <f t="shared" si="1"/>
        <v>-4350</v>
      </c>
      <c r="G25">
        <f t="shared" si="2"/>
        <v>3.4500000001571607E-3</v>
      </c>
      <c r="I25">
        <f t="shared" si="3"/>
        <v>3.4500000001571607E-3</v>
      </c>
      <c r="O25">
        <f t="shared" ca="1" si="4"/>
        <v>-1.2072212065479562E-2</v>
      </c>
      <c r="Q25" s="2">
        <f t="shared" si="5"/>
        <v>13788.683000000001</v>
      </c>
    </row>
    <row r="26" spans="1:17">
      <c r="A26" s="54" t="s">
        <v>93</v>
      </c>
      <c r="B26" s="61" t="s">
        <v>55</v>
      </c>
      <c r="C26" s="54">
        <v>29160.217000000001</v>
      </c>
      <c r="D26" s="54" t="s">
        <v>71</v>
      </c>
      <c r="E26">
        <f t="shared" si="0"/>
        <v>-4148.9796022951468</v>
      </c>
      <c r="F26">
        <f t="shared" si="1"/>
        <v>-4149</v>
      </c>
      <c r="G26">
        <f t="shared" si="2"/>
        <v>3.5823000001983019E-2</v>
      </c>
      <c r="I26">
        <f t="shared" si="3"/>
        <v>3.5823000001983019E-2</v>
      </c>
      <c r="O26">
        <f t="shared" ca="1" si="4"/>
        <v>-1.0892467246419169E-2</v>
      </c>
      <c r="Q26" s="2">
        <f t="shared" si="5"/>
        <v>14141.717000000001</v>
      </c>
    </row>
    <row r="27" spans="1:17">
      <c r="A27" s="54" t="s">
        <v>93</v>
      </c>
      <c r="B27" s="61" t="s">
        <v>55</v>
      </c>
      <c r="C27" s="54">
        <v>29866.187000000002</v>
      </c>
      <c r="D27" s="54" t="s">
        <v>71</v>
      </c>
      <c r="E27">
        <f t="shared" si="0"/>
        <v>-3746.9985372050414</v>
      </c>
      <c r="F27">
        <f t="shared" si="1"/>
        <v>-3747</v>
      </c>
      <c r="G27">
        <f t="shared" si="2"/>
        <v>2.5690000002214219E-3</v>
      </c>
      <c r="I27">
        <f t="shared" si="3"/>
        <v>2.5690000002214219E-3</v>
      </c>
      <c r="O27">
        <f t="shared" ca="1" si="4"/>
        <v>-8.532977608298381E-3</v>
      </c>
      <c r="Q27" s="2">
        <f t="shared" si="5"/>
        <v>14847.687000000002</v>
      </c>
    </row>
    <row r="28" spans="1:17">
      <c r="A28" s="54" t="s">
        <v>102</v>
      </c>
      <c r="B28" s="61" t="s">
        <v>55</v>
      </c>
      <c r="C28" s="54">
        <v>32054.440999999999</v>
      </c>
      <c r="D28" s="54" t="s">
        <v>71</v>
      </c>
      <c r="E28">
        <f t="shared" si="0"/>
        <v>-2501.0012942518256</v>
      </c>
      <c r="F28">
        <f t="shared" si="1"/>
        <v>-2501</v>
      </c>
      <c r="G28">
        <f t="shared" si="2"/>
        <v>-2.2730000018782448E-3</v>
      </c>
      <c r="I28">
        <f t="shared" si="3"/>
        <v>-2.2730000018782448E-3</v>
      </c>
      <c r="O28">
        <f t="shared" ca="1" si="4"/>
        <v>-1.2197336055657926E-3</v>
      </c>
      <c r="Q28" s="2">
        <f t="shared" si="5"/>
        <v>17035.940999999999</v>
      </c>
    </row>
    <row r="29" spans="1:17">
      <c r="A29" s="54" t="s">
        <v>102</v>
      </c>
      <c r="B29" s="61" t="s">
        <v>55</v>
      </c>
      <c r="C29" s="54">
        <v>33211.802000000003</v>
      </c>
      <c r="D29" s="54" t="s">
        <v>71</v>
      </c>
      <c r="E29">
        <f t="shared" si="0"/>
        <v>-1841.9970766876927</v>
      </c>
      <c r="F29">
        <f t="shared" si="1"/>
        <v>-1842</v>
      </c>
      <c r="G29">
        <f t="shared" si="2"/>
        <v>5.1340000063646585E-3</v>
      </c>
      <c r="I29">
        <f t="shared" si="3"/>
        <v>5.1340000063646585E-3</v>
      </c>
      <c r="O29">
        <f t="shared" ca="1" si="4"/>
        <v>2.6481859753337052E-3</v>
      </c>
      <c r="Q29" s="2">
        <f t="shared" si="5"/>
        <v>18193.302000000003</v>
      </c>
    </row>
    <row r="30" spans="1:17">
      <c r="A30" s="54" t="s">
        <v>102</v>
      </c>
      <c r="B30" s="61" t="s">
        <v>55</v>
      </c>
      <c r="C30" s="54">
        <v>34026.699999999997</v>
      </c>
      <c r="D30" s="54" t="s">
        <v>71</v>
      </c>
      <c r="E30">
        <f t="shared" si="0"/>
        <v>-1377.9921388294354</v>
      </c>
      <c r="F30">
        <f t="shared" si="1"/>
        <v>-1378</v>
      </c>
      <c r="G30">
        <f t="shared" si="2"/>
        <v>1.38059999953839E-2</v>
      </c>
      <c r="I30">
        <f t="shared" si="3"/>
        <v>1.38059999953839E-2</v>
      </c>
      <c r="O30">
        <f t="shared" ca="1" si="4"/>
        <v>5.3715770004283455E-3</v>
      </c>
      <c r="Q30" s="2">
        <f t="shared" si="5"/>
        <v>19008.199999999997</v>
      </c>
    </row>
    <row r="31" spans="1:17">
      <c r="A31" s="54" t="s">
        <v>113</v>
      </c>
      <c r="B31" s="61" t="s">
        <v>55</v>
      </c>
      <c r="C31" s="54">
        <v>34193.567000000003</v>
      </c>
      <c r="D31" s="54" t="s">
        <v>71</v>
      </c>
      <c r="E31">
        <f t="shared" si="0"/>
        <v>-1282.9776560774872</v>
      </c>
      <c r="F31">
        <f t="shared" si="1"/>
        <v>-1283</v>
      </c>
      <c r="G31">
        <f t="shared" si="2"/>
        <v>3.924100000585895E-2</v>
      </c>
      <c r="I31">
        <f t="shared" si="3"/>
        <v>3.924100000585895E-2</v>
      </c>
      <c r="O31">
        <f t="shared" ca="1" si="4"/>
        <v>5.9291678353076355E-3</v>
      </c>
      <c r="Q31" s="2">
        <f t="shared" si="5"/>
        <v>19175.067000000003</v>
      </c>
    </row>
    <row r="32" spans="1:17">
      <c r="A32" s="54" t="s">
        <v>113</v>
      </c>
      <c r="B32" s="61" t="s">
        <v>55</v>
      </c>
      <c r="C32" s="54">
        <v>34237.480000000003</v>
      </c>
      <c r="D32" s="54" t="s">
        <v>71</v>
      </c>
      <c r="E32">
        <f t="shared" si="0"/>
        <v>-1257.9734852043596</v>
      </c>
      <c r="F32">
        <f t="shared" si="1"/>
        <v>-1258</v>
      </c>
      <c r="G32">
        <f t="shared" si="2"/>
        <v>4.6566000004531816E-2</v>
      </c>
      <c r="I32">
        <f t="shared" si="3"/>
        <v>4.6566000004531816E-2</v>
      </c>
      <c r="O32">
        <f t="shared" ca="1" si="4"/>
        <v>6.0759022655390276E-3</v>
      </c>
      <c r="Q32" s="2">
        <f t="shared" si="5"/>
        <v>19218.980000000003</v>
      </c>
    </row>
    <row r="33" spans="1:32">
      <c r="A33" s="54" t="s">
        <v>120</v>
      </c>
      <c r="B33" s="61" t="s">
        <v>55</v>
      </c>
      <c r="C33" s="54">
        <v>34604.517999999996</v>
      </c>
      <c r="D33" s="54" t="s">
        <v>71</v>
      </c>
      <c r="E33">
        <f t="shared" si="0"/>
        <v>-1048.9811396818313</v>
      </c>
      <c r="F33">
        <f t="shared" si="1"/>
        <v>-1049</v>
      </c>
      <c r="G33">
        <f t="shared" si="2"/>
        <v>3.3122999993793201E-2</v>
      </c>
      <c r="I33">
        <f t="shared" si="3"/>
        <v>3.3122999993793201E-2</v>
      </c>
      <c r="O33">
        <f t="shared" ca="1" si="4"/>
        <v>7.3026021022734667E-3</v>
      </c>
      <c r="Q33" s="2">
        <f t="shared" si="5"/>
        <v>19586.017999999996</v>
      </c>
    </row>
    <row r="34" spans="1:32">
      <c r="A34" s="54" t="s">
        <v>120</v>
      </c>
      <c r="B34" s="61" t="s">
        <v>55</v>
      </c>
      <c r="C34" s="54">
        <v>35075.203999999998</v>
      </c>
      <c r="D34" s="54" t="s">
        <v>71</v>
      </c>
      <c r="E34">
        <f t="shared" si="0"/>
        <v>-780.97136645775402</v>
      </c>
      <c r="F34">
        <f t="shared" si="1"/>
        <v>-781</v>
      </c>
      <c r="G34">
        <f t="shared" si="2"/>
        <v>5.0286999998206738E-2</v>
      </c>
      <c r="I34">
        <f t="shared" si="3"/>
        <v>5.0286999998206738E-2</v>
      </c>
      <c r="O34">
        <f t="shared" ca="1" si="4"/>
        <v>8.8755951943539912E-3</v>
      </c>
      <c r="Q34" s="2">
        <f t="shared" si="5"/>
        <v>20056.703999999998</v>
      </c>
    </row>
    <row r="35" spans="1:32">
      <c r="A35" s="54" t="s">
        <v>127</v>
      </c>
      <c r="B35" s="61" t="s">
        <v>55</v>
      </c>
      <c r="C35" s="54">
        <v>35340.368000000002</v>
      </c>
      <c r="D35" s="54" t="s">
        <v>71</v>
      </c>
      <c r="E35">
        <f t="shared" si="0"/>
        <v>-629.9863286465802</v>
      </c>
      <c r="F35">
        <f t="shared" si="1"/>
        <v>-630</v>
      </c>
      <c r="G35">
        <f t="shared" si="2"/>
        <v>2.4010000000998843E-2</v>
      </c>
      <c r="I35">
        <f t="shared" si="3"/>
        <v>2.4010000000998843E-2</v>
      </c>
      <c r="O35">
        <f t="shared" ca="1" si="4"/>
        <v>9.7618711529516011E-3</v>
      </c>
      <c r="Q35" s="2">
        <f t="shared" si="5"/>
        <v>20321.868000000002</v>
      </c>
    </row>
    <row r="36" spans="1:32">
      <c r="A36" s="54" t="s">
        <v>102</v>
      </c>
      <c r="B36" s="61" t="s">
        <v>55</v>
      </c>
      <c r="C36" s="54">
        <v>35417.620999999999</v>
      </c>
      <c r="D36" s="54" t="s">
        <v>71</v>
      </c>
      <c r="E36">
        <f t="shared" si="0"/>
        <v>-585.99827926572175</v>
      </c>
      <c r="F36">
        <f t="shared" si="1"/>
        <v>-586</v>
      </c>
      <c r="G36">
        <f t="shared" si="2"/>
        <v>3.0219999971450306E-3</v>
      </c>
      <c r="I36">
        <f t="shared" si="3"/>
        <v>3.0219999971450306E-3</v>
      </c>
      <c r="O36">
        <f t="shared" ca="1" si="4"/>
        <v>1.0020123750158851E-2</v>
      </c>
      <c r="Q36" s="2">
        <f t="shared" si="5"/>
        <v>20399.120999999999</v>
      </c>
    </row>
    <row r="37" spans="1:32">
      <c r="A37" s="54" t="s">
        <v>102</v>
      </c>
      <c r="B37" s="61" t="s">
        <v>55</v>
      </c>
      <c r="C37" s="54">
        <v>35654.711000000003</v>
      </c>
      <c r="D37" s="54" t="s">
        <v>71</v>
      </c>
      <c r="E37">
        <f t="shared" si="0"/>
        <v>-450.99864653031574</v>
      </c>
      <c r="F37">
        <f t="shared" si="1"/>
        <v>-451</v>
      </c>
      <c r="G37">
        <f t="shared" si="2"/>
        <v>2.3770000043441541E-3</v>
      </c>
      <c r="I37">
        <f t="shared" si="3"/>
        <v>2.3770000043441541E-3</v>
      </c>
      <c r="O37">
        <f t="shared" ca="1" si="4"/>
        <v>1.0812489673408369E-2</v>
      </c>
      <c r="Q37" s="2">
        <f t="shared" si="5"/>
        <v>20636.211000000003</v>
      </c>
    </row>
    <row r="38" spans="1:32">
      <c r="A38" s="54" t="s">
        <v>102</v>
      </c>
      <c r="B38" s="61" t="s">
        <v>55</v>
      </c>
      <c r="C38" s="54">
        <v>36030.544000000002</v>
      </c>
      <c r="D38" s="54" t="s">
        <v>71</v>
      </c>
      <c r="E38">
        <f t="shared" si="0"/>
        <v>-236.99840624247216</v>
      </c>
      <c r="F38">
        <f t="shared" si="1"/>
        <v>-237</v>
      </c>
      <c r="G38">
        <f t="shared" si="2"/>
        <v>2.7990000016870908E-3</v>
      </c>
      <c r="I38">
        <f t="shared" si="3"/>
        <v>2.7990000016870908E-3</v>
      </c>
      <c r="O38">
        <f t="shared" ca="1" si="4"/>
        <v>1.2068536396189086E-2</v>
      </c>
      <c r="Q38" s="2">
        <f t="shared" si="5"/>
        <v>21012.044000000002</v>
      </c>
    </row>
    <row r="39" spans="1:32">
      <c r="A39" s="54" t="s">
        <v>102</v>
      </c>
      <c r="B39" s="61" t="s">
        <v>55</v>
      </c>
      <c r="C39" s="54">
        <v>36181.584999999999</v>
      </c>
      <c r="D39" s="54" t="s">
        <v>71</v>
      </c>
      <c r="E39">
        <f t="shared" si="0"/>
        <v>-150.995287055717</v>
      </c>
      <c r="F39">
        <f t="shared" si="1"/>
        <v>-151</v>
      </c>
      <c r="G39">
        <f t="shared" si="2"/>
        <v>8.2770000008167699E-3</v>
      </c>
      <c r="I39">
        <f t="shared" si="3"/>
        <v>8.2770000008167699E-3</v>
      </c>
      <c r="O39">
        <f t="shared" ca="1" si="4"/>
        <v>1.2573302836185074E-2</v>
      </c>
      <c r="Q39" s="2">
        <f t="shared" si="5"/>
        <v>21163.084999999999</v>
      </c>
    </row>
    <row r="40" spans="1:32" ht="12.75" customHeight="1">
      <c r="A40" t="s">
        <v>13</v>
      </c>
      <c r="B40" s="15"/>
      <c r="C40" s="35">
        <f>C23</f>
        <v>22214.281999999999</v>
      </c>
      <c r="D40" s="35" t="s">
        <v>15</v>
      </c>
      <c r="E40">
        <f t="shared" si="0"/>
        <v>-8104.0121806577399</v>
      </c>
      <c r="F40">
        <f t="shared" si="1"/>
        <v>-8104</v>
      </c>
      <c r="G40">
        <f t="shared" si="2"/>
        <v>-2.1392000002379064E-2</v>
      </c>
      <c r="H40">
        <f>+G40</f>
        <v>-2.1392000002379064E-2</v>
      </c>
      <c r="O40">
        <f t="shared" ref="O40:O75" ca="1" si="6">+C$11+C$12*F40</f>
        <v>-3.4105854109025419E-2</v>
      </c>
      <c r="Q40" s="2">
        <f t="shared" si="5"/>
        <v>7195.7819999999992</v>
      </c>
    </row>
    <row r="41" spans="1:32">
      <c r="A41" s="54" t="s">
        <v>140</v>
      </c>
      <c r="B41" s="61" t="s">
        <v>55</v>
      </c>
      <c r="C41" s="54">
        <v>36348.417999999998</v>
      </c>
      <c r="D41" s="54" t="s">
        <v>71</v>
      </c>
      <c r="E41">
        <f t="shared" si="0"/>
        <v>-56.000163987913851</v>
      </c>
      <c r="F41">
        <f t="shared" si="1"/>
        <v>-56</v>
      </c>
      <c r="G41">
        <f t="shared" si="2"/>
        <v>-2.8800000291084871E-4</v>
      </c>
      <c r="I41">
        <f>+G41</f>
        <v>-2.8800000291084871E-4</v>
      </c>
      <c r="O41">
        <f t="shared" ca="1" si="6"/>
        <v>1.3130893671064365E-2</v>
      </c>
      <c r="Q41" s="2">
        <f t="shared" si="5"/>
        <v>21329.917999999998</v>
      </c>
    </row>
    <row r="42" spans="1:32">
      <c r="A42" s="54" t="s">
        <v>140</v>
      </c>
      <c r="B42" s="61" t="s">
        <v>55</v>
      </c>
      <c r="C42" s="54">
        <v>36450.275999999998</v>
      </c>
      <c r="D42" s="54" t="s">
        <v>71</v>
      </c>
      <c r="E42">
        <f t="shared" ref="E42:E75" si="7">+(C42-C$7)/C$8</f>
        <v>1.9980332838512309</v>
      </c>
      <c r="F42">
        <f t="shared" ref="F42:F75" si="8">ROUND(2*E42,0)/2</f>
        <v>2</v>
      </c>
      <c r="G42">
        <f t="shared" ref="G42:G75" si="9">+C42-(C$7+F42*C$8)</f>
        <v>-3.4540000051492825E-3</v>
      </c>
      <c r="I42">
        <f>+G42</f>
        <v>-3.4540000051492825E-3</v>
      </c>
      <c r="O42">
        <f t="shared" ca="1" si="6"/>
        <v>1.3471317549201195E-2</v>
      </c>
      <c r="Q42" s="2">
        <f t="shared" ref="Q42:Q75" si="10">+C42-15018.5</f>
        <v>21431.775999999998</v>
      </c>
    </row>
    <row r="43" spans="1:32" ht="12.75" customHeight="1">
      <c r="A43" t="s">
        <v>30</v>
      </c>
      <c r="B43" s="15"/>
      <c r="C43" s="36">
        <v>39058.281000000003</v>
      </c>
      <c r="D43" s="35"/>
      <c r="E43">
        <f t="shared" si="7"/>
        <v>1487.0025344104167</v>
      </c>
      <c r="F43">
        <f t="shared" si="8"/>
        <v>1487</v>
      </c>
      <c r="G43">
        <f t="shared" si="9"/>
        <v>4.4510000006994233E-3</v>
      </c>
      <c r="N43">
        <f>+G43</f>
        <v>4.4510000006994233E-3</v>
      </c>
      <c r="O43">
        <f t="shared" ca="1" si="6"/>
        <v>2.2187342704945892E-2</v>
      </c>
      <c r="Q43" s="2">
        <f t="shared" si="10"/>
        <v>24039.781000000003</v>
      </c>
      <c r="AA43" t="s">
        <v>29</v>
      </c>
      <c r="AF43" t="s">
        <v>31</v>
      </c>
    </row>
    <row r="44" spans="1:32" ht="12.75" customHeight="1">
      <c r="A44" t="s">
        <v>32</v>
      </c>
      <c r="B44" s="15"/>
      <c r="C44" s="36">
        <v>42983.517999999996</v>
      </c>
      <c r="D44" s="35"/>
      <c r="E44">
        <f t="shared" si="7"/>
        <v>3722.042196139791</v>
      </c>
      <c r="F44">
        <f t="shared" si="8"/>
        <v>3722</v>
      </c>
      <c r="G44">
        <f t="shared" si="9"/>
        <v>7.4106000000028871E-2</v>
      </c>
      <c r="I44">
        <f t="shared" ref="I44:I54" si="11">+G44</f>
        <v>7.4106000000028871E-2</v>
      </c>
      <c r="O44">
        <f t="shared" ca="1" si="6"/>
        <v>3.5305400767632361E-2</v>
      </c>
      <c r="Q44" s="2">
        <f t="shared" si="10"/>
        <v>27965.017999999996</v>
      </c>
      <c r="AA44" t="s">
        <v>29</v>
      </c>
      <c r="AF44" t="s">
        <v>31</v>
      </c>
    </row>
    <row r="45" spans="1:32" ht="12.75" customHeight="1">
      <c r="A45" t="s">
        <v>32</v>
      </c>
      <c r="B45" s="15"/>
      <c r="C45" s="36">
        <v>43368.082000000002</v>
      </c>
      <c r="D45" s="35"/>
      <c r="E45">
        <f t="shared" si="7"/>
        <v>3941.0138894345678</v>
      </c>
      <c r="F45">
        <f t="shared" si="8"/>
        <v>3941</v>
      </c>
      <c r="G45">
        <f t="shared" si="9"/>
        <v>2.4392999999690801E-2</v>
      </c>
      <c r="I45">
        <f t="shared" si="11"/>
        <v>2.4392999999690801E-2</v>
      </c>
      <c r="O45">
        <f t="shared" ca="1" si="6"/>
        <v>3.6590794376459353E-2</v>
      </c>
      <c r="Q45" s="2">
        <f t="shared" si="10"/>
        <v>28349.582000000002</v>
      </c>
      <c r="AA45" t="s">
        <v>29</v>
      </c>
      <c r="AF45" t="s">
        <v>31</v>
      </c>
    </row>
    <row r="46" spans="1:32" ht="12.75" customHeight="1">
      <c r="A46" t="s">
        <v>32</v>
      </c>
      <c r="B46" s="15"/>
      <c r="C46" s="36">
        <v>43719.315999999999</v>
      </c>
      <c r="D46" s="35"/>
      <c r="E46">
        <f t="shared" si="7"/>
        <v>4141.0073982463537</v>
      </c>
      <c r="F46">
        <f t="shared" si="8"/>
        <v>4141</v>
      </c>
      <c r="G46">
        <f t="shared" si="9"/>
        <v>1.2992999996640719E-2</v>
      </c>
      <c r="I46">
        <f t="shared" si="11"/>
        <v>1.2992999996640719E-2</v>
      </c>
      <c r="O46">
        <f t="shared" ca="1" si="6"/>
        <v>3.776466981831049E-2</v>
      </c>
      <c r="Q46" s="2">
        <f t="shared" si="10"/>
        <v>28700.815999999999</v>
      </c>
      <c r="AA46" t="s">
        <v>29</v>
      </c>
      <c r="AF46" t="s">
        <v>31</v>
      </c>
    </row>
    <row r="47" spans="1:32" ht="12.75" customHeight="1">
      <c r="A47" t="s">
        <v>32</v>
      </c>
      <c r="B47" s="15"/>
      <c r="C47" s="36">
        <v>44088.108</v>
      </c>
      <c r="D47" s="35"/>
      <c r="E47">
        <f t="shared" si="7"/>
        <v>4350.9984757095754</v>
      </c>
      <c r="F47">
        <f t="shared" si="8"/>
        <v>4351</v>
      </c>
      <c r="G47">
        <f t="shared" si="9"/>
        <v>-2.6769999967655167E-3</v>
      </c>
      <c r="I47">
        <f t="shared" si="11"/>
        <v>-2.6769999967655167E-3</v>
      </c>
      <c r="O47">
        <f t="shared" ca="1" si="6"/>
        <v>3.8997239032254188E-2</v>
      </c>
      <c r="Q47" s="2">
        <f t="shared" si="10"/>
        <v>29069.608</v>
      </c>
      <c r="AA47" t="s">
        <v>29</v>
      </c>
      <c r="AF47" t="s">
        <v>31</v>
      </c>
    </row>
    <row r="48" spans="1:32" ht="12.75" customHeight="1">
      <c r="A48" t="s">
        <v>32</v>
      </c>
      <c r="B48" s="15"/>
      <c r="C48" s="36">
        <v>44460.466999999997</v>
      </c>
      <c r="D48" s="35"/>
      <c r="E48">
        <f t="shared" si="7"/>
        <v>4563.0206118001815</v>
      </c>
      <c r="F48">
        <f t="shared" si="8"/>
        <v>4563</v>
      </c>
      <c r="G48">
        <f t="shared" si="9"/>
        <v>3.6198999994667247E-2</v>
      </c>
      <c r="I48">
        <f t="shared" si="11"/>
        <v>3.6198999994667247E-2</v>
      </c>
      <c r="O48">
        <f t="shared" ca="1" si="6"/>
        <v>4.0241547000616391E-2</v>
      </c>
      <c r="Q48" s="2">
        <f t="shared" si="10"/>
        <v>29441.966999999997</v>
      </c>
      <c r="AA48" t="s">
        <v>29</v>
      </c>
      <c r="AF48" t="s">
        <v>31</v>
      </c>
    </row>
    <row r="49" spans="1:32" ht="12.75" customHeight="1">
      <c r="A49" t="s">
        <v>32</v>
      </c>
      <c r="B49" s="15"/>
      <c r="C49" s="36">
        <v>44822.267</v>
      </c>
      <c r="D49" s="35"/>
      <c r="E49">
        <f t="shared" si="7"/>
        <v>4769.0304271600426</v>
      </c>
      <c r="F49">
        <f t="shared" si="8"/>
        <v>4769</v>
      </c>
      <c r="G49">
        <f t="shared" si="9"/>
        <v>5.3437000002304558E-2</v>
      </c>
      <c r="I49">
        <f t="shared" si="11"/>
        <v>5.3437000002304558E-2</v>
      </c>
      <c r="O49">
        <f t="shared" ca="1" si="6"/>
        <v>4.1450638705723061E-2</v>
      </c>
      <c r="Q49" s="2">
        <f t="shared" si="10"/>
        <v>29803.767</v>
      </c>
      <c r="AA49" t="s">
        <v>29</v>
      </c>
      <c r="AF49" t="s">
        <v>31</v>
      </c>
    </row>
    <row r="50" spans="1:32" ht="12.75" customHeight="1">
      <c r="A50" t="s">
        <v>32</v>
      </c>
      <c r="B50" s="15"/>
      <c r="C50" s="36">
        <v>45182.303999999996</v>
      </c>
      <c r="D50" s="35"/>
      <c r="E50">
        <f t="shared" si="7"/>
        <v>4974.0363859569388</v>
      </c>
      <c r="F50">
        <f t="shared" si="8"/>
        <v>4974</v>
      </c>
      <c r="G50">
        <f t="shared" si="9"/>
        <v>6.3901999994413927E-2</v>
      </c>
      <c r="I50">
        <f t="shared" si="11"/>
        <v>6.3901999994413927E-2</v>
      </c>
      <c r="O50">
        <f t="shared" ca="1" si="6"/>
        <v>4.2653861033620483E-2</v>
      </c>
      <c r="Q50" s="2">
        <f t="shared" si="10"/>
        <v>30163.803999999996</v>
      </c>
      <c r="AA50" t="s">
        <v>29</v>
      </c>
      <c r="AF50" t="s">
        <v>31</v>
      </c>
    </row>
    <row r="51" spans="1:32" ht="12.75" customHeight="1">
      <c r="A51" t="s">
        <v>32</v>
      </c>
      <c r="B51" s="15"/>
      <c r="C51" s="36">
        <v>45549.303999999996</v>
      </c>
      <c r="D51" s="35"/>
      <c r="E51">
        <f t="shared" si="7"/>
        <v>5183.007094185431</v>
      </c>
      <c r="F51">
        <f t="shared" si="8"/>
        <v>5183</v>
      </c>
      <c r="G51">
        <f t="shared" si="9"/>
        <v>1.2458999997761566E-2</v>
      </c>
      <c r="I51">
        <f t="shared" si="11"/>
        <v>1.2458999997761566E-2</v>
      </c>
      <c r="O51">
        <f t="shared" ca="1" si="6"/>
        <v>4.3880560870354919E-2</v>
      </c>
      <c r="Q51" s="2">
        <f t="shared" si="10"/>
        <v>30530.803999999996</v>
      </c>
      <c r="AA51" t="s">
        <v>29</v>
      </c>
      <c r="AF51" t="s">
        <v>31</v>
      </c>
    </row>
    <row r="52" spans="1:32" ht="12.75" customHeight="1">
      <c r="A52" t="s">
        <v>32</v>
      </c>
      <c r="B52" s="15"/>
      <c r="C52" s="36">
        <v>45967.285000000003</v>
      </c>
      <c r="D52" s="35"/>
      <c r="E52">
        <f t="shared" si="7"/>
        <v>5421.0065099784961</v>
      </c>
      <c r="F52">
        <f t="shared" si="8"/>
        <v>5421</v>
      </c>
      <c r="G52">
        <f t="shared" si="9"/>
        <v>1.1433000006945804E-2</v>
      </c>
      <c r="I52">
        <f t="shared" si="11"/>
        <v>1.1433000006945804E-2</v>
      </c>
      <c r="O52">
        <f t="shared" ca="1" si="6"/>
        <v>4.5277472646157772E-2</v>
      </c>
      <c r="Q52" s="2">
        <f t="shared" si="10"/>
        <v>30948.785000000003</v>
      </c>
      <c r="AA52" t="s">
        <v>29</v>
      </c>
      <c r="AF52" t="s">
        <v>31</v>
      </c>
    </row>
    <row r="53" spans="1:32" ht="12.75" customHeight="1">
      <c r="A53" t="s">
        <v>34</v>
      </c>
      <c r="B53" s="15"/>
      <c r="C53" s="36">
        <v>50391.245000000003</v>
      </c>
      <c r="D53" s="35">
        <v>8.9999999999999993E-3</v>
      </c>
      <c r="E53">
        <f t="shared" si="7"/>
        <v>7940.020282116152</v>
      </c>
      <c r="F53">
        <f t="shared" si="8"/>
        <v>7940</v>
      </c>
      <c r="G53">
        <f t="shared" si="9"/>
        <v>3.5620000002381857E-2</v>
      </c>
      <c r="I53">
        <f t="shared" si="11"/>
        <v>3.5620000002381857E-2</v>
      </c>
      <c r="O53">
        <f t="shared" ca="1" si="6"/>
        <v>6.0062433836272855E-2</v>
      </c>
      <c r="Q53" s="2">
        <f t="shared" si="10"/>
        <v>35372.745000000003</v>
      </c>
      <c r="AA53" t="s">
        <v>29</v>
      </c>
      <c r="AB53">
        <v>5</v>
      </c>
      <c r="AD53" t="s">
        <v>33</v>
      </c>
      <c r="AF53" t="s">
        <v>35</v>
      </c>
    </row>
    <row r="54" spans="1:32" ht="12.75" customHeight="1">
      <c r="A54" t="s">
        <v>37</v>
      </c>
      <c r="B54" s="15"/>
      <c r="C54" s="36">
        <v>50670.49</v>
      </c>
      <c r="D54" s="35">
        <v>1.5E-3</v>
      </c>
      <c r="E54">
        <f t="shared" si="7"/>
        <v>8099.0230761740922</v>
      </c>
      <c r="F54">
        <f t="shared" si="8"/>
        <v>8099</v>
      </c>
      <c r="G54">
        <f t="shared" si="9"/>
        <v>4.0526999997382518E-2</v>
      </c>
      <c r="I54">
        <f t="shared" si="11"/>
        <v>4.0526999997382518E-2</v>
      </c>
      <c r="O54">
        <f t="shared" ca="1" si="6"/>
        <v>6.0995664812544509E-2</v>
      </c>
      <c r="Q54" s="2">
        <f t="shared" si="10"/>
        <v>35651.99</v>
      </c>
      <c r="AB54">
        <v>15</v>
      </c>
      <c r="AD54" t="s">
        <v>36</v>
      </c>
      <c r="AF54" t="s">
        <v>35</v>
      </c>
    </row>
    <row r="55" spans="1:32" ht="12.75" customHeight="1">
      <c r="A55" t="s">
        <v>39</v>
      </c>
      <c r="B55" s="15"/>
      <c r="C55" s="36">
        <v>50670.4908</v>
      </c>
      <c r="D55" s="35"/>
      <c r="E55">
        <f t="shared" si="7"/>
        <v>8099.0235316960734</v>
      </c>
      <c r="F55">
        <f t="shared" si="8"/>
        <v>8099</v>
      </c>
      <c r="G55">
        <f t="shared" si="9"/>
        <v>4.1326999999000691E-2</v>
      </c>
      <c r="K55">
        <f>+G55</f>
        <v>4.1326999999000691E-2</v>
      </c>
      <c r="O55">
        <f t="shared" ca="1" si="6"/>
        <v>6.0995664812544509E-2</v>
      </c>
      <c r="Q55" s="2">
        <f t="shared" si="10"/>
        <v>35651.9908</v>
      </c>
      <c r="AA55" t="s">
        <v>38</v>
      </c>
      <c r="AF55" t="s">
        <v>31</v>
      </c>
    </row>
    <row r="56" spans="1:32" ht="12.75" customHeight="1">
      <c r="A56" s="9" t="s">
        <v>40</v>
      </c>
      <c r="B56" s="62"/>
      <c r="C56" s="35">
        <v>51838.400000000001</v>
      </c>
      <c r="D56" s="35">
        <v>2.0000000000000001E-4</v>
      </c>
      <c r="E56">
        <f t="shared" si="7"/>
        <v>8764.0339204442262</v>
      </c>
      <c r="F56">
        <f t="shared" si="8"/>
        <v>8764</v>
      </c>
      <c r="G56">
        <f t="shared" si="9"/>
        <v>5.95720000055735E-2</v>
      </c>
      <c r="J56">
        <f>+G56</f>
        <v>5.95720000055735E-2</v>
      </c>
      <c r="O56">
        <f t="shared" ca="1" si="6"/>
        <v>6.4898800656699535E-2</v>
      </c>
      <c r="Q56" s="2">
        <f t="shared" si="10"/>
        <v>36819.9</v>
      </c>
    </row>
    <row r="57" spans="1:32">
      <c r="A57" s="54" t="s">
        <v>194</v>
      </c>
      <c r="B57" s="61" t="s">
        <v>55</v>
      </c>
      <c r="C57" s="54">
        <v>52133.46</v>
      </c>
      <c r="D57" s="54" t="s">
        <v>71</v>
      </c>
      <c r="E57">
        <f t="shared" si="7"/>
        <v>8932.0418146401353</v>
      </c>
      <c r="F57">
        <f t="shared" si="8"/>
        <v>8932</v>
      </c>
      <c r="G57">
        <f t="shared" si="9"/>
        <v>7.3435999998764601E-2</v>
      </c>
      <c r="I57">
        <f>+G57</f>
        <v>7.3435999998764601E-2</v>
      </c>
      <c r="O57">
        <f t="shared" ca="1" si="6"/>
        <v>6.5884856027854488E-2</v>
      </c>
      <c r="Q57" s="2">
        <f t="shared" si="10"/>
        <v>37114.959999999999</v>
      </c>
    </row>
    <row r="58" spans="1:32" ht="12.75" customHeight="1">
      <c r="A58" s="9" t="s">
        <v>40</v>
      </c>
      <c r="B58" s="62"/>
      <c r="C58" s="35">
        <v>52191.403400000003</v>
      </c>
      <c r="D58" s="35">
        <v>1E-3</v>
      </c>
      <c r="E58">
        <f t="shared" si="7"/>
        <v>8965.0349299948139</v>
      </c>
      <c r="F58">
        <f t="shared" si="8"/>
        <v>8965</v>
      </c>
      <c r="G58">
        <f t="shared" si="9"/>
        <v>6.1345000001892913E-2</v>
      </c>
      <c r="J58">
        <f>+G58</f>
        <v>6.1345000001892913E-2</v>
      </c>
      <c r="O58">
        <f t="shared" ca="1" si="6"/>
        <v>6.6078545475759934E-2</v>
      </c>
      <c r="Q58" s="2">
        <f t="shared" si="10"/>
        <v>37172.903400000003</v>
      </c>
    </row>
    <row r="59" spans="1:32" ht="12.75" customHeight="1">
      <c r="A59" s="29" t="s">
        <v>41</v>
      </c>
      <c r="B59" s="63"/>
      <c r="C59" s="32">
        <v>52853.5193</v>
      </c>
      <c r="D59" s="32">
        <v>1.6999999999999999E-3</v>
      </c>
      <c r="E59" s="30">
        <f t="shared" si="7"/>
        <v>9342.0453620175522</v>
      </c>
      <c r="F59">
        <f t="shared" si="8"/>
        <v>9342</v>
      </c>
      <c r="G59">
        <f t="shared" si="9"/>
        <v>7.9666000005090609E-2</v>
      </c>
      <c r="J59">
        <f>+G59</f>
        <v>7.9666000005090609E-2</v>
      </c>
      <c r="O59">
        <f t="shared" ca="1" si="6"/>
        <v>6.8291300683649331E-2</v>
      </c>
      <c r="Q59" s="2">
        <f t="shared" si="10"/>
        <v>37835.0193</v>
      </c>
    </row>
    <row r="60" spans="1:32" ht="12.75" customHeight="1">
      <c r="A60" s="31" t="s">
        <v>45</v>
      </c>
      <c r="B60" s="63"/>
      <c r="C60" s="32">
        <v>53220.582499999997</v>
      </c>
      <c r="D60" s="32">
        <v>1.4E-3</v>
      </c>
      <c r="E60" s="30">
        <f t="shared" si="7"/>
        <v>9551.0520564824456</v>
      </c>
      <c r="F60">
        <f t="shared" si="8"/>
        <v>9551</v>
      </c>
      <c r="G60">
        <f t="shared" si="9"/>
        <v>9.1422999998030718E-2</v>
      </c>
      <c r="J60">
        <f>+G60</f>
        <v>9.1422999998030718E-2</v>
      </c>
      <c r="O60">
        <f t="shared" ca="1" si="6"/>
        <v>6.951800052038376E-2</v>
      </c>
      <c r="Q60" s="2">
        <f t="shared" si="10"/>
        <v>38202.082499999997</v>
      </c>
    </row>
    <row r="61" spans="1:32">
      <c r="A61" s="54" t="s">
        <v>217</v>
      </c>
      <c r="B61" s="61" t="s">
        <v>55</v>
      </c>
      <c r="C61" s="54">
        <v>54367.392</v>
      </c>
      <c r="D61" s="54" t="s">
        <v>71</v>
      </c>
      <c r="E61">
        <f t="shared" si="7"/>
        <v>10204.04822383439</v>
      </c>
      <c r="F61">
        <f t="shared" si="8"/>
        <v>10204</v>
      </c>
      <c r="G61">
        <f t="shared" si="9"/>
        <v>8.4691999996721279E-2</v>
      </c>
      <c r="K61">
        <f t="shared" ref="K61:K66" si="12">+G61</f>
        <v>8.4691999996721279E-2</v>
      </c>
      <c r="O61">
        <f t="shared" ca="1" si="6"/>
        <v>7.3350703838027734E-2</v>
      </c>
      <c r="Q61" s="2">
        <f t="shared" si="10"/>
        <v>39348.892</v>
      </c>
    </row>
    <row r="62" spans="1:32">
      <c r="A62" s="54" t="s">
        <v>217</v>
      </c>
      <c r="B62" s="61" t="s">
        <v>55</v>
      </c>
      <c r="C62" s="54">
        <v>54367.398399999998</v>
      </c>
      <c r="D62" s="54" t="s">
        <v>71</v>
      </c>
      <c r="E62">
        <f t="shared" si="7"/>
        <v>10204.051868010229</v>
      </c>
      <c r="F62">
        <f t="shared" si="8"/>
        <v>10204</v>
      </c>
      <c r="G62">
        <f t="shared" si="9"/>
        <v>9.1091999995114747E-2</v>
      </c>
      <c r="K62">
        <f t="shared" si="12"/>
        <v>9.1091999995114747E-2</v>
      </c>
      <c r="O62">
        <f t="shared" ca="1" si="6"/>
        <v>7.3350703838027734E-2</v>
      </c>
      <c r="Q62" s="2">
        <f t="shared" si="10"/>
        <v>39348.898399999998</v>
      </c>
    </row>
    <row r="63" spans="1:32">
      <c r="A63" s="54" t="s">
        <v>217</v>
      </c>
      <c r="B63" s="61" t="s">
        <v>55</v>
      </c>
      <c r="C63" s="54">
        <v>54388.473700000002</v>
      </c>
      <c r="D63" s="54" t="s">
        <v>71</v>
      </c>
      <c r="E63">
        <f t="shared" si="7"/>
        <v>10216.052195986056</v>
      </c>
      <c r="F63">
        <f t="shared" si="8"/>
        <v>10216</v>
      </c>
      <c r="G63">
        <f t="shared" si="9"/>
        <v>9.1668000000936445E-2</v>
      </c>
      <c r="K63">
        <f t="shared" si="12"/>
        <v>9.1668000000936445E-2</v>
      </c>
      <c r="O63">
        <f t="shared" ca="1" si="6"/>
        <v>7.34211363645388E-2</v>
      </c>
      <c r="Q63" s="2">
        <f t="shared" si="10"/>
        <v>39369.973700000002</v>
      </c>
    </row>
    <row r="64" spans="1:32">
      <c r="A64" s="54" t="s">
        <v>217</v>
      </c>
      <c r="B64" s="61" t="s">
        <v>55</v>
      </c>
      <c r="C64" s="54">
        <v>54388.474199999997</v>
      </c>
      <c r="D64" s="54" t="s">
        <v>71</v>
      </c>
      <c r="E64">
        <f t="shared" si="7"/>
        <v>10216.052480687291</v>
      </c>
      <c r="F64">
        <f t="shared" si="8"/>
        <v>10216</v>
      </c>
      <c r="G64">
        <f t="shared" si="9"/>
        <v>9.216799999558134E-2</v>
      </c>
      <c r="K64">
        <f t="shared" si="12"/>
        <v>9.216799999558134E-2</v>
      </c>
      <c r="O64">
        <f t="shared" ca="1" si="6"/>
        <v>7.34211363645388E-2</v>
      </c>
      <c r="Q64" s="2">
        <f t="shared" si="10"/>
        <v>39369.974199999997</v>
      </c>
    </row>
    <row r="65" spans="1:17">
      <c r="A65" s="33" t="s">
        <v>56</v>
      </c>
      <c r="B65" s="34" t="s">
        <v>55</v>
      </c>
      <c r="C65" s="33">
        <v>54683.517520000001</v>
      </c>
      <c r="D65" s="33">
        <v>4.0000000000000002E-4</v>
      </c>
      <c r="E65" s="30">
        <f t="shared" si="7"/>
        <v>10384.050877249923</v>
      </c>
      <c r="F65">
        <f t="shared" si="8"/>
        <v>10384</v>
      </c>
      <c r="G65">
        <f t="shared" si="9"/>
        <v>8.9352000002691057E-2</v>
      </c>
      <c r="K65">
        <f t="shared" si="12"/>
        <v>8.9352000002691057E-2</v>
      </c>
      <c r="O65">
        <f t="shared" ca="1" si="6"/>
        <v>7.4407191735693753E-2</v>
      </c>
      <c r="Q65" s="2">
        <f t="shared" si="10"/>
        <v>39665.017520000001</v>
      </c>
    </row>
    <row r="66" spans="1:17">
      <c r="A66" s="54" t="s">
        <v>241</v>
      </c>
      <c r="B66" s="61" t="s">
        <v>278</v>
      </c>
      <c r="C66" s="54">
        <v>54749.383000000002</v>
      </c>
      <c r="D66" s="54" t="s">
        <v>71</v>
      </c>
      <c r="E66">
        <f t="shared" si="7"/>
        <v>10421.554844561666</v>
      </c>
      <c r="F66">
        <f t="shared" si="8"/>
        <v>10421.5</v>
      </c>
      <c r="G66">
        <f t="shared" si="9"/>
        <v>9.631950000039069E-2</v>
      </c>
      <c r="K66">
        <f t="shared" si="12"/>
        <v>9.631950000039069E-2</v>
      </c>
      <c r="O66">
        <f t="shared" ca="1" si="6"/>
        <v>7.4627293381040849E-2</v>
      </c>
      <c r="Q66" s="2">
        <f t="shared" si="10"/>
        <v>39730.883000000002</v>
      </c>
    </row>
    <row r="67" spans="1:17">
      <c r="A67" s="31" t="s">
        <v>57</v>
      </c>
      <c r="B67" s="39" t="s">
        <v>55</v>
      </c>
      <c r="C67" s="32">
        <v>54757.277600000001</v>
      </c>
      <c r="D67" s="32">
        <v>1.2999999999999999E-3</v>
      </c>
      <c r="E67" s="30">
        <f t="shared" si="7"/>
        <v>10426.050049338726</v>
      </c>
      <c r="F67">
        <f t="shared" si="8"/>
        <v>10426</v>
      </c>
      <c r="G67">
        <f t="shared" si="9"/>
        <v>8.7897999997949228E-2</v>
      </c>
      <c r="J67">
        <f>+G67</f>
        <v>8.7897999997949228E-2</v>
      </c>
      <c r="O67">
        <f t="shared" ca="1" si="6"/>
        <v>7.4653705578482499E-2</v>
      </c>
      <c r="Q67" s="2">
        <f t="shared" si="10"/>
        <v>39738.777600000001</v>
      </c>
    </row>
    <row r="68" spans="1:17">
      <c r="A68" s="54" t="s">
        <v>241</v>
      </c>
      <c r="B68" s="61" t="s">
        <v>55</v>
      </c>
      <c r="C68" s="54">
        <v>54815.234199999999</v>
      </c>
      <c r="D68" s="54" t="s">
        <v>71</v>
      </c>
      <c r="E68">
        <f t="shared" si="7"/>
        <v>10459.050680806069</v>
      </c>
      <c r="F68">
        <f t="shared" si="8"/>
        <v>10459</v>
      </c>
      <c r="G68">
        <f t="shared" si="9"/>
        <v>8.9006999995035585E-2</v>
      </c>
      <c r="K68">
        <f>+G68</f>
        <v>8.9006999995035585E-2</v>
      </c>
      <c r="O68">
        <f t="shared" ca="1" si="6"/>
        <v>7.4847395026387931E-2</v>
      </c>
      <c r="Q68" s="2">
        <f t="shared" si="10"/>
        <v>39796.734199999999</v>
      </c>
    </row>
    <row r="69" spans="1:17">
      <c r="A69" s="54" t="s">
        <v>241</v>
      </c>
      <c r="B69" s="61" t="s">
        <v>278</v>
      </c>
      <c r="C69" s="54">
        <v>55051.4496</v>
      </c>
      <c r="D69" s="54" t="s">
        <v>71</v>
      </c>
      <c r="E69">
        <f t="shared" si="7"/>
        <v>10593.552314137069</v>
      </c>
      <c r="F69">
        <f t="shared" si="8"/>
        <v>10593.5</v>
      </c>
      <c r="G69">
        <f t="shared" si="9"/>
        <v>9.1875500002061017E-2</v>
      </c>
      <c r="K69">
        <f>+G69</f>
        <v>9.1875500002061017E-2</v>
      </c>
      <c r="O69">
        <f t="shared" ca="1" si="6"/>
        <v>7.5636826261032825E-2</v>
      </c>
      <c r="Q69" s="2">
        <f t="shared" si="10"/>
        <v>40032.9496</v>
      </c>
    </row>
    <row r="70" spans="1:17">
      <c r="A70" s="33" t="s">
        <v>54</v>
      </c>
      <c r="B70" s="34" t="s">
        <v>55</v>
      </c>
      <c r="C70" s="33">
        <v>55461.525099999999</v>
      </c>
      <c r="D70" s="33">
        <v>1E-4</v>
      </c>
      <c r="E70" s="30">
        <f t="shared" si="7"/>
        <v>10827.050318666095</v>
      </c>
      <c r="F70">
        <f t="shared" si="8"/>
        <v>10827</v>
      </c>
      <c r="G70">
        <f t="shared" si="9"/>
        <v>8.8370999998005573E-2</v>
      </c>
      <c r="J70">
        <f>+G70</f>
        <v>8.8370999998005573E-2</v>
      </c>
      <c r="O70">
        <f t="shared" ca="1" si="6"/>
        <v>7.7007325839394028E-2</v>
      </c>
      <c r="Q70" s="2">
        <f t="shared" si="10"/>
        <v>40443.025099999999</v>
      </c>
    </row>
    <row r="71" spans="1:17">
      <c r="A71" s="31" t="s">
        <v>58</v>
      </c>
      <c r="B71" s="39" t="s">
        <v>55</v>
      </c>
      <c r="C71" s="32">
        <v>55830.342270000001</v>
      </c>
      <c r="D71" s="32">
        <v>4.0000000000000002E-4</v>
      </c>
      <c r="E71" s="30">
        <f t="shared" si="7"/>
        <v>11037.055727989606</v>
      </c>
      <c r="F71">
        <f t="shared" si="8"/>
        <v>11037</v>
      </c>
      <c r="G71">
        <f t="shared" si="9"/>
        <v>9.7870999998121988E-2</v>
      </c>
      <c r="K71">
        <f>+G71</f>
        <v>9.7870999998121988E-2</v>
      </c>
      <c r="O71">
        <f t="shared" ca="1" si="6"/>
        <v>7.8239895053337713E-2</v>
      </c>
      <c r="Q71" s="2">
        <f t="shared" si="10"/>
        <v>40811.842270000001</v>
      </c>
    </row>
    <row r="72" spans="1:17">
      <c r="A72" s="54" t="s">
        <v>281</v>
      </c>
      <c r="B72" s="61" t="s">
        <v>55</v>
      </c>
      <c r="C72" s="54">
        <v>56924.448299999996</v>
      </c>
      <c r="D72" s="54" t="s">
        <v>71</v>
      </c>
      <c r="E72">
        <f t="shared" si="7"/>
        <v>11660.042409096317</v>
      </c>
      <c r="F72">
        <f t="shared" si="8"/>
        <v>11660</v>
      </c>
      <c r="G72">
        <f t="shared" si="9"/>
        <v>7.4479999995674007E-2</v>
      </c>
      <c r="K72">
        <f>+G72</f>
        <v>7.4479999995674007E-2</v>
      </c>
      <c r="O72">
        <f t="shared" ca="1" si="6"/>
        <v>8.1896517054704007E-2</v>
      </c>
      <c r="Q72" s="2">
        <f t="shared" si="10"/>
        <v>41905.948299999996</v>
      </c>
    </row>
    <row r="73" spans="1:17">
      <c r="A73" s="37" t="s">
        <v>60</v>
      </c>
      <c r="B73" s="38"/>
      <c r="C73" s="37">
        <v>56924.448299999996</v>
      </c>
      <c r="D73" s="37">
        <v>2.9999999999999997E-4</v>
      </c>
      <c r="E73" s="30">
        <f t="shared" si="7"/>
        <v>11660.042409096317</v>
      </c>
      <c r="F73">
        <f t="shared" si="8"/>
        <v>11660</v>
      </c>
      <c r="G73">
        <f t="shared" si="9"/>
        <v>7.4479999995674007E-2</v>
      </c>
      <c r="J73">
        <f>+G73</f>
        <v>7.4479999995674007E-2</v>
      </c>
      <c r="O73">
        <f t="shared" ca="1" si="6"/>
        <v>8.1896517054704007E-2</v>
      </c>
      <c r="Q73" s="2">
        <f t="shared" si="10"/>
        <v>41905.948299999996</v>
      </c>
    </row>
    <row r="74" spans="1:17" ht="12" customHeight="1">
      <c r="A74" s="40" t="s">
        <v>59</v>
      </c>
      <c r="B74" s="39"/>
      <c r="C74" s="40">
        <v>56932.353300000002</v>
      </c>
      <c r="D74" s="40">
        <v>1E-4</v>
      </c>
      <c r="E74" s="30">
        <f t="shared" si="7"/>
        <v>11664.543535659117</v>
      </c>
      <c r="F74">
        <f t="shared" si="8"/>
        <v>11664.5</v>
      </c>
      <c r="G74">
        <f t="shared" si="9"/>
        <v>7.6458499999716878E-2</v>
      </c>
      <c r="J74">
        <f>+G74</f>
        <v>7.6458499999716878E-2</v>
      </c>
      <c r="O74">
        <f t="shared" ca="1" si="6"/>
        <v>8.1922929252145671E-2</v>
      </c>
      <c r="Q74" s="2">
        <f t="shared" si="10"/>
        <v>41913.853300000002</v>
      </c>
    </row>
    <row r="75" spans="1:17" ht="12" customHeight="1">
      <c r="A75" s="55" t="s">
        <v>0</v>
      </c>
      <c r="B75" s="64" t="s">
        <v>55</v>
      </c>
      <c r="C75" s="56">
        <v>57644.481200000002</v>
      </c>
      <c r="D75" s="56">
        <v>2.9999999999999997E-4</v>
      </c>
      <c r="E75" s="30">
        <f t="shared" si="7"/>
        <v>12070.030924248404</v>
      </c>
      <c r="F75">
        <f t="shared" si="8"/>
        <v>12070</v>
      </c>
      <c r="G75">
        <f t="shared" si="9"/>
        <v>5.430999999953201E-2</v>
      </c>
      <c r="J75">
        <f>+G75</f>
        <v>5.430999999953201E-2</v>
      </c>
      <c r="O75">
        <f t="shared" ca="1" si="6"/>
        <v>8.430296171049885E-2</v>
      </c>
      <c r="Q75" s="2">
        <f t="shared" si="10"/>
        <v>42625.981200000002</v>
      </c>
    </row>
    <row r="76" spans="1:17" ht="12" customHeight="1">
      <c r="A76" s="57" t="s">
        <v>279</v>
      </c>
      <c r="B76" s="58" t="s">
        <v>55</v>
      </c>
      <c r="C76" s="60">
        <v>59451.655599999998</v>
      </c>
      <c r="D76" s="57">
        <v>5.9999999999999995E-4</v>
      </c>
      <c r="E76" s="30">
        <f t="shared" ref="E76:E77" si="13">+(C76-C$7)/C$8</f>
        <v>13099.040499889819</v>
      </c>
      <c r="F76">
        <f t="shared" ref="F76:F77" si="14">ROUND(2*E76,0)/2</f>
        <v>13099</v>
      </c>
      <c r="G76">
        <f t="shared" ref="G76:G77" si="15">+C76-(C$7+F76*C$8)</f>
        <v>7.1127000002888963E-2</v>
      </c>
      <c r="K76">
        <f>+G76</f>
        <v>7.1127000002888963E-2</v>
      </c>
      <c r="O76">
        <f t="shared" ref="O76:O77" ca="1" si="16">+C$11+C$12*F76</f>
        <v>9.0342550858822951E-2</v>
      </c>
      <c r="Q76" s="2">
        <f t="shared" ref="Q76:Q77" si="17">+C76-15018.5</f>
        <v>44433.155599999998</v>
      </c>
    </row>
    <row r="77" spans="1:17" ht="12" customHeight="1">
      <c r="A77" s="59" t="s">
        <v>280</v>
      </c>
      <c r="B77" s="58" t="s">
        <v>55</v>
      </c>
      <c r="C77" s="60">
        <v>59767.781499999997</v>
      </c>
      <c r="D77" s="57">
        <v>5.9999999999999995E-4</v>
      </c>
      <c r="E77" s="30">
        <f t="shared" si="13"/>
        <v>13279.043369678291</v>
      </c>
      <c r="F77">
        <f t="shared" si="14"/>
        <v>13279</v>
      </c>
      <c r="G77">
        <f t="shared" si="15"/>
        <v>7.6166999999259133E-2</v>
      </c>
      <c r="K77">
        <f>+G77</f>
        <v>7.6166999999259133E-2</v>
      </c>
      <c r="O77">
        <f t="shared" ca="1" si="16"/>
        <v>9.1399038756488971E-2</v>
      </c>
      <c r="Q77" s="2">
        <f t="shared" si="17"/>
        <v>44749.281499999997</v>
      </c>
    </row>
    <row r="78" spans="1:17" ht="12" customHeight="1">
      <c r="B78" s="15"/>
      <c r="C78" s="35"/>
      <c r="D78" s="35"/>
    </row>
    <row r="79" spans="1:17" ht="12" customHeight="1">
      <c r="B79" s="15"/>
      <c r="C79" s="35"/>
      <c r="D79" s="35"/>
    </row>
    <row r="80" spans="1:17">
      <c r="B80" s="15"/>
      <c r="C80" s="35"/>
      <c r="D80" s="35"/>
    </row>
    <row r="81" spans="2:4">
      <c r="B81" s="15"/>
      <c r="C81" s="35"/>
      <c r="D81" s="35"/>
    </row>
    <row r="82" spans="2:4">
      <c r="B82" s="15"/>
      <c r="C82" s="35"/>
      <c r="D82" s="35"/>
    </row>
    <row r="83" spans="2:4">
      <c r="B83" s="15"/>
      <c r="C83" s="35"/>
      <c r="D83" s="35"/>
    </row>
    <row r="84" spans="2:4">
      <c r="B84" s="15"/>
      <c r="C84" s="35"/>
      <c r="D84" s="35"/>
    </row>
    <row r="85" spans="2:4">
      <c r="B85" s="15"/>
      <c r="C85" s="35"/>
      <c r="D85" s="35"/>
    </row>
    <row r="86" spans="2:4">
      <c r="B86" s="15"/>
      <c r="C86" s="35"/>
      <c r="D86" s="35"/>
    </row>
    <row r="87" spans="2:4">
      <c r="B87" s="15"/>
      <c r="C87" s="35"/>
      <c r="D87" s="35"/>
    </row>
    <row r="88" spans="2:4">
      <c r="B88" s="15"/>
      <c r="C88" s="35"/>
      <c r="D88" s="35"/>
    </row>
    <row r="89" spans="2:4">
      <c r="B89" s="15"/>
      <c r="C89" s="35"/>
      <c r="D89" s="35"/>
    </row>
    <row r="90" spans="2:4">
      <c r="B90" s="15"/>
      <c r="C90" s="35"/>
      <c r="D90" s="35"/>
    </row>
    <row r="91" spans="2:4">
      <c r="B91" s="15"/>
      <c r="C91" s="35"/>
      <c r="D91" s="35"/>
    </row>
    <row r="92" spans="2:4">
      <c r="B92" s="15"/>
      <c r="C92" s="35"/>
      <c r="D92" s="35"/>
    </row>
    <row r="93" spans="2:4">
      <c r="B93" s="15"/>
      <c r="C93" s="35"/>
      <c r="D93" s="35"/>
    </row>
    <row r="94" spans="2:4">
      <c r="B94" s="15"/>
      <c r="C94" s="35"/>
      <c r="D94" s="35"/>
    </row>
    <row r="95" spans="2:4">
      <c r="B95" s="15"/>
      <c r="C95" s="35"/>
      <c r="D95" s="35"/>
    </row>
    <row r="96" spans="2:4">
      <c r="B96" s="15"/>
      <c r="C96" s="35"/>
      <c r="D96" s="35"/>
    </row>
    <row r="97" spans="2:4">
      <c r="B97" s="15"/>
      <c r="C97" s="35"/>
      <c r="D97" s="35"/>
    </row>
    <row r="98" spans="2:4">
      <c r="B98" s="15"/>
      <c r="C98" s="35"/>
      <c r="D98" s="35"/>
    </row>
    <row r="99" spans="2:4">
      <c r="B99" s="15"/>
      <c r="C99" s="35"/>
      <c r="D99" s="35"/>
    </row>
    <row r="100" spans="2:4">
      <c r="B100" s="15"/>
      <c r="C100" s="35"/>
      <c r="D100" s="35"/>
    </row>
    <row r="101" spans="2:4">
      <c r="B101" s="15"/>
      <c r="C101" s="35"/>
      <c r="D101" s="35"/>
    </row>
    <row r="102" spans="2:4">
      <c r="B102" s="15"/>
      <c r="C102" s="35"/>
      <c r="D102" s="35"/>
    </row>
    <row r="103" spans="2:4">
      <c r="B103" s="15"/>
      <c r="C103" s="35"/>
      <c r="D103" s="35"/>
    </row>
    <row r="104" spans="2:4">
      <c r="B104" s="15"/>
      <c r="C104" s="35"/>
      <c r="D104" s="35"/>
    </row>
    <row r="105" spans="2:4">
      <c r="B105" s="15"/>
      <c r="C105" s="35"/>
      <c r="D105" s="35"/>
    </row>
    <row r="106" spans="2:4">
      <c r="B106" s="15"/>
      <c r="C106" s="35"/>
      <c r="D106" s="35"/>
    </row>
    <row r="107" spans="2:4">
      <c r="B107" s="15"/>
      <c r="C107" s="35"/>
      <c r="D107" s="35"/>
    </row>
    <row r="108" spans="2:4">
      <c r="B108" s="15"/>
      <c r="C108" s="35"/>
      <c r="D108" s="35"/>
    </row>
    <row r="109" spans="2:4">
      <c r="B109" s="15"/>
      <c r="C109" s="35"/>
      <c r="D109" s="35"/>
    </row>
    <row r="110" spans="2:4">
      <c r="B110" s="15"/>
      <c r="C110" s="35"/>
      <c r="D110" s="35"/>
    </row>
    <row r="111" spans="2:4">
      <c r="B111" s="15"/>
      <c r="C111" s="35"/>
      <c r="D111" s="35"/>
    </row>
    <row r="112" spans="2:4">
      <c r="B112" s="15"/>
      <c r="C112" s="35"/>
      <c r="D112" s="35"/>
    </row>
    <row r="113" spans="2:4">
      <c r="B113" s="15"/>
      <c r="C113" s="35"/>
      <c r="D113" s="35"/>
    </row>
    <row r="114" spans="2:4">
      <c r="B114" s="15"/>
      <c r="C114" s="35"/>
      <c r="D114" s="35"/>
    </row>
    <row r="115" spans="2:4">
      <c r="B115" s="15"/>
      <c r="C115" s="35"/>
      <c r="D115" s="35"/>
    </row>
    <row r="116" spans="2:4">
      <c r="B116" s="15"/>
      <c r="C116" s="35"/>
      <c r="D116" s="35"/>
    </row>
    <row r="117" spans="2:4">
      <c r="B117" s="15"/>
      <c r="C117" s="35"/>
      <c r="D117" s="35"/>
    </row>
    <row r="118" spans="2:4">
      <c r="B118" s="15"/>
      <c r="C118" s="35"/>
      <c r="D118" s="35"/>
    </row>
    <row r="119" spans="2:4">
      <c r="B119" s="15"/>
      <c r="C119" s="35"/>
      <c r="D119" s="35"/>
    </row>
    <row r="120" spans="2:4">
      <c r="B120" s="15"/>
      <c r="C120" s="35"/>
      <c r="D120" s="35"/>
    </row>
    <row r="121" spans="2:4">
      <c r="B121" s="15"/>
      <c r="C121" s="35"/>
      <c r="D121" s="35"/>
    </row>
    <row r="122" spans="2:4">
      <c r="B122" s="15"/>
      <c r="C122" s="35"/>
      <c r="D122" s="35"/>
    </row>
    <row r="123" spans="2:4">
      <c r="B123" s="15"/>
      <c r="C123" s="35"/>
      <c r="D123" s="35"/>
    </row>
    <row r="124" spans="2:4">
      <c r="B124" s="15"/>
      <c r="C124" s="35"/>
      <c r="D124" s="35"/>
    </row>
    <row r="125" spans="2:4">
      <c r="B125" s="15"/>
      <c r="C125" s="35"/>
      <c r="D125" s="35"/>
    </row>
    <row r="126" spans="2:4">
      <c r="B126" s="15"/>
      <c r="C126" s="35"/>
      <c r="D126" s="35"/>
    </row>
    <row r="127" spans="2:4">
      <c r="B127" s="15"/>
      <c r="C127" s="35"/>
      <c r="D127" s="35"/>
    </row>
    <row r="128" spans="2:4">
      <c r="B128" s="15"/>
      <c r="C128" s="35"/>
      <c r="D128" s="35"/>
    </row>
    <row r="129" spans="2:4">
      <c r="B129" s="15"/>
      <c r="C129" s="35"/>
      <c r="D129" s="35"/>
    </row>
    <row r="130" spans="2:4">
      <c r="B130" s="15"/>
      <c r="C130" s="35"/>
      <c r="D130" s="35"/>
    </row>
    <row r="131" spans="2:4">
      <c r="B131" s="15"/>
      <c r="C131" s="35"/>
      <c r="D131" s="35"/>
    </row>
    <row r="132" spans="2:4">
      <c r="B132" s="15"/>
      <c r="C132" s="35"/>
      <c r="D132" s="35"/>
    </row>
    <row r="133" spans="2:4">
      <c r="B133" s="15"/>
      <c r="C133" s="35"/>
      <c r="D133" s="35"/>
    </row>
    <row r="134" spans="2:4">
      <c r="B134" s="15"/>
      <c r="C134" s="35"/>
      <c r="D134" s="35"/>
    </row>
    <row r="135" spans="2:4">
      <c r="B135" s="15"/>
      <c r="C135" s="35"/>
      <c r="D135" s="35"/>
    </row>
    <row r="136" spans="2:4">
      <c r="B136" s="15"/>
      <c r="C136" s="35"/>
      <c r="D136" s="35"/>
    </row>
    <row r="137" spans="2:4">
      <c r="B137" s="15"/>
      <c r="C137" s="35"/>
      <c r="D137" s="35"/>
    </row>
    <row r="138" spans="2:4">
      <c r="B138" s="15"/>
      <c r="C138" s="35"/>
      <c r="D138" s="35"/>
    </row>
    <row r="139" spans="2:4">
      <c r="B139" s="15"/>
      <c r="C139" s="35"/>
      <c r="D139" s="35"/>
    </row>
    <row r="140" spans="2:4">
      <c r="B140" s="15"/>
      <c r="C140" s="35"/>
      <c r="D140" s="35"/>
    </row>
    <row r="141" spans="2:4">
      <c r="B141" s="15"/>
      <c r="C141" s="35"/>
      <c r="D141" s="35"/>
    </row>
    <row r="142" spans="2:4">
      <c r="B142" s="15"/>
      <c r="C142" s="35"/>
      <c r="D142" s="35"/>
    </row>
    <row r="143" spans="2:4">
      <c r="B143" s="15"/>
      <c r="C143" s="35"/>
      <c r="D143" s="35"/>
    </row>
    <row r="144" spans="2:4">
      <c r="B144" s="15"/>
      <c r="C144" s="35"/>
      <c r="D144" s="35"/>
    </row>
    <row r="145" spans="2:4">
      <c r="B145" s="15"/>
      <c r="C145" s="35"/>
      <c r="D145" s="35"/>
    </row>
    <row r="146" spans="2:4">
      <c r="B146" s="15"/>
      <c r="C146" s="35"/>
      <c r="D146" s="35"/>
    </row>
    <row r="147" spans="2:4">
      <c r="B147" s="15"/>
      <c r="C147" s="35"/>
      <c r="D147" s="35"/>
    </row>
    <row r="148" spans="2:4">
      <c r="B148" s="15"/>
      <c r="C148" s="35"/>
      <c r="D148" s="35"/>
    </row>
    <row r="149" spans="2:4">
      <c r="B149" s="15"/>
      <c r="C149" s="35"/>
      <c r="D149" s="35"/>
    </row>
    <row r="150" spans="2:4">
      <c r="B150" s="15"/>
      <c r="C150" s="35"/>
      <c r="D150" s="35"/>
    </row>
    <row r="151" spans="2:4">
      <c r="B151" s="15"/>
      <c r="C151" s="35"/>
      <c r="D151" s="35"/>
    </row>
    <row r="152" spans="2:4">
      <c r="B152" s="15"/>
      <c r="C152" s="35"/>
      <c r="D152" s="35"/>
    </row>
    <row r="153" spans="2:4">
      <c r="B153" s="15"/>
      <c r="C153" s="35"/>
      <c r="D153" s="35"/>
    </row>
    <row r="154" spans="2:4">
      <c r="B154" s="15"/>
      <c r="C154" s="35"/>
      <c r="D154" s="35"/>
    </row>
    <row r="155" spans="2:4">
      <c r="B155" s="15"/>
      <c r="C155" s="35"/>
      <c r="D155" s="35"/>
    </row>
    <row r="156" spans="2:4">
      <c r="B156" s="15"/>
      <c r="C156" s="35"/>
      <c r="D156" s="35"/>
    </row>
    <row r="157" spans="2:4">
      <c r="B157" s="15"/>
      <c r="C157" s="35"/>
      <c r="D157" s="35"/>
    </row>
    <row r="158" spans="2:4">
      <c r="B158" s="15"/>
      <c r="C158" s="35"/>
      <c r="D158" s="35"/>
    </row>
    <row r="159" spans="2:4">
      <c r="B159" s="15"/>
      <c r="C159" s="35"/>
      <c r="D159" s="35"/>
    </row>
    <row r="160" spans="2:4">
      <c r="B160" s="15"/>
      <c r="C160" s="35"/>
      <c r="D160" s="35"/>
    </row>
    <row r="161" spans="2:4">
      <c r="B161" s="15"/>
      <c r="C161" s="35"/>
      <c r="D161" s="35"/>
    </row>
    <row r="162" spans="2:4">
      <c r="B162" s="15"/>
      <c r="C162" s="35"/>
      <c r="D162" s="35"/>
    </row>
    <row r="163" spans="2:4">
      <c r="B163" s="15"/>
      <c r="C163" s="35"/>
      <c r="D163" s="35"/>
    </row>
    <row r="164" spans="2:4">
      <c r="B164" s="15"/>
      <c r="C164" s="35"/>
      <c r="D164" s="35"/>
    </row>
    <row r="165" spans="2:4">
      <c r="B165" s="15"/>
      <c r="C165" s="35"/>
      <c r="D165" s="35"/>
    </row>
    <row r="166" spans="2:4">
      <c r="B166" s="15"/>
      <c r="C166" s="35"/>
      <c r="D166" s="35"/>
    </row>
    <row r="167" spans="2:4">
      <c r="B167" s="15"/>
      <c r="C167" s="35"/>
      <c r="D167" s="35"/>
    </row>
    <row r="168" spans="2:4">
      <c r="B168" s="15"/>
      <c r="C168" s="35"/>
      <c r="D168" s="35"/>
    </row>
    <row r="169" spans="2:4">
      <c r="B169" s="15"/>
      <c r="C169" s="35"/>
      <c r="D169" s="35"/>
    </row>
    <row r="170" spans="2:4">
      <c r="B170" s="15"/>
      <c r="C170" s="35"/>
      <c r="D170" s="35"/>
    </row>
    <row r="171" spans="2:4">
      <c r="B171" s="15"/>
      <c r="C171" s="35"/>
      <c r="D171" s="35"/>
    </row>
    <row r="172" spans="2:4">
      <c r="B172" s="15"/>
      <c r="C172" s="35"/>
      <c r="D172" s="35"/>
    </row>
    <row r="173" spans="2:4">
      <c r="B173" s="15"/>
      <c r="C173" s="35"/>
      <c r="D173" s="35"/>
    </row>
    <row r="174" spans="2:4">
      <c r="B174" s="15"/>
      <c r="C174" s="35"/>
      <c r="D174" s="35"/>
    </row>
    <row r="175" spans="2:4">
      <c r="B175" s="15"/>
      <c r="C175" s="35"/>
      <c r="D175" s="35"/>
    </row>
    <row r="176" spans="2:4">
      <c r="B176" s="15"/>
      <c r="C176" s="35"/>
      <c r="D176" s="35"/>
    </row>
    <row r="177" spans="2:4">
      <c r="B177" s="15"/>
      <c r="C177" s="35"/>
      <c r="D177" s="35"/>
    </row>
    <row r="178" spans="2:4">
      <c r="B178" s="15"/>
      <c r="C178" s="35"/>
      <c r="D178" s="35"/>
    </row>
    <row r="179" spans="2:4">
      <c r="B179" s="15"/>
      <c r="C179" s="35"/>
      <c r="D179" s="35"/>
    </row>
    <row r="180" spans="2:4">
      <c r="B180" s="15"/>
      <c r="C180" s="35"/>
      <c r="D180" s="35"/>
    </row>
    <row r="181" spans="2:4">
      <c r="B181" s="15"/>
      <c r="C181" s="35"/>
      <c r="D181" s="35"/>
    </row>
    <row r="182" spans="2:4">
      <c r="B182" s="15"/>
      <c r="C182" s="35"/>
      <c r="D182" s="35"/>
    </row>
    <row r="183" spans="2:4">
      <c r="B183" s="15"/>
      <c r="C183" s="35"/>
      <c r="D183" s="35"/>
    </row>
    <row r="184" spans="2:4">
      <c r="B184" s="15"/>
      <c r="C184" s="35"/>
      <c r="D184" s="35"/>
    </row>
    <row r="185" spans="2:4">
      <c r="B185" s="15"/>
      <c r="C185" s="35"/>
      <c r="D185" s="35"/>
    </row>
    <row r="186" spans="2:4">
      <c r="B186" s="15"/>
      <c r="C186" s="35"/>
      <c r="D186" s="35"/>
    </row>
    <row r="187" spans="2:4">
      <c r="B187" s="15"/>
      <c r="C187" s="35"/>
      <c r="D187" s="35"/>
    </row>
    <row r="188" spans="2:4">
      <c r="B188" s="15"/>
      <c r="C188" s="35"/>
      <c r="D188" s="35"/>
    </row>
    <row r="189" spans="2:4">
      <c r="B189" s="15"/>
      <c r="C189" s="35"/>
      <c r="D189" s="35"/>
    </row>
    <row r="190" spans="2:4">
      <c r="B190" s="15"/>
      <c r="C190" s="35"/>
      <c r="D190" s="35"/>
    </row>
    <row r="191" spans="2:4">
      <c r="B191" s="15"/>
      <c r="C191" s="35"/>
      <c r="D191" s="35"/>
    </row>
    <row r="192" spans="2:4">
      <c r="B192" s="15"/>
      <c r="C192" s="35"/>
      <c r="D192" s="35"/>
    </row>
    <row r="193" spans="2:4">
      <c r="B193" s="15"/>
      <c r="C193" s="35"/>
      <c r="D193" s="35"/>
    </row>
    <row r="194" spans="2:4">
      <c r="B194" s="15"/>
      <c r="C194" s="35"/>
      <c r="D194" s="35"/>
    </row>
    <row r="195" spans="2:4">
      <c r="B195" s="15"/>
      <c r="C195" s="35"/>
      <c r="D195" s="35"/>
    </row>
    <row r="196" spans="2:4">
      <c r="B196" s="15"/>
      <c r="C196" s="35"/>
      <c r="D196" s="35"/>
    </row>
    <row r="197" spans="2:4">
      <c r="B197" s="15"/>
      <c r="C197" s="35"/>
      <c r="D197" s="35"/>
    </row>
    <row r="198" spans="2:4">
      <c r="B198" s="15"/>
      <c r="C198" s="35"/>
      <c r="D198" s="35"/>
    </row>
    <row r="199" spans="2:4">
      <c r="B199" s="15"/>
      <c r="C199" s="35"/>
      <c r="D199" s="35"/>
    </row>
    <row r="200" spans="2:4">
      <c r="B200" s="15"/>
      <c r="C200" s="35"/>
      <c r="D200" s="35"/>
    </row>
    <row r="201" spans="2:4">
      <c r="B201" s="15"/>
      <c r="C201" s="35"/>
      <c r="D201" s="35"/>
    </row>
    <row r="202" spans="2:4">
      <c r="B202" s="15"/>
      <c r="C202" s="35"/>
      <c r="D202" s="35"/>
    </row>
    <row r="203" spans="2:4">
      <c r="B203" s="15"/>
      <c r="C203" s="35"/>
      <c r="D203" s="35"/>
    </row>
    <row r="204" spans="2:4">
      <c r="B204" s="15"/>
      <c r="C204" s="35"/>
      <c r="D204" s="35"/>
    </row>
    <row r="205" spans="2:4">
      <c r="B205" s="15"/>
      <c r="C205" s="35"/>
      <c r="D205" s="35"/>
    </row>
    <row r="206" spans="2:4">
      <c r="B206" s="15"/>
      <c r="C206" s="35"/>
      <c r="D206" s="35"/>
    </row>
    <row r="207" spans="2:4">
      <c r="B207" s="15"/>
      <c r="C207" s="35"/>
      <c r="D207" s="35"/>
    </row>
    <row r="208" spans="2:4">
      <c r="B208" s="15"/>
      <c r="C208" s="35"/>
      <c r="D208" s="35"/>
    </row>
    <row r="209" spans="2:4">
      <c r="B209" s="15"/>
      <c r="C209" s="35"/>
      <c r="D209" s="35"/>
    </row>
    <row r="210" spans="2:4">
      <c r="B210" s="15"/>
      <c r="C210" s="35"/>
      <c r="D210" s="35"/>
    </row>
    <row r="211" spans="2:4">
      <c r="B211" s="15"/>
      <c r="C211" s="35"/>
      <c r="D211" s="35"/>
    </row>
    <row r="212" spans="2:4">
      <c r="B212" s="15"/>
      <c r="C212" s="35"/>
      <c r="D212" s="35"/>
    </row>
    <row r="213" spans="2:4">
      <c r="B213" s="15"/>
      <c r="C213" s="35"/>
      <c r="D213" s="35"/>
    </row>
    <row r="214" spans="2:4">
      <c r="B214" s="15"/>
      <c r="C214" s="35"/>
      <c r="D214" s="35"/>
    </row>
    <row r="215" spans="2:4">
      <c r="B215" s="15"/>
      <c r="C215" s="35"/>
      <c r="D215" s="35"/>
    </row>
    <row r="216" spans="2:4">
      <c r="B216" s="15"/>
      <c r="C216" s="35"/>
      <c r="D216" s="35"/>
    </row>
    <row r="217" spans="2:4">
      <c r="B217" s="15"/>
      <c r="C217" s="35"/>
      <c r="D217" s="35"/>
    </row>
    <row r="218" spans="2:4">
      <c r="B218" s="15"/>
      <c r="C218" s="35"/>
      <c r="D218" s="35"/>
    </row>
    <row r="219" spans="2:4">
      <c r="B219" s="15"/>
      <c r="C219" s="35"/>
      <c r="D219" s="35"/>
    </row>
    <row r="220" spans="2:4">
      <c r="B220" s="15"/>
      <c r="C220" s="35"/>
      <c r="D220" s="35"/>
    </row>
    <row r="221" spans="2:4">
      <c r="B221" s="15"/>
      <c r="C221" s="35"/>
      <c r="D221" s="35"/>
    </row>
    <row r="222" spans="2:4">
      <c r="B222" s="15"/>
      <c r="C222" s="35"/>
      <c r="D222" s="35"/>
    </row>
    <row r="223" spans="2:4">
      <c r="B223" s="15"/>
      <c r="C223" s="35"/>
      <c r="D223" s="35"/>
    </row>
    <row r="224" spans="2:4">
      <c r="B224" s="15"/>
      <c r="C224" s="35"/>
      <c r="D224" s="35"/>
    </row>
    <row r="225" spans="2:4">
      <c r="B225" s="15"/>
      <c r="C225" s="35"/>
      <c r="D225" s="35"/>
    </row>
    <row r="226" spans="2:4">
      <c r="B226" s="15"/>
      <c r="C226" s="35"/>
      <c r="D226" s="35"/>
    </row>
    <row r="227" spans="2:4">
      <c r="B227" s="15"/>
      <c r="C227" s="35"/>
      <c r="D227" s="35"/>
    </row>
    <row r="228" spans="2:4">
      <c r="B228" s="15"/>
      <c r="C228" s="35"/>
      <c r="D228" s="35"/>
    </row>
    <row r="229" spans="2:4">
      <c r="B229" s="15"/>
      <c r="C229" s="35"/>
      <c r="D229" s="35"/>
    </row>
    <row r="230" spans="2:4">
      <c r="B230" s="15"/>
      <c r="C230" s="35"/>
      <c r="D230" s="35"/>
    </row>
    <row r="231" spans="2:4">
      <c r="B231" s="15"/>
      <c r="C231" s="35"/>
      <c r="D231" s="35"/>
    </row>
    <row r="232" spans="2:4">
      <c r="B232" s="15"/>
      <c r="C232" s="35"/>
      <c r="D232" s="35"/>
    </row>
    <row r="233" spans="2:4">
      <c r="B233" s="15"/>
      <c r="C233" s="35"/>
      <c r="D233" s="35"/>
    </row>
    <row r="234" spans="2:4">
      <c r="B234" s="15"/>
      <c r="C234" s="35"/>
      <c r="D234" s="35"/>
    </row>
    <row r="235" spans="2:4">
      <c r="B235" s="15"/>
      <c r="C235" s="35"/>
      <c r="D235" s="35"/>
    </row>
    <row r="236" spans="2:4">
      <c r="B236" s="15"/>
      <c r="C236" s="35"/>
      <c r="D236" s="35"/>
    </row>
    <row r="237" spans="2:4">
      <c r="B237" s="15"/>
      <c r="C237" s="35"/>
      <c r="D237" s="35"/>
    </row>
    <row r="238" spans="2:4">
      <c r="B238" s="15"/>
      <c r="C238" s="35"/>
      <c r="D238" s="35"/>
    </row>
    <row r="239" spans="2:4">
      <c r="B239" s="15"/>
      <c r="C239" s="35"/>
      <c r="D239" s="35"/>
    </row>
    <row r="240" spans="2:4">
      <c r="B240" s="15"/>
      <c r="C240" s="35"/>
      <c r="D240" s="35"/>
    </row>
    <row r="241" spans="2:4">
      <c r="B241" s="15"/>
      <c r="C241" s="35"/>
      <c r="D241" s="35"/>
    </row>
    <row r="242" spans="2:4">
      <c r="B242" s="15"/>
      <c r="C242" s="35"/>
      <c r="D242" s="35"/>
    </row>
    <row r="243" spans="2:4">
      <c r="B243" s="15"/>
      <c r="C243" s="35"/>
      <c r="D243" s="35"/>
    </row>
    <row r="244" spans="2:4">
      <c r="B244" s="15"/>
      <c r="C244" s="35"/>
      <c r="D244" s="35"/>
    </row>
    <row r="245" spans="2:4">
      <c r="B245" s="15"/>
      <c r="C245" s="35"/>
      <c r="D245" s="35"/>
    </row>
    <row r="246" spans="2:4">
      <c r="B246" s="15"/>
      <c r="C246" s="35"/>
      <c r="D246" s="35"/>
    </row>
    <row r="247" spans="2:4">
      <c r="B247" s="15"/>
      <c r="C247" s="35"/>
      <c r="D247" s="35"/>
    </row>
    <row r="248" spans="2:4">
      <c r="B248" s="15"/>
      <c r="C248" s="35"/>
      <c r="D248" s="35"/>
    </row>
    <row r="249" spans="2:4">
      <c r="B249" s="15"/>
      <c r="C249" s="35"/>
      <c r="D249" s="35"/>
    </row>
    <row r="250" spans="2:4">
      <c r="B250" s="15"/>
      <c r="C250" s="35"/>
      <c r="D250" s="35"/>
    </row>
    <row r="251" spans="2:4">
      <c r="B251" s="15"/>
      <c r="C251" s="35"/>
      <c r="D251" s="35"/>
    </row>
    <row r="252" spans="2:4">
      <c r="B252" s="15"/>
      <c r="C252" s="35"/>
      <c r="D252" s="35"/>
    </row>
    <row r="253" spans="2:4">
      <c r="B253" s="15"/>
      <c r="C253" s="35"/>
      <c r="D253" s="35"/>
    </row>
    <row r="254" spans="2:4">
      <c r="B254" s="15"/>
      <c r="C254" s="35"/>
      <c r="D254" s="35"/>
    </row>
    <row r="255" spans="2:4">
      <c r="B255" s="15"/>
      <c r="C255" s="35"/>
      <c r="D255" s="35"/>
    </row>
    <row r="256" spans="2:4">
      <c r="B256" s="15"/>
      <c r="C256" s="35"/>
      <c r="D256" s="35"/>
    </row>
    <row r="257" spans="2:4">
      <c r="B257" s="15"/>
      <c r="C257" s="35"/>
      <c r="D257" s="35"/>
    </row>
    <row r="258" spans="2:4">
      <c r="B258" s="15"/>
      <c r="C258" s="35"/>
      <c r="D258" s="35"/>
    </row>
    <row r="259" spans="2:4">
      <c r="B259" s="15"/>
      <c r="C259" s="35"/>
      <c r="D259" s="35"/>
    </row>
    <row r="260" spans="2:4">
      <c r="B260" s="15"/>
      <c r="C260" s="35"/>
      <c r="D260" s="35"/>
    </row>
    <row r="261" spans="2:4">
      <c r="B261" s="15"/>
      <c r="C261" s="35"/>
      <c r="D261" s="35"/>
    </row>
    <row r="262" spans="2:4">
      <c r="B262" s="15"/>
      <c r="C262" s="35"/>
      <c r="D262" s="35"/>
    </row>
    <row r="263" spans="2:4">
      <c r="B263" s="15"/>
      <c r="C263" s="35"/>
      <c r="D263" s="35"/>
    </row>
    <row r="264" spans="2:4">
      <c r="B264" s="15"/>
      <c r="C264" s="35"/>
      <c r="D264" s="35"/>
    </row>
    <row r="265" spans="2:4">
      <c r="B265" s="15"/>
      <c r="C265" s="35"/>
      <c r="D265" s="35"/>
    </row>
    <row r="266" spans="2:4">
      <c r="B266" s="15"/>
      <c r="C266" s="35"/>
      <c r="D266" s="35"/>
    </row>
    <row r="267" spans="2:4">
      <c r="B267" s="15"/>
      <c r="C267" s="35"/>
      <c r="D267" s="35"/>
    </row>
    <row r="268" spans="2:4">
      <c r="B268" s="15"/>
      <c r="C268" s="35"/>
      <c r="D268" s="35"/>
    </row>
    <row r="269" spans="2:4">
      <c r="B269" s="15"/>
      <c r="C269" s="35"/>
      <c r="D269" s="35"/>
    </row>
    <row r="270" spans="2:4">
      <c r="B270" s="15"/>
      <c r="C270" s="35"/>
      <c r="D270" s="35"/>
    </row>
    <row r="271" spans="2:4">
      <c r="B271" s="15"/>
      <c r="C271" s="35"/>
      <c r="D271" s="35"/>
    </row>
    <row r="272" spans="2:4">
      <c r="B272" s="15"/>
      <c r="C272" s="35"/>
      <c r="D272" s="35"/>
    </row>
    <row r="273" spans="2:4">
      <c r="B273" s="15"/>
      <c r="C273" s="35"/>
      <c r="D273" s="35"/>
    </row>
    <row r="274" spans="2:4">
      <c r="B274" s="15"/>
      <c r="C274" s="35"/>
      <c r="D274" s="35"/>
    </row>
    <row r="275" spans="2:4">
      <c r="B275" s="15"/>
      <c r="C275" s="35"/>
      <c r="D275" s="35"/>
    </row>
    <row r="276" spans="2:4">
      <c r="B276" s="15"/>
      <c r="C276" s="35"/>
      <c r="D276" s="35"/>
    </row>
    <row r="277" spans="2:4">
      <c r="B277" s="15"/>
      <c r="C277" s="35"/>
      <c r="D277" s="35"/>
    </row>
    <row r="278" spans="2:4">
      <c r="B278" s="15"/>
      <c r="C278" s="35"/>
      <c r="D278" s="35"/>
    </row>
    <row r="279" spans="2:4">
      <c r="B279" s="15"/>
      <c r="C279" s="35"/>
      <c r="D279" s="35"/>
    </row>
    <row r="280" spans="2:4">
      <c r="B280" s="15"/>
      <c r="C280" s="35"/>
      <c r="D280" s="35"/>
    </row>
    <row r="281" spans="2:4">
      <c r="B281" s="15"/>
      <c r="C281" s="35"/>
      <c r="D281" s="35"/>
    </row>
    <row r="282" spans="2:4">
      <c r="B282" s="15"/>
      <c r="C282" s="35"/>
      <c r="D282" s="35"/>
    </row>
    <row r="283" spans="2:4">
      <c r="B283" s="15"/>
      <c r="C283" s="35"/>
      <c r="D283" s="35"/>
    </row>
    <row r="284" spans="2:4">
      <c r="B284" s="15"/>
      <c r="C284" s="35"/>
      <c r="D284" s="35"/>
    </row>
    <row r="285" spans="2:4">
      <c r="B285" s="15"/>
      <c r="C285" s="35"/>
      <c r="D285" s="35"/>
    </row>
    <row r="286" spans="2:4">
      <c r="B286" s="15"/>
      <c r="C286" s="35"/>
      <c r="D286" s="35"/>
    </row>
    <row r="287" spans="2:4">
      <c r="B287" s="15"/>
      <c r="C287" s="35"/>
      <c r="D287" s="35"/>
    </row>
    <row r="288" spans="2:4">
      <c r="B288" s="15"/>
      <c r="C288" s="35"/>
      <c r="D288" s="35"/>
    </row>
    <row r="289" spans="2:4">
      <c r="B289" s="15"/>
      <c r="C289" s="35"/>
      <c r="D289" s="35"/>
    </row>
    <row r="290" spans="2:4">
      <c r="B290" s="15"/>
      <c r="C290" s="35"/>
      <c r="D290" s="35"/>
    </row>
    <row r="291" spans="2:4">
      <c r="B291" s="15"/>
      <c r="C291" s="35"/>
      <c r="D291" s="35"/>
    </row>
    <row r="292" spans="2:4">
      <c r="B292" s="15"/>
      <c r="C292" s="35"/>
      <c r="D292" s="35"/>
    </row>
    <row r="293" spans="2:4">
      <c r="B293" s="15"/>
      <c r="C293" s="35"/>
      <c r="D293" s="35"/>
    </row>
    <row r="294" spans="2:4">
      <c r="B294" s="15"/>
      <c r="C294" s="35"/>
      <c r="D294" s="35"/>
    </row>
    <row r="295" spans="2:4">
      <c r="B295" s="15"/>
      <c r="C295" s="35"/>
      <c r="D295" s="35"/>
    </row>
    <row r="296" spans="2:4">
      <c r="B296" s="15"/>
      <c r="C296" s="35"/>
      <c r="D296" s="35"/>
    </row>
    <row r="297" spans="2:4">
      <c r="B297" s="15"/>
      <c r="C297" s="35"/>
      <c r="D297" s="35"/>
    </row>
    <row r="298" spans="2:4">
      <c r="B298" s="15"/>
      <c r="C298" s="35"/>
      <c r="D298" s="35"/>
    </row>
    <row r="299" spans="2:4">
      <c r="B299" s="15"/>
      <c r="C299" s="35"/>
      <c r="D299" s="35"/>
    </row>
    <row r="300" spans="2:4">
      <c r="B300" s="15"/>
      <c r="C300" s="35"/>
      <c r="D300" s="35"/>
    </row>
    <row r="301" spans="2:4">
      <c r="B301" s="15"/>
      <c r="C301" s="35"/>
      <c r="D301" s="35"/>
    </row>
    <row r="302" spans="2:4">
      <c r="B302" s="15"/>
      <c r="C302" s="35"/>
      <c r="D302" s="35"/>
    </row>
    <row r="303" spans="2:4">
      <c r="B303" s="15"/>
      <c r="C303" s="35"/>
      <c r="D303" s="35"/>
    </row>
    <row r="304" spans="2:4">
      <c r="B304" s="15"/>
      <c r="C304" s="35"/>
      <c r="D304" s="35"/>
    </row>
    <row r="305" spans="2:4">
      <c r="B305" s="15"/>
      <c r="C305" s="35"/>
      <c r="D305" s="35"/>
    </row>
    <row r="306" spans="2:4">
      <c r="B306" s="15"/>
      <c r="C306" s="35"/>
      <c r="D306" s="35"/>
    </row>
    <row r="307" spans="2:4">
      <c r="B307" s="15"/>
      <c r="C307" s="35"/>
      <c r="D307" s="35"/>
    </row>
    <row r="308" spans="2:4">
      <c r="B308" s="15"/>
      <c r="C308" s="35"/>
      <c r="D308" s="35"/>
    </row>
    <row r="309" spans="2:4">
      <c r="B309" s="15"/>
      <c r="C309" s="35"/>
      <c r="D309" s="35"/>
    </row>
    <row r="310" spans="2:4">
      <c r="B310" s="15"/>
      <c r="C310" s="35"/>
      <c r="D310" s="35"/>
    </row>
    <row r="311" spans="2:4">
      <c r="B311" s="15"/>
      <c r="C311" s="35"/>
      <c r="D311" s="35"/>
    </row>
    <row r="312" spans="2:4">
      <c r="B312" s="15"/>
      <c r="C312" s="35"/>
      <c r="D312" s="35"/>
    </row>
    <row r="313" spans="2:4">
      <c r="B313" s="15"/>
      <c r="C313" s="35"/>
      <c r="D313" s="35"/>
    </row>
    <row r="314" spans="2:4">
      <c r="B314" s="15"/>
      <c r="C314" s="35"/>
      <c r="D314" s="35"/>
    </row>
    <row r="315" spans="2:4">
      <c r="B315" s="15"/>
      <c r="C315" s="35"/>
      <c r="D315" s="35"/>
    </row>
    <row r="316" spans="2:4">
      <c r="B316" s="15"/>
      <c r="C316" s="35"/>
      <c r="D316" s="35"/>
    </row>
    <row r="317" spans="2:4">
      <c r="B317" s="15"/>
      <c r="C317" s="35"/>
      <c r="D317" s="35"/>
    </row>
    <row r="318" spans="2:4">
      <c r="B318" s="15"/>
      <c r="C318" s="35"/>
      <c r="D318" s="35"/>
    </row>
    <row r="319" spans="2:4">
      <c r="B319" s="15"/>
      <c r="C319" s="35"/>
      <c r="D319" s="35"/>
    </row>
    <row r="320" spans="2:4">
      <c r="B320" s="15"/>
      <c r="C320" s="35"/>
      <c r="D320" s="35"/>
    </row>
    <row r="321" spans="2:4">
      <c r="B321" s="15"/>
      <c r="C321" s="35"/>
      <c r="D321" s="35"/>
    </row>
    <row r="322" spans="2:4">
      <c r="B322" s="15"/>
      <c r="C322" s="35"/>
      <c r="D322" s="35"/>
    </row>
    <row r="323" spans="2:4">
      <c r="B323" s="15"/>
      <c r="C323" s="35"/>
      <c r="D323" s="35"/>
    </row>
    <row r="324" spans="2:4">
      <c r="B324" s="15"/>
      <c r="C324" s="35"/>
      <c r="D324" s="35"/>
    </row>
    <row r="325" spans="2:4">
      <c r="B325" s="15"/>
      <c r="C325" s="35"/>
      <c r="D325" s="35"/>
    </row>
    <row r="326" spans="2:4">
      <c r="B326" s="15"/>
      <c r="C326" s="35"/>
      <c r="D326" s="35"/>
    </row>
    <row r="327" spans="2:4">
      <c r="B327" s="15"/>
      <c r="C327" s="35"/>
      <c r="D327" s="35"/>
    </row>
    <row r="328" spans="2:4">
      <c r="B328" s="15"/>
      <c r="C328" s="35"/>
      <c r="D328" s="35"/>
    </row>
    <row r="329" spans="2:4">
      <c r="B329" s="15"/>
      <c r="C329" s="35"/>
      <c r="D329" s="35"/>
    </row>
    <row r="330" spans="2:4">
      <c r="B330" s="15"/>
      <c r="C330" s="35"/>
      <c r="D330" s="35"/>
    </row>
    <row r="331" spans="2:4">
      <c r="B331" s="15"/>
      <c r="C331" s="35"/>
      <c r="D331" s="35"/>
    </row>
    <row r="332" spans="2:4">
      <c r="B332" s="15"/>
      <c r="C332" s="35"/>
      <c r="D332" s="35"/>
    </row>
    <row r="333" spans="2:4">
      <c r="B333" s="15"/>
      <c r="C333" s="35"/>
      <c r="D333" s="35"/>
    </row>
    <row r="334" spans="2:4">
      <c r="B334" s="15"/>
      <c r="C334" s="35"/>
      <c r="D334" s="35"/>
    </row>
    <row r="335" spans="2:4">
      <c r="B335" s="15"/>
      <c r="C335" s="35"/>
      <c r="D335" s="35"/>
    </row>
    <row r="336" spans="2:4">
      <c r="B336" s="15"/>
      <c r="C336" s="35"/>
      <c r="D336" s="35"/>
    </row>
    <row r="337" spans="2:4">
      <c r="B337" s="15"/>
      <c r="C337" s="35"/>
      <c r="D337" s="35"/>
    </row>
    <row r="338" spans="2:4">
      <c r="B338" s="15"/>
      <c r="C338" s="35"/>
      <c r="D338" s="35"/>
    </row>
    <row r="339" spans="2:4">
      <c r="B339" s="15"/>
      <c r="C339" s="35"/>
      <c r="D339" s="35"/>
    </row>
    <row r="340" spans="2:4">
      <c r="B340" s="15"/>
      <c r="C340" s="35"/>
      <c r="D340" s="35"/>
    </row>
    <row r="341" spans="2:4">
      <c r="B341" s="15"/>
      <c r="C341" s="35"/>
      <c r="D341" s="35"/>
    </row>
    <row r="342" spans="2:4">
      <c r="B342" s="15"/>
      <c r="C342" s="35"/>
      <c r="D342" s="35"/>
    </row>
    <row r="343" spans="2:4">
      <c r="B343" s="15"/>
      <c r="C343" s="35"/>
      <c r="D343" s="35"/>
    </row>
    <row r="344" spans="2:4">
      <c r="B344" s="15"/>
      <c r="C344" s="35"/>
      <c r="D344" s="35"/>
    </row>
    <row r="345" spans="2:4">
      <c r="B345" s="15"/>
      <c r="C345" s="35"/>
      <c r="D345" s="35"/>
    </row>
    <row r="346" spans="2:4">
      <c r="B346" s="15"/>
      <c r="C346" s="35"/>
      <c r="D346" s="35"/>
    </row>
    <row r="347" spans="2:4">
      <c r="B347" s="15"/>
      <c r="C347" s="35"/>
      <c r="D347" s="35"/>
    </row>
    <row r="348" spans="2:4">
      <c r="B348" s="15"/>
      <c r="C348" s="35"/>
      <c r="D348" s="35"/>
    </row>
    <row r="349" spans="2:4">
      <c r="B349" s="15"/>
      <c r="C349" s="35"/>
      <c r="D349" s="35"/>
    </row>
    <row r="350" spans="2:4">
      <c r="B350" s="15"/>
      <c r="C350" s="35"/>
      <c r="D350" s="35"/>
    </row>
    <row r="351" spans="2:4">
      <c r="B351" s="15"/>
      <c r="C351" s="35"/>
      <c r="D351" s="35"/>
    </row>
    <row r="352" spans="2:4">
      <c r="B352" s="15"/>
      <c r="C352" s="35"/>
      <c r="D352" s="35"/>
    </row>
    <row r="353" spans="2:4">
      <c r="B353" s="15"/>
      <c r="C353" s="35"/>
      <c r="D353" s="35"/>
    </row>
    <row r="354" spans="2:4">
      <c r="B354" s="15"/>
      <c r="C354" s="35"/>
      <c r="D354" s="35"/>
    </row>
    <row r="355" spans="2:4">
      <c r="B355" s="15"/>
      <c r="C355" s="35"/>
      <c r="D355" s="35"/>
    </row>
    <row r="356" spans="2:4">
      <c r="B356" s="15"/>
      <c r="C356" s="35"/>
      <c r="D356" s="35"/>
    </row>
    <row r="357" spans="2:4">
      <c r="B357" s="15"/>
      <c r="C357" s="35"/>
      <c r="D357" s="35"/>
    </row>
    <row r="358" spans="2:4">
      <c r="B358" s="15"/>
      <c r="C358" s="35"/>
      <c r="D358" s="35"/>
    </row>
    <row r="359" spans="2:4">
      <c r="B359" s="15"/>
      <c r="C359" s="35"/>
      <c r="D359" s="35"/>
    </row>
    <row r="360" spans="2:4">
      <c r="B360" s="15"/>
      <c r="C360" s="35"/>
      <c r="D360" s="35"/>
    </row>
    <row r="361" spans="2:4">
      <c r="B361" s="15"/>
      <c r="C361" s="35"/>
      <c r="D361" s="35"/>
    </row>
    <row r="362" spans="2:4">
      <c r="B362" s="15"/>
      <c r="C362" s="35"/>
      <c r="D362" s="35"/>
    </row>
    <row r="363" spans="2:4">
      <c r="B363" s="15"/>
      <c r="C363" s="35"/>
      <c r="D363" s="35"/>
    </row>
    <row r="364" spans="2:4">
      <c r="C364" s="35"/>
      <c r="D364" s="35"/>
    </row>
    <row r="365" spans="2:4">
      <c r="C365" s="35"/>
      <c r="D365" s="35"/>
    </row>
    <row r="366" spans="2:4">
      <c r="C366" s="35"/>
      <c r="D366" s="35"/>
    </row>
  </sheetData>
  <phoneticPr fontId="7" type="noConversion"/>
  <hyperlinks>
    <hyperlink ref="H64762" r:id="rId1" display="http://vsolj.cetus-net.org/bulletin.html" xr:uid="{00000000-0004-0000-0000-000000000000}"/>
    <hyperlink ref="H64755" r:id="rId2" display="https://www.aavso.org/ejaavso" xr:uid="{00000000-0004-0000-0000-000001000000}"/>
    <hyperlink ref="AP906" r:id="rId3" display="http://cdsbib.u-strasbg.fr/cgi-bin/cdsbib?1990RMxAA..21..381G" xr:uid="{00000000-0004-0000-0000-000002000000}"/>
    <hyperlink ref="AP910" r:id="rId4" display="http://cdsbib.u-strasbg.fr/cgi-bin/cdsbib?1990RMxAA..21..381G" xr:uid="{00000000-0004-0000-0000-000003000000}"/>
    <hyperlink ref="AP909" r:id="rId5" display="http://cdsbib.u-strasbg.fr/cgi-bin/cdsbib?1990RMxAA..21..381G" xr:uid="{00000000-0004-0000-0000-000004000000}"/>
    <hyperlink ref="AP890" r:id="rId6" display="http://cdsbib.u-strasbg.fr/cgi-bin/cdsbib?1990RMxAA..21..381G" xr:uid="{00000000-0004-0000-0000-000005000000}"/>
    <hyperlink ref="I64762" r:id="rId7" display="http://vsolj.cetus-net.org/bulletin.html" xr:uid="{00000000-0004-0000-0000-000006000000}"/>
    <hyperlink ref="AQ1046" r:id="rId8" display="http://cdsbib.u-strasbg.fr/cgi-bin/cdsbib?1990RMxAA..21..381G" xr:uid="{00000000-0004-0000-0000-000007000000}"/>
    <hyperlink ref="AQ55812" r:id="rId9" display="http://cdsbib.u-strasbg.fr/cgi-bin/cdsbib?1990RMxAA..21..381G" xr:uid="{00000000-0004-0000-0000-000008000000}"/>
    <hyperlink ref="AQ1047" r:id="rId10" display="http://cdsbib.u-strasbg.fr/cgi-bin/cdsbib?1990RMxAA..21..381G" xr:uid="{00000000-0004-0000-0000-000009000000}"/>
    <hyperlink ref="H64759" r:id="rId11" display="https://www.aavso.org/ejaavso" xr:uid="{00000000-0004-0000-0000-00000A000000}"/>
    <hyperlink ref="H1932" r:id="rId12" display="http://vsolj.cetus-net.org/bulletin.html" xr:uid="{00000000-0004-0000-0000-00000B000000}"/>
    <hyperlink ref="AP3176" r:id="rId13" display="http://cdsbib.u-strasbg.fr/cgi-bin/cdsbib?1990RMxAA..21..381G" xr:uid="{00000000-0004-0000-0000-00000C000000}"/>
    <hyperlink ref="AP3179" r:id="rId14" display="http://cdsbib.u-strasbg.fr/cgi-bin/cdsbib?1990RMxAA..21..381G" xr:uid="{00000000-0004-0000-0000-00000D000000}"/>
    <hyperlink ref="AP3177" r:id="rId15" display="http://cdsbib.u-strasbg.fr/cgi-bin/cdsbib?1990RMxAA..21..381G" xr:uid="{00000000-0004-0000-0000-00000E000000}"/>
    <hyperlink ref="AP3161" r:id="rId16" display="http://cdsbib.u-strasbg.fr/cgi-bin/cdsbib?1990RMxAA..21..381G" xr:uid="{00000000-0004-0000-0000-00000F000000}"/>
    <hyperlink ref="I1932" r:id="rId17" display="http://vsolj.cetus-net.org/bulletin.html" xr:uid="{00000000-0004-0000-0000-000010000000}"/>
    <hyperlink ref="AQ3390" r:id="rId18" display="http://cdsbib.u-strasbg.fr/cgi-bin/cdsbib?1990RMxAA..21..381G" xr:uid="{00000000-0004-0000-0000-000011000000}"/>
    <hyperlink ref="AQ91" r:id="rId19" display="http://cdsbib.u-strasbg.fr/cgi-bin/cdsbib?1990RMxAA..21..381G" xr:uid="{00000000-0004-0000-0000-000012000000}"/>
    <hyperlink ref="AQ339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3"/>
  <sheetViews>
    <sheetView topLeftCell="A14" workbookViewId="0">
      <selection activeCell="A31" sqref="A31:D61"/>
    </sheetView>
  </sheetViews>
  <sheetFormatPr defaultRowHeight="12.75"/>
  <cols>
    <col min="1" max="1" width="19.7109375" style="35" customWidth="1"/>
    <col min="2" max="2" width="4.42578125" style="11" customWidth="1"/>
    <col min="3" max="3" width="12.7109375" style="3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1" t="s">
        <v>61</v>
      </c>
      <c r="I1" s="42" t="s">
        <v>62</v>
      </c>
      <c r="J1" s="43" t="s">
        <v>63</v>
      </c>
    </row>
    <row r="2" spans="1:16">
      <c r="I2" s="44" t="s">
        <v>64</v>
      </c>
      <c r="J2" s="45" t="s">
        <v>65</v>
      </c>
    </row>
    <row r="3" spans="1:16">
      <c r="A3" s="46" t="s">
        <v>66</v>
      </c>
      <c r="I3" s="44" t="s">
        <v>67</v>
      </c>
      <c r="J3" s="45" t="s">
        <v>68</v>
      </c>
    </row>
    <row r="4" spans="1:16">
      <c r="I4" s="44" t="s">
        <v>69</v>
      </c>
      <c r="J4" s="45" t="s">
        <v>68</v>
      </c>
    </row>
    <row r="5" spans="1:16" ht="13.5" thickBot="1">
      <c r="I5" s="47" t="s">
        <v>70</v>
      </c>
      <c r="J5" s="48" t="s">
        <v>71</v>
      </c>
    </row>
    <row r="10" spans="1:16" ht="13.5" thickBot="1"/>
    <row r="11" spans="1:16" ht="12.75" customHeight="1" thickBot="1">
      <c r="A11" s="35" t="str">
        <f t="shared" ref="A11:A42" si="0">P11</f>
        <v> AJ 64.260 </v>
      </c>
      <c r="B11" s="15" t="str">
        <f t="shared" ref="B11:B42" si="1">IF(H11=INT(H11),"I","II")</f>
        <v>I</v>
      </c>
      <c r="C11" s="35">
        <f t="shared" ref="C11:C42" si="2">1*G11</f>
        <v>36446.767</v>
      </c>
      <c r="D11" s="11" t="str">
        <f t="shared" ref="D11:D42" si="3">VLOOKUP(F11,I$1:J$5,2,FALSE)</f>
        <v>vis</v>
      </c>
      <c r="E11" s="49" t="e">
        <f>VLOOKUP(C11,Active!C$21:E$972,3,FALSE)</f>
        <v>#N/A</v>
      </c>
      <c r="F11" s="15" t="s">
        <v>70</v>
      </c>
      <c r="G11" s="11" t="str">
        <f t="shared" ref="G11:G42" si="4">MID(I11,3,LEN(I11)-3)</f>
        <v>36446.767</v>
      </c>
      <c r="H11" s="35">
        <f t="shared" ref="H11:H42" si="5">1*K11</f>
        <v>0</v>
      </c>
      <c r="I11" s="50" t="s">
        <v>141</v>
      </c>
      <c r="J11" s="51" t="s">
        <v>142</v>
      </c>
      <c r="K11" s="50">
        <v>0</v>
      </c>
      <c r="L11" s="50" t="s">
        <v>143</v>
      </c>
      <c r="M11" s="51" t="s">
        <v>73</v>
      </c>
      <c r="N11" s="51"/>
      <c r="O11" s="52" t="s">
        <v>101</v>
      </c>
      <c r="P11" s="52" t="s">
        <v>102</v>
      </c>
    </row>
    <row r="12" spans="1:16" ht="12.75" customHeight="1" thickBot="1">
      <c r="A12" s="35" t="str">
        <f t="shared" si="0"/>
        <v> AA 20.36 </v>
      </c>
      <c r="B12" s="15" t="str">
        <f t="shared" si="1"/>
        <v>I</v>
      </c>
      <c r="C12" s="35">
        <f t="shared" si="2"/>
        <v>39058.281000000003</v>
      </c>
      <c r="D12" s="11" t="str">
        <f t="shared" si="3"/>
        <v>vis</v>
      </c>
      <c r="E12" s="49">
        <f>VLOOKUP(C12,Active!C$21:E$972,3,FALSE)</f>
        <v>1487.0025344104167</v>
      </c>
      <c r="F12" s="15" t="s">
        <v>70</v>
      </c>
      <c r="G12" s="11" t="str">
        <f t="shared" si="4"/>
        <v>39058.281</v>
      </c>
      <c r="H12" s="35">
        <f t="shared" si="5"/>
        <v>1487</v>
      </c>
      <c r="I12" s="50" t="s">
        <v>146</v>
      </c>
      <c r="J12" s="51" t="s">
        <v>147</v>
      </c>
      <c r="K12" s="50">
        <v>1487</v>
      </c>
      <c r="L12" s="50" t="s">
        <v>148</v>
      </c>
      <c r="M12" s="51" t="s">
        <v>77</v>
      </c>
      <c r="N12" s="51"/>
      <c r="O12" s="52" t="s">
        <v>112</v>
      </c>
      <c r="P12" s="52" t="s">
        <v>149</v>
      </c>
    </row>
    <row r="13" spans="1:16" ht="12.75" customHeight="1" thickBot="1">
      <c r="A13" s="35" t="str">
        <f t="shared" si="0"/>
        <v> PZ 23.265 </v>
      </c>
      <c r="B13" s="15" t="str">
        <f t="shared" si="1"/>
        <v>I</v>
      </c>
      <c r="C13" s="35">
        <f t="shared" si="2"/>
        <v>42983.517999999996</v>
      </c>
      <c r="D13" s="11" t="str">
        <f t="shared" si="3"/>
        <v>vis</v>
      </c>
      <c r="E13" s="49">
        <f>VLOOKUP(C13,Active!C$21:E$972,3,FALSE)</f>
        <v>3722.042196139791</v>
      </c>
      <c r="F13" s="15" t="s">
        <v>70</v>
      </c>
      <c r="G13" s="11" t="str">
        <f t="shared" si="4"/>
        <v>42983.518</v>
      </c>
      <c r="H13" s="35">
        <f t="shared" si="5"/>
        <v>3722</v>
      </c>
      <c r="I13" s="50" t="s">
        <v>150</v>
      </c>
      <c r="J13" s="51" t="s">
        <v>151</v>
      </c>
      <c r="K13" s="50">
        <v>3722</v>
      </c>
      <c r="L13" s="50" t="s">
        <v>152</v>
      </c>
      <c r="M13" s="51" t="s">
        <v>153</v>
      </c>
      <c r="N13" s="51"/>
      <c r="O13" s="52" t="s">
        <v>154</v>
      </c>
      <c r="P13" s="52" t="s">
        <v>155</v>
      </c>
    </row>
    <row r="14" spans="1:16" ht="12.75" customHeight="1" thickBot="1">
      <c r="A14" s="35" t="str">
        <f t="shared" si="0"/>
        <v> PZ 23.265 </v>
      </c>
      <c r="B14" s="15" t="str">
        <f t="shared" si="1"/>
        <v>I</v>
      </c>
      <c r="C14" s="35">
        <f t="shared" si="2"/>
        <v>43368.082000000002</v>
      </c>
      <c r="D14" s="11" t="str">
        <f t="shared" si="3"/>
        <v>vis</v>
      </c>
      <c r="E14" s="49">
        <f>VLOOKUP(C14,Active!C$21:E$972,3,FALSE)</f>
        <v>3941.0138894345678</v>
      </c>
      <c r="F14" s="15" t="s">
        <v>70</v>
      </c>
      <c r="G14" s="11" t="str">
        <f t="shared" si="4"/>
        <v>43368.082</v>
      </c>
      <c r="H14" s="35">
        <f t="shared" si="5"/>
        <v>3941</v>
      </c>
      <c r="I14" s="50" t="s">
        <v>156</v>
      </c>
      <c r="J14" s="51" t="s">
        <v>157</v>
      </c>
      <c r="K14" s="50">
        <v>3941</v>
      </c>
      <c r="L14" s="50" t="s">
        <v>126</v>
      </c>
      <c r="M14" s="51" t="s">
        <v>153</v>
      </c>
      <c r="N14" s="51"/>
      <c r="O14" s="52" t="s">
        <v>154</v>
      </c>
      <c r="P14" s="52" t="s">
        <v>155</v>
      </c>
    </row>
    <row r="15" spans="1:16" ht="12.75" customHeight="1" thickBot="1">
      <c r="A15" s="35" t="str">
        <f t="shared" si="0"/>
        <v> PZ 23.265 </v>
      </c>
      <c r="B15" s="15" t="str">
        <f t="shared" si="1"/>
        <v>I</v>
      </c>
      <c r="C15" s="35">
        <f t="shared" si="2"/>
        <v>43719.315999999999</v>
      </c>
      <c r="D15" s="11" t="str">
        <f t="shared" si="3"/>
        <v>vis</v>
      </c>
      <c r="E15" s="49">
        <f>VLOOKUP(C15,Active!C$21:E$972,3,FALSE)</f>
        <v>4141.0073982463537</v>
      </c>
      <c r="F15" s="15" t="s">
        <v>70</v>
      </c>
      <c r="G15" s="11" t="str">
        <f t="shared" si="4"/>
        <v>43719.316</v>
      </c>
      <c r="H15" s="35">
        <f t="shared" si="5"/>
        <v>4141</v>
      </c>
      <c r="I15" s="50" t="s">
        <v>158</v>
      </c>
      <c r="J15" s="51" t="s">
        <v>159</v>
      </c>
      <c r="K15" s="50">
        <v>4141</v>
      </c>
      <c r="L15" s="50" t="s">
        <v>160</v>
      </c>
      <c r="M15" s="51" t="s">
        <v>153</v>
      </c>
      <c r="N15" s="51"/>
      <c r="O15" s="52" t="s">
        <v>154</v>
      </c>
      <c r="P15" s="52" t="s">
        <v>155</v>
      </c>
    </row>
    <row r="16" spans="1:16" ht="12.75" customHeight="1" thickBot="1">
      <c r="A16" s="35" t="str">
        <f t="shared" si="0"/>
        <v> PZ 23.265 </v>
      </c>
      <c r="B16" s="15" t="str">
        <f t="shared" si="1"/>
        <v>I</v>
      </c>
      <c r="C16" s="35">
        <f t="shared" si="2"/>
        <v>44088.108</v>
      </c>
      <c r="D16" s="11" t="str">
        <f t="shared" si="3"/>
        <v>vis</v>
      </c>
      <c r="E16" s="49">
        <f>VLOOKUP(C16,Active!C$21:E$972,3,FALSE)</f>
        <v>4350.9984757095754</v>
      </c>
      <c r="F16" s="15" t="s">
        <v>70</v>
      </c>
      <c r="G16" s="11" t="str">
        <f t="shared" si="4"/>
        <v>44088.108</v>
      </c>
      <c r="H16" s="35">
        <f t="shared" si="5"/>
        <v>4351</v>
      </c>
      <c r="I16" s="50" t="s">
        <v>161</v>
      </c>
      <c r="J16" s="51" t="s">
        <v>162</v>
      </c>
      <c r="K16" s="50">
        <v>4351</v>
      </c>
      <c r="L16" s="50" t="s">
        <v>72</v>
      </c>
      <c r="M16" s="51" t="s">
        <v>153</v>
      </c>
      <c r="N16" s="51"/>
      <c r="O16" s="52" t="s">
        <v>154</v>
      </c>
      <c r="P16" s="52" t="s">
        <v>155</v>
      </c>
    </row>
    <row r="17" spans="1:16" ht="12.75" customHeight="1" thickBot="1">
      <c r="A17" s="35" t="str">
        <f t="shared" si="0"/>
        <v> PZ 23.265 </v>
      </c>
      <c r="B17" s="15" t="str">
        <f t="shared" si="1"/>
        <v>I</v>
      </c>
      <c r="C17" s="35">
        <f t="shared" si="2"/>
        <v>44460.466999999997</v>
      </c>
      <c r="D17" s="11" t="str">
        <f t="shared" si="3"/>
        <v>vis</v>
      </c>
      <c r="E17" s="49">
        <f>VLOOKUP(C17,Active!C$21:E$972,3,FALSE)</f>
        <v>4563.0206118001815</v>
      </c>
      <c r="F17" s="15" t="s">
        <v>70</v>
      </c>
      <c r="G17" s="11" t="str">
        <f t="shared" si="4"/>
        <v>44460.467</v>
      </c>
      <c r="H17" s="35">
        <f t="shared" si="5"/>
        <v>4563</v>
      </c>
      <c r="I17" s="50" t="s">
        <v>163</v>
      </c>
      <c r="J17" s="51" t="s">
        <v>164</v>
      </c>
      <c r="K17" s="50">
        <v>4563</v>
      </c>
      <c r="L17" s="50" t="s">
        <v>96</v>
      </c>
      <c r="M17" s="51" t="s">
        <v>153</v>
      </c>
      <c r="N17" s="51"/>
      <c r="O17" s="52" t="s">
        <v>154</v>
      </c>
      <c r="P17" s="52" t="s">
        <v>155</v>
      </c>
    </row>
    <row r="18" spans="1:16" ht="12.75" customHeight="1" thickBot="1">
      <c r="A18" s="35" t="str">
        <f t="shared" si="0"/>
        <v> PZ 23.265 </v>
      </c>
      <c r="B18" s="15" t="str">
        <f t="shared" si="1"/>
        <v>I</v>
      </c>
      <c r="C18" s="35">
        <f t="shared" si="2"/>
        <v>45182.303999999996</v>
      </c>
      <c r="D18" s="11" t="str">
        <f t="shared" si="3"/>
        <v>vis</v>
      </c>
      <c r="E18" s="49">
        <f>VLOOKUP(C18,Active!C$21:E$972,3,FALSE)</f>
        <v>4974.0363859569388</v>
      </c>
      <c r="F18" s="15" t="s">
        <v>70</v>
      </c>
      <c r="G18" s="11" t="str">
        <f t="shared" si="4"/>
        <v>45182.304</v>
      </c>
      <c r="H18" s="35">
        <f t="shared" si="5"/>
        <v>4974</v>
      </c>
      <c r="I18" s="50" t="s">
        <v>165</v>
      </c>
      <c r="J18" s="51" t="s">
        <v>166</v>
      </c>
      <c r="K18" s="50">
        <v>4974</v>
      </c>
      <c r="L18" s="50" t="s">
        <v>167</v>
      </c>
      <c r="M18" s="51" t="s">
        <v>153</v>
      </c>
      <c r="N18" s="51"/>
      <c r="O18" s="52" t="s">
        <v>154</v>
      </c>
      <c r="P18" s="52" t="s">
        <v>155</v>
      </c>
    </row>
    <row r="19" spans="1:16" ht="12.75" customHeight="1" thickBot="1">
      <c r="A19" s="35" t="str">
        <f t="shared" si="0"/>
        <v> PZ 23.265 </v>
      </c>
      <c r="B19" s="15" t="str">
        <f t="shared" si="1"/>
        <v>I</v>
      </c>
      <c r="C19" s="35">
        <f t="shared" si="2"/>
        <v>45549.303999999996</v>
      </c>
      <c r="D19" s="11" t="str">
        <f t="shared" si="3"/>
        <v>vis</v>
      </c>
      <c r="E19" s="49">
        <f>VLOOKUP(C19,Active!C$21:E$972,3,FALSE)</f>
        <v>5183.007094185431</v>
      </c>
      <c r="F19" s="15" t="s">
        <v>70</v>
      </c>
      <c r="G19" s="11" t="str">
        <f t="shared" si="4"/>
        <v>45549.304</v>
      </c>
      <c r="H19" s="35">
        <f t="shared" si="5"/>
        <v>5183</v>
      </c>
      <c r="I19" s="50" t="s">
        <v>168</v>
      </c>
      <c r="J19" s="51" t="s">
        <v>169</v>
      </c>
      <c r="K19" s="50">
        <v>5183</v>
      </c>
      <c r="L19" s="50" t="s">
        <v>170</v>
      </c>
      <c r="M19" s="51" t="s">
        <v>153</v>
      </c>
      <c r="N19" s="51"/>
      <c r="O19" s="52" t="s">
        <v>154</v>
      </c>
      <c r="P19" s="52" t="s">
        <v>155</v>
      </c>
    </row>
    <row r="20" spans="1:16" ht="12.75" customHeight="1" thickBot="1">
      <c r="A20" s="35" t="str">
        <f t="shared" si="0"/>
        <v> PZ 23.265 </v>
      </c>
      <c r="B20" s="15" t="str">
        <f t="shared" si="1"/>
        <v>I</v>
      </c>
      <c r="C20" s="35">
        <f t="shared" si="2"/>
        <v>45967.285000000003</v>
      </c>
      <c r="D20" s="11" t="str">
        <f t="shared" si="3"/>
        <v>vis</v>
      </c>
      <c r="E20" s="49">
        <f>VLOOKUP(C20,Active!C$21:E$972,3,FALSE)</f>
        <v>5421.0065099784961</v>
      </c>
      <c r="F20" s="15" t="s">
        <v>70</v>
      </c>
      <c r="G20" s="11" t="str">
        <f t="shared" si="4"/>
        <v>45967.285</v>
      </c>
      <c r="H20" s="35">
        <f t="shared" si="5"/>
        <v>5421</v>
      </c>
      <c r="I20" s="50" t="s">
        <v>171</v>
      </c>
      <c r="J20" s="51" t="s">
        <v>172</v>
      </c>
      <c r="K20" s="50">
        <v>5421</v>
      </c>
      <c r="L20" s="50" t="s">
        <v>173</v>
      </c>
      <c r="M20" s="51" t="s">
        <v>153</v>
      </c>
      <c r="N20" s="51"/>
      <c r="O20" s="52" t="s">
        <v>154</v>
      </c>
      <c r="P20" s="52" t="s">
        <v>155</v>
      </c>
    </row>
    <row r="21" spans="1:16" ht="12.75" customHeight="1" thickBot="1">
      <c r="A21" s="35" t="str">
        <f t="shared" si="0"/>
        <v> BBS 114 </v>
      </c>
      <c r="B21" s="15" t="str">
        <f t="shared" si="1"/>
        <v>I</v>
      </c>
      <c r="C21" s="35">
        <f t="shared" si="2"/>
        <v>50391.245000000003</v>
      </c>
      <c r="D21" s="11" t="str">
        <f t="shared" si="3"/>
        <v>vis</v>
      </c>
      <c r="E21" s="49">
        <f>VLOOKUP(C21,Active!C$21:E$972,3,FALSE)</f>
        <v>7940.020282116152</v>
      </c>
      <c r="F21" s="15" t="s">
        <v>70</v>
      </c>
      <c r="G21" s="11" t="str">
        <f t="shared" si="4"/>
        <v>50391.245</v>
      </c>
      <c r="H21" s="35">
        <f t="shared" si="5"/>
        <v>7940</v>
      </c>
      <c r="I21" s="50" t="s">
        <v>174</v>
      </c>
      <c r="J21" s="51" t="s">
        <v>175</v>
      </c>
      <c r="K21" s="50">
        <v>7940</v>
      </c>
      <c r="L21" s="50" t="s">
        <v>96</v>
      </c>
      <c r="M21" s="51" t="s">
        <v>77</v>
      </c>
      <c r="N21" s="51"/>
      <c r="O21" s="52" t="s">
        <v>176</v>
      </c>
      <c r="P21" s="52" t="s">
        <v>177</v>
      </c>
    </row>
    <row r="22" spans="1:16" ht="12.75" customHeight="1" thickBot="1">
      <c r="A22" s="35" t="str">
        <f t="shared" si="0"/>
        <v> BBS 115 </v>
      </c>
      <c r="B22" s="15" t="str">
        <f t="shared" si="1"/>
        <v>I</v>
      </c>
      <c r="C22" s="35">
        <f t="shared" si="2"/>
        <v>50670.4908</v>
      </c>
      <c r="D22" s="11" t="str">
        <f t="shared" si="3"/>
        <v>vis</v>
      </c>
      <c r="E22" s="49">
        <f>VLOOKUP(C22,Active!C$21:E$972,3,FALSE)</f>
        <v>8099.0235316960734</v>
      </c>
      <c r="F22" s="15" t="s">
        <v>70</v>
      </c>
      <c r="G22" s="11" t="str">
        <f t="shared" si="4"/>
        <v>50670.4908</v>
      </c>
      <c r="H22" s="35">
        <f t="shared" si="5"/>
        <v>8099</v>
      </c>
      <c r="I22" s="50" t="s">
        <v>178</v>
      </c>
      <c r="J22" s="51" t="s">
        <v>179</v>
      </c>
      <c r="K22" s="50">
        <v>8099</v>
      </c>
      <c r="L22" s="50" t="s">
        <v>180</v>
      </c>
      <c r="M22" s="51" t="s">
        <v>181</v>
      </c>
      <c r="N22" s="51" t="s">
        <v>182</v>
      </c>
      <c r="O22" s="52" t="s">
        <v>183</v>
      </c>
      <c r="P22" s="52" t="s">
        <v>184</v>
      </c>
    </row>
    <row r="23" spans="1:16" ht="12.75" customHeight="1" thickBot="1">
      <c r="A23" s="35" t="str">
        <f t="shared" si="0"/>
        <v>BAVM 152 </v>
      </c>
      <c r="B23" s="15" t="str">
        <f t="shared" si="1"/>
        <v>I</v>
      </c>
      <c r="C23" s="35">
        <f t="shared" si="2"/>
        <v>51838.400000000001</v>
      </c>
      <c r="D23" s="11" t="str">
        <f t="shared" si="3"/>
        <v>vis</v>
      </c>
      <c r="E23" s="49">
        <f>VLOOKUP(C23,Active!C$21:E$972,3,FALSE)</f>
        <v>8764.0339204442262</v>
      </c>
      <c r="F23" s="15" t="s">
        <v>70</v>
      </c>
      <c r="G23" s="11" t="str">
        <f t="shared" si="4"/>
        <v>51838.4000</v>
      </c>
      <c r="H23" s="35">
        <f t="shared" si="5"/>
        <v>8764</v>
      </c>
      <c r="I23" s="50" t="s">
        <v>185</v>
      </c>
      <c r="J23" s="51" t="s">
        <v>186</v>
      </c>
      <c r="K23" s="50">
        <v>8764</v>
      </c>
      <c r="L23" s="50" t="s">
        <v>187</v>
      </c>
      <c r="M23" s="51" t="s">
        <v>181</v>
      </c>
      <c r="N23" s="51" t="s">
        <v>188</v>
      </c>
      <c r="O23" s="52" t="s">
        <v>189</v>
      </c>
      <c r="P23" s="53" t="s">
        <v>190</v>
      </c>
    </row>
    <row r="24" spans="1:16" ht="12.75" customHeight="1" thickBot="1">
      <c r="A24" s="35" t="str">
        <f t="shared" si="0"/>
        <v>BAVM 152 </v>
      </c>
      <c r="B24" s="15" t="str">
        <f t="shared" si="1"/>
        <v>I</v>
      </c>
      <c r="C24" s="35">
        <f t="shared" si="2"/>
        <v>52191.403400000003</v>
      </c>
      <c r="D24" s="11" t="str">
        <f t="shared" si="3"/>
        <v>vis</v>
      </c>
      <c r="E24" s="49">
        <f>VLOOKUP(C24,Active!C$21:E$972,3,FALSE)</f>
        <v>8965.0349299948139</v>
      </c>
      <c r="F24" s="15" t="s">
        <v>70</v>
      </c>
      <c r="G24" s="11" t="str">
        <f t="shared" si="4"/>
        <v>52191.4034</v>
      </c>
      <c r="H24" s="35">
        <f t="shared" si="5"/>
        <v>8965</v>
      </c>
      <c r="I24" s="50" t="s">
        <v>195</v>
      </c>
      <c r="J24" s="51" t="s">
        <v>196</v>
      </c>
      <c r="K24" s="50">
        <v>8965</v>
      </c>
      <c r="L24" s="50" t="s">
        <v>197</v>
      </c>
      <c r="M24" s="51" t="s">
        <v>181</v>
      </c>
      <c r="N24" s="51" t="s">
        <v>198</v>
      </c>
      <c r="O24" s="52" t="s">
        <v>199</v>
      </c>
      <c r="P24" s="53" t="s">
        <v>190</v>
      </c>
    </row>
    <row r="25" spans="1:16" ht="12.75" customHeight="1" thickBot="1">
      <c r="A25" s="35" t="str">
        <f t="shared" si="0"/>
        <v>BAVM 172 </v>
      </c>
      <c r="B25" s="15" t="str">
        <f t="shared" si="1"/>
        <v>I</v>
      </c>
      <c r="C25" s="35">
        <f t="shared" si="2"/>
        <v>52853.5193</v>
      </c>
      <c r="D25" s="11" t="str">
        <f t="shared" si="3"/>
        <v>vis</v>
      </c>
      <c r="E25" s="49">
        <f>VLOOKUP(C25,Active!C$21:E$972,3,FALSE)</f>
        <v>9342.0453620175522</v>
      </c>
      <c r="F25" s="15" t="s">
        <v>70</v>
      </c>
      <c r="G25" s="11" t="str">
        <f t="shared" si="4"/>
        <v>52853.5193</v>
      </c>
      <c r="H25" s="35">
        <f t="shared" si="5"/>
        <v>9342</v>
      </c>
      <c r="I25" s="50" t="s">
        <v>200</v>
      </c>
      <c r="J25" s="51" t="s">
        <v>201</v>
      </c>
      <c r="K25" s="50" t="s">
        <v>202</v>
      </c>
      <c r="L25" s="50" t="s">
        <v>203</v>
      </c>
      <c r="M25" s="51" t="s">
        <v>181</v>
      </c>
      <c r="N25" s="51" t="s">
        <v>188</v>
      </c>
      <c r="O25" s="52" t="s">
        <v>204</v>
      </c>
      <c r="P25" s="53" t="s">
        <v>205</v>
      </c>
    </row>
    <row r="26" spans="1:16" ht="12.75" customHeight="1" thickBot="1">
      <c r="A26" s="35" t="str">
        <f t="shared" si="0"/>
        <v>BAVM 178 </v>
      </c>
      <c r="B26" s="15" t="str">
        <f t="shared" si="1"/>
        <v>I</v>
      </c>
      <c r="C26" s="35">
        <f t="shared" si="2"/>
        <v>53220.582499999997</v>
      </c>
      <c r="D26" s="11" t="str">
        <f t="shared" si="3"/>
        <v>vis</v>
      </c>
      <c r="E26" s="49">
        <f>VLOOKUP(C26,Active!C$21:E$972,3,FALSE)</f>
        <v>9551.0520564824456</v>
      </c>
      <c r="F26" s="15" t="s">
        <v>70</v>
      </c>
      <c r="G26" s="11" t="str">
        <f t="shared" si="4"/>
        <v>53220.5825</v>
      </c>
      <c r="H26" s="35">
        <f t="shared" si="5"/>
        <v>9551</v>
      </c>
      <c r="I26" s="50" t="s">
        <v>206</v>
      </c>
      <c r="J26" s="51" t="s">
        <v>207</v>
      </c>
      <c r="K26" s="50" t="s">
        <v>208</v>
      </c>
      <c r="L26" s="50" t="s">
        <v>209</v>
      </c>
      <c r="M26" s="51" t="s">
        <v>210</v>
      </c>
      <c r="N26" s="51" t="s">
        <v>70</v>
      </c>
      <c r="O26" s="52" t="s">
        <v>211</v>
      </c>
      <c r="P26" s="53" t="s">
        <v>212</v>
      </c>
    </row>
    <row r="27" spans="1:16" ht="12.75" customHeight="1" thickBot="1">
      <c r="A27" s="35" t="str">
        <f t="shared" si="0"/>
        <v>BAVM 228 </v>
      </c>
      <c r="B27" s="15" t="str">
        <f t="shared" si="1"/>
        <v>I</v>
      </c>
      <c r="C27" s="35">
        <f t="shared" si="2"/>
        <v>54757.277600000001</v>
      </c>
      <c r="D27" s="11" t="str">
        <f t="shared" si="3"/>
        <v>vis</v>
      </c>
      <c r="E27" s="49">
        <f>VLOOKUP(C27,Active!C$21:E$972,3,FALSE)</f>
        <v>10426.050049338726</v>
      </c>
      <c r="F27" s="15" t="s">
        <v>70</v>
      </c>
      <c r="G27" s="11" t="str">
        <f t="shared" si="4"/>
        <v>54757.2776</v>
      </c>
      <c r="H27" s="35">
        <f t="shared" si="5"/>
        <v>10426</v>
      </c>
      <c r="I27" s="50" t="s">
        <v>242</v>
      </c>
      <c r="J27" s="51" t="s">
        <v>243</v>
      </c>
      <c r="K27" s="50" t="s">
        <v>244</v>
      </c>
      <c r="L27" s="50" t="s">
        <v>245</v>
      </c>
      <c r="M27" s="51" t="s">
        <v>210</v>
      </c>
      <c r="N27" s="51" t="s">
        <v>70</v>
      </c>
      <c r="O27" s="52" t="s">
        <v>246</v>
      </c>
      <c r="P27" s="53" t="s">
        <v>247</v>
      </c>
    </row>
    <row r="28" spans="1:16" ht="12.75" customHeight="1" thickBot="1">
      <c r="A28" s="35" t="str">
        <f t="shared" si="0"/>
        <v>BAVM 220 </v>
      </c>
      <c r="B28" s="15" t="str">
        <f t="shared" si="1"/>
        <v>I</v>
      </c>
      <c r="C28" s="35">
        <f t="shared" si="2"/>
        <v>55461.525099999999</v>
      </c>
      <c r="D28" s="11" t="str">
        <f t="shared" si="3"/>
        <v>vis</v>
      </c>
      <c r="E28" s="49">
        <f>VLOOKUP(C28,Active!C$21:E$972,3,FALSE)</f>
        <v>10827.050318666095</v>
      </c>
      <c r="F28" s="15" t="s">
        <v>70</v>
      </c>
      <c r="G28" s="11" t="str">
        <f t="shared" si="4"/>
        <v>55461.5251</v>
      </c>
      <c r="H28" s="35">
        <f t="shared" si="5"/>
        <v>10827</v>
      </c>
      <c r="I28" s="50" t="s">
        <v>257</v>
      </c>
      <c r="J28" s="51" t="s">
        <v>258</v>
      </c>
      <c r="K28" s="50" t="s">
        <v>259</v>
      </c>
      <c r="L28" s="50" t="s">
        <v>260</v>
      </c>
      <c r="M28" s="51" t="s">
        <v>210</v>
      </c>
      <c r="N28" s="51" t="s">
        <v>198</v>
      </c>
      <c r="O28" s="52" t="s">
        <v>261</v>
      </c>
      <c r="P28" s="53" t="s">
        <v>262</v>
      </c>
    </row>
    <row r="29" spans="1:16" ht="12.75" customHeight="1" thickBot="1">
      <c r="A29" s="35" t="str">
        <f t="shared" si="0"/>
        <v>OEJV 0160 </v>
      </c>
      <c r="B29" s="15" t="str">
        <f t="shared" si="1"/>
        <v>I</v>
      </c>
      <c r="C29" s="35">
        <f t="shared" si="2"/>
        <v>55830.342270000001</v>
      </c>
      <c r="D29" s="11" t="str">
        <f t="shared" si="3"/>
        <v>vis</v>
      </c>
      <c r="E29" s="49">
        <f>VLOOKUP(C29,Active!C$21:E$972,3,FALSE)</f>
        <v>11037.055727989606</v>
      </c>
      <c r="F29" s="15" t="s">
        <v>70</v>
      </c>
      <c r="G29" s="11" t="str">
        <f t="shared" si="4"/>
        <v>55830.34227</v>
      </c>
      <c r="H29" s="35">
        <f t="shared" si="5"/>
        <v>11037</v>
      </c>
      <c r="I29" s="50" t="s">
        <v>263</v>
      </c>
      <c r="J29" s="51" t="s">
        <v>264</v>
      </c>
      <c r="K29" s="50" t="s">
        <v>265</v>
      </c>
      <c r="L29" s="50" t="s">
        <v>266</v>
      </c>
      <c r="M29" s="51" t="s">
        <v>210</v>
      </c>
      <c r="N29" s="51" t="s">
        <v>62</v>
      </c>
      <c r="O29" s="52" t="s">
        <v>234</v>
      </c>
      <c r="P29" s="53" t="s">
        <v>267</v>
      </c>
    </row>
    <row r="30" spans="1:16" ht="12.75" customHeight="1" thickBot="1">
      <c r="A30" s="35" t="str">
        <f t="shared" si="0"/>
        <v>BAVM 239 </v>
      </c>
      <c r="B30" s="15" t="str">
        <f t="shared" si="1"/>
        <v>II</v>
      </c>
      <c r="C30" s="35">
        <f t="shared" si="2"/>
        <v>56932.353300000002</v>
      </c>
      <c r="D30" s="11" t="str">
        <f t="shared" si="3"/>
        <v>vis</v>
      </c>
      <c r="E30" s="49">
        <f>VLOOKUP(C30,Active!C$21:E$972,3,FALSE)</f>
        <v>11664.543535659117</v>
      </c>
      <c r="F30" s="15" t="s">
        <v>70</v>
      </c>
      <c r="G30" s="11" t="str">
        <f t="shared" si="4"/>
        <v>56932.3533</v>
      </c>
      <c r="H30" s="35">
        <f t="shared" si="5"/>
        <v>11664.5</v>
      </c>
      <c r="I30" s="50" t="s">
        <v>273</v>
      </c>
      <c r="J30" s="51" t="s">
        <v>274</v>
      </c>
      <c r="K30" s="50" t="s">
        <v>275</v>
      </c>
      <c r="L30" s="50" t="s">
        <v>276</v>
      </c>
      <c r="M30" s="51" t="s">
        <v>210</v>
      </c>
      <c r="N30" s="51" t="s">
        <v>188</v>
      </c>
      <c r="O30" s="52" t="s">
        <v>204</v>
      </c>
      <c r="P30" s="53" t="s">
        <v>277</v>
      </c>
    </row>
    <row r="31" spans="1:16" ht="12.75" customHeight="1" thickBot="1">
      <c r="A31" s="35" t="str">
        <f t="shared" si="0"/>
        <v> AAAN 4.354 </v>
      </c>
      <c r="B31" s="15" t="str">
        <f t="shared" si="1"/>
        <v>I</v>
      </c>
      <c r="C31" s="35">
        <f t="shared" si="2"/>
        <v>22184.45</v>
      </c>
      <c r="D31" s="11" t="str">
        <f t="shared" si="3"/>
        <v>vis</v>
      </c>
      <c r="E31" s="49">
        <f>VLOOKUP(C31,Active!C$21:E$972,3,FALSE)</f>
        <v>-8120.9985952840943</v>
      </c>
      <c r="F31" s="15" t="s">
        <v>70</v>
      </c>
      <c r="G31" s="11" t="str">
        <f t="shared" si="4"/>
        <v>22184.450</v>
      </c>
      <c r="H31" s="35">
        <f t="shared" si="5"/>
        <v>-8121</v>
      </c>
      <c r="I31" s="50" t="s">
        <v>74</v>
      </c>
      <c r="J31" s="51" t="s">
        <v>75</v>
      </c>
      <c r="K31" s="50">
        <v>-8121</v>
      </c>
      <c r="L31" s="50" t="s">
        <v>76</v>
      </c>
      <c r="M31" s="51" t="s">
        <v>77</v>
      </c>
      <c r="N31" s="51"/>
      <c r="O31" s="52" t="s">
        <v>78</v>
      </c>
      <c r="P31" s="52" t="s">
        <v>79</v>
      </c>
    </row>
    <row r="32" spans="1:16" ht="12.75" customHeight="1" thickBot="1">
      <c r="A32" s="35" t="str">
        <f t="shared" si="0"/>
        <v> AAAN 4.354 </v>
      </c>
      <c r="B32" s="15" t="str">
        <f t="shared" si="1"/>
        <v>I</v>
      </c>
      <c r="C32" s="35">
        <f t="shared" si="2"/>
        <v>22191.47</v>
      </c>
      <c r="D32" s="11" t="str">
        <f t="shared" si="3"/>
        <v>vis</v>
      </c>
      <c r="E32" s="49">
        <f>VLOOKUP(C32,Active!C$21:E$972,3,FALSE)</f>
        <v>-8117.0013899114401</v>
      </c>
      <c r="F32" s="15" t="s">
        <v>70</v>
      </c>
      <c r="G32" s="11" t="str">
        <f t="shared" si="4"/>
        <v>22191.470</v>
      </c>
      <c r="H32" s="35">
        <f t="shared" si="5"/>
        <v>-8117</v>
      </c>
      <c r="I32" s="50" t="s">
        <v>80</v>
      </c>
      <c r="J32" s="51" t="s">
        <v>81</v>
      </c>
      <c r="K32" s="50">
        <v>-8117</v>
      </c>
      <c r="L32" s="50" t="s">
        <v>82</v>
      </c>
      <c r="M32" s="51" t="s">
        <v>77</v>
      </c>
      <c r="N32" s="51"/>
      <c r="O32" s="52" t="s">
        <v>78</v>
      </c>
      <c r="P32" s="52" t="s">
        <v>79</v>
      </c>
    </row>
    <row r="33" spans="1:16" ht="12.75" customHeight="1" thickBot="1">
      <c r="A33" s="35" t="str">
        <f t="shared" si="0"/>
        <v> AAAN 4.354 </v>
      </c>
      <c r="B33" s="15" t="str">
        <f t="shared" si="1"/>
        <v>I</v>
      </c>
      <c r="C33" s="35">
        <f t="shared" si="2"/>
        <v>22214.281999999999</v>
      </c>
      <c r="D33" s="11" t="str">
        <f t="shared" si="3"/>
        <v>vis</v>
      </c>
      <c r="E33" s="49">
        <f>VLOOKUP(C33,Active!C$21:E$972,3,FALSE)</f>
        <v>-8104.0121806577399</v>
      </c>
      <c r="F33" s="15" t="s">
        <v>70</v>
      </c>
      <c r="G33" s="11" t="str">
        <f t="shared" si="4"/>
        <v>22214.282</v>
      </c>
      <c r="H33" s="35">
        <f t="shared" si="5"/>
        <v>-8104</v>
      </c>
      <c r="I33" s="50" t="s">
        <v>83</v>
      </c>
      <c r="J33" s="51" t="s">
        <v>84</v>
      </c>
      <c r="K33" s="50">
        <v>-8104</v>
      </c>
      <c r="L33" s="50" t="s">
        <v>85</v>
      </c>
      <c r="M33" s="51" t="s">
        <v>77</v>
      </c>
      <c r="N33" s="51"/>
      <c r="O33" s="52" t="s">
        <v>78</v>
      </c>
      <c r="P33" s="52" t="s">
        <v>79</v>
      </c>
    </row>
    <row r="34" spans="1:16" ht="12.75" customHeight="1" thickBot="1">
      <c r="A34" s="35" t="str">
        <f t="shared" si="0"/>
        <v> AAAN 4.354 </v>
      </c>
      <c r="B34" s="15" t="str">
        <f t="shared" si="1"/>
        <v>I</v>
      </c>
      <c r="C34" s="35">
        <f t="shared" si="2"/>
        <v>22228.337</v>
      </c>
      <c r="D34" s="11" t="str">
        <f t="shared" si="3"/>
        <v>vis</v>
      </c>
      <c r="E34" s="49">
        <f>VLOOKUP(C34,Active!C$21:E$972,3,FALSE)</f>
        <v>-8096.0092288753112</v>
      </c>
      <c r="F34" s="15" t="s">
        <v>70</v>
      </c>
      <c r="G34" s="11" t="str">
        <f t="shared" si="4"/>
        <v>22228.337</v>
      </c>
      <c r="H34" s="35">
        <f t="shared" si="5"/>
        <v>-8096</v>
      </c>
      <c r="I34" s="50" t="s">
        <v>86</v>
      </c>
      <c r="J34" s="51" t="s">
        <v>87</v>
      </c>
      <c r="K34" s="50">
        <v>-8096</v>
      </c>
      <c r="L34" s="50" t="s">
        <v>88</v>
      </c>
      <c r="M34" s="51" t="s">
        <v>77</v>
      </c>
      <c r="N34" s="51"/>
      <c r="O34" s="52" t="s">
        <v>78</v>
      </c>
      <c r="P34" s="52" t="s">
        <v>79</v>
      </c>
    </row>
    <row r="35" spans="1:16" ht="12.75" customHeight="1" thickBot="1">
      <c r="A35" s="35" t="str">
        <f t="shared" si="0"/>
        <v> BTAO 2.499 </v>
      </c>
      <c r="B35" s="15" t="str">
        <f t="shared" si="1"/>
        <v>I</v>
      </c>
      <c r="C35" s="35">
        <f t="shared" si="2"/>
        <v>28807.183000000001</v>
      </c>
      <c r="D35" s="11" t="str">
        <f t="shared" si="3"/>
        <v>vis</v>
      </c>
      <c r="E35" s="49">
        <f>VLOOKUP(C35,Active!C$21:E$972,3,FALSE)</f>
        <v>-4349.9980355614616</v>
      </c>
      <c r="F35" s="15" t="s">
        <v>70</v>
      </c>
      <c r="G35" s="11" t="str">
        <f t="shared" si="4"/>
        <v>28807.183</v>
      </c>
      <c r="H35" s="35">
        <f t="shared" si="5"/>
        <v>-4350</v>
      </c>
      <c r="I35" s="50" t="s">
        <v>89</v>
      </c>
      <c r="J35" s="51" t="s">
        <v>90</v>
      </c>
      <c r="K35" s="50">
        <v>-4350</v>
      </c>
      <c r="L35" s="50" t="s">
        <v>91</v>
      </c>
      <c r="M35" s="51" t="s">
        <v>77</v>
      </c>
      <c r="N35" s="51"/>
      <c r="O35" s="52" t="s">
        <v>92</v>
      </c>
      <c r="P35" s="52" t="s">
        <v>93</v>
      </c>
    </row>
    <row r="36" spans="1:16" ht="12.75" customHeight="1" thickBot="1">
      <c r="A36" s="35" t="str">
        <f t="shared" si="0"/>
        <v> BTAO 2.499 </v>
      </c>
      <c r="B36" s="15" t="str">
        <f t="shared" si="1"/>
        <v>I</v>
      </c>
      <c r="C36" s="35">
        <f t="shared" si="2"/>
        <v>29160.217000000001</v>
      </c>
      <c r="D36" s="11" t="str">
        <f t="shared" si="3"/>
        <v>vis</v>
      </c>
      <c r="E36" s="49">
        <f>VLOOKUP(C36,Active!C$21:E$972,3,FALSE)</f>
        <v>-4148.9796022951468</v>
      </c>
      <c r="F36" s="15" t="s">
        <v>70</v>
      </c>
      <c r="G36" s="11" t="str">
        <f t="shared" si="4"/>
        <v>29160.217</v>
      </c>
      <c r="H36" s="35">
        <f t="shared" si="5"/>
        <v>-4149</v>
      </c>
      <c r="I36" s="50" t="s">
        <v>94</v>
      </c>
      <c r="J36" s="51" t="s">
        <v>95</v>
      </c>
      <c r="K36" s="50">
        <v>-4149</v>
      </c>
      <c r="L36" s="50" t="s">
        <v>96</v>
      </c>
      <c r="M36" s="51" t="s">
        <v>77</v>
      </c>
      <c r="N36" s="51"/>
      <c r="O36" s="52" t="s">
        <v>92</v>
      </c>
      <c r="P36" s="52" t="s">
        <v>93</v>
      </c>
    </row>
    <row r="37" spans="1:16" ht="12.75" customHeight="1" thickBot="1">
      <c r="A37" s="35" t="str">
        <f t="shared" si="0"/>
        <v> BTAO 2.499 </v>
      </c>
      <c r="B37" s="15" t="str">
        <f t="shared" si="1"/>
        <v>I</v>
      </c>
      <c r="C37" s="35">
        <f t="shared" si="2"/>
        <v>29866.187000000002</v>
      </c>
      <c r="D37" s="11" t="str">
        <f t="shared" si="3"/>
        <v>vis</v>
      </c>
      <c r="E37" s="49">
        <f>VLOOKUP(C37,Active!C$21:E$972,3,FALSE)</f>
        <v>-3746.9985372050414</v>
      </c>
      <c r="F37" s="15" t="s">
        <v>70</v>
      </c>
      <c r="G37" s="11" t="str">
        <f t="shared" si="4"/>
        <v>29866.187</v>
      </c>
      <c r="H37" s="35">
        <f t="shared" si="5"/>
        <v>-3747</v>
      </c>
      <c r="I37" s="50" t="s">
        <v>97</v>
      </c>
      <c r="J37" s="51" t="s">
        <v>98</v>
      </c>
      <c r="K37" s="50">
        <v>-3747</v>
      </c>
      <c r="L37" s="50" t="s">
        <v>91</v>
      </c>
      <c r="M37" s="51" t="s">
        <v>77</v>
      </c>
      <c r="N37" s="51"/>
      <c r="O37" s="52" t="s">
        <v>92</v>
      </c>
      <c r="P37" s="52" t="s">
        <v>93</v>
      </c>
    </row>
    <row r="38" spans="1:16" ht="12.75" customHeight="1" thickBot="1">
      <c r="A38" s="35" t="str">
        <f t="shared" si="0"/>
        <v> AJ 64.260 </v>
      </c>
      <c r="B38" s="15" t="str">
        <f t="shared" si="1"/>
        <v>I</v>
      </c>
      <c r="C38" s="35">
        <f t="shared" si="2"/>
        <v>32054.440999999999</v>
      </c>
      <c r="D38" s="11" t="str">
        <f t="shared" si="3"/>
        <v>vis</v>
      </c>
      <c r="E38" s="49">
        <f>VLOOKUP(C38,Active!C$21:E$972,3,FALSE)</f>
        <v>-2501.0012942518256</v>
      </c>
      <c r="F38" s="15" t="s">
        <v>70</v>
      </c>
      <c r="G38" s="11" t="str">
        <f t="shared" si="4"/>
        <v>32054.441</v>
      </c>
      <c r="H38" s="35">
        <f t="shared" si="5"/>
        <v>-2501</v>
      </c>
      <c r="I38" s="50" t="s">
        <v>99</v>
      </c>
      <c r="J38" s="51" t="s">
        <v>100</v>
      </c>
      <c r="K38" s="50">
        <v>-2501</v>
      </c>
      <c r="L38" s="50" t="s">
        <v>82</v>
      </c>
      <c r="M38" s="51" t="s">
        <v>73</v>
      </c>
      <c r="N38" s="51"/>
      <c r="O38" s="52" t="s">
        <v>101</v>
      </c>
      <c r="P38" s="52" t="s">
        <v>102</v>
      </c>
    </row>
    <row r="39" spans="1:16" ht="12.75" customHeight="1" thickBot="1">
      <c r="A39" s="35" t="str">
        <f t="shared" si="0"/>
        <v> AJ 64.260 </v>
      </c>
      <c r="B39" s="15" t="str">
        <f t="shared" si="1"/>
        <v>I</v>
      </c>
      <c r="C39" s="35">
        <f t="shared" si="2"/>
        <v>33211.802000000003</v>
      </c>
      <c r="D39" s="11" t="str">
        <f t="shared" si="3"/>
        <v>vis</v>
      </c>
      <c r="E39" s="49">
        <f>VLOOKUP(C39,Active!C$21:E$972,3,FALSE)</f>
        <v>-1841.9970766876927</v>
      </c>
      <c r="F39" s="15" t="s">
        <v>70</v>
      </c>
      <c r="G39" s="11" t="str">
        <f t="shared" si="4"/>
        <v>33211.802</v>
      </c>
      <c r="H39" s="35">
        <f t="shared" si="5"/>
        <v>-1842</v>
      </c>
      <c r="I39" s="50" t="s">
        <v>103</v>
      </c>
      <c r="J39" s="51" t="s">
        <v>104</v>
      </c>
      <c r="K39" s="50">
        <v>-1842</v>
      </c>
      <c r="L39" s="50" t="s">
        <v>105</v>
      </c>
      <c r="M39" s="51" t="s">
        <v>73</v>
      </c>
      <c r="N39" s="51"/>
      <c r="O39" s="52" t="s">
        <v>101</v>
      </c>
      <c r="P39" s="52" t="s">
        <v>102</v>
      </c>
    </row>
    <row r="40" spans="1:16" ht="12.75" customHeight="1" thickBot="1">
      <c r="A40" s="35" t="str">
        <f t="shared" si="0"/>
        <v> AJ 64.260 </v>
      </c>
      <c r="B40" s="15" t="str">
        <f t="shared" si="1"/>
        <v>I</v>
      </c>
      <c r="C40" s="35">
        <f t="shared" si="2"/>
        <v>34026.699999999997</v>
      </c>
      <c r="D40" s="11" t="str">
        <f t="shared" si="3"/>
        <v>vis</v>
      </c>
      <c r="E40" s="49">
        <f>VLOOKUP(C40,Active!C$21:E$972,3,FALSE)</f>
        <v>-1377.9921388294354</v>
      </c>
      <c r="F40" s="15" t="s">
        <v>70</v>
      </c>
      <c r="G40" s="11" t="str">
        <f t="shared" si="4"/>
        <v>34026.700</v>
      </c>
      <c r="H40" s="35">
        <f t="shared" si="5"/>
        <v>-1378</v>
      </c>
      <c r="I40" s="50" t="s">
        <v>106</v>
      </c>
      <c r="J40" s="51" t="s">
        <v>107</v>
      </c>
      <c r="K40" s="50">
        <v>-1378</v>
      </c>
      <c r="L40" s="50" t="s">
        <v>108</v>
      </c>
      <c r="M40" s="51" t="s">
        <v>73</v>
      </c>
      <c r="N40" s="51"/>
      <c r="O40" s="52" t="s">
        <v>101</v>
      </c>
      <c r="P40" s="52" t="s">
        <v>102</v>
      </c>
    </row>
    <row r="41" spans="1:16" ht="12.75" customHeight="1" thickBot="1">
      <c r="A41" s="35" t="str">
        <f t="shared" si="0"/>
        <v> AAC 5.52 </v>
      </c>
      <c r="B41" s="15" t="str">
        <f t="shared" si="1"/>
        <v>I</v>
      </c>
      <c r="C41" s="35">
        <f t="shared" si="2"/>
        <v>34193.567000000003</v>
      </c>
      <c r="D41" s="11" t="str">
        <f t="shared" si="3"/>
        <v>vis</v>
      </c>
      <c r="E41" s="49">
        <f>VLOOKUP(C41,Active!C$21:E$972,3,FALSE)</f>
        <v>-1282.9776560774872</v>
      </c>
      <c r="F41" s="15" t="s">
        <v>70</v>
      </c>
      <c r="G41" s="11" t="str">
        <f t="shared" si="4"/>
        <v>34193.567</v>
      </c>
      <c r="H41" s="35">
        <f t="shared" si="5"/>
        <v>-1283</v>
      </c>
      <c r="I41" s="50" t="s">
        <v>109</v>
      </c>
      <c r="J41" s="51" t="s">
        <v>110</v>
      </c>
      <c r="K41" s="50">
        <v>-1283</v>
      </c>
      <c r="L41" s="50" t="s">
        <v>111</v>
      </c>
      <c r="M41" s="51" t="s">
        <v>77</v>
      </c>
      <c r="N41" s="51"/>
      <c r="O41" s="52" t="s">
        <v>112</v>
      </c>
      <c r="P41" s="52" t="s">
        <v>113</v>
      </c>
    </row>
    <row r="42" spans="1:16" ht="12.75" customHeight="1" thickBot="1">
      <c r="A42" s="35" t="str">
        <f t="shared" si="0"/>
        <v> AAC 5.52 </v>
      </c>
      <c r="B42" s="15" t="str">
        <f t="shared" si="1"/>
        <v>I</v>
      </c>
      <c r="C42" s="35">
        <f t="shared" si="2"/>
        <v>34237.480000000003</v>
      </c>
      <c r="D42" s="11" t="str">
        <f t="shared" si="3"/>
        <v>vis</v>
      </c>
      <c r="E42" s="49">
        <f>VLOOKUP(C42,Active!C$21:E$972,3,FALSE)</f>
        <v>-1257.9734852043596</v>
      </c>
      <c r="F42" s="15" t="s">
        <v>70</v>
      </c>
      <c r="G42" s="11" t="str">
        <f t="shared" si="4"/>
        <v>34237.480</v>
      </c>
      <c r="H42" s="35">
        <f t="shared" si="5"/>
        <v>-1258</v>
      </c>
      <c r="I42" s="50" t="s">
        <v>114</v>
      </c>
      <c r="J42" s="51" t="s">
        <v>115</v>
      </c>
      <c r="K42" s="50">
        <v>-1258</v>
      </c>
      <c r="L42" s="50" t="s">
        <v>116</v>
      </c>
      <c r="M42" s="51" t="s">
        <v>77</v>
      </c>
      <c r="N42" s="51"/>
      <c r="O42" s="52" t="s">
        <v>112</v>
      </c>
      <c r="P42" s="52" t="s">
        <v>113</v>
      </c>
    </row>
    <row r="43" spans="1:16" ht="12.75" customHeight="1" thickBot="1">
      <c r="A43" s="35" t="str">
        <f t="shared" ref="A43:A61" si="6">P43</f>
        <v> AAC 5.190 </v>
      </c>
      <c r="B43" s="15" t="str">
        <f t="shared" ref="B43:B61" si="7">IF(H43=INT(H43),"I","II")</f>
        <v>I</v>
      </c>
      <c r="C43" s="35">
        <f t="shared" ref="C43:C61" si="8">1*G43</f>
        <v>34604.517999999996</v>
      </c>
      <c r="D43" s="11" t="str">
        <f t="shared" ref="D43:D61" si="9">VLOOKUP(F43,I$1:J$5,2,FALSE)</f>
        <v>vis</v>
      </c>
      <c r="E43" s="49">
        <f>VLOOKUP(C43,Active!C$21:E$972,3,FALSE)</f>
        <v>-1048.9811396818313</v>
      </c>
      <c r="F43" s="15" t="s">
        <v>70</v>
      </c>
      <c r="G43" s="11" t="str">
        <f t="shared" ref="G43:G61" si="10">MID(I43,3,LEN(I43)-3)</f>
        <v>34604.518</v>
      </c>
      <c r="H43" s="35">
        <f t="shared" ref="H43:H61" si="11">1*K43</f>
        <v>-1049</v>
      </c>
      <c r="I43" s="50" t="s">
        <v>117</v>
      </c>
      <c r="J43" s="51" t="s">
        <v>118</v>
      </c>
      <c r="K43" s="50">
        <v>-1049</v>
      </c>
      <c r="L43" s="50" t="s">
        <v>119</v>
      </c>
      <c r="M43" s="51" t="s">
        <v>77</v>
      </c>
      <c r="N43" s="51"/>
      <c r="O43" s="52" t="s">
        <v>112</v>
      </c>
      <c r="P43" s="52" t="s">
        <v>120</v>
      </c>
    </row>
    <row r="44" spans="1:16" ht="12.75" customHeight="1" thickBot="1">
      <c r="A44" s="35" t="str">
        <f t="shared" si="6"/>
        <v> AAC 5.190 </v>
      </c>
      <c r="B44" s="15" t="str">
        <f t="shared" si="7"/>
        <v>I</v>
      </c>
      <c r="C44" s="35">
        <f t="shared" si="8"/>
        <v>35075.203999999998</v>
      </c>
      <c r="D44" s="11" t="str">
        <f t="shared" si="9"/>
        <v>vis</v>
      </c>
      <c r="E44" s="49">
        <f>VLOOKUP(C44,Active!C$21:E$972,3,FALSE)</f>
        <v>-780.97136645775402</v>
      </c>
      <c r="F44" s="15" t="s">
        <v>70</v>
      </c>
      <c r="G44" s="11" t="str">
        <f t="shared" si="10"/>
        <v>35075.204</v>
      </c>
      <c r="H44" s="35">
        <f t="shared" si="11"/>
        <v>-781</v>
      </c>
      <c r="I44" s="50" t="s">
        <v>121</v>
      </c>
      <c r="J44" s="51" t="s">
        <v>122</v>
      </c>
      <c r="K44" s="50">
        <v>-781</v>
      </c>
      <c r="L44" s="50" t="s">
        <v>123</v>
      </c>
      <c r="M44" s="51" t="s">
        <v>77</v>
      </c>
      <c r="N44" s="51"/>
      <c r="O44" s="52" t="s">
        <v>112</v>
      </c>
      <c r="P44" s="52" t="s">
        <v>120</v>
      </c>
    </row>
    <row r="45" spans="1:16" ht="12.75" customHeight="1" thickBot="1">
      <c r="A45" s="35" t="str">
        <f t="shared" si="6"/>
        <v> AA 6.142 </v>
      </c>
      <c r="B45" s="15" t="str">
        <f t="shared" si="7"/>
        <v>I</v>
      </c>
      <c r="C45" s="35">
        <f t="shared" si="8"/>
        <v>35340.368000000002</v>
      </c>
      <c r="D45" s="11" t="str">
        <f t="shared" si="9"/>
        <v>vis</v>
      </c>
      <c r="E45" s="49">
        <f>VLOOKUP(C45,Active!C$21:E$972,3,FALSE)</f>
        <v>-629.9863286465802</v>
      </c>
      <c r="F45" s="15" t="s">
        <v>70</v>
      </c>
      <c r="G45" s="11" t="str">
        <f t="shared" si="10"/>
        <v>35340.368</v>
      </c>
      <c r="H45" s="35">
        <f t="shared" si="11"/>
        <v>-630</v>
      </c>
      <c r="I45" s="50" t="s">
        <v>124</v>
      </c>
      <c r="J45" s="51" t="s">
        <v>125</v>
      </c>
      <c r="K45" s="50">
        <v>-630</v>
      </c>
      <c r="L45" s="50" t="s">
        <v>126</v>
      </c>
      <c r="M45" s="51" t="s">
        <v>77</v>
      </c>
      <c r="N45" s="51"/>
      <c r="O45" s="52" t="s">
        <v>112</v>
      </c>
      <c r="P45" s="52" t="s">
        <v>127</v>
      </c>
    </row>
    <row r="46" spans="1:16" ht="12.75" customHeight="1" thickBot="1">
      <c r="A46" s="35" t="str">
        <f t="shared" si="6"/>
        <v> AJ 64.260 </v>
      </c>
      <c r="B46" s="15" t="str">
        <f t="shared" si="7"/>
        <v>I</v>
      </c>
      <c r="C46" s="35">
        <f t="shared" si="8"/>
        <v>35417.620999999999</v>
      </c>
      <c r="D46" s="11" t="str">
        <f t="shared" si="9"/>
        <v>vis</v>
      </c>
      <c r="E46" s="49">
        <f>VLOOKUP(C46,Active!C$21:E$972,3,FALSE)</f>
        <v>-585.99827926572175</v>
      </c>
      <c r="F46" s="15" t="s">
        <v>70</v>
      </c>
      <c r="G46" s="11" t="str">
        <f t="shared" si="10"/>
        <v>35417.621</v>
      </c>
      <c r="H46" s="35">
        <f t="shared" si="11"/>
        <v>-586</v>
      </c>
      <c r="I46" s="50" t="s">
        <v>128</v>
      </c>
      <c r="J46" s="51" t="s">
        <v>129</v>
      </c>
      <c r="K46" s="50">
        <v>-586</v>
      </c>
      <c r="L46" s="50" t="s">
        <v>91</v>
      </c>
      <c r="M46" s="51" t="s">
        <v>73</v>
      </c>
      <c r="N46" s="51"/>
      <c r="O46" s="52" t="s">
        <v>101</v>
      </c>
      <c r="P46" s="52" t="s">
        <v>102</v>
      </c>
    </row>
    <row r="47" spans="1:16" ht="12.75" customHeight="1" thickBot="1">
      <c r="A47" s="35" t="str">
        <f t="shared" si="6"/>
        <v> AJ 64.260 </v>
      </c>
      <c r="B47" s="15" t="str">
        <f t="shared" si="7"/>
        <v>I</v>
      </c>
      <c r="C47" s="35">
        <f t="shared" si="8"/>
        <v>35654.711000000003</v>
      </c>
      <c r="D47" s="11" t="str">
        <f t="shared" si="9"/>
        <v>vis</v>
      </c>
      <c r="E47" s="49">
        <f>VLOOKUP(C47,Active!C$21:E$972,3,FALSE)</f>
        <v>-450.99864653031574</v>
      </c>
      <c r="F47" s="15" t="s">
        <v>70</v>
      </c>
      <c r="G47" s="11" t="str">
        <f t="shared" si="10"/>
        <v>35654.711</v>
      </c>
      <c r="H47" s="35">
        <f t="shared" si="11"/>
        <v>-451</v>
      </c>
      <c r="I47" s="50" t="s">
        <v>130</v>
      </c>
      <c r="J47" s="51" t="s">
        <v>131</v>
      </c>
      <c r="K47" s="50">
        <v>-451</v>
      </c>
      <c r="L47" s="50" t="s">
        <v>76</v>
      </c>
      <c r="M47" s="51" t="s">
        <v>73</v>
      </c>
      <c r="N47" s="51"/>
      <c r="O47" s="52" t="s">
        <v>101</v>
      </c>
      <c r="P47" s="52" t="s">
        <v>102</v>
      </c>
    </row>
    <row r="48" spans="1:16" ht="12.75" customHeight="1" thickBot="1">
      <c r="A48" s="35" t="str">
        <f t="shared" si="6"/>
        <v> AJ 64.260 </v>
      </c>
      <c r="B48" s="15" t="str">
        <f t="shared" si="7"/>
        <v>I</v>
      </c>
      <c r="C48" s="35">
        <f t="shared" si="8"/>
        <v>36030.544000000002</v>
      </c>
      <c r="D48" s="11" t="str">
        <f t="shared" si="9"/>
        <v>vis</v>
      </c>
      <c r="E48" s="49">
        <f>VLOOKUP(C48,Active!C$21:E$972,3,FALSE)</f>
        <v>-236.99840624247216</v>
      </c>
      <c r="F48" s="15" t="s">
        <v>70</v>
      </c>
      <c r="G48" s="11" t="str">
        <f t="shared" si="10"/>
        <v>36030.544</v>
      </c>
      <c r="H48" s="35">
        <f t="shared" si="11"/>
        <v>-237</v>
      </c>
      <c r="I48" s="50" t="s">
        <v>132</v>
      </c>
      <c r="J48" s="51" t="s">
        <v>133</v>
      </c>
      <c r="K48" s="50">
        <v>-237</v>
      </c>
      <c r="L48" s="50" t="s">
        <v>91</v>
      </c>
      <c r="M48" s="51" t="s">
        <v>73</v>
      </c>
      <c r="N48" s="51"/>
      <c r="O48" s="52" t="s">
        <v>101</v>
      </c>
      <c r="P48" s="52" t="s">
        <v>102</v>
      </c>
    </row>
    <row r="49" spans="1:16" ht="12.75" customHeight="1" thickBot="1">
      <c r="A49" s="35" t="str">
        <f t="shared" si="6"/>
        <v> AJ 64.260 </v>
      </c>
      <c r="B49" s="15" t="str">
        <f t="shared" si="7"/>
        <v>I</v>
      </c>
      <c r="C49" s="35">
        <f t="shared" si="8"/>
        <v>36181.584999999999</v>
      </c>
      <c r="D49" s="11" t="str">
        <f t="shared" si="9"/>
        <v>vis</v>
      </c>
      <c r="E49" s="49">
        <f>VLOOKUP(C49,Active!C$21:E$972,3,FALSE)</f>
        <v>-150.995287055717</v>
      </c>
      <c r="F49" s="15" t="s">
        <v>70</v>
      </c>
      <c r="G49" s="11" t="str">
        <f t="shared" si="10"/>
        <v>36181.585</v>
      </c>
      <c r="H49" s="35">
        <f t="shared" si="11"/>
        <v>-151</v>
      </c>
      <c r="I49" s="50" t="s">
        <v>134</v>
      </c>
      <c r="J49" s="51" t="s">
        <v>135</v>
      </c>
      <c r="K49" s="50">
        <v>-151</v>
      </c>
      <c r="L49" s="50" t="s">
        <v>136</v>
      </c>
      <c r="M49" s="51" t="s">
        <v>73</v>
      </c>
      <c r="N49" s="51"/>
      <c r="O49" s="52" t="s">
        <v>101</v>
      </c>
      <c r="P49" s="52" t="s">
        <v>102</v>
      </c>
    </row>
    <row r="50" spans="1:16" ht="12.75" customHeight="1" thickBot="1">
      <c r="A50" s="35" t="str">
        <f t="shared" si="6"/>
        <v> AA 9.48 </v>
      </c>
      <c r="B50" s="15" t="str">
        <f t="shared" si="7"/>
        <v>I</v>
      </c>
      <c r="C50" s="35">
        <f t="shared" si="8"/>
        <v>36348.417999999998</v>
      </c>
      <c r="D50" s="11" t="str">
        <f t="shared" si="9"/>
        <v>vis</v>
      </c>
      <c r="E50" s="49">
        <f>VLOOKUP(C50,Active!C$21:E$972,3,FALSE)</f>
        <v>-56.000163987913851</v>
      </c>
      <c r="F50" s="15" t="s">
        <v>70</v>
      </c>
      <c r="G50" s="11" t="str">
        <f t="shared" si="10"/>
        <v>36348.418</v>
      </c>
      <c r="H50" s="35">
        <f t="shared" si="11"/>
        <v>-56</v>
      </c>
      <c r="I50" s="50" t="s">
        <v>137</v>
      </c>
      <c r="J50" s="51" t="s">
        <v>138</v>
      </c>
      <c r="K50" s="50">
        <v>-56</v>
      </c>
      <c r="L50" s="50" t="s">
        <v>139</v>
      </c>
      <c r="M50" s="51" t="s">
        <v>77</v>
      </c>
      <c r="N50" s="51"/>
      <c r="O50" s="52" t="s">
        <v>112</v>
      </c>
      <c r="P50" s="52" t="s">
        <v>140</v>
      </c>
    </row>
    <row r="51" spans="1:16" ht="12.75" customHeight="1" thickBot="1">
      <c r="A51" s="35" t="str">
        <f t="shared" si="6"/>
        <v> AA 9.48 </v>
      </c>
      <c r="B51" s="15" t="str">
        <f t="shared" si="7"/>
        <v>I</v>
      </c>
      <c r="C51" s="35">
        <f t="shared" si="8"/>
        <v>36450.275999999998</v>
      </c>
      <c r="D51" s="11" t="str">
        <f t="shared" si="9"/>
        <v>vis</v>
      </c>
      <c r="E51" s="49">
        <f>VLOOKUP(C51,Active!C$21:E$972,3,FALSE)</f>
        <v>1.9980332838512309</v>
      </c>
      <c r="F51" s="15" t="s">
        <v>70</v>
      </c>
      <c r="G51" s="11" t="str">
        <f t="shared" si="10"/>
        <v>36450.276</v>
      </c>
      <c r="H51" s="35">
        <f t="shared" si="11"/>
        <v>2</v>
      </c>
      <c r="I51" s="50" t="s">
        <v>144</v>
      </c>
      <c r="J51" s="51" t="s">
        <v>145</v>
      </c>
      <c r="K51" s="50">
        <v>2</v>
      </c>
      <c r="L51" s="50" t="s">
        <v>72</v>
      </c>
      <c r="M51" s="51" t="s">
        <v>77</v>
      </c>
      <c r="N51" s="51"/>
      <c r="O51" s="52" t="s">
        <v>112</v>
      </c>
      <c r="P51" s="52" t="s">
        <v>140</v>
      </c>
    </row>
    <row r="52" spans="1:16" ht="12.75" customHeight="1" thickBot="1">
      <c r="A52" s="35" t="str">
        <f t="shared" si="6"/>
        <v> BBS 126 </v>
      </c>
      <c r="B52" s="15" t="str">
        <f t="shared" si="7"/>
        <v>I</v>
      </c>
      <c r="C52" s="35">
        <f t="shared" si="8"/>
        <v>52133.46</v>
      </c>
      <c r="D52" s="11" t="str">
        <f t="shared" si="9"/>
        <v>vis</v>
      </c>
      <c r="E52" s="49">
        <f>VLOOKUP(C52,Active!C$21:E$972,3,FALSE)</f>
        <v>8932.0418146401353</v>
      </c>
      <c r="F52" s="15" t="s">
        <v>70</v>
      </c>
      <c r="G52" s="11" t="str">
        <f t="shared" si="10"/>
        <v>52133.46</v>
      </c>
      <c r="H52" s="35">
        <f t="shared" si="11"/>
        <v>8932</v>
      </c>
      <c r="I52" s="50" t="s">
        <v>191</v>
      </c>
      <c r="J52" s="51" t="s">
        <v>192</v>
      </c>
      <c r="K52" s="50">
        <v>8932</v>
      </c>
      <c r="L52" s="50" t="s">
        <v>193</v>
      </c>
      <c r="M52" s="51" t="s">
        <v>181</v>
      </c>
      <c r="N52" s="51" t="s">
        <v>182</v>
      </c>
      <c r="O52" s="52" t="s">
        <v>183</v>
      </c>
      <c r="P52" s="52" t="s">
        <v>194</v>
      </c>
    </row>
    <row r="53" spans="1:16" ht="12.75" customHeight="1" thickBot="1">
      <c r="A53" s="35" t="str">
        <f t="shared" si="6"/>
        <v>BAVM 193 </v>
      </c>
      <c r="B53" s="15" t="str">
        <f t="shared" si="7"/>
        <v>I</v>
      </c>
      <c r="C53" s="35">
        <f t="shared" si="8"/>
        <v>54367.392</v>
      </c>
      <c r="D53" s="11" t="str">
        <f t="shared" si="9"/>
        <v>vis</v>
      </c>
      <c r="E53" s="49">
        <f>VLOOKUP(C53,Active!C$21:E$972,3,FALSE)</f>
        <v>10204.04822383439</v>
      </c>
      <c r="F53" s="15" t="s">
        <v>70</v>
      </c>
      <c r="G53" s="11" t="str">
        <f t="shared" si="10"/>
        <v>54367.3920</v>
      </c>
      <c r="H53" s="35">
        <f t="shared" si="11"/>
        <v>10204</v>
      </c>
      <c r="I53" s="50" t="s">
        <v>213</v>
      </c>
      <c r="J53" s="51" t="s">
        <v>214</v>
      </c>
      <c r="K53" s="50" t="s">
        <v>215</v>
      </c>
      <c r="L53" s="50" t="s">
        <v>216</v>
      </c>
      <c r="M53" s="51" t="s">
        <v>210</v>
      </c>
      <c r="N53" s="51" t="s">
        <v>188</v>
      </c>
      <c r="O53" s="52" t="s">
        <v>204</v>
      </c>
      <c r="P53" s="53" t="s">
        <v>217</v>
      </c>
    </row>
    <row r="54" spans="1:16" ht="12.75" customHeight="1" thickBot="1">
      <c r="A54" s="35" t="str">
        <f t="shared" si="6"/>
        <v>BAVM 193 </v>
      </c>
      <c r="B54" s="15" t="str">
        <f t="shared" si="7"/>
        <v>I</v>
      </c>
      <c r="C54" s="35">
        <f t="shared" si="8"/>
        <v>54367.398399999998</v>
      </c>
      <c r="D54" s="11" t="str">
        <f t="shared" si="9"/>
        <v>vis</v>
      </c>
      <c r="E54" s="49">
        <f>VLOOKUP(C54,Active!C$21:E$972,3,FALSE)</f>
        <v>10204.051868010229</v>
      </c>
      <c r="F54" s="15" t="s">
        <v>70</v>
      </c>
      <c r="G54" s="11" t="str">
        <f t="shared" si="10"/>
        <v>54367.3984</v>
      </c>
      <c r="H54" s="35">
        <f t="shared" si="11"/>
        <v>10204</v>
      </c>
      <c r="I54" s="50" t="s">
        <v>218</v>
      </c>
      <c r="J54" s="51" t="s">
        <v>219</v>
      </c>
      <c r="K54" s="50" t="s">
        <v>215</v>
      </c>
      <c r="L54" s="50" t="s">
        <v>220</v>
      </c>
      <c r="M54" s="51" t="s">
        <v>210</v>
      </c>
      <c r="N54" s="51" t="s">
        <v>198</v>
      </c>
      <c r="O54" s="52" t="s">
        <v>221</v>
      </c>
      <c r="P54" s="53" t="s">
        <v>217</v>
      </c>
    </row>
    <row r="55" spans="1:16" ht="12.75" customHeight="1" thickBot="1">
      <c r="A55" s="35" t="str">
        <f t="shared" si="6"/>
        <v>BAVM 193 </v>
      </c>
      <c r="B55" s="15" t="str">
        <f t="shared" si="7"/>
        <v>I</v>
      </c>
      <c r="C55" s="35">
        <f t="shared" si="8"/>
        <v>54388.473700000002</v>
      </c>
      <c r="D55" s="11" t="str">
        <f t="shared" si="9"/>
        <v>vis</v>
      </c>
      <c r="E55" s="49">
        <f>VLOOKUP(C55,Active!C$21:E$972,3,FALSE)</f>
        <v>10216.052195986056</v>
      </c>
      <c r="F55" s="15" t="s">
        <v>70</v>
      </c>
      <c r="G55" s="11" t="str">
        <f t="shared" si="10"/>
        <v>54388.4737</v>
      </c>
      <c r="H55" s="35">
        <f t="shared" si="11"/>
        <v>10216</v>
      </c>
      <c r="I55" s="50" t="s">
        <v>222</v>
      </c>
      <c r="J55" s="51" t="s">
        <v>223</v>
      </c>
      <c r="K55" s="50" t="s">
        <v>224</v>
      </c>
      <c r="L55" s="50" t="s">
        <v>225</v>
      </c>
      <c r="M55" s="51" t="s">
        <v>210</v>
      </c>
      <c r="N55" s="51" t="s">
        <v>70</v>
      </c>
      <c r="O55" s="52" t="s">
        <v>226</v>
      </c>
      <c r="P55" s="53" t="s">
        <v>217</v>
      </c>
    </row>
    <row r="56" spans="1:16" ht="12.75" customHeight="1" thickBot="1">
      <c r="A56" s="35" t="str">
        <f t="shared" si="6"/>
        <v>BAVM 193 </v>
      </c>
      <c r="B56" s="15" t="str">
        <f t="shared" si="7"/>
        <v>I</v>
      </c>
      <c r="C56" s="35">
        <f t="shared" si="8"/>
        <v>54388.474199999997</v>
      </c>
      <c r="D56" s="11" t="str">
        <f t="shared" si="9"/>
        <v>vis</v>
      </c>
      <c r="E56" s="49">
        <f>VLOOKUP(C56,Active!C$21:E$972,3,FALSE)</f>
        <v>10216.052480687291</v>
      </c>
      <c r="F56" s="15" t="s">
        <v>70</v>
      </c>
      <c r="G56" s="11" t="str">
        <f t="shared" si="10"/>
        <v>54388.4742</v>
      </c>
      <c r="H56" s="35">
        <f t="shared" si="11"/>
        <v>10216</v>
      </c>
      <c r="I56" s="50" t="s">
        <v>227</v>
      </c>
      <c r="J56" s="51" t="s">
        <v>223</v>
      </c>
      <c r="K56" s="50" t="s">
        <v>224</v>
      </c>
      <c r="L56" s="50" t="s">
        <v>228</v>
      </c>
      <c r="M56" s="51" t="s">
        <v>210</v>
      </c>
      <c r="N56" s="51" t="s">
        <v>198</v>
      </c>
      <c r="O56" s="52" t="s">
        <v>229</v>
      </c>
      <c r="P56" s="53" t="s">
        <v>217</v>
      </c>
    </row>
    <row r="57" spans="1:16" ht="12.75" customHeight="1" thickBot="1">
      <c r="A57" s="35" t="str">
        <f t="shared" si="6"/>
        <v>OEJV 0094 </v>
      </c>
      <c r="B57" s="15" t="str">
        <f t="shared" si="7"/>
        <v>I</v>
      </c>
      <c r="C57" s="35">
        <f t="shared" si="8"/>
        <v>54683.517500000002</v>
      </c>
      <c r="D57" s="11" t="str">
        <f t="shared" si="9"/>
        <v>vis</v>
      </c>
      <c r="E57" s="49" t="e">
        <f>VLOOKUP(C57,Active!C$21:E$972,3,FALSE)</f>
        <v>#N/A</v>
      </c>
      <c r="F57" s="15" t="s">
        <v>70</v>
      </c>
      <c r="G57" s="11" t="str">
        <f t="shared" si="10"/>
        <v>54683.5175</v>
      </c>
      <c r="H57" s="35">
        <f t="shared" si="11"/>
        <v>10384</v>
      </c>
      <c r="I57" s="50" t="s">
        <v>230</v>
      </c>
      <c r="J57" s="51" t="s">
        <v>231</v>
      </c>
      <c r="K57" s="50" t="s">
        <v>232</v>
      </c>
      <c r="L57" s="50" t="s">
        <v>233</v>
      </c>
      <c r="M57" s="51" t="s">
        <v>210</v>
      </c>
      <c r="N57" s="51" t="s">
        <v>62</v>
      </c>
      <c r="O57" s="52" t="s">
        <v>234</v>
      </c>
      <c r="P57" s="53" t="s">
        <v>235</v>
      </c>
    </row>
    <row r="58" spans="1:16" ht="12.75" customHeight="1" thickBot="1">
      <c r="A58" s="35" t="str">
        <f t="shared" si="6"/>
        <v>BAVM 212 </v>
      </c>
      <c r="B58" s="15" t="str">
        <f t="shared" si="7"/>
        <v>II</v>
      </c>
      <c r="C58" s="35">
        <f t="shared" si="8"/>
        <v>54749.383000000002</v>
      </c>
      <c r="D58" s="11" t="str">
        <f t="shared" si="9"/>
        <v>vis</v>
      </c>
      <c r="E58" s="49">
        <f>VLOOKUP(C58,Active!C$21:E$972,3,FALSE)</f>
        <v>10421.554844561666</v>
      </c>
      <c r="F58" s="15" t="s">
        <v>70</v>
      </c>
      <c r="G58" s="11" t="str">
        <f t="shared" si="10"/>
        <v>54749.383</v>
      </c>
      <c r="H58" s="35">
        <f t="shared" si="11"/>
        <v>10421.5</v>
      </c>
      <c r="I58" s="50" t="s">
        <v>236</v>
      </c>
      <c r="J58" s="51" t="s">
        <v>237</v>
      </c>
      <c r="K58" s="50" t="s">
        <v>238</v>
      </c>
      <c r="L58" s="50" t="s">
        <v>239</v>
      </c>
      <c r="M58" s="51" t="s">
        <v>210</v>
      </c>
      <c r="N58" s="51" t="s">
        <v>70</v>
      </c>
      <c r="O58" s="52" t="s">
        <v>240</v>
      </c>
      <c r="P58" s="53" t="s">
        <v>241</v>
      </c>
    </row>
    <row r="59" spans="1:16" ht="12.75" customHeight="1" thickBot="1">
      <c r="A59" s="35" t="str">
        <f t="shared" si="6"/>
        <v>BAVM 212 </v>
      </c>
      <c r="B59" s="15" t="str">
        <f t="shared" si="7"/>
        <v>I</v>
      </c>
      <c r="C59" s="35">
        <f t="shared" si="8"/>
        <v>54815.234199999999</v>
      </c>
      <c r="D59" s="11" t="str">
        <f t="shared" si="9"/>
        <v>vis</v>
      </c>
      <c r="E59" s="49">
        <f>VLOOKUP(C59,Active!C$21:E$972,3,FALSE)</f>
        <v>10459.050680806069</v>
      </c>
      <c r="F59" s="15" t="s">
        <v>70</v>
      </c>
      <c r="G59" s="11" t="str">
        <f t="shared" si="10"/>
        <v>54815.2342</v>
      </c>
      <c r="H59" s="35">
        <f t="shared" si="11"/>
        <v>10459</v>
      </c>
      <c r="I59" s="50" t="s">
        <v>248</v>
      </c>
      <c r="J59" s="51" t="s">
        <v>249</v>
      </c>
      <c r="K59" s="50" t="s">
        <v>250</v>
      </c>
      <c r="L59" s="50" t="s">
        <v>251</v>
      </c>
      <c r="M59" s="51" t="s">
        <v>210</v>
      </c>
      <c r="N59" s="51" t="s">
        <v>70</v>
      </c>
      <c r="O59" s="52" t="s">
        <v>240</v>
      </c>
      <c r="P59" s="53" t="s">
        <v>241</v>
      </c>
    </row>
    <row r="60" spans="1:16" ht="12.75" customHeight="1" thickBot="1">
      <c r="A60" s="35" t="str">
        <f t="shared" si="6"/>
        <v>BAVM 212 </v>
      </c>
      <c r="B60" s="15" t="str">
        <f t="shared" si="7"/>
        <v>II</v>
      </c>
      <c r="C60" s="35">
        <f t="shared" si="8"/>
        <v>55051.4496</v>
      </c>
      <c r="D60" s="11" t="str">
        <f t="shared" si="9"/>
        <v>vis</v>
      </c>
      <c r="E60" s="49">
        <f>VLOOKUP(C60,Active!C$21:E$972,3,FALSE)</f>
        <v>10593.552314137069</v>
      </c>
      <c r="F60" s="15" t="s">
        <v>70</v>
      </c>
      <c r="G60" s="11" t="str">
        <f t="shared" si="10"/>
        <v>55051.4496</v>
      </c>
      <c r="H60" s="35">
        <f t="shared" si="11"/>
        <v>10593.5</v>
      </c>
      <c r="I60" s="50" t="s">
        <v>252</v>
      </c>
      <c r="J60" s="51" t="s">
        <v>253</v>
      </c>
      <c r="K60" s="50" t="s">
        <v>254</v>
      </c>
      <c r="L60" s="50" t="s">
        <v>255</v>
      </c>
      <c r="M60" s="51" t="s">
        <v>210</v>
      </c>
      <c r="N60" s="51" t="s">
        <v>198</v>
      </c>
      <c r="O60" s="52" t="s">
        <v>256</v>
      </c>
      <c r="P60" s="53" t="s">
        <v>241</v>
      </c>
    </row>
    <row r="61" spans="1:16" ht="12.75" customHeight="1" thickBot="1">
      <c r="A61" s="35" t="str">
        <f t="shared" si="6"/>
        <v>BAVM 241 (=IBVS 6157) </v>
      </c>
      <c r="B61" s="15" t="str">
        <f t="shared" si="7"/>
        <v>I</v>
      </c>
      <c r="C61" s="35">
        <f t="shared" si="8"/>
        <v>56924.448299999996</v>
      </c>
      <c r="D61" s="11" t="str">
        <f t="shared" si="9"/>
        <v>vis</v>
      </c>
      <c r="E61" s="49">
        <f>VLOOKUP(C61,Active!C$21:E$972,3,FALSE)</f>
        <v>11660.042409096317</v>
      </c>
      <c r="F61" s="15" t="s">
        <v>70</v>
      </c>
      <c r="G61" s="11" t="str">
        <f t="shared" si="10"/>
        <v>56924.4483</v>
      </c>
      <c r="H61" s="35">
        <f t="shared" si="11"/>
        <v>11660</v>
      </c>
      <c r="I61" s="50" t="s">
        <v>268</v>
      </c>
      <c r="J61" s="51" t="s">
        <v>269</v>
      </c>
      <c r="K61" s="50" t="s">
        <v>270</v>
      </c>
      <c r="L61" s="50" t="s">
        <v>271</v>
      </c>
      <c r="M61" s="51" t="s">
        <v>210</v>
      </c>
      <c r="N61" s="51" t="s">
        <v>70</v>
      </c>
      <c r="O61" s="52" t="s">
        <v>261</v>
      </c>
      <c r="P61" s="53" t="s">
        <v>272</v>
      </c>
    </row>
    <row r="62" spans="1:16">
      <c r="B62" s="15"/>
      <c r="F62" s="15"/>
    </row>
    <row r="63" spans="1:16">
      <c r="B63" s="15"/>
      <c r="F63" s="15"/>
    </row>
    <row r="64" spans="1:1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</sheetData>
  <phoneticPr fontId="7" type="noConversion"/>
  <hyperlinks>
    <hyperlink ref="P23" r:id="rId1" display="http://www.bav-astro.de/sfs/BAVM_link.php?BAVMnr=152" xr:uid="{00000000-0004-0000-0100-000000000000}"/>
    <hyperlink ref="P24" r:id="rId2" display="http://www.bav-astro.de/sfs/BAVM_link.php?BAVMnr=152" xr:uid="{00000000-0004-0000-0100-000001000000}"/>
    <hyperlink ref="P25" r:id="rId3" display="http://www.bav-astro.de/sfs/BAVM_link.php?BAVMnr=172" xr:uid="{00000000-0004-0000-0100-000002000000}"/>
    <hyperlink ref="P26" r:id="rId4" display="http://www.bav-astro.de/sfs/BAVM_link.php?BAVMnr=178" xr:uid="{00000000-0004-0000-0100-000003000000}"/>
    <hyperlink ref="P53" r:id="rId5" display="http://www.bav-astro.de/sfs/BAVM_link.php?BAVMnr=193" xr:uid="{00000000-0004-0000-0100-000004000000}"/>
    <hyperlink ref="P54" r:id="rId6" display="http://www.bav-astro.de/sfs/BAVM_link.php?BAVMnr=193" xr:uid="{00000000-0004-0000-0100-000005000000}"/>
    <hyperlink ref="P55" r:id="rId7" display="http://www.bav-astro.de/sfs/BAVM_link.php?BAVMnr=193" xr:uid="{00000000-0004-0000-0100-000006000000}"/>
    <hyperlink ref="P56" r:id="rId8" display="http://www.bav-astro.de/sfs/BAVM_link.php?BAVMnr=193" xr:uid="{00000000-0004-0000-0100-000007000000}"/>
    <hyperlink ref="P57" r:id="rId9" display="http://var.astro.cz/oejv/issues/oejv0094.pdf" xr:uid="{00000000-0004-0000-0100-000008000000}"/>
    <hyperlink ref="P58" r:id="rId10" display="http://www.bav-astro.de/sfs/BAVM_link.php?BAVMnr=212" xr:uid="{00000000-0004-0000-0100-000009000000}"/>
    <hyperlink ref="P27" r:id="rId11" display="http://www.bav-astro.de/sfs/BAVM_link.php?BAVMnr=228" xr:uid="{00000000-0004-0000-0100-00000A000000}"/>
    <hyperlink ref="P59" r:id="rId12" display="http://www.bav-astro.de/sfs/BAVM_link.php?BAVMnr=212" xr:uid="{00000000-0004-0000-0100-00000B000000}"/>
    <hyperlink ref="P60" r:id="rId13" display="http://www.bav-astro.de/sfs/BAVM_link.php?BAVMnr=212" xr:uid="{00000000-0004-0000-0100-00000C000000}"/>
    <hyperlink ref="P28" r:id="rId14" display="http://www.bav-astro.de/sfs/BAVM_link.php?BAVMnr=220" xr:uid="{00000000-0004-0000-0100-00000D000000}"/>
    <hyperlink ref="P29" r:id="rId15" display="http://var.astro.cz/oejv/issues/oejv0160.pdf" xr:uid="{00000000-0004-0000-0100-00000E000000}"/>
    <hyperlink ref="P61" r:id="rId16" display="http://www.bav-astro.de/sfs/BAVM_link.php?BAVMnr=241" xr:uid="{00000000-0004-0000-0100-00000F000000}"/>
    <hyperlink ref="P30" r:id="rId17" display="http://www.bav-astro.de/sfs/BAVM_link.php?BAVMnr=239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2024-01-30T05:26:51Z</dcterms:modified>
</cp:coreProperties>
</file>