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889694-0E14-4FBA-A41E-2D1B12135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4" r:id="rId2"/>
    <sheet name="Active 2" sheetId="13" r:id="rId3"/>
    <sheet name="Graphs 2" sheetId="15" r:id="rId4"/>
    <sheet name="Q_fit" sheetId="2" r:id="rId5"/>
    <sheet name="A (2)" sheetId="3" r:id="rId6"/>
    <sheet name="Q_fit (2)" sheetId="7" r:id="rId7"/>
    <sheet name="A (3)" sheetId="5" r:id="rId8"/>
    <sheet name="Q_fit (3)" sheetId="6" r:id="rId9"/>
    <sheet name="A (4)" sheetId="8" r:id="rId10"/>
    <sheet name="BAV" sheetId="10" r:id="rId11"/>
    <sheet name="O-C Gateway" sheetId="9" r:id="rId12"/>
    <sheet name="A (old)" sheetId="11" r:id="rId13"/>
    <sheet name="Q_fit (old)" sheetId="12" r:id="rId14"/>
  </sheets>
  <definedNames>
    <definedName name="solver_adj" localSheetId="5" hidden="1">'A (2)'!$E$11:$E$13</definedName>
    <definedName name="solver_adj" localSheetId="7" hidden="1">'A (3)'!$E$11:$E$13</definedName>
    <definedName name="solver_adj" localSheetId="9" hidden="1">'A (4)'!$E$11:$E$13</definedName>
    <definedName name="solver_adj" localSheetId="12" hidden="1">'A (old)'!$E$11:$E$13</definedName>
    <definedName name="solver_adj" localSheetId="0" hidden="1">'Active 1'!$E$11:$E$13</definedName>
    <definedName name="solver_adj" localSheetId="2" hidden="1">'Active 2'!$E$11:$E$13</definedName>
    <definedName name="solver_cvg" localSheetId="5" hidden="1">0.001</definedName>
    <definedName name="solver_cvg" localSheetId="7" hidden="1">0.001</definedName>
    <definedName name="solver_cvg" localSheetId="9" hidden="1">0.001</definedName>
    <definedName name="solver_cvg" localSheetId="12" hidden="1">0.001</definedName>
    <definedName name="solver_cvg" localSheetId="0" hidden="1">0.001</definedName>
    <definedName name="solver_cvg" localSheetId="2" hidden="1">0.001</definedName>
    <definedName name="solver_drv" localSheetId="5" hidden="1">1</definedName>
    <definedName name="solver_drv" localSheetId="7" hidden="1">1</definedName>
    <definedName name="solver_drv" localSheetId="9" hidden="1">1</definedName>
    <definedName name="solver_drv" localSheetId="12" hidden="1">1</definedName>
    <definedName name="solver_drv" localSheetId="0" hidden="1">1</definedName>
    <definedName name="solver_drv" localSheetId="2" hidden="1">1</definedName>
    <definedName name="solver_est" localSheetId="5" hidden="1">1</definedName>
    <definedName name="solver_est" localSheetId="7" hidden="1">1</definedName>
    <definedName name="solver_est" localSheetId="9" hidden="1">1</definedName>
    <definedName name="solver_est" localSheetId="12" hidden="1">1</definedName>
    <definedName name="solver_est" localSheetId="0" hidden="1">1</definedName>
    <definedName name="solver_est" localSheetId="2" hidden="1">1</definedName>
    <definedName name="solver_itr" localSheetId="5" hidden="1">100</definedName>
    <definedName name="solver_itr" localSheetId="7" hidden="1">100</definedName>
    <definedName name="solver_itr" localSheetId="9" hidden="1">100</definedName>
    <definedName name="solver_itr" localSheetId="12" hidden="1">100</definedName>
    <definedName name="solver_itr" localSheetId="0" hidden="1">100</definedName>
    <definedName name="solver_itr" localSheetId="2" hidden="1">100</definedName>
    <definedName name="solver_lin" localSheetId="5" hidden="1">2</definedName>
    <definedName name="solver_lin" localSheetId="7" hidden="1">2</definedName>
    <definedName name="solver_lin" localSheetId="9" hidden="1">2</definedName>
    <definedName name="solver_lin" localSheetId="12" hidden="1">2</definedName>
    <definedName name="solver_lin" localSheetId="0" hidden="1">2</definedName>
    <definedName name="solver_lin" localSheetId="2" hidden="1">2</definedName>
    <definedName name="solver_neg" localSheetId="5" hidden="1">2</definedName>
    <definedName name="solver_neg" localSheetId="7" hidden="1">2</definedName>
    <definedName name="solver_neg" localSheetId="9" hidden="1">2</definedName>
    <definedName name="solver_neg" localSheetId="12" hidden="1">2</definedName>
    <definedName name="solver_neg" localSheetId="0" hidden="1">2</definedName>
    <definedName name="solver_neg" localSheetId="2" hidden="1">2</definedName>
    <definedName name="solver_num" localSheetId="5" hidden="1">0</definedName>
    <definedName name="solver_num" localSheetId="7" hidden="1">0</definedName>
    <definedName name="solver_num" localSheetId="9" hidden="1">0</definedName>
    <definedName name="solver_num" localSheetId="12" hidden="1">0</definedName>
    <definedName name="solver_num" localSheetId="0" hidden="1">0</definedName>
    <definedName name="solver_num" localSheetId="2" hidden="1">0</definedName>
    <definedName name="solver_nwt" localSheetId="5" hidden="1">1</definedName>
    <definedName name="solver_nwt" localSheetId="7" hidden="1">1</definedName>
    <definedName name="solver_nwt" localSheetId="9" hidden="1">1</definedName>
    <definedName name="solver_nwt" localSheetId="12" hidden="1">1</definedName>
    <definedName name="solver_nwt" localSheetId="0" hidden="1">1</definedName>
    <definedName name="solver_nwt" localSheetId="2" hidden="1">1</definedName>
    <definedName name="solver_opt" localSheetId="5" hidden="1">'A (2)'!$E$14</definedName>
    <definedName name="solver_opt" localSheetId="7" hidden="1">'A (3)'!$E$14</definedName>
    <definedName name="solver_opt" localSheetId="9" hidden="1">'A (4)'!$E$14</definedName>
    <definedName name="solver_opt" localSheetId="12" hidden="1">'A (old)'!$E$14</definedName>
    <definedName name="solver_opt" localSheetId="0" hidden="1">'Active 1'!$E$14</definedName>
    <definedName name="solver_opt" localSheetId="2" hidden="1">'Active 2'!$E$14</definedName>
    <definedName name="solver_pre" localSheetId="5" hidden="1">0.000001</definedName>
    <definedName name="solver_pre" localSheetId="7" hidden="1">0.000001</definedName>
    <definedName name="solver_pre" localSheetId="9" hidden="1">0.000001</definedName>
    <definedName name="solver_pre" localSheetId="12" hidden="1">0.000001</definedName>
    <definedName name="solver_pre" localSheetId="0" hidden="1">0.000001</definedName>
    <definedName name="solver_pre" localSheetId="2" hidden="1">0.000001</definedName>
    <definedName name="solver_scl" localSheetId="5" hidden="1">2</definedName>
    <definedName name="solver_scl" localSheetId="7" hidden="1">2</definedName>
    <definedName name="solver_scl" localSheetId="9" hidden="1">2</definedName>
    <definedName name="solver_scl" localSheetId="12" hidden="1">2</definedName>
    <definedName name="solver_scl" localSheetId="0" hidden="1">2</definedName>
    <definedName name="solver_scl" localSheetId="2" hidden="1">2</definedName>
    <definedName name="solver_sho" localSheetId="5" hidden="1">2</definedName>
    <definedName name="solver_sho" localSheetId="7" hidden="1">2</definedName>
    <definedName name="solver_sho" localSheetId="9" hidden="1">2</definedName>
    <definedName name="solver_sho" localSheetId="12" hidden="1">2</definedName>
    <definedName name="solver_sho" localSheetId="0" hidden="1">2</definedName>
    <definedName name="solver_sho" localSheetId="2" hidden="1">2</definedName>
    <definedName name="solver_tim" localSheetId="5" hidden="1">100</definedName>
    <definedName name="solver_tim" localSheetId="7" hidden="1">100</definedName>
    <definedName name="solver_tim" localSheetId="9" hidden="1">100</definedName>
    <definedName name="solver_tim" localSheetId="12" hidden="1">100</definedName>
    <definedName name="solver_tim" localSheetId="0" hidden="1">100</definedName>
    <definedName name="solver_tim" localSheetId="2" hidden="1">100</definedName>
    <definedName name="solver_tol" localSheetId="5" hidden="1">0.05</definedName>
    <definedName name="solver_tol" localSheetId="7" hidden="1">0.05</definedName>
    <definedName name="solver_tol" localSheetId="9" hidden="1">0.05</definedName>
    <definedName name="solver_tol" localSheetId="12" hidden="1">0.05</definedName>
    <definedName name="solver_tol" localSheetId="0" hidden="1">0.05</definedName>
    <definedName name="solver_tol" localSheetId="2" hidden="1">0.05</definedName>
    <definedName name="solver_typ" localSheetId="5" hidden="1">2</definedName>
    <definedName name="solver_typ" localSheetId="7" hidden="1">2</definedName>
    <definedName name="solver_typ" localSheetId="9" hidden="1">2</definedName>
    <definedName name="solver_typ" localSheetId="12" hidden="1">2</definedName>
    <definedName name="solver_typ" localSheetId="0" hidden="1">2</definedName>
    <definedName name="solver_typ" localSheetId="2" hidden="1">2</definedName>
    <definedName name="solver_val" localSheetId="5" hidden="1">0</definedName>
    <definedName name="solver_val" localSheetId="7" hidden="1">0</definedName>
    <definedName name="solver_val" localSheetId="9" hidden="1">0</definedName>
    <definedName name="solver_val" localSheetId="12" hidden="1">0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68" i="1" l="1"/>
  <c r="F168" i="1" s="1"/>
  <c r="Q168" i="1"/>
  <c r="E168" i="13"/>
  <c r="F168" i="13" s="1"/>
  <c r="Q168" i="13"/>
  <c r="E164" i="13"/>
  <c r="F164" i="13"/>
  <c r="Q164" i="13"/>
  <c r="E166" i="13"/>
  <c r="F166" i="13"/>
  <c r="Q166" i="13"/>
  <c r="E167" i="13"/>
  <c r="F167" i="13"/>
  <c r="Q167" i="13"/>
  <c r="E167" i="1"/>
  <c r="F167" i="1"/>
  <c r="G167" i="1"/>
  <c r="Q167" i="1"/>
  <c r="D11" i="1"/>
  <c r="P36" i="1" s="1"/>
  <c r="D12" i="1"/>
  <c r="D13" i="1"/>
  <c r="Q166" i="1"/>
  <c r="E166" i="1"/>
  <c r="F166" i="1"/>
  <c r="G166" i="1"/>
  <c r="E164" i="1"/>
  <c r="F164" i="1"/>
  <c r="G164" i="1"/>
  <c r="E153" i="1"/>
  <c r="F153" i="1"/>
  <c r="G153" i="1"/>
  <c r="J153" i="1"/>
  <c r="E154" i="1"/>
  <c r="F154" i="1"/>
  <c r="G154" i="1"/>
  <c r="J154" i="1"/>
  <c r="E155" i="1"/>
  <c r="F155" i="1"/>
  <c r="G155" i="1"/>
  <c r="E156" i="1"/>
  <c r="F156" i="1"/>
  <c r="G156" i="1"/>
  <c r="J156" i="1"/>
  <c r="E157" i="1"/>
  <c r="F157" i="1"/>
  <c r="G157" i="1"/>
  <c r="J157" i="1"/>
  <c r="E158" i="1"/>
  <c r="F158" i="1"/>
  <c r="G158" i="1"/>
  <c r="E159" i="1"/>
  <c r="F159" i="1"/>
  <c r="G159" i="1"/>
  <c r="J159" i="1"/>
  <c r="E160" i="1"/>
  <c r="F160" i="1"/>
  <c r="G160" i="1"/>
  <c r="K160" i="1"/>
  <c r="E161" i="1"/>
  <c r="F161" i="1"/>
  <c r="E162" i="1"/>
  <c r="F162" i="1"/>
  <c r="E163" i="1"/>
  <c r="F163" i="1"/>
  <c r="E165" i="1"/>
  <c r="F165" i="1"/>
  <c r="Q164" i="1"/>
  <c r="D11" i="13"/>
  <c r="D12" i="13"/>
  <c r="Q165" i="13"/>
  <c r="Q163" i="13"/>
  <c r="Q162" i="13"/>
  <c r="Q161" i="13"/>
  <c r="E165" i="13"/>
  <c r="F165" i="13"/>
  <c r="G165" i="13"/>
  <c r="E163" i="13"/>
  <c r="F163" i="13"/>
  <c r="G163" i="13"/>
  <c r="E162" i="13"/>
  <c r="F162" i="13"/>
  <c r="E161" i="13"/>
  <c r="F161" i="13"/>
  <c r="Q165" i="1"/>
  <c r="E134" i="1"/>
  <c r="F134" i="1"/>
  <c r="G134" i="1"/>
  <c r="J134" i="1"/>
  <c r="E135" i="1"/>
  <c r="F135" i="1"/>
  <c r="G135" i="1"/>
  <c r="J135" i="1"/>
  <c r="E136" i="1"/>
  <c r="F136" i="1"/>
  <c r="G136" i="1"/>
  <c r="J136" i="1"/>
  <c r="E137" i="1"/>
  <c r="F137" i="1"/>
  <c r="G137" i="1"/>
  <c r="J137" i="1"/>
  <c r="E138" i="1"/>
  <c r="F138" i="1"/>
  <c r="G138" i="1"/>
  <c r="J138" i="1"/>
  <c r="E139" i="1"/>
  <c r="F139" i="1"/>
  <c r="G139" i="1"/>
  <c r="I139" i="1"/>
  <c r="E140" i="1"/>
  <c r="F140" i="1"/>
  <c r="G140" i="1"/>
  <c r="J140" i="1"/>
  <c r="E141" i="1"/>
  <c r="F141" i="1"/>
  <c r="G141" i="1"/>
  <c r="E142" i="1"/>
  <c r="F142" i="1"/>
  <c r="G142" i="1"/>
  <c r="J142" i="1"/>
  <c r="E143" i="1"/>
  <c r="F143" i="1"/>
  <c r="G143" i="1"/>
  <c r="K143" i="1"/>
  <c r="E144" i="1"/>
  <c r="F144" i="1"/>
  <c r="G144" i="1"/>
  <c r="K144" i="1"/>
  <c r="E145" i="1"/>
  <c r="F145" i="1"/>
  <c r="G145" i="1"/>
  <c r="J145" i="1"/>
  <c r="E146" i="1"/>
  <c r="F146" i="1"/>
  <c r="G146" i="1"/>
  <c r="K146" i="1"/>
  <c r="E147" i="1"/>
  <c r="F147" i="1"/>
  <c r="G147" i="1"/>
  <c r="K147" i="1"/>
  <c r="E148" i="1"/>
  <c r="F148" i="1"/>
  <c r="G148" i="1"/>
  <c r="J148" i="1"/>
  <c r="E149" i="1"/>
  <c r="F149" i="1"/>
  <c r="G149" i="1"/>
  <c r="E150" i="1"/>
  <c r="F150" i="1"/>
  <c r="G150" i="1"/>
  <c r="J150" i="1"/>
  <c r="E151" i="1"/>
  <c r="F151" i="1"/>
  <c r="G151" i="1"/>
  <c r="K151" i="1"/>
  <c r="E152" i="1"/>
  <c r="F152" i="1"/>
  <c r="G152" i="1"/>
  <c r="K152" i="1"/>
  <c r="Q163" i="1"/>
  <c r="Q162" i="1"/>
  <c r="Q161" i="1"/>
  <c r="E65" i="1"/>
  <c r="F65" i="1"/>
  <c r="G65" i="1"/>
  <c r="I65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4" i="1"/>
  <c r="F64" i="1"/>
  <c r="G64" i="1"/>
  <c r="I64" i="1"/>
  <c r="K158" i="1"/>
  <c r="E84" i="1"/>
  <c r="F84" i="1"/>
  <c r="G84" i="1"/>
  <c r="J84" i="1"/>
  <c r="E85" i="1"/>
  <c r="F85" i="1"/>
  <c r="G85" i="1"/>
  <c r="J85" i="1"/>
  <c r="E48" i="1"/>
  <c r="F48" i="1"/>
  <c r="G48" i="1"/>
  <c r="H48" i="1"/>
  <c r="E83" i="1"/>
  <c r="F83" i="1"/>
  <c r="G83" i="1"/>
  <c r="J83" i="1"/>
  <c r="E46" i="1"/>
  <c r="F46" i="1"/>
  <c r="G46" i="1"/>
  <c r="H46" i="1"/>
  <c r="E103" i="1"/>
  <c r="F103" i="1"/>
  <c r="G103" i="1"/>
  <c r="J103" i="1"/>
  <c r="E102" i="1"/>
  <c r="F102" i="1"/>
  <c r="G102" i="1"/>
  <c r="J102" i="1"/>
  <c r="E73" i="1"/>
  <c r="F73" i="1"/>
  <c r="G73" i="1"/>
  <c r="J73" i="1"/>
  <c r="K149" i="1"/>
  <c r="E120" i="1"/>
  <c r="F120" i="1"/>
  <c r="G120" i="1"/>
  <c r="K120" i="1"/>
  <c r="E127" i="1"/>
  <c r="F127" i="1"/>
  <c r="G127" i="1"/>
  <c r="K127" i="1"/>
  <c r="E121" i="1"/>
  <c r="F121" i="1"/>
  <c r="G121" i="1"/>
  <c r="J121" i="1"/>
  <c r="E123" i="1"/>
  <c r="F123" i="1"/>
  <c r="G123" i="1"/>
  <c r="J123" i="1"/>
  <c r="E124" i="1"/>
  <c r="F124" i="1"/>
  <c r="G124" i="1"/>
  <c r="J124" i="1"/>
  <c r="E129" i="1"/>
  <c r="F129" i="1"/>
  <c r="G129" i="1"/>
  <c r="J129" i="1"/>
  <c r="E130" i="1"/>
  <c r="F130" i="1"/>
  <c r="G130" i="1"/>
  <c r="J130" i="1"/>
  <c r="E132" i="1"/>
  <c r="F132" i="1"/>
  <c r="G132" i="1"/>
  <c r="J132" i="1"/>
  <c r="E125" i="1"/>
  <c r="F125" i="1"/>
  <c r="G125" i="1"/>
  <c r="J125" i="1"/>
  <c r="E128" i="1"/>
  <c r="F128" i="1"/>
  <c r="G128" i="1"/>
  <c r="J128" i="1"/>
  <c r="E133" i="1"/>
  <c r="F133" i="1"/>
  <c r="G133" i="1"/>
  <c r="J133" i="1"/>
  <c r="J141" i="1"/>
  <c r="E122" i="1"/>
  <c r="F122" i="1"/>
  <c r="G122" i="1"/>
  <c r="K122" i="1"/>
  <c r="E72" i="1"/>
  <c r="F72" i="1"/>
  <c r="G72" i="1"/>
  <c r="J72" i="1"/>
  <c r="E74" i="1"/>
  <c r="F74" i="1"/>
  <c r="G74" i="1"/>
  <c r="J74" i="1"/>
  <c r="E77" i="1"/>
  <c r="F77" i="1"/>
  <c r="G77" i="1"/>
  <c r="J77" i="1"/>
  <c r="E78" i="1"/>
  <c r="F78" i="1"/>
  <c r="G78" i="1"/>
  <c r="J78" i="1"/>
  <c r="E81" i="1"/>
  <c r="F81" i="1"/>
  <c r="G81" i="1"/>
  <c r="J81" i="1"/>
  <c r="E86" i="1"/>
  <c r="F86" i="1"/>
  <c r="G86" i="1"/>
  <c r="J86" i="1"/>
  <c r="E87" i="1"/>
  <c r="F87" i="1"/>
  <c r="G87" i="1"/>
  <c r="J87" i="1"/>
  <c r="E88" i="1"/>
  <c r="F88" i="1"/>
  <c r="G88" i="1"/>
  <c r="J88" i="1"/>
  <c r="E89" i="1"/>
  <c r="F89" i="1"/>
  <c r="G89" i="1"/>
  <c r="J89" i="1"/>
  <c r="E90" i="1"/>
  <c r="F90" i="1"/>
  <c r="G90" i="1"/>
  <c r="J90" i="1"/>
  <c r="E91" i="1"/>
  <c r="F91" i="1"/>
  <c r="G91" i="1"/>
  <c r="J91" i="1"/>
  <c r="E94" i="1"/>
  <c r="F94" i="1"/>
  <c r="G94" i="1"/>
  <c r="J94" i="1"/>
  <c r="E95" i="1"/>
  <c r="F95" i="1"/>
  <c r="G95" i="1"/>
  <c r="J95" i="1"/>
  <c r="E96" i="1"/>
  <c r="F96" i="1"/>
  <c r="G96" i="1"/>
  <c r="J96" i="1"/>
  <c r="E97" i="1"/>
  <c r="F97" i="1"/>
  <c r="G97" i="1"/>
  <c r="J97" i="1"/>
  <c r="E98" i="1"/>
  <c r="F98" i="1"/>
  <c r="G98" i="1"/>
  <c r="J98" i="1"/>
  <c r="E99" i="1"/>
  <c r="F99" i="1"/>
  <c r="G99" i="1"/>
  <c r="J99" i="1"/>
  <c r="E100" i="1"/>
  <c r="F100" i="1"/>
  <c r="G100" i="1"/>
  <c r="J100" i="1"/>
  <c r="E101" i="1"/>
  <c r="F101" i="1"/>
  <c r="G101" i="1"/>
  <c r="J101" i="1"/>
  <c r="E71" i="1"/>
  <c r="F71" i="1"/>
  <c r="G71" i="1"/>
  <c r="J71" i="1"/>
  <c r="E76" i="1"/>
  <c r="F76" i="1"/>
  <c r="G76" i="1"/>
  <c r="I76" i="1"/>
  <c r="E79" i="1"/>
  <c r="F79" i="1"/>
  <c r="G79" i="1"/>
  <c r="I79" i="1"/>
  <c r="E80" i="1"/>
  <c r="F80" i="1"/>
  <c r="G80" i="1"/>
  <c r="I80" i="1"/>
  <c r="E82" i="1"/>
  <c r="F82" i="1"/>
  <c r="G82" i="1"/>
  <c r="I82" i="1"/>
  <c r="E42" i="1"/>
  <c r="F42" i="1"/>
  <c r="G42" i="1"/>
  <c r="H42" i="1"/>
  <c r="E75" i="1"/>
  <c r="F75" i="1"/>
  <c r="G75" i="1"/>
  <c r="I75" i="1"/>
  <c r="E67" i="1"/>
  <c r="F67" i="1"/>
  <c r="G67" i="1"/>
  <c r="J67" i="1"/>
  <c r="E25" i="1"/>
  <c r="F25" i="1"/>
  <c r="G25" i="1"/>
  <c r="I25" i="1"/>
  <c r="E92" i="1"/>
  <c r="F92" i="1"/>
  <c r="G92" i="1"/>
  <c r="I92" i="1"/>
  <c r="E108" i="1"/>
  <c r="F108" i="1"/>
  <c r="G108" i="1"/>
  <c r="J108" i="1"/>
  <c r="E66" i="1"/>
  <c r="F66" i="1"/>
  <c r="G66" i="1"/>
  <c r="J66" i="1"/>
  <c r="E27" i="1"/>
  <c r="F27" i="1"/>
  <c r="G27" i="1"/>
  <c r="H27" i="1"/>
  <c r="E29" i="1"/>
  <c r="F29" i="1"/>
  <c r="G29" i="1"/>
  <c r="H29" i="1"/>
  <c r="E32" i="1"/>
  <c r="F32" i="1"/>
  <c r="G32" i="1"/>
  <c r="H32" i="1"/>
  <c r="E36" i="1"/>
  <c r="F36" i="1"/>
  <c r="G36" i="1"/>
  <c r="H36" i="1"/>
  <c r="E40" i="1"/>
  <c r="F40" i="1"/>
  <c r="G40" i="1"/>
  <c r="H40" i="1"/>
  <c r="E41" i="1"/>
  <c r="F41" i="1"/>
  <c r="G41" i="1"/>
  <c r="H41" i="1"/>
  <c r="E26" i="1"/>
  <c r="F26" i="1"/>
  <c r="G26" i="1"/>
  <c r="H26" i="1"/>
  <c r="E33" i="1"/>
  <c r="F33" i="1"/>
  <c r="G33" i="1"/>
  <c r="H33" i="1"/>
  <c r="E39" i="1"/>
  <c r="F39" i="1"/>
  <c r="G39" i="1"/>
  <c r="H39" i="1"/>
  <c r="E70" i="1"/>
  <c r="F70" i="1"/>
  <c r="G70" i="1"/>
  <c r="H70" i="1"/>
  <c r="E93" i="1"/>
  <c r="F93" i="1"/>
  <c r="G93" i="1"/>
  <c r="H93" i="1"/>
  <c r="E62" i="1"/>
  <c r="F62" i="1"/>
  <c r="G62" i="1"/>
  <c r="H62" i="1"/>
  <c r="E117" i="1"/>
  <c r="F117" i="1"/>
  <c r="G117" i="1"/>
  <c r="I117" i="1"/>
  <c r="E119" i="1"/>
  <c r="F119" i="1"/>
  <c r="G119" i="1"/>
  <c r="I119" i="1"/>
  <c r="E106" i="1"/>
  <c r="F106" i="1"/>
  <c r="G106" i="1"/>
  <c r="I106" i="1"/>
  <c r="E107" i="1"/>
  <c r="F107" i="1"/>
  <c r="G107" i="1"/>
  <c r="I107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6" i="1"/>
  <c r="F116" i="1"/>
  <c r="G116" i="1"/>
  <c r="I116" i="1"/>
  <c r="E104" i="1"/>
  <c r="F104" i="1"/>
  <c r="G104" i="1"/>
  <c r="J104" i="1"/>
  <c r="E105" i="1"/>
  <c r="F105" i="1"/>
  <c r="G105" i="1"/>
  <c r="J105" i="1"/>
  <c r="E113" i="1"/>
  <c r="F113" i="1"/>
  <c r="G113" i="1"/>
  <c r="J113" i="1"/>
  <c r="K155" i="1"/>
  <c r="E126" i="1"/>
  <c r="F126" i="1"/>
  <c r="G126" i="1"/>
  <c r="I126" i="1"/>
  <c r="E118" i="1"/>
  <c r="F118" i="1"/>
  <c r="G118" i="1"/>
  <c r="J118" i="1"/>
  <c r="E114" i="1"/>
  <c r="F114" i="1"/>
  <c r="G114" i="1"/>
  <c r="J114" i="1"/>
  <c r="E115" i="1"/>
  <c r="F115" i="1"/>
  <c r="G115" i="1"/>
  <c r="J115" i="1"/>
  <c r="E47" i="1"/>
  <c r="F47" i="1"/>
  <c r="G47" i="1"/>
  <c r="J47" i="1"/>
  <c r="E68" i="1"/>
  <c r="F68" i="1"/>
  <c r="G68" i="1"/>
  <c r="J68" i="1"/>
  <c r="E69" i="1"/>
  <c r="F69" i="1"/>
  <c r="G69" i="1"/>
  <c r="J69" i="1"/>
  <c r="E21" i="1"/>
  <c r="F21" i="1"/>
  <c r="G21" i="1"/>
  <c r="J21" i="1"/>
  <c r="E22" i="1"/>
  <c r="F22" i="1"/>
  <c r="G22" i="1"/>
  <c r="J22" i="1"/>
  <c r="E43" i="1"/>
  <c r="F43" i="1"/>
  <c r="G43" i="1"/>
  <c r="J43" i="1"/>
  <c r="E44" i="1"/>
  <c r="F44" i="1"/>
  <c r="G44" i="1"/>
  <c r="J44" i="1"/>
  <c r="E45" i="1"/>
  <c r="F45" i="1"/>
  <c r="G45" i="1"/>
  <c r="J45" i="1"/>
  <c r="E63" i="1"/>
  <c r="F63" i="1"/>
  <c r="G63" i="1"/>
  <c r="J63" i="1"/>
  <c r="E28" i="1"/>
  <c r="F28" i="1"/>
  <c r="G28" i="1"/>
  <c r="H28" i="1"/>
  <c r="E30" i="1"/>
  <c r="F30" i="1"/>
  <c r="G30" i="1"/>
  <c r="H30" i="1"/>
  <c r="E24" i="1"/>
  <c r="F24" i="1"/>
  <c r="G24" i="1"/>
  <c r="H24" i="1"/>
  <c r="E31" i="1"/>
  <c r="F31" i="1"/>
  <c r="G31" i="1"/>
  <c r="H31" i="1"/>
  <c r="E34" i="1"/>
  <c r="F34" i="1"/>
  <c r="G34" i="1"/>
  <c r="H34" i="1"/>
  <c r="E35" i="1"/>
  <c r="F35" i="1"/>
  <c r="G35" i="1"/>
  <c r="H35" i="1"/>
  <c r="E37" i="1"/>
  <c r="F37" i="1"/>
  <c r="G37" i="1"/>
  <c r="H37" i="1"/>
  <c r="E38" i="1"/>
  <c r="F38" i="1"/>
  <c r="G38" i="1"/>
  <c r="H38" i="1"/>
  <c r="E23" i="1"/>
  <c r="F23" i="1"/>
  <c r="G23" i="1"/>
  <c r="H23" i="1"/>
  <c r="D13" i="13"/>
  <c r="C9" i="13"/>
  <c r="D9" i="13"/>
  <c r="Y10" i="13"/>
  <c r="F16" i="13"/>
  <c r="F17" i="13" s="1"/>
  <c r="C17" i="13"/>
  <c r="Y18" i="13"/>
  <c r="E21" i="13"/>
  <c r="F21" i="13"/>
  <c r="V21" i="13"/>
  <c r="E22" i="13"/>
  <c r="F22" i="13"/>
  <c r="Q22" i="13"/>
  <c r="V22" i="13"/>
  <c r="E23" i="13"/>
  <c r="F23" i="13"/>
  <c r="Q23" i="13"/>
  <c r="V23" i="13"/>
  <c r="E24" i="13"/>
  <c r="F24" i="13"/>
  <c r="Q24" i="13"/>
  <c r="V24" i="13"/>
  <c r="E25" i="13"/>
  <c r="F25" i="13"/>
  <c r="Q25" i="13"/>
  <c r="E26" i="13"/>
  <c r="F26" i="13"/>
  <c r="Q26" i="13"/>
  <c r="E27" i="13"/>
  <c r="F27" i="13"/>
  <c r="Q27" i="13"/>
  <c r="E28" i="13"/>
  <c r="F28" i="13"/>
  <c r="G28" i="13"/>
  <c r="N28" i="13"/>
  <c r="Q28" i="13"/>
  <c r="V28" i="13"/>
  <c r="E29" i="13"/>
  <c r="F29" i="13"/>
  <c r="P29" i="13"/>
  <c r="R29" i="13" s="1"/>
  <c r="T29" i="13" s="1"/>
  <c r="Q29" i="13"/>
  <c r="E30" i="13"/>
  <c r="F30" i="13"/>
  <c r="Q30" i="13"/>
  <c r="V30" i="13"/>
  <c r="E31" i="13"/>
  <c r="F31" i="13"/>
  <c r="Q31" i="13"/>
  <c r="V31" i="13"/>
  <c r="E32" i="13"/>
  <c r="F32" i="13"/>
  <c r="Q32" i="13"/>
  <c r="E33" i="13"/>
  <c r="F33" i="13"/>
  <c r="Q33" i="13"/>
  <c r="E34" i="13"/>
  <c r="F34" i="13"/>
  <c r="Q34" i="13"/>
  <c r="V34" i="13"/>
  <c r="E35" i="13"/>
  <c r="F35" i="13"/>
  <c r="Q35" i="13"/>
  <c r="V35" i="13"/>
  <c r="E36" i="13"/>
  <c r="F36" i="13"/>
  <c r="Q36" i="13"/>
  <c r="E37" i="13"/>
  <c r="F37" i="13"/>
  <c r="G37" i="13"/>
  <c r="Q37" i="13"/>
  <c r="V37" i="13"/>
  <c r="E38" i="13"/>
  <c r="F38" i="13"/>
  <c r="Q38" i="13"/>
  <c r="V38" i="13"/>
  <c r="E39" i="13"/>
  <c r="F39" i="13"/>
  <c r="G39" i="13"/>
  <c r="Q39" i="13"/>
  <c r="E40" i="13"/>
  <c r="F40" i="13"/>
  <c r="Q40" i="13"/>
  <c r="E41" i="13"/>
  <c r="F41" i="13"/>
  <c r="Q41" i="13"/>
  <c r="E42" i="13"/>
  <c r="F42" i="13"/>
  <c r="Q42" i="13"/>
  <c r="E43" i="13"/>
  <c r="F43" i="13"/>
  <c r="Q43" i="13"/>
  <c r="V43" i="13"/>
  <c r="E44" i="13"/>
  <c r="F44" i="13"/>
  <c r="P44" i="13"/>
  <c r="Q44" i="13"/>
  <c r="V44" i="13"/>
  <c r="E45" i="13"/>
  <c r="F45" i="13"/>
  <c r="Q45" i="13"/>
  <c r="V45" i="13"/>
  <c r="E46" i="13"/>
  <c r="F46" i="13"/>
  <c r="Q46" i="13"/>
  <c r="E47" i="13"/>
  <c r="F47" i="13"/>
  <c r="Q47" i="13"/>
  <c r="V47" i="13"/>
  <c r="E48" i="13"/>
  <c r="F48" i="13"/>
  <c r="Q48" i="13"/>
  <c r="E49" i="13"/>
  <c r="F49" i="13"/>
  <c r="Q49" i="13"/>
  <c r="E50" i="13"/>
  <c r="F50" i="13"/>
  <c r="P50" i="13"/>
  <c r="U50" i="13" s="1"/>
  <c r="G50" i="13"/>
  <c r="Q50" i="13"/>
  <c r="E51" i="13"/>
  <c r="F51" i="13"/>
  <c r="G51" i="13"/>
  <c r="N51" i="13"/>
  <c r="Q51" i="13"/>
  <c r="E52" i="13"/>
  <c r="F52" i="13"/>
  <c r="Q52" i="13"/>
  <c r="E53" i="13"/>
  <c r="F53" i="13"/>
  <c r="Q53" i="13"/>
  <c r="E54" i="13"/>
  <c r="F54" i="13"/>
  <c r="G54" i="13"/>
  <c r="N54" i="13"/>
  <c r="Q54" i="13"/>
  <c r="E55" i="13"/>
  <c r="F55" i="13"/>
  <c r="P55" i="13"/>
  <c r="R55" i="13" s="1"/>
  <c r="T55" i="13" s="1"/>
  <c r="Q55" i="13"/>
  <c r="E56" i="13"/>
  <c r="F56" i="13"/>
  <c r="Q56" i="13"/>
  <c r="E57" i="13"/>
  <c r="F57" i="13"/>
  <c r="Q57" i="13"/>
  <c r="E58" i="13"/>
  <c r="F58" i="13"/>
  <c r="Q58" i="13"/>
  <c r="E59" i="13"/>
  <c r="F59" i="13"/>
  <c r="P59" i="13"/>
  <c r="Q59" i="13"/>
  <c r="E60" i="13"/>
  <c r="F60" i="13"/>
  <c r="Q60" i="13"/>
  <c r="E61" i="13"/>
  <c r="F61" i="13"/>
  <c r="Q61" i="13"/>
  <c r="E62" i="13"/>
  <c r="F62" i="13"/>
  <c r="Q62" i="13"/>
  <c r="E63" i="13"/>
  <c r="F63" i="13"/>
  <c r="G63" i="13"/>
  <c r="N63" i="13"/>
  <c r="Q63" i="13"/>
  <c r="V63" i="13"/>
  <c r="E64" i="13"/>
  <c r="F64" i="13"/>
  <c r="Q64" i="13"/>
  <c r="E65" i="13"/>
  <c r="F65" i="13"/>
  <c r="Q65" i="13"/>
  <c r="E66" i="13"/>
  <c r="F66" i="13"/>
  <c r="Q66" i="13"/>
  <c r="E67" i="13"/>
  <c r="F67" i="13"/>
  <c r="Q67" i="13"/>
  <c r="E68" i="13"/>
  <c r="F68" i="13"/>
  <c r="Q68" i="13"/>
  <c r="V68" i="13"/>
  <c r="E69" i="13"/>
  <c r="F69" i="13"/>
  <c r="Q69" i="13"/>
  <c r="V69" i="13"/>
  <c r="E70" i="13"/>
  <c r="F70" i="13"/>
  <c r="Q70" i="13"/>
  <c r="E71" i="13"/>
  <c r="F71" i="13"/>
  <c r="Q71" i="13"/>
  <c r="E72" i="13"/>
  <c r="F72" i="13"/>
  <c r="Q72" i="13"/>
  <c r="E73" i="13"/>
  <c r="F73" i="13"/>
  <c r="Q73" i="13"/>
  <c r="E74" i="13"/>
  <c r="F74" i="13"/>
  <c r="Q74" i="13"/>
  <c r="E75" i="13"/>
  <c r="F75" i="13"/>
  <c r="Q75" i="13"/>
  <c r="E76" i="13"/>
  <c r="F76" i="13"/>
  <c r="Q76" i="13"/>
  <c r="E77" i="13"/>
  <c r="F77" i="13"/>
  <c r="G77" i="13"/>
  <c r="N77" i="13"/>
  <c r="Q77" i="13"/>
  <c r="E78" i="13"/>
  <c r="F78" i="13"/>
  <c r="P78" i="13"/>
  <c r="Q78" i="13"/>
  <c r="E79" i="13"/>
  <c r="F79" i="13"/>
  <c r="G79" i="13"/>
  <c r="Q79" i="13"/>
  <c r="E80" i="13"/>
  <c r="F80" i="13"/>
  <c r="Q80" i="13"/>
  <c r="E81" i="13"/>
  <c r="F81" i="13"/>
  <c r="Q81" i="13"/>
  <c r="E82" i="13"/>
  <c r="F82" i="13"/>
  <c r="P82" i="13"/>
  <c r="Q82" i="13"/>
  <c r="E83" i="13"/>
  <c r="F83" i="13"/>
  <c r="Q83" i="13"/>
  <c r="E84" i="13"/>
  <c r="F84" i="13"/>
  <c r="P84" i="13"/>
  <c r="R84" i="13" s="1"/>
  <c r="T84" i="13" s="1"/>
  <c r="G84" i="13"/>
  <c r="Q84" i="13"/>
  <c r="E85" i="13"/>
  <c r="F85" i="13"/>
  <c r="Q85" i="13"/>
  <c r="E86" i="13"/>
  <c r="F86" i="13"/>
  <c r="Q86" i="13"/>
  <c r="E87" i="13"/>
  <c r="F87" i="13"/>
  <c r="Q87" i="13"/>
  <c r="E88" i="13"/>
  <c r="F88" i="13"/>
  <c r="Q88" i="13"/>
  <c r="E89" i="13"/>
  <c r="F89" i="13"/>
  <c r="Q89" i="13"/>
  <c r="E90" i="13"/>
  <c r="F90" i="13"/>
  <c r="Q90" i="13"/>
  <c r="E91" i="13"/>
  <c r="F91" i="13"/>
  <c r="Q91" i="13"/>
  <c r="E92" i="13"/>
  <c r="F92" i="13"/>
  <c r="Q92" i="13"/>
  <c r="E93" i="13"/>
  <c r="F93" i="13"/>
  <c r="G93" i="13"/>
  <c r="N93" i="13"/>
  <c r="Q93" i="13"/>
  <c r="E94" i="13"/>
  <c r="F94" i="13"/>
  <c r="Q94" i="13"/>
  <c r="E95" i="13"/>
  <c r="F95" i="13"/>
  <c r="Q95" i="13"/>
  <c r="E96" i="13"/>
  <c r="F96" i="13"/>
  <c r="P96" i="13"/>
  <c r="G96" i="13"/>
  <c r="N96" i="13"/>
  <c r="Q96" i="13"/>
  <c r="E97" i="13"/>
  <c r="F97" i="13"/>
  <c r="G97" i="13"/>
  <c r="N97" i="13"/>
  <c r="Q97" i="13"/>
  <c r="E98" i="13"/>
  <c r="F98" i="13"/>
  <c r="Q98" i="13"/>
  <c r="E99" i="13"/>
  <c r="F99" i="13"/>
  <c r="Q99" i="13"/>
  <c r="E100" i="13"/>
  <c r="F100" i="13"/>
  <c r="Q100" i="13"/>
  <c r="E101" i="13"/>
  <c r="F101" i="13"/>
  <c r="Q101" i="13"/>
  <c r="E102" i="13"/>
  <c r="F102" i="13"/>
  <c r="Q102" i="13"/>
  <c r="E103" i="13"/>
  <c r="F103" i="13"/>
  <c r="Q103" i="13"/>
  <c r="E104" i="13"/>
  <c r="F104" i="13"/>
  <c r="G104" i="13"/>
  <c r="N104" i="13"/>
  <c r="Q104" i="13"/>
  <c r="E105" i="13"/>
  <c r="F105" i="13"/>
  <c r="Q105" i="13"/>
  <c r="E106" i="13"/>
  <c r="F106" i="13"/>
  <c r="Q106" i="13"/>
  <c r="E107" i="13"/>
  <c r="F107" i="13"/>
  <c r="Q107" i="13"/>
  <c r="E108" i="13"/>
  <c r="F108" i="13"/>
  <c r="Q108" i="13"/>
  <c r="E109" i="13"/>
  <c r="F109" i="13"/>
  <c r="G109" i="13"/>
  <c r="M109" i="13"/>
  <c r="Q109" i="13"/>
  <c r="E110" i="13"/>
  <c r="F110" i="13"/>
  <c r="Q110" i="13"/>
  <c r="E111" i="13"/>
  <c r="F111" i="13"/>
  <c r="Q111" i="13"/>
  <c r="E112" i="13"/>
  <c r="F112" i="13"/>
  <c r="G112" i="13"/>
  <c r="M112" i="13"/>
  <c r="Q112" i="13"/>
  <c r="E113" i="13"/>
  <c r="F113" i="13"/>
  <c r="G113" i="13"/>
  <c r="N113" i="13"/>
  <c r="Q113" i="13"/>
  <c r="E114" i="13"/>
  <c r="F114" i="13"/>
  <c r="P114" i="13"/>
  <c r="R114" i="13" s="1"/>
  <c r="T114" i="13" s="1"/>
  <c r="Q114" i="13"/>
  <c r="E115" i="13"/>
  <c r="F115" i="13"/>
  <c r="Q115" i="13"/>
  <c r="E116" i="13"/>
  <c r="F116" i="13"/>
  <c r="Q116" i="13"/>
  <c r="E117" i="13"/>
  <c r="F117" i="13"/>
  <c r="G117" i="13"/>
  <c r="M117" i="13"/>
  <c r="Q117" i="13"/>
  <c r="E118" i="13"/>
  <c r="F118" i="13"/>
  <c r="Q118" i="13"/>
  <c r="E119" i="13"/>
  <c r="F119" i="13"/>
  <c r="Q119" i="13"/>
  <c r="E120" i="13"/>
  <c r="F120" i="13"/>
  <c r="Q120" i="13"/>
  <c r="E121" i="13"/>
  <c r="F121" i="13"/>
  <c r="Q121" i="13"/>
  <c r="E122" i="13"/>
  <c r="F122" i="13"/>
  <c r="Q122" i="13"/>
  <c r="E123" i="13"/>
  <c r="F123" i="13"/>
  <c r="P123" i="13"/>
  <c r="U123" i="13" s="1"/>
  <c r="Q123" i="13"/>
  <c r="E124" i="13"/>
  <c r="F124" i="13"/>
  <c r="Q124" i="13"/>
  <c r="E125" i="13"/>
  <c r="F125" i="13"/>
  <c r="Q125" i="13"/>
  <c r="E126" i="13"/>
  <c r="F126" i="13"/>
  <c r="Q126" i="13"/>
  <c r="V126" i="13"/>
  <c r="E127" i="13"/>
  <c r="F127" i="13"/>
  <c r="Q127" i="13"/>
  <c r="E128" i="13"/>
  <c r="F128" i="13"/>
  <c r="Q128" i="13"/>
  <c r="E129" i="13"/>
  <c r="F129" i="13"/>
  <c r="Q129" i="13"/>
  <c r="E130" i="13"/>
  <c r="F130" i="13"/>
  <c r="Q130" i="13"/>
  <c r="E131" i="13"/>
  <c r="F131" i="13"/>
  <c r="Q131" i="13"/>
  <c r="E132" i="13"/>
  <c r="F132" i="13"/>
  <c r="Q132" i="13"/>
  <c r="E133" i="13"/>
  <c r="F133" i="13"/>
  <c r="Q133" i="13"/>
  <c r="E134" i="13"/>
  <c r="F134" i="13"/>
  <c r="Q134" i="13"/>
  <c r="E135" i="13"/>
  <c r="F135" i="13"/>
  <c r="Q135" i="13"/>
  <c r="E136" i="13"/>
  <c r="F136" i="13"/>
  <c r="Q136" i="13"/>
  <c r="E137" i="13"/>
  <c r="F137" i="13"/>
  <c r="Q137" i="13"/>
  <c r="E138" i="13"/>
  <c r="F138" i="13"/>
  <c r="Q138" i="13"/>
  <c r="E139" i="13"/>
  <c r="F139" i="13"/>
  <c r="Q139" i="13"/>
  <c r="E140" i="13"/>
  <c r="F140" i="13"/>
  <c r="Q140" i="13"/>
  <c r="E141" i="13"/>
  <c r="F141" i="13"/>
  <c r="Q141" i="13"/>
  <c r="E142" i="13"/>
  <c r="F142" i="13"/>
  <c r="G142" i="13"/>
  <c r="Q142" i="13"/>
  <c r="E143" i="13"/>
  <c r="F143" i="13"/>
  <c r="Q143" i="13"/>
  <c r="E144" i="13"/>
  <c r="F144" i="13"/>
  <c r="Q144" i="13"/>
  <c r="E145" i="13"/>
  <c r="F145" i="13"/>
  <c r="Q145" i="13"/>
  <c r="E146" i="13"/>
  <c r="F146" i="13"/>
  <c r="Q146" i="13"/>
  <c r="E147" i="13"/>
  <c r="F147" i="13"/>
  <c r="Q147" i="13"/>
  <c r="E148" i="13"/>
  <c r="F148" i="13"/>
  <c r="Q148" i="13"/>
  <c r="E149" i="13"/>
  <c r="F149" i="13"/>
  <c r="Q149" i="13"/>
  <c r="E150" i="13"/>
  <c r="F150" i="13"/>
  <c r="Q150" i="13"/>
  <c r="E151" i="13"/>
  <c r="F151" i="13"/>
  <c r="Q151" i="13"/>
  <c r="V151" i="13"/>
  <c r="E152" i="13"/>
  <c r="F152" i="13"/>
  <c r="P152" i="13"/>
  <c r="R152" i="13" s="1"/>
  <c r="T152" i="13" s="1"/>
  <c r="Q152" i="13"/>
  <c r="V152" i="13"/>
  <c r="E153" i="13"/>
  <c r="F153" i="13"/>
  <c r="Q153" i="13"/>
  <c r="E154" i="13"/>
  <c r="F154" i="13"/>
  <c r="Q154" i="13"/>
  <c r="E155" i="13"/>
  <c r="F155" i="13"/>
  <c r="Q155" i="13"/>
  <c r="V155" i="13"/>
  <c r="E156" i="13"/>
  <c r="F156" i="13"/>
  <c r="Q156" i="13"/>
  <c r="E157" i="13"/>
  <c r="F157" i="13"/>
  <c r="Q157" i="13"/>
  <c r="E158" i="13"/>
  <c r="F158" i="13"/>
  <c r="Q158" i="13"/>
  <c r="V158" i="13"/>
  <c r="E159" i="13"/>
  <c r="F159" i="13"/>
  <c r="Q159" i="13"/>
  <c r="E160" i="13"/>
  <c r="F160" i="13"/>
  <c r="Q160" i="13"/>
  <c r="Q159" i="1"/>
  <c r="E131" i="1"/>
  <c r="F131" i="1"/>
  <c r="Q157" i="1"/>
  <c r="A9" i="12"/>
  <c r="C9" i="12" s="1"/>
  <c r="D21" i="12"/>
  <c r="J21" i="12" s="1"/>
  <c r="D22" i="12"/>
  <c r="H22" i="12" s="1"/>
  <c r="D23" i="12"/>
  <c r="D24" i="12"/>
  <c r="H24" i="12" s="1"/>
  <c r="D25" i="12"/>
  <c r="K25" i="12" s="1"/>
  <c r="D26" i="12"/>
  <c r="K26" i="12" s="1"/>
  <c r="D27" i="12"/>
  <c r="H27" i="12" s="1"/>
  <c r="D28" i="12"/>
  <c r="H28" i="12" s="1"/>
  <c r="D29" i="12"/>
  <c r="D30" i="12"/>
  <c r="J30" i="12" s="1"/>
  <c r="H30" i="12"/>
  <c r="D31" i="12"/>
  <c r="F31" i="12" s="1"/>
  <c r="D32" i="12"/>
  <c r="J32" i="12" s="1"/>
  <c r="D33" i="12"/>
  <c r="D34" i="12"/>
  <c r="J34" i="12" s="1"/>
  <c r="D35" i="12"/>
  <c r="H35" i="12" s="1"/>
  <c r="D36" i="12"/>
  <c r="H36" i="12" s="1"/>
  <c r="D37" i="12"/>
  <c r="J37" i="12" s="1"/>
  <c r="H37" i="12"/>
  <c r="D38" i="12"/>
  <c r="D39" i="12"/>
  <c r="D40" i="12"/>
  <c r="H40" i="12" s="1"/>
  <c r="D41" i="12"/>
  <c r="K41" i="12" s="1"/>
  <c r="D42" i="12"/>
  <c r="J42" i="12" s="1"/>
  <c r="D43" i="12"/>
  <c r="H43" i="12" s="1"/>
  <c r="D44" i="12"/>
  <c r="I44" i="12" s="1"/>
  <c r="D45" i="12"/>
  <c r="H45" i="12" s="1"/>
  <c r="I45" i="12"/>
  <c r="D46" i="12"/>
  <c r="D47" i="12"/>
  <c r="H47" i="12" s="1"/>
  <c r="D48" i="12"/>
  <c r="D49" i="12"/>
  <c r="K49" i="12" s="1"/>
  <c r="D50" i="12"/>
  <c r="H50" i="12" s="1"/>
  <c r="D51" i="12"/>
  <c r="D52" i="12"/>
  <c r="H52" i="12" s="1"/>
  <c r="D53" i="12"/>
  <c r="I53" i="12" s="1"/>
  <c r="H53" i="12"/>
  <c r="D54" i="12"/>
  <c r="H54" i="12" s="1"/>
  <c r="D55" i="12"/>
  <c r="D56" i="12"/>
  <c r="D57" i="12"/>
  <c r="J57" i="12" s="1"/>
  <c r="D58" i="12"/>
  <c r="D59" i="12"/>
  <c r="I59" i="12" s="1"/>
  <c r="D60" i="12"/>
  <c r="I60" i="12" s="1"/>
  <c r="H60" i="12"/>
  <c r="D61" i="12"/>
  <c r="H61" i="12" s="1"/>
  <c r="D62" i="12"/>
  <c r="D63" i="12"/>
  <c r="J63" i="12" s="1"/>
  <c r="D64" i="12"/>
  <c r="I64" i="12" s="1"/>
  <c r="D65" i="12"/>
  <c r="J65" i="12" s="1"/>
  <c r="D66" i="12"/>
  <c r="H66" i="12" s="1"/>
  <c r="D67" i="12"/>
  <c r="J67" i="12" s="1"/>
  <c r="D68" i="12"/>
  <c r="H68" i="12" s="1"/>
  <c r="D69" i="12"/>
  <c r="D70" i="12"/>
  <c r="L70" i="12" s="1"/>
  <c r="D71" i="12"/>
  <c r="H71" i="12" s="1"/>
  <c r="D72" i="12"/>
  <c r="H72" i="12" s="1"/>
  <c r="D73" i="12"/>
  <c r="J73" i="12" s="1"/>
  <c r="D74" i="12"/>
  <c r="D75" i="12"/>
  <c r="L75" i="12" s="1"/>
  <c r="H75" i="12"/>
  <c r="D76" i="12"/>
  <c r="J76" i="12" s="1"/>
  <c r="D77" i="12"/>
  <c r="H77" i="12" s="1"/>
  <c r="D78" i="12"/>
  <c r="D79" i="12"/>
  <c r="D80" i="12"/>
  <c r="H80" i="12" s="1"/>
  <c r="D81" i="12"/>
  <c r="F81" i="12" s="1"/>
  <c r="J81" i="12"/>
  <c r="D82" i="12"/>
  <c r="L82" i="12" s="1"/>
  <c r="D83" i="12"/>
  <c r="H83" i="12" s="1"/>
  <c r="D84" i="12"/>
  <c r="D85" i="12"/>
  <c r="I85" i="12"/>
  <c r="H85" i="12"/>
  <c r="D86" i="12"/>
  <c r="H86" i="12"/>
  <c r="D87" i="12"/>
  <c r="F87" i="12"/>
  <c r="H87" i="12"/>
  <c r="D88" i="12"/>
  <c r="F88" i="12"/>
  <c r="H88" i="12"/>
  <c r="D89" i="12"/>
  <c r="J89" i="12"/>
  <c r="H89" i="12"/>
  <c r="D90" i="12"/>
  <c r="H90" i="12"/>
  <c r="D91" i="12"/>
  <c r="H91" i="12"/>
  <c r="D92" i="12"/>
  <c r="H92" i="12"/>
  <c r="D93" i="12"/>
  <c r="I93" i="12"/>
  <c r="H93" i="12"/>
  <c r="D94" i="12"/>
  <c r="H94" i="12"/>
  <c r="D95" i="12"/>
  <c r="F95" i="12"/>
  <c r="D96" i="12"/>
  <c r="F96" i="12"/>
  <c r="H96" i="12"/>
  <c r="D97" i="12"/>
  <c r="J97" i="12"/>
  <c r="H97" i="12"/>
  <c r="D98" i="12"/>
  <c r="H98" i="12"/>
  <c r="D99" i="12"/>
  <c r="H99" i="12"/>
  <c r="D100" i="12"/>
  <c r="H100" i="12"/>
  <c r="D101" i="12"/>
  <c r="I101" i="12"/>
  <c r="H101" i="12"/>
  <c r="D102" i="12"/>
  <c r="H102" i="12"/>
  <c r="D103" i="12"/>
  <c r="F103" i="12"/>
  <c r="D104" i="12"/>
  <c r="F104" i="12"/>
  <c r="H104" i="12"/>
  <c r="D105" i="12"/>
  <c r="J105" i="12"/>
  <c r="H105" i="12"/>
  <c r="D106" i="12"/>
  <c r="H106" i="12"/>
  <c r="D107" i="12"/>
  <c r="H107" i="12"/>
  <c r="D108" i="12"/>
  <c r="H108" i="12"/>
  <c r="D109" i="12"/>
  <c r="I109" i="12"/>
  <c r="H109" i="12"/>
  <c r="D110" i="12"/>
  <c r="H110" i="12"/>
  <c r="D111" i="12"/>
  <c r="F111" i="12"/>
  <c r="D112" i="12"/>
  <c r="F112" i="12"/>
  <c r="H112" i="12"/>
  <c r="D113" i="12"/>
  <c r="J113" i="12"/>
  <c r="H113" i="12"/>
  <c r="D114" i="12"/>
  <c r="H114" i="12"/>
  <c r="D115" i="12"/>
  <c r="H115" i="12"/>
  <c r="D116" i="12"/>
  <c r="H116" i="12"/>
  <c r="D117" i="12"/>
  <c r="I117" i="12"/>
  <c r="H117" i="12"/>
  <c r="D118" i="12"/>
  <c r="H118" i="12"/>
  <c r="D119" i="12"/>
  <c r="F119" i="12"/>
  <c r="D120" i="12"/>
  <c r="F120" i="12"/>
  <c r="H120" i="12"/>
  <c r="D121" i="12"/>
  <c r="J121" i="12"/>
  <c r="H121" i="12"/>
  <c r="D122" i="12"/>
  <c r="H122" i="12"/>
  <c r="D123" i="12"/>
  <c r="I123" i="12"/>
  <c r="D124" i="12"/>
  <c r="H124" i="12"/>
  <c r="D125" i="12"/>
  <c r="I125" i="12"/>
  <c r="H125" i="12"/>
  <c r="D126" i="12"/>
  <c r="H126" i="12"/>
  <c r="D127" i="12"/>
  <c r="F127" i="12"/>
  <c r="D128" i="12"/>
  <c r="F128" i="12"/>
  <c r="H128" i="12"/>
  <c r="D129" i="12"/>
  <c r="J129" i="12"/>
  <c r="H129" i="12"/>
  <c r="D130" i="12"/>
  <c r="H130" i="12"/>
  <c r="D131" i="12"/>
  <c r="F131" i="12"/>
  <c r="D132" i="12"/>
  <c r="I132" i="12"/>
  <c r="D133" i="12"/>
  <c r="I133" i="12"/>
  <c r="H133" i="12"/>
  <c r="D134" i="12"/>
  <c r="H134" i="12"/>
  <c r="J36" i="12"/>
  <c r="J40" i="12"/>
  <c r="J44" i="12"/>
  <c r="J45" i="12"/>
  <c r="J50" i="12"/>
  <c r="J52" i="12"/>
  <c r="J53" i="12"/>
  <c r="J60" i="12"/>
  <c r="J64" i="12"/>
  <c r="J66" i="12"/>
  <c r="J70" i="12"/>
  <c r="J85" i="12"/>
  <c r="J86" i="12"/>
  <c r="J87" i="12"/>
  <c r="J88" i="12"/>
  <c r="J90" i="12"/>
  <c r="J92" i="12"/>
  <c r="J93" i="12"/>
  <c r="J94" i="12"/>
  <c r="J95" i="12"/>
  <c r="J96" i="12"/>
  <c r="J98" i="12"/>
  <c r="J100" i="12"/>
  <c r="J101" i="12"/>
  <c r="J102" i="12"/>
  <c r="J103" i="12"/>
  <c r="J104" i="12"/>
  <c r="J106" i="12"/>
  <c r="J108" i="12"/>
  <c r="J109" i="12"/>
  <c r="J110" i="12"/>
  <c r="J112" i="12"/>
  <c r="J114" i="12"/>
  <c r="J115" i="12"/>
  <c r="J116" i="12"/>
  <c r="J117" i="12"/>
  <c r="J118" i="12"/>
  <c r="J119" i="12"/>
  <c r="J120" i="12"/>
  <c r="J122" i="12"/>
  <c r="J123" i="12"/>
  <c r="J124" i="12"/>
  <c r="J125" i="12"/>
  <c r="J126" i="12"/>
  <c r="J128" i="12"/>
  <c r="J130" i="12"/>
  <c r="J131" i="12"/>
  <c r="J132" i="12"/>
  <c r="J133" i="12"/>
  <c r="J134" i="12"/>
  <c r="I22" i="12"/>
  <c r="I24" i="12"/>
  <c r="I30" i="12"/>
  <c r="I31" i="12"/>
  <c r="I36" i="12"/>
  <c r="I40" i="12"/>
  <c r="I41" i="12"/>
  <c r="I50" i="12"/>
  <c r="I52" i="12"/>
  <c r="I57" i="12"/>
  <c r="I63" i="12"/>
  <c r="I66" i="12"/>
  <c r="I70" i="12"/>
  <c r="I73" i="12"/>
  <c r="I80" i="12"/>
  <c r="I86" i="12"/>
  <c r="I88" i="12"/>
  <c r="I89" i="12"/>
  <c r="I90" i="12"/>
  <c r="I91" i="12"/>
  <c r="I92" i="12"/>
  <c r="I94" i="12"/>
  <c r="I95" i="12"/>
  <c r="I96" i="12"/>
  <c r="I97" i="12"/>
  <c r="I98" i="12"/>
  <c r="I99" i="12"/>
  <c r="I100" i="12"/>
  <c r="I102" i="12"/>
  <c r="I104" i="12"/>
  <c r="I105" i="12"/>
  <c r="I106" i="12"/>
  <c r="I107" i="12"/>
  <c r="I108" i="12"/>
  <c r="I110" i="12"/>
  <c r="I112" i="12"/>
  <c r="I113" i="12"/>
  <c r="I114" i="12"/>
  <c r="I115" i="12"/>
  <c r="I116" i="12"/>
  <c r="I118" i="12"/>
  <c r="I120" i="12"/>
  <c r="I121" i="12"/>
  <c r="I122" i="12"/>
  <c r="I124" i="12"/>
  <c r="I126" i="12"/>
  <c r="I127" i="12"/>
  <c r="I128" i="12"/>
  <c r="I129" i="12"/>
  <c r="I130" i="12"/>
  <c r="I131" i="12"/>
  <c r="I134" i="12"/>
  <c r="F21" i="12"/>
  <c r="F23" i="12"/>
  <c r="F28" i="12"/>
  <c r="F36" i="12"/>
  <c r="F38" i="12"/>
  <c r="F41" i="12"/>
  <c r="F50" i="12"/>
  <c r="F51" i="12"/>
  <c r="F53" i="12"/>
  <c r="F54" i="12"/>
  <c r="F57" i="12"/>
  <c r="F60" i="12"/>
  <c r="F67" i="12"/>
  <c r="F68" i="12"/>
  <c r="F73" i="12"/>
  <c r="F75" i="12"/>
  <c r="F85" i="12"/>
  <c r="F86" i="12"/>
  <c r="F89" i="12"/>
  <c r="F90" i="12"/>
  <c r="F91" i="12"/>
  <c r="F92" i="12"/>
  <c r="F93" i="12"/>
  <c r="F94" i="12"/>
  <c r="F97" i="12"/>
  <c r="F98" i="12"/>
  <c r="F99" i="12"/>
  <c r="F100" i="12"/>
  <c r="F101" i="12"/>
  <c r="F102" i="12"/>
  <c r="F105" i="12"/>
  <c r="F106" i="12"/>
  <c r="F108" i="12"/>
  <c r="F109" i="12"/>
  <c r="F110" i="12"/>
  <c r="F113" i="12"/>
  <c r="F114" i="12"/>
  <c r="F115" i="12"/>
  <c r="F116" i="12"/>
  <c r="F117" i="12"/>
  <c r="F118" i="12"/>
  <c r="F121" i="12"/>
  <c r="F122" i="12"/>
  <c r="F123" i="12"/>
  <c r="F124" i="12"/>
  <c r="F125" i="12"/>
  <c r="F126" i="12"/>
  <c r="F129" i="12"/>
  <c r="F130" i="12"/>
  <c r="F132" i="12"/>
  <c r="F133" i="12"/>
  <c r="F134" i="12"/>
  <c r="E21" i="12"/>
  <c r="G21" i="12"/>
  <c r="E22" i="12"/>
  <c r="G22" i="12"/>
  <c r="E23" i="12"/>
  <c r="G23" i="12"/>
  <c r="E24" i="12"/>
  <c r="G24" i="12"/>
  <c r="E25" i="12"/>
  <c r="G25" i="12"/>
  <c r="E26" i="12"/>
  <c r="G26" i="12"/>
  <c r="E27" i="12"/>
  <c r="G27" i="12"/>
  <c r="E28" i="12"/>
  <c r="G28" i="12"/>
  <c r="E29" i="12"/>
  <c r="G29" i="12"/>
  <c r="E30" i="12"/>
  <c r="G30" i="12"/>
  <c r="E31" i="12"/>
  <c r="G31" i="12"/>
  <c r="E32" i="12"/>
  <c r="G32" i="12"/>
  <c r="E33" i="12"/>
  <c r="G33" i="12"/>
  <c r="E34" i="12"/>
  <c r="G34" i="12"/>
  <c r="E35" i="12"/>
  <c r="G35" i="12"/>
  <c r="E36" i="12"/>
  <c r="L36" i="12"/>
  <c r="G36" i="12"/>
  <c r="E37" i="12"/>
  <c r="G37" i="12"/>
  <c r="E38" i="12"/>
  <c r="G38" i="12"/>
  <c r="E39" i="12"/>
  <c r="G39" i="12"/>
  <c r="E40" i="12"/>
  <c r="K40" i="12"/>
  <c r="G40" i="12"/>
  <c r="E41" i="12"/>
  <c r="L41" i="12"/>
  <c r="G41" i="12"/>
  <c r="E42" i="12"/>
  <c r="G42" i="12"/>
  <c r="E43" i="12"/>
  <c r="G43" i="12"/>
  <c r="E44" i="12"/>
  <c r="L44" i="12"/>
  <c r="G44" i="12"/>
  <c r="E45" i="12"/>
  <c r="G45" i="12"/>
  <c r="E46" i="12"/>
  <c r="G46" i="12"/>
  <c r="E47" i="12"/>
  <c r="G47" i="12"/>
  <c r="E48" i="12"/>
  <c r="G48" i="12"/>
  <c r="E49" i="12"/>
  <c r="G49" i="12"/>
  <c r="E50" i="12"/>
  <c r="L50" i="12"/>
  <c r="G50" i="12"/>
  <c r="E51" i="12"/>
  <c r="G51" i="12"/>
  <c r="E52" i="12"/>
  <c r="E53" i="12"/>
  <c r="G53" i="12"/>
  <c r="E54" i="12"/>
  <c r="G54" i="12"/>
  <c r="E55" i="12"/>
  <c r="G55" i="12"/>
  <c r="E56" i="12"/>
  <c r="E57" i="12"/>
  <c r="G57" i="12"/>
  <c r="E58" i="12"/>
  <c r="G58" i="12"/>
  <c r="E59" i="12"/>
  <c r="G59" i="12"/>
  <c r="E60" i="12"/>
  <c r="L60" i="12"/>
  <c r="E61" i="12"/>
  <c r="G61" i="12"/>
  <c r="E62" i="12"/>
  <c r="G62" i="12"/>
  <c r="E63" i="12"/>
  <c r="G63" i="12"/>
  <c r="E64" i="12"/>
  <c r="G64" i="12"/>
  <c r="E65" i="12"/>
  <c r="G65" i="12"/>
  <c r="E66" i="12"/>
  <c r="G66" i="12"/>
  <c r="E67" i="12"/>
  <c r="G67" i="12"/>
  <c r="E68" i="12"/>
  <c r="E69" i="12"/>
  <c r="G69" i="12"/>
  <c r="E70" i="12"/>
  <c r="G70" i="12"/>
  <c r="E71" i="12"/>
  <c r="G71" i="12"/>
  <c r="E72" i="12"/>
  <c r="G72" i="12"/>
  <c r="E73" i="12"/>
  <c r="G73" i="12"/>
  <c r="E74" i="12"/>
  <c r="G74" i="12"/>
  <c r="E75" i="12"/>
  <c r="G75" i="12"/>
  <c r="E76" i="12"/>
  <c r="G76" i="12"/>
  <c r="E77" i="12"/>
  <c r="G77" i="12"/>
  <c r="E78" i="12"/>
  <c r="G78" i="12"/>
  <c r="E79" i="12"/>
  <c r="G79" i="12"/>
  <c r="E80" i="12"/>
  <c r="K80" i="12"/>
  <c r="E81" i="12"/>
  <c r="G81" i="12"/>
  <c r="E82" i="12"/>
  <c r="G82" i="12"/>
  <c r="E83" i="12"/>
  <c r="G83" i="12"/>
  <c r="E84" i="12"/>
  <c r="K21" i="12"/>
  <c r="K23" i="12"/>
  <c r="K34" i="12"/>
  <c r="K35" i="12"/>
  <c r="K36" i="12"/>
  <c r="K43" i="12"/>
  <c r="K44" i="12"/>
  <c r="K50" i="12"/>
  <c r="K53" i="12"/>
  <c r="K60" i="12"/>
  <c r="K67" i="12"/>
  <c r="K70" i="12"/>
  <c r="K73" i="12"/>
  <c r="K81" i="12"/>
  <c r="K85" i="12"/>
  <c r="L30" i="12"/>
  <c r="L35" i="12"/>
  <c r="L37" i="12"/>
  <c r="L38" i="12"/>
  <c r="L39" i="12"/>
  <c r="L40" i="12"/>
  <c r="L53" i="12"/>
  <c r="L57" i="12"/>
  <c r="L61" i="12"/>
  <c r="L63" i="12"/>
  <c r="L64" i="12"/>
  <c r="L67" i="12"/>
  <c r="L73" i="12"/>
  <c r="L74" i="12"/>
  <c r="L80" i="12"/>
  <c r="L83" i="12"/>
  <c r="L88" i="12"/>
  <c r="L93" i="12"/>
  <c r="L101" i="12"/>
  <c r="L109" i="12"/>
  <c r="L110" i="12"/>
  <c r="L115" i="12"/>
  <c r="L119" i="12"/>
  <c r="L120" i="12"/>
  <c r="L125" i="12"/>
  <c r="L134" i="12"/>
  <c r="G4" i="12"/>
  <c r="G5" i="12"/>
  <c r="G6" i="12"/>
  <c r="G7" i="12"/>
  <c r="B10" i="12"/>
  <c r="I15" i="12"/>
  <c r="M15" i="12"/>
  <c r="M13" i="12"/>
  <c r="C16" i="12"/>
  <c r="C15" i="12"/>
  <c r="D16" i="12"/>
  <c r="D15" i="12"/>
  <c r="E16" i="12"/>
  <c r="E15" i="12"/>
  <c r="E12" i="12"/>
  <c r="F16" i="12"/>
  <c r="F15" i="12"/>
  <c r="G16" i="12"/>
  <c r="G15" i="12"/>
  <c r="H16" i="12"/>
  <c r="H15" i="12"/>
  <c r="I16" i="12"/>
  <c r="J16" i="12"/>
  <c r="J15" i="12"/>
  <c r="K16" i="12"/>
  <c r="K15" i="12"/>
  <c r="L16" i="12"/>
  <c r="L15" i="12"/>
  <c r="M16" i="12"/>
  <c r="N16" i="12"/>
  <c r="N15" i="12"/>
  <c r="O16" i="12"/>
  <c r="O15" i="12"/>
  <c r="P16" i="12"/>
  <c r="P15" i="12"/>
  <c r="Q16" i="12"/>
  <c r="Q15" i="12"/>
  <c r="Q12" i="12"/>
  <c r="E85" i="12"/>
  <c r="L85" i="12"/>
  <c r="E86" i="12"/>
  <c r="G86" i="12"/>
  <c r="E87" i="12"/>
  <c r="G87" i="12"/>
  <c r="E88" i="12"/>
  <c r="K88" i="12"/>
  <c r="G88" i="12"/>
  <c r="E89" i="12"/>
  <c r="G89" i="12"/>
  <c r="E90" i="12"/>
  <c r="E91" i="12"/>
  <c r="K91" i="12"/>
  <c r="G91" i="12"/>
  <c r="E92" i="12"/>
  <c r="G92" i="12"/>
  <c r="E93" i="12"/>
  <c r="K93" i="12"/>
  <c r="G93" i="12"/>
  <c r="E94" i="12"/>
  <c r="G94" i="12"/>
  <c r="E95" i="12"/>
  <c r="G95" i="12"/>
  <c r="E96" i="12"/>
  <c r="K96" i="12"/>
  <c r="G96" i="12"/>
  <c r="E97" i="12"/>
  <c r="L97" i="12"/>
  <c r="G97" i="12"/>
  <c r="E98" i="12"/>
  <c r="E99" i="12"/>
  <c r="G99" i="12"/>
  <c r="E100" i="12"/>
  <c r="G100" i="12"/>
  <c r="E101" i="12"/>
  <c r="K101" i="12"/>
  <c r="G101" i="12"/>
  <c r="E102" i="12"/>
  <c r="L102" i="12"/>
  <c r="E103" i="12"/>
  <c r="G103" i="12"/>
  <c r="E104" i="12"/>
  <c r="K104" i="12"/>
  <c r="G104" i="12"/>
  <c r="E105" i="12"/>
  <c r="E106" i="12"/>
  <c r="E107" i="12"/>
  <c r="E108" i="12"/>
  <c r="G108" i="12"/>
  <c r="E109" i="12"/>
  <c r="K109" i="12"/>
  <c r="G109" i="12"/>
  <c r="E110" i="12"/>
  <c r="K110" i="12"/>
  <c r="G110" i="12"/>
  <c r="E111" i="12"/>
  <c r="E112" i="12"/>
  <c r="K112" i="12"/>
  <c r="G112" i="12"/>
  <c r="E113" i="12"/>
  <c r="G113" i="12"/>
  <c r="E114" i="12"/>
  <c r="E115" i="12"/>
  <c r="K115" i="12"/>
  <c r="G115" i="12"/>
  <c r="E116" i="12"/>
  <c r="E117" i="12"/>
  <c r="L117" i="12"/>
  <c r="G117" i="12"/>
  <c r="E118" i="12"/>
  <c r="G118" i="12"/>
  <c r="E119" i="12"/>
  <c r="G119" i="12"/>
  <c r="E120" i="12"/>
  <c r="K120" i="12"/>
  <c r="G120" i="12"/>
  <c r="E121" i="12"/>
  <c r="G121" i="12"/>
  <c r="E122" i="12"/>
  <c r="E123" i="12"/>
  <c r="G123" i="12"/>
  <c r="E124" i="12"/>
  <c r="G124" i="12"/>
  <c r="E125" i="12"/>
  <c r="K125" i="12"/>
  <c r="G125" i="12"/>
  <c r="E126" i="12"/>
  <c r="G126" i="12"/>
  <c r="E127" i="12"/>
  <c r="G127" i="12"/>
  <c r="E128" i="12"/>
  <c r="E129" i="12"/>
  <c r="L129" i="12"/>
  <c r="G129" i="12"/>
  <c r="E130" i="12"/>
  <c r="E131" i="12"/>
  <c r="E132" i="12"/>
  <c r="G132" i="12"/>
  <c r="E133" i="12"/>
  <c r="K133" i="12"/>
  <c r="G133" i="12"/>
  <c r="E134" i="12"/>
  <c r="K134" i="12"/>
  <c r="G134" i="12"/>
  <c r="D135" i="12"/>
  <c r="E135" i="12"/>
  <c r="G135" i="12"/>
  <c r="H135" i="12"/>
  <c r="D136" i="12"/>
  <c r="H136" i="12"/>
  <c r="E136" i="12"/>
  <c r="L136" i="12"/>
  <c r="F136" i="12"/>
  <c r="I136" i="12"/>
  <c r="J136" i="12"/>
  <c r="D137" i="12"/>
  <c r="I137" i="12"/>
  <c r="E137" i="12"/>
  <c r="G137" i="12"/>
  <c r="D138" i="12"/>
  <c r="H138" i="12"/>
  <c r="E138" i="12"/>
  <c r="G138" i="12"/>
  <c r="I138" i="12"/>
  <c r="D139" i="12"/>
  <c r="I139" i="12"/>
  <c r="E139" i="12"/>
  <c r="F139" i="12"/>
  <c r="J139" i="12"/>
  <c r="D140" i="12"/>
  <c r="E140" i="12"/>
  <c r="L140" i="12"/>
  <c r="F140" i="12"/>
  <c r="H140" i="12"/>
  <c r="I140" i="12"/>
  <c r="J140" i="12"/>
  <c r="D141" i="12"/>
  <c r="I141" i="12"/>
  <c r="E141" i="12"/>
  <c r="G141" i="12"/>
  <c r="D142" i="12"/>
  <c r="H142" i="12"/>
  <c r="E142" i="12"/>
  <c r="G142" i="12"/>
  <c r="I142" i="12"/>
  <c r="D143" i="12"/>
  <c r="I143" i="12"/>
  <c r="E143" i="12"/>
  <c r="F143" i="12"/>
  <c r="J143" i="12"/>
  <c r="D144" i="12"/>
  <c r="H144" i="12"/>
  <c r="E144" i="12"/>
  <c r="F144" i="12"/>
  <c r="I144" i="12"/>
  <c r="J144" i="12"/>
  <c r="D145" i="12"/>
  <c r="I145" i="12"/>
  <c r="E145" i="12"/>
  <c r="F145" i="12"/>
  <c r="G145" i="12"/>
  <c r="J145" i="12"/>
  <c r="K145" i="12"/>
  <c r="D146" i="12"/>
  <c r="H146" i="12"/>
  <c r="E146" i="12"/>
  <c r="G146" i="12"/>
  <c r="I146" i="12"/>
  <c r="D147" i="12"/>
  <c r="I147" i="12"/>
  <c r="E147" i="12"/>
  <c r="F147" i="12"/>
  <c r="H147" i="12"/>
  <c r="J147" i="12"/>
  <c r="L147" i="12"/>
  <c r="D148" i="12"/>
  <c r="E148" i="12"/>
  <c r="L148" i="12"/>
  <c r="F148" i="12"/>
  <c r="G148" i="12"/>
  <c r="H148" i="12"/>
  <c r="I148" i="12"/>
  <c r="J148" i="12"/>
  <c r="K148" i="12"/>
  <c r="D149" i="12"/>
  <c r="I149" i="12"/>
  <c r="E149" i="12"/>
  <c r="F149" i="12"/>
  <c r="G149" i="12"/>
  <c r="J149" i="12"/>
  <c r="K149" i="12"/>
  <c r="D150" i="12"/>
  <c r="I150" i="12"/>
  <c r="E150" i="12"/>
  <c r="D151" i="12"/>
  <c r="I151" i="12"/>
  <c r="E151" i="12"/>
  <c r="G151" i="12"/>
  <c r="H151" i="12"/>
  <c r="D152" i="12"/>
  <c r="H152" i="12"/>
  <c r="E152" i="12"/>
  <c r="F152" i="12"/>
  <c r="I152" i="12"/>
  <c r="J152" i="12"/>
  <c r="D153" i="12"/>
  <c r="E153" i="12"/>
  <c r="L153" i="12"/>
  <c r="F153" i="12"/>
  <c r="G153" i="12"/>
  <c r="H153" i="12"/>
  <c r="I153" i="12"/>
  <c r="J153" i="12"/>
  <c r="K153" i="12"/>
  <c r="D154" i="12"/>
  <c r="H154" i="12"/>
  <c r="E154" i="12"/>
  <c r="G154" i="12"/>
  <c r="K154" i="12"/>
  <c r="L154" i="12"/>
  <c r="D155" i="12"/>
  <c r="I155" i="12"/>
  <c r="E155" i="12"/>
  <c r="L155" i="12"/>
  <c r="H155" i="12"/>
  <c r="D156" i="12"/>
  <c r="E156" i="12"/>
  <c r="F156" i="12"/>
  <c r="H156" i="12"/>
  <c r="I156" i="12"/>
  <c r="J156" i="12"/>
  <c r="D157" i="12"/>
  <c r="H157" i="12"/>
  <c r="E157" i="12"/>
  <c r="L157" i="12"/>
  <c r="F157" i="12"/>
  <c r="G157" i="12"/>
  <c r="I157" i="12"/>
  <c r="J157" i="12"/>
  <c r="K157" i="12"/>
  <c r="D158" i="12"/>
  <c r="H158" i="12"/>
  <c r="E158" i="12"/>
  <c r="G158" i="12"/>
  <c r="L158" i="12"/>
  <c r="D159" i="12"/>
  <c r="I159" i="12"/>
  <c r="E159" i="12"/>
  <c r="H159" i="12"/>
  <c r="D160" i="12"/>
  <c r="H160" i="12"/>
  <c r="E160" i="12"/>
  <c r="F160" i="12"/>
  <c r="I160" i="12"/>
  <c r="J160" i="12"/>
  <c r="D161" i="12"/>
  <c r="E161" i="12"/>
  <c r="L161" i="12"/>
  <c r="F161" i="12"/>
  <c r="G161" i="12"/>
  <c r="H161" i="12"/>
  <c r="I161" i="12"/>
  <c r="J161" i="12"/>
  <c r="K161" i="12"/>
  <c r="D162" i="12"/>
  <c r="H162" i="12"/>
  <c r="E162" i="12"/>
  <c r="G162" i="12"/>
  <c r="K162" i="12"/>
  <c r="L162" i="12"/>
  <c r="D163" i="12"/>
  <c r="I163" i="12"/>
  <c r="E163" i="12"/>
  <c r="L163" i="12"/>
  <c r="H163" i="12"/>
  <c r="D164" i="12"/>
  <c r="E164" i="12"/>
  <c r="F164" i="12"/>
  <c r="H164" i="12"/>
  <c r="I164" i="12"/>
  <c r="J164" i="12"/>
  <c r="D165" i="12"/>
  <c r="H165" i="12"/>
  <c r="E165" i="12"/>
  <c r="L165" i="12"/>
  <c r="F165" i="12"/>
  <c r="G165" i="12"/>
  <c r="I165" i="12"/>
  <c r="J165" i="12"/>
  <c r="K165" i="12"/>
  <c r="D166" i="12"/>
  <c r="E166" i="12"/>
  <c r="G166" i="12"/>
  <c r="D167" i="12"/>
  <c r="I167" i="12"/>
  <c r="E167" i="12"/>
  <c r="K167" i="12"/>
  <c r="H167" i="12"/>
  <c r="L167" i="12"/>
  <c r="D168" i="12"/>
  <c r="H168" i="12"/>
  <c r="E168" i="12"/>
  <c r="L168" i="12"/>
  <c r="J168" i="12"/>
  <c r="D169" i="12"/>
  <c r="E169" i="12"/>
  <c r="L169" i="12"/>
  <c r="F169" i="12"/>
  <c r="G169" i="12"/>
  <c r="H169" i="12"/>
  <c r="I169" i="12"/>
  <c r="J169" i="12"/>
  <c r="K169" i="12"/>
  <c r="D170" i="12"/>
  <c r="E170" i="12"/>
  <c r="F170" i="12"/>
  <c r="G170" i="12"/>
  <c r="H170" i="12"/>
  <c r="K170" i="12"/>
  <c r="L170" i="12"/>
  <c r="D171" i="12"/>
  <c r="H171" i="12"/>
  <c r="E171" i="12"/>
  <c r="G171" i="12"/>
  <c r="I171" i="12"/>
  <c r="D172" i="12"/>
  <c r="E172" i="12"/>
  <c r="F172" i="12"/>
  <c r="H172" i="12"/>
  <c r="I172" i="12"/>
  <c r="J172" i="12"/>
  <c r="D173" i="12"/>
  <c r="H173" i="12"/>
  <c r="E173" i="12"/>
  <c r="L173" i="12"/>
  <c r="F173" i="12"/>
  <c r="G173" i="12"/>
  <c r="I173" i="12"/>
  <c r="J173" i="12"/>
  <c r="K173" i="12"/>
  <c r="D174" i="12"/>
  <c r="E174" i="12"/>
  <c r="G174" i="12"/>
  <c r="D175" i="12"/>
  <c r="I175" i="12"/>
  <c r="E175" i="12"/>
  <c r="G175" i="12"/>
  <c r="D176" i="12"/>
  <c r="F176" i="12"/>
  <c r="E176" i="12"/>
  <c r="I176" i="12"/>
  <c r="J176" i="12"/>
  <c r="D177" i="12"/>
  <c r="E177" i="12"/>
  <c r="F177" i="12"/>
  <c r="H177" i="12"/>
  <c r="I177" i="12"/>
  <c r="J177" i="12"/>
  <c r="D178" i="12"/>
  <c r="E178" i="12"/>
  <c r="G178" i="12"/>
  <c r="H178" i="12"/>
  <c r="D179" i="12"/>
  <c r="I179" i="12"/>
  <c r="E179" i="12"/>
  <c r="G179" i="12"/>
  <c r="D180" i="12"/>
  <c r="F180" i="12"/>
  <c r="E180" i="12"/>
  <c r="I180" i="12"/>
  <c r="J180" i="12"/>
  <c r="D181" i="12"/>
  <c r="H181" i="12"/>
  <c r="E181" i="12"/>
  <c r="F181" i="12"/>
  <c r="I181" i="12"/>
  <c r="J181" i="12"/>
  <c r="D182" i="12"/>
  <c r="I182" i="12"/>
  <c r="E182" i="12"/>
  <c r="G182" i="12"/>
  <c r="H182" i="12"/>
  <c r="J182" i="12"/>
  <c r="D183" i="12"/>
  <c r="I183" i="12"/>
  <c r="E183" i="12"/>
  <c r="K183" i="12"/>
  <c r="D184" i="12"/>
  <c r="H184" i="12"/>
  <c r="E184" i="12"/>
  <c r="L184" i="12"/>
  <c r="F184" i="12"/>
  <c r="I184" i="12"/>
  <c r="J184" i="12"/>
  <c r="D185" i="12"/>
  <c r="E185" i="12"/>
  <c r="F185" i="12"/>
  <c r="H185" i="12"/>
  <c r="I185" i="12"/>
  <c r="J185" i="12"/>
  <c r="D186" i="12"/>
  <c r="E186" i="12"/>
  <c r="G186" i="12"/>
  <c r="H186" i="12"/>
  <c r="D187" i="12"/>
  <c r="E187" i="12"/>
  <c r="I187" i="12"/>
  <c r="K187" i="12"/>
  <c r="D188" i="12"/>
  <c r="H188" i="12"/>
  <c r="E188" i="12"/>
  <c r="F188" i="12"/>
  <c r="I188" i="12"/>
  <c r="J188" i="12"/>
  <c r="L188" i="12"/>
  <c r="D189" i="12"/>
  <c r="H189" i="12"/>
  <c r="E189" i="12"/>
  <c r="F189" i="12"/>
  <c r="I189" i="12"/>
  <c r="J189" i="12"/>
  <c r="K189" i="12"/>
  <c r="D190" i="12"/>
  <c r="I190" i="12"/>
  <c r="E190" i="12"/>
  <c r="F190" i="12"/>
  <c r="G190" i="12"/>
  <c r="H190" i="12"/>
  <c r="J190" i="12"/>
  <c r="K190" i="12"/>
  <c r="D191" i="12"/>
  <c r="E191" i="12"/>
  <c r="G191" i="12"/>
  <c r="K191" i="12"/>
  <c r="L191" i="12"/>
  <c r="D192" i="12"/>
  <c r="I192" i="12"/>
  <c r="E192" i="12"/>
  <c r="F192" i="12"/>
  <c r="H192" i="12"/>
  <c r="J192" i="12"/>
  <c r="L192" i="12"/>
  <c r="D193" i="12"/>
  <c r="E193" i="12"/>
  <c r="K193" i="12"/>
  <c r="F193" i="12"/>
  <c r="G193" i="12"/>
  <c r="H193" i="12"/>
  <c r="I193" i="12"/>
  <c r="J193" i="12"/>
  <c r="D194" i="12"/>
  <c r="I194" i="12"/>
  <c r="E194" i="12"/>
  <c r="F194" i="12"/>
  <c r="G194" i="12"/>
  <c r="H194" i="12"/>
  <c r="J194" i="12"/>
  <c r="K194" i="12"/>
  <c r="D195" i="12"/>
  <c r="E195" i="12"/>
  <c r="G195" i="12"/>
  <c r="I195" i="12"/>
  <c r="L195" i="12"/>
  <c r="D196" i="12"/>
  <c r="I196" i="12"/>
  <c r="E196" i="12"/>
  <c r="F196" i="12"/>
  <c r="H196" i="12"/>
  <c r="J196" i="12"/>
  <c r="L196" i="12"/>
  <c r="D197" i="12"/>
  <c r="H197" i="12"/>
  <c r="E197" i="12"/>
  <c r="L197" i="12"/>
  <c r="F197" i="12"/>
  <c r="G197" i="12"/>
  <c r="I197" i="12"/>
  <c r="J197" i="12"/>
  <c r="K197" i="12"/>
  <c r="D198" i="12"/>
  <c r="I198" i="12"/>
  <c r="E198" i="12"/>
  <c r="F198" i="12"/>
  <c r="G198" i="12"/>
  <c r="J198" i="12"/>
  <c r="K198" i="12"/>
  <c r="L198" i="12"/>
  <c r="D199" i="12"/>
  <c r="E199" i="12"/>
  <c r="G199" i="12"/>
  <c r="H199" i="12"/>
  <c r="I199" i="12"/>
  <c r="K199" i="12"/>
  <c r="L199" i="12"/>
  <c r="D200" i="12"/>
  <c r="J200" i="12"/>
  <c r="E200" i="12"/>
  <c r="H200" i="12"/>
  <c r="I200" i="12"/>
  <c r="L200" i="12"/>
  <c r="D201" i="12"/>
  <c r="E201" i="12"/>
  <c r="L201" i="12"/>
  <c r="F201" i="12"/>
  <c r="G201" i="12"/>
  <c r="H201" i="12"/>
  <c r="I201" i="12"/>
  <c r="J201" i="12"/>
  <c r="K201" i="12"/>
  <c r="D202" i="12"/>
  <c r="I202" i="12"/>
  <c r="E202" i="12"/>
  <c r="F202" i="12"/>
  <c r="G202" i="12"/>
  <c r="J202" i="12"/>
  <c r="K202" i="12"/>
  <c r="L202" i="12"/>
  <c r="D203" i="12"/>
  <c r="E203" i="12"/>
  <c r="G203" i="12"/>
  <c r="H203" i="12"/>
  <c r="I203" i="12"/>
  <c r="K203" i="12"/>
  <c r="D204" i="12"/>
  <c r="J204" i="12"/>
  <c r="E204" i="12"/>
  <c r="F204" i="12"/>
  <c r="H204" i="12"/>
  <c r="L204" i="12"/>
  <c r="D205" i="12"/>
  <c r="H205" i="12"/>
  <c r="E205" i="12"/>
  <c r="L205" i="12"/>
  <c r="F205" i="12"/>
  <c r="G205" i="12"/>
  <c r="I205" i="12"/>
  <c r="J205" i="12"/>
  <c r="K205" i="12"/>
  <c r="D206" i="12"/>
  <c r="E206" i="12"/>
  <c r="F206" i="12"/>
  <c r="G206" i="12"/>
  <c r="H206" i="12"/>
  <c r="K206" i="12"/>
  <c r="L206" i="12"/>
  <c r="D207" i="12"/>
  <c r="E207" i="12"/>
  <c r="G207" i="12"/>
  <c r="H207" i="12"/>
  <c r="I207" i="12"/>
  <c r="D208" i="12"/>
  <c r="F208" i="12"/>
  <c r="E208" i="12"/>
  <c r="H208" i="12"/>
  <c r="I208" i="12"/>
  <c r="D209" i="12"/>
  <c r="E209" i="12"/>
  <c r="L209" i="12"/>
  <c r="F209" i="12"/>
  <c r="H209" i="12"/>
  <c r="I209" i="12"/>
  <c r="J209" i="12"/>
  <c r="D210" i="12"/>
  <c r="H210" i="12"/>
  <c r="E210" i="12"/>
  <c r="F210" i="12"/>
  <c r="G210" i="12"/>
  <c r="I210" i="12"/>
  <c r="J210" i="12"/>
  <c r="K210" i="12"/>
  <c r="L210" i="12"/>
  <c r="D211" i="12"/>
  <c r="F211" i="12"/>
  <c r="E211" i="12"/>
  <c r="L211" i="12"/>
  <c r="D212" i="12"/>
  <c r="J212" i="12"/>
  <c r="E212" i="12"/>
  <c r="G212" i="12"/>
  <c r="F212" i="12"/>
  <c r="H212" i="12"/>
  <c r="I212" i="12"/>
  <c r="K212" i="12"/>
  <c r="L212" i="12"/>
  <c r="D213" i="12"/>
  <c r="H213" i="12"/>
  <c r="E213" i="12"/>
  <c r="L213" i="12"/>
  <c r="F213" i="12"/>
  <c r="G213" i="12"/>
  <c r="I213" i="12"/>
  <c r="J213" i="12"/>
  <c r="K213" i="12"/>
  <c r="D214" i="12"/>
  <c r="I214" i="12"/>
  <c r="E214" i="12"/>
  <c r="G214" i="12"/>
  <c r="L214" i="12"/>
  <c r="D215" i="12"/>
  <c r="E215" i="12"/>
  <c r="G215" i="12"/>
  <c r="H215" i="12"/>
  <c r="I215" i="12"/>
  <c r="D216" i="12"/>
  <c r="F216" i="12"/>
  <c r="E216" i="12"/>
  <c r="D217" i="12"/>
  <c r="E217" i="12"/>
  <c r="L217" i="12"/>
  <c r="F217" i="12"/>
  <c r="G217" i="12"/>
  <c r="H217" i="12"/>
  <c r="I217" i="12"/>
  <c r="J217" i="12"/>
  <c r="D218" i="12"/>
  <c r="I218" i="12"/>
  <c r="E218" i="12"/>
  <c r="G218" i="12"/>
  <c r="L218" i="12"/>
  <c r="D219" i="12"/>
  <c r="E219" i="12"/>
  <c r="G219" i="12"/>
  <c r="H219" i="12"/>
  <c r="I219" i="12"/>
  <c r="D220" i="12"/>
  <c r="F220" i="12"/>
  <c r="E220" i="12"/>
  <c r="D221" i="12"/>
  <c r="H221" i="12"/>
  <c r="E221" i="12"/>
  <c r="L221" i="12"/>
  <c r="F221" i="12"/>
  <c r="G221" i="12"/>
  <c r="I221" i="12"/>
  <c r="J221" i="12"/>
  <c r="D222" i="12"/>
  <c r="I222" i="12"/>
  <c r="E222" i="12"/>
  <c r="G222" i="12"/>
  <c r="D223" i="12"/>
  <c r="E223" i="12"/>
  <c r="G223" i="12"/>
  <c r="H223" i="12"/>
  <c r="I223" i="12"/>
  <c r="K223" i="12"/>
  <c r="D224" i="12"/>
  <c r="H224" i="12"/>
  <c r="E224" i="12"/>
  <c r="F224" i="12"/>
  <c r="D225" i="12"/>
  <c r="E225" i="12"/>
  <c r="L225" i="12"/>
  <c r="F225" i="12"/>
  <c r="H225" i="12"/>
  <c r="I225" i="12"/>
  <c r="J225" i="12"/>
  <c r="D226" i="12"/>
  <c r="I226" i="12"/>
  <c r="E226" i="12"/>
  <c r="G226" i="12"/>
  <c r="D227" i="12"/>
  <c r="E227" i="12"/>
  <c r="G227" i="12"/>
  <c r="H227" i="12"/>
  <c r="I227" i="12"/>
  <c r="K227" i="12"/>
  <c r="D228" i="12"/>
  <c r="H228" i="12"/>
  <c r="E228" i="12"/>
  <c r="F228" i="12"/>
  <c r="D229" i="12"/>
  <c r="H229" i="12"/>
  <c r="E229" i="12"/>
  <c r="L229" i="12"/>
  <c r="F229" i="12"/>
  <c r="I229" i="12"/>
  <c r="J229" i="12"/>
  <c r="K229" i="12"/>
  <c r="D230" i="12"/>
  <c r="I230" i="12"/>
  <c r="E230" i="12"/>
  <c r="F230" i="12"/>
  <c r="G230" i="12"/>
  <c r="D231" i="12"/>
  <c r="H231" i="12"/>
  <c r="E231" i="12"/>
  <c r="G231" i="12"/>
  <c r="I231" i="12"/>
  <c r="K231" i="12"/>
  <c r="L231" i="12"/>
  <c r="D232" i="12"/>
  <c r="I232" i="12"/>
  <c r="E232" i="12"/>
  <c r="L232" i="12"/>
  <c r="F232" i="12"/>
  <c r="H232" i="12"/>
  <c r="J232" i="12"/>
  <c r="D233" i="12"/>
  <c r="E233" i="12"/>
  <c r="L233" i="12"/>
  <c r="F233" i="12"/>
  <c r="G233" i="12"/>
  <c r="H233" i="12"/>
  <c r="I233" i="12"/>
  <c r="J233" i="12"/>
  <c r="K233" i="12"/>
  <c r="D234" i="12"/>
  <c r="I234" i="12"/>
  <c r="E234" i="12"/>
  <c r="F234" i="12"/>
  <c r="G234" i="12"/>
  <c r="D235" i="12"/>
  <c r="H235" i="12"/>
  <c r="E235" i="12"/>
  <c r="G235" i="12"/>
  <c r="I235" i="12"/>
  <c r="K235" i="12"/>
  <c r="L235" i="12"/>
  <c r="D236" i="12"/>
  <c r="I236" i="12"/>
  <c r="E236" i="12"/>
  <c r="L236" i="12"/>
  <c r="F236" i="12"/>
  <c r="H236" i="12"/>
  <c r="J236" i="12"/>
  <c r="D237" i="12"/>
  <c r="H237" i="12"/>
  <c r="E237" i="12"/>
  <c r="L237" i="12"/>
  <c r="F237" i="12"/>
  <c r="G237" i="12"/>
  <c r="I237" i="12"/>
  <c r="J237" i="12"/>
  <c r="K237" i="12"/>
  <c r="D238" i="12"/>
  <c r="I238" i="12"/>
  <c r="E238" i="12"/>
  <c r="F238" i="12"/>
  <c r="G238" i="12"/>
  <c r="J238" i="12"/>
  <c r="K238" i="12"/>
  <c r="L238" i="12"/>
  <c r="D239" i="12"/>
  <c r="E239" i="12"/>
  <c r="G239" i="12"/>
  <c r="H239" i="12"/>
  <c r="I239" i="12"/>
  <c r="K239" i="12"/>
  <c r="L239" i="12"/>
  <c r="D240" i="12"/>
  <c r="J240" i="12"/>
  <c r="E240" i="12"/>
  <c r="F240" i="12"/>
  <c r="H240" i="12"/>
  <c r="I240" i="12"/>
  <c r="D241" i="12"/>
  <c r="E241" i="12"/>
  <c r="L241" i="12"/>
  <c r="F241" i="12"/>
  <c r="G241" i="12"/>
  <c r="H241" i="12"/>
  <c r="I241" i="12"/>
  <c r="J241" i="12"/>
  <c r="K241" i="12"/>
  <c r="D242" i="12"/>
  <c r="I242" i="12"/>
  <c r="E242" i="12"/>
  <c r="F242" i="12"/>
  <c r="G242" i="12"/>
  <c r="J242" i="12"/>
  <c r="K242" i="12"/>
  <c r="L242" i="12"/>
  <c r="D243" i="12"/>
  <c r="E243" i="12"/>
  <c r="G243" i="12"/>
  <c r="H243" i="12"/>
  <c r="I243" i="12"/>
  <c r="K243" i="12"/>
  <c r="L243" i="12"/>
  <c r="D244" i="12"/>
  <c r="J244" i="12"/>
  <c r="E244" i="12"/>
  <c r="F244" i="12"/>
  <c r="H244" i="12"/>
  <c r="I244" i="12"/>
  <c r="D245" i="12"/>
  <c r="H245" i="12"/>
  <c r="E245" i="12"/>
  <c r="L245" i="12"/>
  <c r="F245" i="12"/>
  <c r="G245" i="12"/>
  <c r="I245" i="12"/>
  <c r="J245" i="12"/>
  <c r="K245" i="12"/>
  <c r="D246" i="12"/>
  <c r="I246" i="12"/>
  <c r="E246" i="12"/>
  <c r="F246" i="12"/>
  <c r="G246" i="12"/>
  <c r="H246" i="12"/>
  <c r="D247" i="12"/>
  <c r="H247" i="12"/>
  <c r="E247" i="12"/>
  <c r="G247" i="12"/>
  <c r="D248" i="12"/>
  <c r="F248" i="12"/>
  <c r="E248" i="12"/>
  <c r="H248" i="12"/>
  <c r="I248" i="12"/>
  <c r="J248" i="12"/>
  <c r="D249" i="12"/>
  <c r="E249" i="12"/>
  <c r="L249" i="12"/>
  <c r="F249" i="12"/>
  <c r="H249" i="12"/>
  <c r="I249" i="12"/>
  <c r="J249" i="12"/>
  <c r="D250" i="12"/>
  <c r="I250" i="12"/>
  <c r="E250" i="12"/>
  <c r="F250" i="12"/>
  <c r="G250" i="12"/>
  <c r="H250" i="12"/>
  <c r="D251" i="12"/>
  <c r="H251" i="12"/>
  <c r="E251" i="12"/>
  <c r="G251" i="12"/>
  <c r="D252" i="12"/>
  <c r="F252" i="12"/>
  <c r="E252" i="12"/>
  <c r="H252" i="12"/>
  <c r="I252" i="12"/>
  <c r="J252" i="12"/>
  <c r="D253" i="12"/>
  <c r="H253" i="12"/>
  <c r="E253" i="12"/>
  <c r="L253" i="12"/>
  <c r="F253" i="12"/>
  <c r="I253" i="12"/>
  <c r="J253" i="12"/>
  <c r="D254" i="12"/>
  <c r="I254" i="12"/>
  <c r="E254" i="12"/>
  <c r="G254" i="12"/>
  <c r="H254" i="12"/>
  <c r="J254" i="12"/>
  <c r="L254" i="12"/>
  <c r="D255" i="12"/>
  <c r="H255" i="12"/>
  <c r="E255" i="12"/>
  <c r="G255" i="12"/>
  <c r="D256" i="12"/>
  <c r="H256" i="12"/>
  <c r="E256" i="12"/>
  <c r="F256" i="12"/>
  <c r="I256" i="12"/>
  <c r="J256" i="12"/>
  <c r="L256" i="12"/>
  <c r="D257" i="12"/>
  <c r="E257" i="12"/>
  <c r="L257" i="12"/>
  <c r="F257" i="12"/>
  <c r="H257" i="12"/>
  <c r="I257" i="12"/>
  <c r="J257" i="12"/>
  <c r="D258" i="12"/>
  <c r="I258" i="12"/>
  <c r="E258" i="12"/>
  <c r="G258" i="12"/>
  <c r="H258" i="12"/>
  <c r="J258" i="12"/>
  <c r="D259" i="12"/>
  <c r="H259" i="12"/>
  <c r="E259" i="12"/>
  <c r="D260" i="12"/>
  <c r="H260" i="12"/>
  <c r="E260" i="12"/>
  <c r="F260" i="12"/>
  <c r="I260" i="12"/>
  <c r="J260" i="12"/>
  <c r="L260" i="12"/>
  <c r="D261" i="12"/>
  <c r="H261" i="12"/>
  <c r="E261" i="12"/>
  <c r="L261" i="12"/>
  <c r="F261" i="12"/>
  <c r="I261" i="12"/>
  <c r="J261" i="12"/>
  <c r="D262" i="12"/>
  <c r="I262" i="12"/>
  <c r="E262" i="12"/>
  <c r="F262" i="12"/>
  <c r="G262" i="12"/>
  <c r="H262" i="12"/>
  <c r="J262" i="12"/>
  <c r="K262" i="12"/>
  <c r="D263" i="12"/>
  <c r="H263" i="12"/>
  <c r="E263" i="12"/>
  <c r="G263" i="12"/>
  <c r="D264" i="12"/>
  <c r="E264" i="12"/>
  <c r="F264" i="12"/>
  <c r="H264" i="12"/>
  <c r="I264" i="12"/>
  <c r="J264" i="12"/>
  <c r="L264" i="12"/>
  <c r="D265" i="12"/>
  <c r="E265" i="12"/>
  <c r="L265" i="12"/>
  <c r="F265" i="12"/>
  <c r="G265" i="12"/>
  <c r="H265" i="12"/>
  <c r="I265" i="12"/>
  <c r="J265" i="12"/>
  <c r="K265" i="12"/>
  <c r="D266" i="12"/>
  <c r="I266" i="12"/>
  <c r="E266" i="12"/>
  <c r="F266" i="12"/>
  <c r="G266" i="12"/>
  <c r="H266" i="12"/>
  <c r="J266" i="12"/>
  <c r="K266" i="12"/>
  <c r="D267" i="12"/>
  <c r="H267" i="12"/>
  <c r="E267" i="12"/>
  <c r="G267" i="12"/>
  <c r="D268" i="12"/>
  <c r="E268" i="12"/>
  <c r="F268" i="12"/>
  <c r="H268" i="12"/>
  <c r="I268" i="12"/>
  <c r="J268" i="12"/>
  <c r="L268" i="12"/>
  <c r="D269" i="12"/>
  <c r="H269" i="12"/>
  <c r="E269" i="12"/>
  <c r="L269" i="12"/>
  <c r="F269" i="12"/>
  <c r="G269" i="12"/>
  <c r="I269" i="12"/>
  <c r="J269" i="12"/>
  <c r="D270" i="12"/>
  <c r="I270" i="12"/>
  <c r="E270" i="12"/>
  <c r="F270" i="12"/>
  <c r="G270" i="12"/>
  <c r="H270" i="12"/>
  <c r="J270" i="12"/>
  <c r="K270" i="12"/>
  <c r="L270" i="12"/>
  <c r="D271" i="12"/>
  <c r="E271" i="12"/>
  <c r="G271" i="12"/>
  <c r="H271" i="12"/>
  <c r="D272" i="12"/>
  <c r="E272" i="12"/>
  <c r="D273" i="12"/>
  <c r="E273" i="12"/>
  <c r="L273" i="12"/>
  <c r="F273" i="12"/>
  <c r="G273" i="12"/>
  <c r="H273" i="12"/>
  <c r="I273" i="12"/>
  <c r="J273" i="12"/>
  <c r="K273" i="12"/>
  <c r="D274" i="12"/>
  <c r="I274" i="12"/>
  <c r="E274" i="12"/>
  <c r="F274" i="12"/>
  <c r="G274" i="12"/>
  <c r="H274" i="12"/>
  <c r="J274" i="12"/>
  <c r="K274" i="12"/>
  <c r="L274" i="12"/>
  <c r="D275" i="12"/>
  <c r="E275" i="12"/>
  <c r="G275" i="12"/>
  <c r="H275" i="12"/>
  <c r="D276" i="12"/>
  <c r="J276" i="12"/>
  <c r="E276" i="12"/>
  <c r="H276" i="12"/>
  <c r="I276" i="12"/>
  <c r="L276" i="12"/>
  <c r="D277" i="12"/>
  <c r="H277" i="12"/>
  <c r="E277" i="12"/>
  <c r="L277" i="12"/>
  <c r="F277" i="12"/>
  <c r="G277" i="12"/>
  <c r="I277" i="12"/>
  <c r="J277" i="12"/>
  <c r="K277" i="12"/>
  <c r="D278" i="12"/>
  <c r="E278" i="12"/>
  <c r="G278" i="12"/>
  <c r="D279" i="12"/>
  <c r="H279" i="12"/>
  <c r="E279" i="12"/>
  <c r="G279" i="12"/>
  <c r="D280" i="12"/>
  <c r="F280" i="12"/>
  <c r="E280" i="12"/>
  <c r="I280" i="12"/>
  <c r="J280" i="12"/>
  <c r="D281" i="12"/>
  <c r="E281" i="12"/>
  <c r="L281" i="12"/>
  <c r="F281" i="12"/>
  <c r="G281" i="12"/>
  <c r="H281" i="12"/>
  <c r="I281" i="12"/>
  <c r="J281" i="12"/>
  <c r="K281" i="12"/>
  <c r="D282" i="12"/>
  <c r="E282" i="12"/>
  <c r="G282" i="12"/>
  <c r="D283" i="12"/>
  <c r="H283" i="12"/>
  <c r="E283" i="12"/>
  <c r="G283" i="12"/>
  <c r="D284" i="12"/>
  <c r="F284" i="12"/>
  <c r="E284" i="12"/>
  <c r="I284" i="12"/>
  <c r="J284" i="12"/>
  <c r="D285" i="12"/>
  <c r="H285" i="12"/>
  <c r="E285" i="12"/>
  <c r="F285" i="12"/>
  <c r="G285" i="12"/>
  <c r="I285" i="12"/>
  <c r="J285" i="12"/>
  <c r="D286" i="12"/>
  <c r="H286" i="12"/>
  <c r="E286" i="12"/>
  <c r="G286" i="12"/>
  <c r="J286" i="12"/>
  <c r="D287" i="12"/>
  <c r="E287" i="12"/>
  <c r="G287" i="12"/>
  <c r="H287" i="12"/>
  <c r="D288" i="12"/>
  <c r="I288" i="12"/>
  <c r="E288" i="12"/>
  <c r="F288" i="12"/>
  <c r="G288" i="12"/>
  <c r="H288" i="12"/>
  <c r="J288" i="12"/>
  <c r="L288" i="12"/>
  <c r="D289" i="12"/>
  <c r="E289" i="12"/>
  <c r="F289" i="12"/>
  <c r="H289" i="12"/>
  <c r="I289" i="12"/>
  <c r="J289" i="12"/>
  <c r="D290" i="12"/>
  <c r="I290" i="12"/>
  <c r="E290" i="12"/>
  <c r="G290" i="12"/>
  <c r="J290" i="12"/>
  <c r="L290" i="12"/>
  <c r="D291" i="12"/>
  <c r="I291" i="12"/>
  <c r="E291" i="12"/>
  <c r="G291" i="12"/>
  <c r="J291" i="12"/>
  <c r="D292" i="12"/>
  <c r="H292" i="12"/>
  <c r="E292" i="12"/>
  <c r="K292" i="12"/>
  <c r="G292" i="12"/>
  <c r="I292" i="12"/>
  <c r="L292" i="12"/>
  <c r="D293" i="12"/>
  <c r="I293" i="12"/>
  <c r="E293" i="12"/>
  <c r="H293" i="12"/>
  <c r="J293" i="12"/>
  <c r="D294" i="12"/>
  <c r="H294" i="12"/>
  <c r="E294" i="12"/>
  <c r="L294" i="12"/>
  <c r="F294" i="12"/>
  <c r="G294" i="12"/>
  <c r="I294" i="12"/>
  <c r="J294" i="12"/>
  <c r="D295" i="12"/>
  <c r="I295" i="12"/>
  <c r="E295" i="12"/>
  <c r="G295" i="12"/>
  <c r="J295" i="12"/>
  <c r="L295" i="12"/>
  <c r="D296" i="12"/>
  <c r="E296" i="12"/>
  <c r="G296" i="12"/>
  <c r="H296" i="12"/>
  <c r="I296" i="12"/>
  <c r="K296" i="12"/>
  <c r="D297" i="12"/>
  <c r="I297" i="12"/>
  <c r="E297" i="12"/>
  <c r="F297" i="12"/>
  <c r="L297" i="12"/>
  <c r="D298" i="12"/>
  <c r="E298" i="12"/>
  <c r="L298" i="12"/>
  <c r="F298" i="12"/>
  <c r="H298" i="12"/>
  <c r="I298" i="12"/>
  <c r="J298" i="12"/>
  <c r="D299" i="12"/>
  <c r="I299" i="12"/>
  <c r="E299" i="12"/>
  <c r="G299" i="12"/>
  <c r="J299" i="12"/>
  <c r="L299" i="12"/>
  <c r="D300" i="12"/>
  <c r="E300" i="12"/>
  <c r="G300" i="12"/>
  <c r="H300" i="12"/>
  <c r="I300" i="12"/>
  <c r="K300" i="12"/>
  <c r="D301" i="12"/>
  <c r="I301" i="12"/>
  <c r="E301" i="12"/>
  <c r="F301" i="12"/>
  <c r="L301" i="12"/>
  <c r="D302" i="12"/>
  <c r="H302" i="12"/>
  <c r="E302" i="12"/>
  <c r="L302" i="12"/>
  <c r="F302" i="12"/>
  <c r="I302" i="12"/>
  <c r="J302" i="12"/>
  <c r="K302" i="12"/>
  <c r="D303" i="12"/>
  <c r="I303" i="12"/>
  <c r="E303" i="12"/>
  <c r="F303" i="12"/>
  <c r="G303" i="12"/>
  <c r="K303" i="12"/>
  <c r="D304" i="12"/>
  <c r="H304" i="12"/>
  <c r="E304" i="12"/>
  <c r="G304" i="12"/>
  <c r="I304" i="12"/>
  <c r="L304" i="12"/>
  <c r="D305" i="12"/>
  <c r="I305" i="12"/>
  <c r="E305" i="12"/>
  <c r="F305" i="12"/>
  <c r="H305" i="12"/>
  <c r="J305" i="12"/>
  <c r="D306" i="12"/>
  <c r="E306" i="12"/>
  <c r="L306" i="12"/>
  <c r="F306" i="12"/>
  <c r="G306" i="12"/>
  <c r="H306" i="12"/>
  <c r="I306" i="12"/>
  <c r="J306" i="12"/>
  <c r="K306" i="12"/>
  <c r="D307" i="12"/>
  <c r="I307" i="12"/>
  <c r="E307" i="12"/>
  <c r="F307" i="12"/>
  <c r="G307" i="12"/>
  <c r="K307" i="12"/>
  <c r="D308" i="12"/>
  <c r="H308" i="12"/>
  <c r="E308" i="12"/>
  <c r="G308" i="12"/>
  <c r="I308" i="12"/>
  <c r="L308" i="12"/>
  <c r="D309" i="12"/>
  <c r="I309" i="12"/>
  <c r="E309" i="12"/>
  <c r="F309" i="12"/>
  <c r="H309" i="12"/>
  <c r="J309" i="12"/>
  <c r="D310" i="12"/>
  <c r="H310" i="12"/>
  <c r="E310" i="12"/>
  <c r="L310" i="12"/>
  <c r="F310" i="12"/>
  <c r="G310" i="12"/>
  <c r="I310" i="12"/>
  <c r="J310" i="12"/>
  <c r="D311" i="12"/>
  <c r="I311" i="12"/>
  <c r="E311" i="12"/>
  <c r="F311" i="12"/>
  <c r="G311" i="12"/>
  <c r="J311" i="12"/>
  <c r="K311" i="12"/>
  <c r="L311" i="12"/>
  <c r="D312" i="12"/>
  <c r="E312" i="12"/>
  <c r="G312" i="12"/>
  <c r="H312" i="12"/>
  <c r="I312" i="12"/>
  <c r="K312" i="12"/>
  <c r="D313" i="12"/>
  <c r="L313" i="12"/>
  <c r="E313" i="12"/>
  <c r="D314" i="12"/>
  <c r="E314" i="12"/>
  <c r="L314" i="12"/>
  <c r="F314" i="12"/>
  <c r="G314" i="12"/>
  <c r="H314" i="12"/>
  <c r="I314" i="12"/>
  <c r="J314" i="12"/>
  <c r="K314" i="12"/>
  <c r="D315" i="12"/>
  <c r="I315" i="12"/>
  <c r="E315" i="12"/>
  <c r="F315" i="12"/>
  <c r="G315" i="12"/>
  <c r="J315" i="12"/>
  <c r="K315" i="12"/>
  <c r="L315" i="12"/>
  <c r="D316" i="12"/>
  <c r="E316" i="12"/>
  <c r="G316" i="12"/>
  <c r="H316" i="12"/>
  <c r="I316" i="12"/>
  <c r="D317" i="12"/>
  <c r="F317" i="12"/>
  <c r="E317" i="12"/>
  <c r="L317" i="12"/>
  <c r="D318" i="12"/>
  <c r="H318" i="12"/>
  <c r="E318" i="12"/>
  <c r="L318" i="12"/>
  <c r="F318" i="12"/>
  <c r="G318" i="12"/>
  <c r="I318" i="12"/>
  <c r="J318" i="12"/>
  <c r="K318" i="12"/>
  <c r="D319" i="12"/>
  <c r="I319" i="12"/>
  <c r="E319" i="12"/>
  <c r="G319" i="12"/>
  <c r="K319" i="12"/>
  <c r="D320" i="12"/>
  <c r="E320" i="12"/>
  <c r="G320" i="12"/>
  <c r="I320" i="12"/>
  <c r="L320" i="12"/>
  <c r="D321" i="12"/>
  <c r="F321" i="12"/>
  <c r="E321" i="12"/>
  <c r="H321" i="12"/>
  <c r="I321" i="12"/>
  <c r="J321" i="12"/>
  <c r="D322" i="12"/>
  <c r="E322" i="12"/>
  <c r="L322" i="12"/>
  <c r="F322" i="12"/>
  <c r="G322" i="12"/>
  <c r="H322" i="12"/>
  <c r="I322" i="12"/>
  <c r="J322" i="12"/>
  <c r="K322" i="12"/>
  <c r="D323" i="12"/>
  <c r="I323" i="12"/>
  <c r="E323" i="12"/>
  <c r="G323" i="12"/>
  <c r="D324" i="12"/>
  <c r="E324" i="12"/>
  <c r="G324" i="12"/>
  <c r="I324" i="12"/>
  <c r="L324" i="12"/>
  <c r="D325" i="12"/>
  <c r="F325" i="12"/>
  <c r="E325" i="12"/>
  <c r="H325" i="12"/>
  <c r="I325" i="12"/>
  <c r="J325" i="12"/>
  <c r="D326" i="12"/>
  <c r="H326" i="12"/>
  <c r="E326" i="12"/>
  <c r="L326" i="12"/>
  <c r="F326" i="12"/>
  <c r="I326" i="12"/>
  <c r="J326" i="12"/>
  <c r="D327" i="12"/>
  <c r="I327" i="12"/>
  <c r="E327" i="12"/>
  <c r="G327" i="12"/>
  <c r="H327" i="12"/>
  <c r="J327" i="12"/>
  <c r="L327" i="12"/>
  <c r="D328" i="12"/>
  <c r="E328" i="12"/>
  <c r="G328" i="12"/>
  <c r="H328" i="12"/>
  <c r="K328" i="12"/>
  <c r="D329" i="12"/>
  <c r="H329" i="12"/>
  <c r="E329" i="12"/>
  <c r="F329" i="12"/>
  <c r="L329" i="12"/>
  <c r="D330" i="12"/>
  <c r="E330" i="12"/>
  <c r="L330" i="12"/>
  <c r="F330" i="12"/>
  <c r="H330" i="12"/>
  <c r="I330" i="12"/>
  <c r="J330" i="12"/>
  <c r="D331" i="12"/>
  <c r="I331" i="12"/>
  <c r="E331" i="12"/>
  <c r="G331" i="12"/>
  <c r="H331" i="12"/>
  <c r="J331" i="12"/>
  <c r="L331" i="12"/>
  <c r="D332" i="12"/>
  <c r="E332" i="12"/>
  <c r="G332" i="12"/>
  <c r="H332" i="12"/>
  <c r="K332" i="12"/>
  <c r="D333" i="12"/>
  <c r="H333" i="12"/>
  <c r="E333" i="12"/>
  <c r="F333" i="12"/>
  <c r="L333" i="12"/>
  <c r="D334" i="12"/>
  <c r="H334" i="12"/>
  <c r="E334" i="12"/>
  <c r="L334" i="12"/>
  <c r="F334" i="12"/>
  <c r="I334" i="12"/>
  <c r="J334" i="12"/>
  <c r="K334" i="12"/>
  <c r="D335" i="12"/>
  <c r="I335" i="12"/>
  <c r="E335" i="12"/>
  <c r="F335" i="12"/>
  <c r="G335" i="12"/>
  <c r="K335" i="12"/>
  <c r="D336" i="12"/>
  <c r="H336" i="12"/>
  <c r="E336" i="12"/>
  <c r="G336" i="12"/>
  <c r="I336" i="12"/>
  <c r="L336" i="12"/>
  <c r="D337" i="12"/>
  <c r="E337" i="12"/>
  <c r="L337" i="12"/>
  <c r="F337" i="12"/>
  <c r="H337" i="12"/>
  <c r="I337" i="12"/>
  <c r="J337" i="12"/>
  <c r="D338" i="12"/>
  <c r="E338" i="12"/>
  <c r="L338" i="12"/>
  <c r="F338" i="12"/>
  <c r="G338" i="12"/>
  <c r="H338" i="12"/>
  <c r="I338" i="12"/>
  <c r="J338" i="12"/>
  <c r="K338" i="12"/>
  <c r="D339" i="12"/>
  <c r="I339" i="12"/>
  <c r="E339" i="12"/>
  <c r="F339" i="12"/>
  <c r="G339" i="12"/>
  <c r="K339" i="12"/>
  <c r="D11" i="11"/>
  <c r="Y23" i="11" s="1"/>
  <c r="D12" i="11"/>
  <c r="D13" i="11"/>
  <c r="C9" i="11"/>
  <c r="D9" i="11"/>
  <c r="F16" i="11"/>
  <c r="F17" i="11" s="1"/>
  <c r="C17" i="11"/>
  <c r="Y20" i="11"/>
  <c r="E21" i="11"/>
  <c r="F21" i="11"/>
  <c r="E22" i="11"/>
  <c r="F22" i="11"/>
  <c r="Q22" i="11"/>
  <c r="E23" i="11"/>
  <c r="F23" i="11"/>
  <c r="G23" i="11"/>
  <c r="H23" i="11"/>
  <c r="Q23" i="11"/>
  <c r="E24" i="11"/>
  <c r="F24" i="11"/>
  <c r="G24" i="11"/>
  <c r="N24" i="11"/>
  <c r="Q24" i="11"/>
  <c r="E25" i="11"/>
  <c r="F25" i="11"/>
  <c r="G25" i="11"/>
  <c r="N25" i="11"/>
  <c r="Q25" i="11"/>
  <c r="E26" i="11"/>
  <c r="F26" i="11"/>
  <c r="G26" i="11"/>
  <c r="Q26" i="11"/>
  <c r="E27" i="11"/>
  <c r="F27" i="11"/>
  <c r="G27" i="11"/>
  <c r="Q27" i="11"/>
  <c r="E28" i="11"/>
  <c r="F28" i="11"/>
  <c r="G28" i="11"/>
  <c r="N28" i="11"/>
  <c r="Q28" i="11"/>
  <c r="E29" i="11"/>
  <c r="F29" i="11"/>
  <c r="G29" i="11"/>
  <c r="N29" i="11"/>
  <c r="Q29" i="11"/>
  <c r="E30" i="11"/>
  <c r="F30" i="11"/>
  <c r="G30" i="11"/>
  <c r="Q30" i="11"/>
  <c r="E31" i="11"/>
  <c r="F31" i="11"/>
  <c r="G31" i="11"/>
  <c r="Q31" i="11"/>
  <c r="E32" i="11"/>
  <c r="F32" i="11"/>
  <c r="Q32" i="11"/>
  <c r="E33" i="11"/>
  <c r="F33" i="11"/>
  <c r="G33" i="11"/>
  <c r="Q33" i="11"/>
  <c r="E34" i="11"/>
  <c r="F34" i="11"/>
  <c r="Q34" i="11"/>
  <c r="E35" i="11"/>
  <c r="F35" i="11"/>
  <c r="G35" i="11"/>
  <c r="Q35" i="11"/>
  <c r="E36" i="11"/>
  <c r="F36" i="11"/>
  <c r="G36" i="11"/>
  <c r="N36" i="11"/>
  <c r="Q36" i="11"/>
  <c r="E37" i="11"/>
  <c r="F37" i="11"/>
  <c r="G37" i="11"/>
  <c r="N37" i="11"/>
  <c r="Q37" i="11"/>
  <c r="E38" i="11"/>
  <c r="F38" i="11"/>
  <c r="G38" i="11"/>
  <c r="Q38" i="11"/>
  <c r="E39" i="11"/>
  <c r="F39" i="11"/>
  <c r="G39" i="11"/>
  <c r="Q39" i="11"/>
  <c r="E40" i="11"/>
  <c r="F40" i="11"/>
  <c r="G40" i="11"/>
  <c r="Q40" i="11"/>
  <c r="E41" i="11"/>
  <c r="F41" i="11"/>
  <c r="Q41" i="11"/>
  <c r="E42" i="11"/>
  <c r="F42" i="11"/>
  <c r="G42" i="11"/>
  <c r="Q42" i="11"/>
  <c r="E43" i="11"/>
  <c r="F43" i="11"/>
  <c r="G43" i="11"/>
  <c r="Q43" i="11"/>
  <c r="E44" i="11"/>
  <c r="F44" i="11"/>
  <c r="G44" i="11"/>
  <c r="N44" i="11"/>
  <c r="Q44" i="11"/>
  <c r="E45" i="11"/>
  <c r="F45" i="11"/>
  <c r="G45" i="11"/>
  <c r="N45" i="11"/>
  <c r="Q45" i="11"/>
  <c r="E46" i="11"/>
  <c r="F46" i="11"/>
  <c r="G46" i="11"/>
  <c r="Q46" i="11"/>
  <c r="E47" i="11"/>
  <c r="F47" i="11"/>
  <c r="G47" i="11"/>
  <c r="Q47" i="11"/>
  <c r="E48" i="11"/>
  <c r="F48" i="11"/>
  <c r="Q48" i="11"/>
  <c r="E49" i="11"/>
  <c r="F49" i="11"/>
  <c r="G49" i="11"/>
  <c r="Q49" i="11"/>
  <c r="E50" i="11"/>
  <c r="F50" i="11"/>
  <c r="Q50" i="11"/>
  <c r="E51" i="11"/>
  <c r="F51" i="11"/>
  <c r="G51" i="11"/>
  <c r="Q51" i="11"/>
  <c r="E52" i="11"/>
  <c r="F52" i="11"/>
  <c r="G52" i="11"/>
  <c r="N52" i="11"/>
  <c r="Q52" i="11"/>
  <c r="E53" i="11"/>
  <c r="F53" i="11"/>
  <c r="G53" i="11"/>
  <c r="N53" i="11"/>
  <c r="Q53" i="11"/>
  <c r="E54" i="11"/>
  <c r="F54" i="11"/>
  <c r="G54" i="11"/>
  <c r="Q54" i="11"/>
  <c r="E55" i="11"/>
  <c r="F55" i="11"/>
  <c r="G55" i="11"/>
  <c r="Q55" i="11"/>
  <c r="E56" i="11"/>
  <c r="F56" i="11"/>
  <c r="G56" i="11"/>
  <c r="Q56" i="11"/>
  <c r="E57" i="11"/>
  <c r="F57" i="11"/>
  <c r="Q57" i="11"/>
  <c r="E58" i="11"/>
  <c r="F58" i="11"/>
  <c r="G58" i="11"/>
  <c r="Q58" i="11"/>
  <c r="E59" i="11"/>
  <c r="F59" i="11"/>
  <c r="G59" i="11"/>
  <c r="Q59" i="11"/>
  <c r="E60" i="11"/>
  <c r="F60" i="11"/>
  <c r="G60" i="11"/>
  <c r="N60" i="11"/>
  <c r="Q60" i="11"/>
  <c r="E61" i="11"/>
  <c r="F61" i="11"/>
  <c r="G61" i="11"/>
  <c r="N61" i="11"/>
  <c r="Q61" i="11"/>
  <c r="E62" i="11"/>
  <c r="F62" i="11"/>
  <c r="G62" i="11"/>
  <c r="Q62" i="11"/>
  <c r="E63" i="11"/>
  <c r="F63" i="11"/>
  <c r="G63" i="11"/>
  <c r="Q63" i="11"/>
  <c r="E64" i="11"/>
  <c r="F64" i="11"/>
  <c r="Q64" i="11"/>
  <c r="E65" i="11"/>
  <c r="F65" i="11"/>
  <c r="G65" i="11"/>
  <c r="Q65" i="11"/>
  <c r="E66" i="11"/>
  <c r="F66" i="11"/>
  <c r="Q66" i="11"/>
  <c r="E67" i="11"/>
  <c r="F67" i="11"/>
  <c r="G67" i="11"/>
  <c r="Q67" i="11"/>
  <c r="E68" i="11"/>
  <c r="F68" i="11"/>
  <c r="G68" i="11"/>
  <c r="N68" i="11"/>
  <c r="Q68" i="11"/>
  <c r="E69" i="11"/>
  <c r="F69" i="11"/>
  <c r="P69" i="11"/>
  <c r="G69" i="11"/>
  <c r="N69" i="11"/>
  <c r="Q69" i="11"/>
  <c r="E70" i="11"/>
  <c r="F70" i="11"/>
  <c r="G70" i="11"/>
  <c r="Q70" i="11"/>
  <c r="E71" i="11"/>
  <c r="F71" i="11"/>
  <c r="G71" i="11"/>
  <c r="Q71" i="11"/>
  <c r="E72" i="11"/>
  <c r="F72" i="11"/>
  <c r="G72" i="11"/>
  <c r="Q72" i="11"/>
  <c r="E73" i="11"/>
  <c r="F73" i="11"/>
  <c r="Q73" i="11"/>
  <c r="E74" i="11"/>
  <c r="F74" i="11"/>
  <c r="G74" i="11"/>
  <c r="Q74" i="11"/>
  <c r="E75" i="11"/>
  <c r="F75" i="11"/>
  <c r="G75" i="11"/>
  <c r="Q75" i="11"/>
  <c r="E76" i="11"/>
  <c r="F76" i="11"/>
  <c r="G76" i="11"/>
  <c r="N76" i="11"/>
  <c r="Q76" i="11"/>
  <c r="E77" i="11"/>
  <c r="F77" i="11"/>
  <c r="G77" i="11"/>
  <c r="N77" i="11"/>
  <c r="Q77" i="11"/>
  <c r="E78" i="11"/>
  <c r="F78" i="11"/>
  <c r="G78" i="11"/>
  <c r="Q78" i="11"/>
  <c r="E79" i="11"/>
  <c r="F79" i="11"/>
  <c r="G79" i="11"/>
  <c r="Q79" i="11"/>
  <c r="E80" i="11"/>
  <c r="F80" i="11"/>
  <c r="Q80" i="11"/>
  <c r="E81" i="11"/>
  <c r="F81" i="11"/>
  <c r="Q81" i="11"/>
  <c r="E82" i="11"/>
  <c r="F82" i="11"/>
  <c r="Q82" i="11"/>
  <c r="E83" i="11"/>
  <c r="F83" i="11"/>
  <c r="G83" i="11"/>
  <c r="Q83" i="11"/>
  <c r="E84" i="11"/>
  <c r="F84" i="11"/>
  <c r="G84" i="11"/>
  <c r="N84" i="11"/>
  <c r="Q84" i="11"/>
  <c r="E85" i="11"/>
  <c r="F85" i="11"/>
  <c r="G85" i="11"/>
  <c r="N85" i="11"/>
  <c r="Q85" i="11"/>
  <c r="E86" i="11"/>
  <c r="F86" i="11"/>
  <c r="G86" i="11"/>
  <c r="Q86" i="11"/>
  <c r="E87" i="11"/>
  <c r="F87" i="11"/>
  <c r="G87" i="11"/>
  <c r="Q87" i="11"/>
  <c r="E88" i="11"/>
  <c r="F88" i="11"/>
  <c r="G88" i="11"/>
  <c r="Q88" i="11"/>
  <c r="E89" i="11"/>
  <c r="F89" i="11"/>
  <c r="Q89" i="11"/>
  <c r="E90" i="11"/>
  <c r="F90" i="11"/>
  <c r="G90" i="11"/>
  <c r="Q90" i="11"/>
  <c r="E91" i="11"/>
  <c r="F91" i="11"/>
  <c r="G91" i="11"/>
  <c r="Q91" i="11"/>
  <c r="E92" i="11"/>
  <c r="F92" i="11"/>
  <c r="G92" i="11"/>
  <c r="N92" i="11"/>
  <c r="Q92" i="11"/>
  <c r="E93" i="11"/>
  <c r="F93" i="11"/>
  <c r="G93" i="11"/>
  <c r="M93" i="11"/>
  <c r="Q93" i="11"/>
  <c r="E94" i="11"/>
  <c r="F94" i="11"/>
  <c r="G94" i="11"/>
  <c r="Q94" i="11"/>
  <c r="E95" i="11"/>
  <c r="F95" i="11"/>
  <c r="G95" i="11"/>
  <c r="Q95" i="11"/>
  <c r="E96" i="11"/>
  <c r="F96" i="11"/>
  <c r="Q96" i="11"/>
  <c r="E97" i="11"/>
  <c r="F97" i="11"/>
  <c r="G97" i="11"/>
  <c r="Q97" i="11"/>
  <c r="E98" i="11"/>
  <c r="F98" i="11"/>
  <c r="Q98" i="11"/>
  <c r="E99" i="11"/>
  <c r="F99" i="11"/>
  <c r="G99" i="11"/>
  <c r="Q99" i="11"/>
  <c r="E100" i="11"/>
  <c r="F100" i="11"/>
  <c r="G100" i="11"/>
  <c r="N100" i="11"/>
  <c r="Q100" i="11"/>
  <c r="E101" i="11"/>
  <c r="F101" i="11"/>
  <c r="G101" i="11"/>
  <c r="N101" i="11"/>
  <c r="Q101" i="11"/>
  <c r="E102" i="11"/>
  <c r="F102" i="11"/>
  <c r="G102" i="11"/>
  <c r="M102" i="11"/>
  <c r="Q102" i="11"/>
  <c r="E103" i="11"/>
  <c r="F103" i="11"/>
  <c r="G103" i="11"/>
  <c r="Q103" i="11"/>
  <c r="E104" i="11"/>
  <c r="F104" i="11"/>
  <c r="G104" i="11"/>
  <c r="Q104" i="11"/>
  <c r="E105" i="11"/>
  <c r="F105" i="11"/>
  <c r="Q105" i="11"/>
  <c r="E106" i="11"/>
  <c r="F106" i="11"/>
  <c r="G106" i="11"/>
  <c r="Q106" i="11"/>
  <c r="E107" i="11"/>
  <c r="F107" i="11"/>
  <c r="G107" i="11"/>
  <c r="Q107" i="11"/>
  <c r="E108" i="11"/>
  <c r="F108" i="11"/>
  <c r="Q108" i="11"/>
  <c r="E109" i="11"/>
  <c r="F109" i="11"/>
  <c r="Q109" i="11"/>
  <c r="E110" i="11"/>
  <c r="F110" i="11"/>
  <c r="G110" i="11"/>
  <c r="K110" i="11"/>
  <c r="Q110" i="11"/>
  <c r="E111" i="11"/>
  <c r="F111" i="11"/>
  <c r="G111" i="11"/>
  <c r="Q111" i="11"/>
  <c r="E112" i="11"/>
  <c r="F112" i="11"/>
  <c r="Q112" i="11"/>
  <c r="E113" i="11"/>
  <c r="F113" i="11"/>
  <c r="G113" i="11"/>
  <c r="Q113" i="11"/>
  <c r="E114" i="11"/>
  <c r="F114" i="11"/>
  <c r="G114" i="11"/>
  <c r="K114" i="11"/>
  <c r="Q114" i="11"/>
  <c r="E115" i="11"/>
  <c r="F115" i="11"/>
  <c r="Q115" i="11"/>
  <c r="E116" i="11"/>
  <c r="F116" i="11"/>
  <c r="G116" i="11"/>
  <c r="Q116" i="11"/>
  <c r="E117" i="11"/>
  <c r="F117" i="11"/>
  <c r="Q117" i="11"/>
  <c r="E118" i="11"/>
  <c r="F118" i="11"/>
  <c r="Q118" i="11"/>
  <c r="E119" i="11"/>
  <c r="F119" i="11"/>
  <c r="Q119" i="11"/>
  <c r="E120" i="11"/>
  <c r="F120" i="11"/>
  <c r="G120" i="11"/>
  <c r="K120" i="11"/>
  <c r="Q120" i="11"/>
  <c r="E121" i="11"/>
  <c r="F121" i="11"/>
  <c r="Q121" i="11"/>
  <c r="E122" i="11"/>
  <c r="F122" i="11"/>
  <c r="G122" i="11"/>
  <c r="K122" i="11"/>
  <c r="Q122" i="11"/>
  <c r="E123" i="11"/>
  <c r="F123" i="11"/>
  <c r="Q123" i="11"/>
  <c r="E124" i="11"/>
  <c r="F124" i="11"/>
  <c r="G124" i="11"/>
  <c r="N124" i="11"/>
  <c r="Q124" i="11"/>
  <c r="E125" i="11"/>
  <c r="F125" i="11"/>
  <c r="Q125" i="11"/>
  <c r="E126" i="11"/>
  <c r="F126" i="11"/>
  <c r="G126" i="11"/>
  <c r="Q126" i="11"/>
  <c r="E127" i="11"/>
  <c r="F127" i="11"/>
  <c r="G127" i="11"/>
  <c r="N127" i="11"/>
  <c r="Q127" i="11"/>
  <c r="E128" i="11"/>
  <c r="F128" i="11"/>
  <c r="Q128" i="11"/>
  <c r="E129" i="11"/>
  <c r="F129" i="11"/>
  <c r="G129" i="11"/>
  <c r="Q129" i="11"/>
  <c r="E130" i="11"/>
  <c r="F130" i="11"/>
  <c r="G130" i="11"/>
  <c r="Q130" i="11"/>
  <c r="E131" i="11"/>
  <c r="F131" i="11"/>
  <c r="Q131" i="11"/>
  <c r="E132" i="11"/>
  <c r="F132" i="11"/>
  <c r="Q132" i="11"/>
  <c r="E133" i="11"/>
  <c r="F133" i="11"/>
  <c r="Q133" i="11"/>
  <c r="E134" i="11"/>
  <c r="F134" i="11"/>
  <c r="G134" i="11"/>
  <c r="N134" i="11"/>
  <c r="Q134" i="11"/>
  <c r="E135" i="11"/>
  <c r="F135" i="11"/>
  <c r="Q135" i="11"/>
  <c r="E136" i="11"/>
  <c r="F136" i="11"/>
  <c r="Q136" i="11"/>
  <c r="V136" i="11"/>
  <c r="E137" i="11"/>
  <c r="F137" i="11"/>
  <c r="G137" i="11"/>
  <c r="N137" i="11"/>
  <c r="Q137" i="11"/>
  <c r="V137" i="11"/>
  <c r="E138" i="11"/>
  <c r="F138" i="11"/>
  <c r="G138" i="11"/>
  <c r="Q138" i="11"/>
  <c r="V138" i="11"/>
  <c r="E139" i="11"/>
  <c r="F139" i="11"/>
  <c r="Q139" i="11"/>
  <c r="V139" i="11"/>
  <c r="E140" i="11"/>
  <c r="F140" i="11"/>
  <c r="G140" i="11"/>
  <c r="N140" i="11"/>
  <c r="Q140" i="11"/>
  <c r="V140" i="11"/>
  <c r="E141" i="11"/>
  <c r="F141" i="11"/>
  <c r="G141" i="11"/>
  <c r="N141" i="11"/>
  <c r="Q141" i="11"/>
  <c r="V141" i="11"/>
  <c r="E142" i="11"/>
  <c r="F142" i="11"/>
  <c r="G142" i="11"/>
  <c r="Q142" i="11"/>
  <c r="V142" i="11"/>
  <c r="E143" i="11"/>
  <c r="F143" i="11"/>
  <c r="Q143" i="11"/>
  <c r="V143" i="11"/>
  <c r="E144" i="11"/>
  <c r="F144" i="11"/>
  <c r="Q144" i="11"/>
  <c r="V144" i="11"/>
  <c r="E145" i="11"/>
  <c r="F145" i="11"/>
  <c r="G145" i="11"/>
  <c r="N145" i="11"/>
  <c r="Q145" i="11"/>
  <c r="V145" i="11"/>
  <c r="E146" i="11"/>
  <c r="F146" i="11"/>
  <c r="G146" i="11"/>
  <c r="Q146" i="11"/>
  <c r="V146" i="11"/>
  <c r="E147" i="11"/>
  <c r="F147" i="11"/>
  <c r="Q147" i="11"/>
  <c r="V147" i="11"/>
  <c r="E148" i="11"/>
  <c r="F148" i="11"/>
  <c r="G148" i="11"/>
  <c r="N148" i="11"/>
  <c r="Q148" i="11"/>
  <c r="V148" i="11"/>
  <c r="E149" i="11"/>
  <c r="F149" i="11"/>
  <c r="G149" i="11"/>
  <c r="N149" i="11"/>
  <c r="Q149" i="11"/>
  <c r="V149" i="11"/>
  <c r="E150" i="11"/>
  <c r="F150" i="11"/>
  <c r="G150" i="11"/>
  <c r="Q150" i="11"/>
  <c r="V150" i="11"/>
  <c r="E151" i="11"/>
  <c r="F151" i="11"/>
  <c r="Q151" i="11"/>
  <c r="V151" i="11"/>
  <c r="E152" i="11"/>
  <c r="F152" i="11"/>
  <c r="Q152" i="11"/>
  <c r="V152" i="11"/>
  <c r="E153" i="11"/>
  <c r="F153" i="11"/>
  <c r="G153" i="11"/>
  <c r="N153" i="11"/>
  <c r="Q153" i="11"/>
  <c r="V153" i="11"/>
  <c r="E154" i="11"/>
  <c r="F154" i="11"/>
  <c r="G154" i="11"/>
  <c r="Q154" i="11"/>
  <c r="V154" i="11"/>
  <c r="E155" i="11"/>
  <c r="F155" i="11"/>
  <c r="Q155" i="11"/>
  <c r="V155" i="11"/>
  <c r="E156" i="11"/>
  <c r="F156" i="11"/>
  <c r="G156" i="11"/>
  <c r="N156" i="11"/>
  <c r="Q156" i="11"/>
  <c r="V156" i="11"/>
  <c r="E157" i="11"/>
  <c r="F157" i="11"/>
  <c r="G157" i="11"/>
  <c r="N157" i="11"/>
  <c r="Q157" i="11"/>
  <c r="V157" i="11"/>
  <c r="E158" i="11"/>
  <c r="F158" i="11"/>
  <c r="G158" i="11"/>
  <c r="Q158" i="11"/>
  <c r="V158" i="11"/>
  <c r="E159" i="11"/>
  <c r="F159" i="11"/>
  <c r="Q159" i="11"/>
  <c r="V159" i="11"/>
  <c r="E160" i="11"/>
  <c r="F160" i="11"/>
  <c r="Q160" i="11"/>
  <c r="V160" i="11"/>
  <c r="E161" i="11"/>
  <c r="F161" i="11"/>
  <c r="G161" i="11"/>
  <c r="N161" i="11"/>
  <c r="Q161" i="11"/>
  <c r="V161" i="11"/>
  <c r="E162" i="11"/>
  <c r="F162" i="11"/>
  <c r="G162" i="11"/>
  <c r="Q162" i="11"/>
  <c r="V162" i="11"/>
  <c r="E163" i="11"/>
  <c r="F163" i="11"/>
  <c r="G163" i="11"/>
  <c r="Q163" i="11"/>
  <c r="V163" i="11"/>
  <c r="E164" i="11"/>
  <c r="F164" i="11"/>
  <c r="G164" i="11"/>
  <c r="N164" i="11"/>
  <c r="Q164" i="11"/>
  <c r="V164" i="11"/>
  <c r="E165" i="11"/>
  <c r="F165" i="11"/>
  <c r="G165" i="11"/>
  <c r="N165" i="11"/>
  <c r="Q165" i="11"/>
  <c r="V165" i="11"/>
  <c r="E166" i="11"/>
  <c r="F166" i="11"/>
  <c r="G166" i="11"/>
  <c r="Q166" i="11"/>
  <c r="V166" i="11"/>
  <c r="E167" i="11"/>
  <c r="F167" i="11"/>
  <c r="Q167" i="11"/>
  <c r="V167" i="11"/>
  <c r="E168" i="11"/>
  <c r="F168" i="11"/>
  <c r="Q168" i="11"/>
  <c r="V168" i="11"/>
  <c r="E169" i="11"/>
  <c r="F169" i="11"/>
  <c r="G169" i="11"/>
  <c r="N169" i="11"/>
  <c r="Q169" i="11"/>
  <c r="V169" i="11"/>
  <c r="E170" i="11"/>
  <c r="F170" i="11"/>
  <c r="G170" i="11"/>
  <c r="Q170" i="11"/>
  <c r="V170" i="11"/>
  <c r="E171" i="11"/>
  <c r="F171" i="11"/>
  <c r="Q171" i="11"/>
  <c r="V171" i="11"/>
  <c r="E172" i="11"/>
  <c r="F172" i="11"/>
  <c r="G172" i="11"/>
  <c r="N172" i="11"/>
  <c r="Q172" i="11"/>
  <c r="V172" i="11"/>
  <c r="E173" i="11"/>
  <c r="F173" i="11"/>
  <c r="G173" i="11"/>
  <c r="N173" i="11"/>
  <c r="Q173" i="11"/>
  <c r="V173" i="11"/>
  <c r="E174" i="11"/>
  <c r="F174" i="11"/>
  <c r="G174" i="11"/>
  <c r="Q174" i="11"/>
  <c r="V174" i="11"/>
  <c r="E175" i="11"/>
  <c r="F175" i="11"/>
  <c r="G175" i="11"/>
  <c r="Q175" i="11"/>
  <c r="V175" i="11"/>
  <c r="E176" i="11"/>
  <c r="F176" i="11"/>
  <c r="Q176" i="11"/>
  <c r="V176" i="11"/>
  <c r="E177" i="11"/>
  <c r="F177" i="11"/>
  <c r="G177" i="11"/>
  <c r="N177" i="11"/>
  <c r="Q177" i="11"/>
  <c r="V177" i="11"/>
  <c r="E178" i="11"/>
  <c r="F178" i="11"/>
  <c r="G178" i="11"/>
  <c r="Q178" i="11"/>
  <c r="V178" i="11"/>
  <c r="E179" i="11"/>
  <c r="F179" i="11"/>
  <c r="G179" i="11"/>
  <c r="Q179" i="11"/>
  <c r="E180" i="11"/>
  <c r="F180" i="11"/>
  <c r="Q180" i="11"/>
  <c r="E181" i="11"/>
  <c r="F181" i="11"/>
  <c r="Q181" i="11"/>
  <c r="E182" i="11"/>
  <c r="F182" i="11"/>
  <c r="G182" i="11"/>
  <c r="Q182" i="11"/>
  <c r="E183" i="11"/>
  <c r="F183" i="11"/>
  <c r="G183" i="11"/>
  <c r="Q183" i="11"/>
  <c r="D9" i="1"/>
  <c r="C9" i="1"/>
  <c r="Q120" i="1"/>
  <c r="Q145" i="1"/>
  <c r="Q150" i="1"/>
  <c r="Q108" i="1"/>
  <c r="Q139" i="1"/>
  <c r="C126" i="9"/>
  <c r="E126" i="9"/>
  <c r="C115" i="9"/>
  <c r="E115" i="9"/>
  <c r="C114" i="9"/>
  <c r="E114" i="9"/>
  <c r="C125" i="9"/>
  <c r="E125" i="9"/>
  <c r="C123" i="9"/>
  <c r="E123" i="9"/>
  <c r="C122" i="9"/>
  <c r="E122" i="9"/>
  <c r="C121" i="9"/>
  <c r="E121" i="9"/>
  <c r="C120" i="9"/>
  <c r="E120" i="9"/>
  <c r="C119" i="9"/>
  <c r="E119" i="9"/>
  <c r="C118" i="9"/>
  <c r="E118" i="9"/>
  <c r="C117" i="9"/>
  <c r="E117" i="9"/>
  <c r="C116" i="9"/>
  <c r="E116" i="9"/>
  <c r="C113" i="9"/>
  <c r="E113" i="9"/>
  <c r="C112" i="9"/>
  <c r="E112" i="9"/>
  <c r="C111" i="9"/>
  <c r="E111" i="9"/>
  <c r="C110" i="9"/>
  <c r="E110" i="9"/>
  <c r="C128" i="9"/>
  <c r="E128" i="9"/>
  <c r="C109" i="9"/>
  <c r="E109" i="9"/>
  <c r="C108" i="9"/>
  <c r="E108" i="9"/>
  <c r="C107" i="9"/>
  <c r="E107" i="9"/>
  <c r="C106" i="9"/>
  <c r="E106" i="9"/>
  <c r="C105" i="9"/>
  <c r="E105" i="9"/>
  <c r="C104" i="9"/>
  <c r="E104" i="9"/>
  <c r="C103" i="9"/>
  <c r="E103" i="9"/>
  <c r="C102" i="9"/>
  <c r="E102" i="9"/>
  <c r="C101" i="9"/>
  <c r="E101" i="9"/>
  <c r="C100" i="9"/>
  <c r="E100" i="9"/>
  <c r="C99" i="9"/>
  <c r="E99" i="9"/>
  <c r="C98" i="9"/>
  <c r="E98" i="9"/>
  <c r="C97" i="9"/>
  <c r="E97" i="9"/>
  <c r="C96" i="9"/>
  <c r="E96" i="9"/>
  <c r="C95" i="9"/>
  <c r="E95" i="9"/>
  <c r="C94" i="9"/>
  <c r="E94" i="9"/>
  <c r="C124" i="9"/>
  <c r="E124" i="9"/>
  <c r="C93" i="9"/>
  <c r="E93" i="9"/>
  <c r="C92" i="9"/>
  <c r="E92" i="9"/>
  <c r="C91" i="9"/>
  <c r="E91" i="9"/>
  <c r="C90" i="9"/>
  <c r="E90" i="9"/>
  <c r="C89" i="9"/>
  <c r="E89" i="9"/>
  <c r="C88" i="9"/>
  <c r="E88" i="9"/>
  <c r="C87" i="9"/>
  <c r="E87" i="9"/>
  <c r="C86" i="9"/>
  <c r="E86" i="9"/>
  <c r="C85" i="9"/>
  <c r="E85" i="9"/>
  <c r="C84" i="9"/>
  <c r="E84" i="9"/>
  <c r="C127" i="9"/>
  <c r="E127" i="9"/>
  <c r="C83" i="9"/>
  <c r="E83" i="9"/>
  <c r="C82" i="9"/>
  <c r="E82" i="9"/>
  <c r="C81" i="9"/>
  <c r="E81" i="9"/>
  <c r="C80" i="9"/>
  <c r="E80" i="9"/>
  <c r="C79" i="9"/>
  <c r="E79" i="9"/>
  <c r="C78" i="9"/>
  <c r="E78" i="9"/>
  <c r="C77" i="9"/>
  <c r="E77" i="9"/>
  <c r="C76" i="9"/>
  <c r="E76" i="9"/>
  <c r="C75" i="9"/>
  <c r="E75" i="9"/>
  <c r="C74" i="9"/>
  <c r="E74" i="9"/>
  <c r="C73" i="9"/>
  <c r="E73" i="9"/>
  <c r="C72" i="9"/>
  <c r="E72" i="9"/>
  <c r="C71" i="9"/>
  <c r="E71" i="9"/>
  <c r="C70" i="9"/>
  <c r="E70" i="9"/>
  <c r="C69" i="9"/>
  <c r="E69" i="9"/>
  <c r="C68" i="9"/>
  <c r="E68" i="9"/>
  <c r="C67" i="9"/>
  <c r="E67" i="9"/>
  <c r="C66" i="9"/>
  <c r="E66" i="9"/>
  <c r="C65" i="9"/>
  <c r="E65" i="9"/>
  <c r="C64" i="9"/>
  <c r="E64" i="9"/>
  <c r="C63" i="9"/>
  <c r="E63" i="9"/>
  <c r="C62" i="9"/>
  <c r="E62" i="9"/>
  <c r="C61" i="9"/>
  <c r="E61" i="9"/>
  <c r="C60" i="9"/>
  <c r="E60" i="9"/>
  <c r="C59" i="9"/>
  <c r="E59" i="9"/>
  <c r="C58" i="9"/>
  <c r="E58" i="9"/>
  <c r="C57" i="9"/>
  <c r="E57" i="9"/>
  <c r="C56" i="9"/>
  <c r="E56" i="9"/>
  <c r="C55" i="9"/>
  <c r="E55" i="9"/>
  <c r="C54" i="9"/>
  <c r="E54" i="9"/>
  <c r="C53" i="9"/>
  <c r="E53" i="9"/>
  <c r="C52" i="9"/>
  <c r="E52" i="9"/>
  <c r="C51" i="9"/>
  <c r="E51" i="9"/>
  <c r="C50" i="9"/>
  <c r="E50" i="9"/>
  <c r="C49" i="9"/>
  <c r="E49" i="9"/>
  <c r="C48" i="9"/>
  <c r="E48" i="9"/>
  <c r="C47" i="9"/>
  <c r="E47" i="9"/>
  <c r="C46" i="9"/>
  <c r="E46" i="9"/>
  <c r="C45" i="9"/>
  <c r="E45" i="9"/>
  <c r="C44" i="9"/>
  <c r="E44" i="9"/>
  <c r="C43" i="9"/>
  <c r="E43" i="9"/>
  <c r="C42" i="9"/>
  <c r="E42" i="9"/>
  <c r="C41" i="9"/>
  <c r="E41" i="9"/>
  <c r="C40" i="9"/>
  <c r="E40" i="9"/>
  <c r="C39" i="9"/>
  <c r="E39" i="9"/>
  <c r="C38" i="9"/>
  <c r="E38" i="9"/>
  <c r="C37" i="9"/>
  <c r="E37" i="9"/>
  <c r="C36" i="9"/>
  <c r="E36" i="9"/>
  <c r="C35" i="9"/>
  <c r="E35" i="9"/>
  <c r="C34" i="9"/>
  <c r="E34" i="9"/>
  <c r="C33" i="9"/>
  <c r="E33" i="9"/>
  <c r="C32" i="9"/>
  <c r="E32" i="9"/>
  <c r="C31" i="9"/>
  <c r="E31" i="9"/>
  <c r="C30" i="9"/>
  <c r="E30" i="9"/>
  <c r="C29" i="9"/>
  <c r="E29" i="9"/>
  <c r="C28" i="9"/>
  <c r="E28" i="9"/>
  <c r="C27" i="9"/>
  <c r="E27" i="9"/>
  <c r="C26" i="9"/>
  <c r="E26" i="9"/>
  <c r="C25" i="9"/>
  <c r="E25" i="9"/>
  <c r="C24" i="9"/>
  <c r="E24" i="9"/>
  <c r="C23" i="9"/>
  <c r="E23" i="9"/>
  <c r="C22" i="9"/>
  <c r="E22" i="9"/>
  <c r="C21" i="9"/>
  <c r="E21" i="9"/>
  <c r="C20" i="9"/>
  <c r="E20" i="9"/>
  <c r="C19" i="9"/>
  <c r="E19" i="9"/>
  <c r="C18" i="9"/>
  <c r="E18" i="9"/>
  <c r="C17" i="9"/>
  <c r="E17" i="9"/>
  <c r="C16" i="9"/>
  <c r="E16" i="9"/>
  <c r="C15" i="9"/>
  <c r="E15" i="9"/>
  <c r="C14" i="9"/>
  <c r="E14" i="9"/>
  <c r="C13" i="9"/>
  <c r="E13" i="9"/>
  <c r="C12" i="9"/>
  <c r="E12" i="9"/>
  <c r="C11" i="9"/>
  <c r="E11" i="9"/>
  <c r="K96" i="9"/>
  <c r="K128" i="9"/>
  <c r="K110" i="9"/>
  <c r="K116" i="9"/>
  <c r="K121" i="9"/>
  <c r="K122" i="9"/>
  <c r="Q158" i="1"/>
  <c r="Q155" i="1"/>
  <c r="Q152" i="1"/>
  <c r="Q151" i="1"/>
  <c r="Q69" i="1"/>
  <c r="Q68" i="1"/>
  <c r="Q63" i="1"/>
  <c r="Q47" i="1"/>
  <c r="Q45" i="1"/>
  <c r="Q44" i="1"/>
  <c r="Q43" i="1"/>
  <c r="Q22" i="1"/>
  <c r="Q126" i="1"/>
  <c r="Q38" i="1"/>
  <c r="Q35" i="1"/>
  <c r="Q34" i="1"/>
  <c r="Q31" i="1"/>
  <c r="Q30" i="1"/>
  <c r="Q28" i="1"/>
  <c r="Q24" i="1"/>
  <c r="Q23" i="1"/>
  <c r="Q37" i="1"/>
  <c r="G128" i="10"/>
  <c r="C128" i="10"/>
  <c r="E128" i="10"/>
  <c r="G85" i="10"/>
  <c r="C85" i="10"/>
  <c r="E85" i="10"/>
  <c r="G127" i="10"/>
  <c r="C127" i="10"/>
  <c r="E127" i="10"/>
  <c r="G84" i="10"/>
  <c r="C84" i="10"/>
  <c r="E84" i="10"/>
  <c r="G83" i="10"/>
  <c r="C83" i="10"/>
  <c r="E83" i="10"/>
  <c r="G126" i="10"/>
  <c r="C126" i="10"/>
  <c r="E126" i="10"/>
  <c r="G125" i="10"/>
  <c r="C125" i="10"/>
  <c r="E125" i="10"/>
  <c r="G124" i="10"/>
  <c r="C124" i="10"/>
  <c r="E124" i="10"/>
  <c r="G82" i="10"/>
  <c r="C82" i="10"/>
  <c r="E82" i="10"/>
  <c r="G123" i="10"/>
  <c r="C123" i="10"/>
  <c r="E123" i="10"/>
  <c r="G122" i="10"/>
  <c r="C122" i="10"/>
  <c r="E122" i="10"/>
  <c r="G121" i="10"/>
  <c r="C121" i="10"/>
  <c r="E121" i="10"/>
  <c r="G81" i="10"/>
  <c r="C81" i="10"/>
  <c r="E81" i="10"/>
  <c r="G80" i="10"/>
  <c r="C80" i="10"/>
  <c r="E80" i="10"/>
  <c r="G79" i="10"/>
  <c r="C79" i="10"/>
  <c r="E79" i="10"/>
  <c r="G78" i="10"/>
  <c r="C78" i="10"/>
  <c r="E78" i="10"/>
  <c r="G77" i="10"/>
  <c r="C77" i="10"/>
  <c r="E77" i="10"/>
  <c r="G76" i="10"/>
  <c r="C76" i="10"/>
  <c r="E76" i="10"/>
  <c r="G75" i="10"/>
  <c r="C75" i="10"/>
  <c r="E75" i="10"/>
  <c r="G74" i="10"/>
  <c r="C74" i="10"/>
  <c r="E74" i="10"/>
  <c r="G73" i="10"/>
  <c r="C73" i="10"/>
  <c r="E73" i="10"/>
  <c r="G72" i="10"/>
  <c r="C72" i="10"/>
  <c r="E72" i="10"/>
  <c r="G71" i="10"/>
  <c r="C71" i="10"/>
  <c r="E71" i="10"/>
  <c r="G70" i="10"/>
  <c r="C70" i="10"/>
  <c r="E70" i="10"/>
  <c r="G69" i="10"/>
  <c r="C69" i="10"/>
  <c r="E69" i="10"/>
  <c r="G68" i="10"/>
  <c r="C68" i="10"/>
  <c r="E68" i="10"/>
  <c r="G67" i="10"/>
  <c r="C67" i="10"/>
  <c r="E67" i="10"/>
  <c r="G66" i="10"/>
  <c r="C66" i="10"/>
  <c r="E66" i="10"/>
  <c r="G120" i="10"/>
  <c r="C120" i="10"/>
  <c r="E120" i="10"/>
  <c r="G65" i="10"/>
  <c r="C65" i="10"/>
  <c r="E65" i="10"/>
  <c r="G64" i="10"/>
  <c r="C64" i="10"/>
  <c r="E64" i="10"/>
  <c r="G63" i="10"/>
  <c r="C63" i="10"/>
  <c r="E63" i="10"/>
  <c r="G119" i="10"/>
  <c r="C119" i="10"/>
  <c r="E119" i="10"/>
  <c r="G62" i="10"/>
  <c r="C62" i="10"/>
  <c r="E62" i="10"/>
  <c r="G61" i="10"/>
  <c r="C61" i="10"/>
  <c r="E61" i="10"/>
  <c r="G60" i="10"/>
  <c r="C60" i="10"/>
  <c r="E60" i="10"/>
  <c r="G59" i="10"/>
  <c r="C59" i="10"/>
  <c r="E59" i="10"/>
  <c r="G58" i="10"/>
  <c r="C58" i="10"/>
  <c r="E58" i="10"/>
  <c r="G57" i="10"/>
  <c r="C57" i="10"/>
  <c r="E57" i="10"/>
  <c r="G56" i="10"/>
  <c r="C56" i="10"/>
  <c r="E56" i="10"/>
  <c r="G55" i="10"/>
  <c r="C55" i="10"/>
  <c r="E55" i="10"/>
  <c r="G54" i="10"/>
  <c r="C54" i="10"/>
  <c r="E54" i="10"/>
  <c r="G53" i="10"/>
  <c r="C53" i="10"/>
  <c r="E53" i="10"/>
  <c r="G52" i="10"/>
  <c r="C52" i="10"/>
  <c r="E52" i="10"/>
  <c r="G51" i="10"/>
  <c r="C51" i="10"/>
  <c r="E51" i="10"/>
  <c r="G50" i="10"/>
  <c r="C50" i="10"/>
  <c r="E50" i="10"/>
  <c r="G49" i="10"/>
  <c r="C49" i="10"/>
  <c r="E49" i="10"/>
  <c r="G118" i="10"/>
  <c r="C118" i="10"/>
  <c r="E118" i="10"/>
  <c r="G48" i="10"/>
  <c r="C48" i="10"/>
  <c r="E48" i="10"/>
  <c r="G47" i="10"/>
  <c r="C47" i="10"/>
  <c r="E47" i="10"/>
  <c r="G46" i="10"/>
  <c r="C46" i="10"/>
  <c r="E46" i="10"/>
  <c r="G45" i="10"/>
  <c r="C45" i="10"/>
  <c r="E45" i="10"/>
  <c r="G44" i="10"/>
  <c r="C44" i="10"/>
  <c r="E44" i="10"/>
  <c r="G43" i="10"/>
  <c r="C43" i="10"/>
  <c r="E43" i="10"/>
  <c r="G117" i="10"/>
  <c r="C117" i="10"/>
  <c r="E117" i="10"/>
  <c r="G116" i="10"/>
  <c r="C116" i="10"/>
  <c r="E116" i="10"/>
  <c r="G115" i="10"/>
  <c r="C115" i="10"/>
  <c r="E115" i="10"/>
  <c r="G114" i="10"/>
  <c r="C114" i="10"/>
  <c r="E114" i="10"/>
  <c r="G42" i="10"/>
  <c r="C42" i="10"/>
  <c r="E42" i="10"/>
  <c r="G41" i="10"/>
  <c r="C41" i="10"/>
  <c r="E41" i="10"/>
  <c r="G113" i="10"/>
  <c r="C113" i="10"/>
  <c r="E113" i="10"/>
  <c r="G112" i="10"/>
  <c r="C112" i="10"/>
  <c r="E112" i="10"/>
  <c r="G111" i="10"/>
  <c r="C111" i="10"/>
  <c r="E111" i="10"/>
  <c r="G110" i="10"/>
  <c r="C110" i="10"/>
  <c r="E110" i="10"/>
  <c r="G109" i="10"/>
  <c r="C109" i="10"/>
  <c r="E109" i="10"/>
  <c r="G40" i="10"/>
  <c r="C40" i="10"/>
  <c r="E40" i="10"/>
  <c r="G39" i="10"/>
  <c r="C39" i="10"/>
  <c r="E39" i="10"/>
  <c r="G38" i="10"/>
  <c r="C38" i="10"/>
  <c r="E38" i="10"/>
  <c r="G37" i="10"/>
  <c r="C37" i="10"/>
  <c r="E37" i="10"/>
  <c r="G36" i="10"/>
  <c r="C36" i="10"/>
  <c r="E36" i="10"/>
  <c r="G35" i="10"/>
  <c r="C35" i="10"/>
  <c r="E35" i="10"/>
  <c r="G34" i="10"/>
  <c r="C34" i="10"/>
  <c r="E34" i="10"/>
  <c r="G33" i="10"/>
  <c r="C33" i="10"/>
  <c r="E33" i="10"/>
  <c r="G108" i="10"/>
  <c r="C108" i="10"/>
  <c r="E108" i="10"/>
  <c r="G107" i="10"/>
  <c r="C107" i="10"/>
  <c r="E107" i="10"/>
  <c r="G32" i="10"/>
  <c r="C32" i="10"/>
  <c r="E32" i="10"/>
  <c r="G31" i="10"/>
  <c r="C31" i="10"/>
  <c r="E31" i="10"/>
  <c r="G106" i="10"/>
  <c r="C106" i="10"/>
  <c r="E106" i="10"/>
  <c r="G30" i="10"/>
  <c r="C30" i="10"/>
  <c r="E30" i="10"/>
  <c r="G29" i="10"/>
  <c r="C29" i="10"/>
  <c r="E29" i="10"/>
  <c r="G105" i="10"/>
  <c r="C105" i="10"/>
  <c r="E105" i="10"/>
  <c r="G104" i="10"/>
  <c r="C104" i="10"/>
  <c r="E104" i="10"/>
  <c r="G103" i="10"/>
  <c r="C103" i="10"/>
  <c r="E103" i="10"/>
  <c r="G28" i="10"/>
  <c r="C28" i="10"/>
  <c r="E28" i="10"/>
  <c r="G27" i="10"/>
  <c r="C27" i="10"/>
  <c r="E27" i="10"/>
  <c r="G26" i="10"/>
  <c r="C26" i="10"/>
  <c r="E26" i="10"/>
  <c r="G102" i="10"/>
  <c r="C102" i="10"/>
  <c r="E102" i="10"/>
  <c r="G25" i="10"/>
  <c r="C25" i="10"/>
  <c r="E25" i="10"/>
  <c r="G24" i="10"/>
  <c r="C24" i="10"/>
  <c r="E24" i="10"/>
  <c r="G23" i="10"/>
  <c r="C23" i="10"/>
  <c r="E23" i="10"/>
  <c r="G22" i="10"/>
  <c r="C22" i="10"/>
  <c r="E22" i="10"/>
  <c r="G21" i="10"/>
  <c r="C21" i="10"/>
  <c r="E21" i="10"/>
  <c r="G20" i="10"/>
  <c r="C20" i="10"/>
  <c r="E20" i="10"/>
  <c r="G19" i="10"/>
  <c r="C19" i="10"/>
  <c r="E19" i="10"/>
  <c r="G18" i="10"/>
  <c r="C18" i="10"/>
  <c r="E18" i="10"/>
  <c r="G17" i="10"/>
  <c r="C17" i="10"/>
  <c r="E17" i="10"/>
  <c r="G16" i="10"/>
  <c r="C16" i="10"/>
  <c r="E16" i="10"/>
  <c r="G15" i="10"/>
  <c r="C15" i="10"/>
  <c r="E15" i="10"/>
  <c r="G14" i="10"/>
  <c r="C14" i="10"/>
  <c r="E14" i="10"/>
  <c r="G13" i="10"/>
  <c r="C13" i="10"/>
  <c r="E13" i="10"/>
  <c r="G12" i="10"/>
  <c r="C12" i="10"/>
  <c r="E12" i="10"/>
  <c r="G101" i="10"/>
  <c r="C101" i="10"/>
  <c r="E101" i="10"/>
  <c r="G11" i="10"/>
  <c r="C11" i="10"/>
  <c r="E11" i="10"/>
  <c r="G100" i="10"/>
  <c r="C100" i="10"/>
  <c r="E100" i="10"/>
  <c r="G99" i="10"/>
  <c r="C99" i="10"/>
  <c r="E99" i="10"/>
  <c r="G98" i="10"/>
  <c r="C98" i="10"/>
  <c r="E98" i="10"/>
  <c r="G97" i="10"/>
  <c r="C97" i="10"/>
  <c r="E97" i="10"/>
  <c r="G96" i="10"/>
  <c r="C96" i="10"/>
  <c r="E96" i="10"/>
  <c r="G95" i="10"/>
  <c r="C95" i="10"/>
  <c r="E95" i="10"/>
  <c r="G94" i="10"/>
  <c r="C94" i="10"/>
  <c r="E94" i="10"/>
  <c r="G93" i="10"/>
  <c r="C93" i="10"/>
  <c r="E93" i="10"/>
  <c r="G92" i="10"/>
  <c r="C92" i="10"/>
  <c r="E92" i="10"/>
  <c r="G91" i="10"/>
  <c r="C91" i="10"/>
  <c r="E91" i="10"/>
  <c r="G90" i="10"/>
  <c r="C90" i="10"/>
  <c r="E90" i="10"/>
  <c r="G89" i="10"/>
  <c r="C89" i="10"/>
  <c r="E89" i="10"/>
  <c r="G88" i="10"/>
  <c r="C88" i="10"/>
  <c r="E88" i="10"/>
  <c r="G87" i="10"/>
  <c r="C87" i="10"/>
  <c r="E87" i="10"/>
  <c r="G86" i="10"/>
  <c r="C86" i="10"/>
  <c r="E86" i="10"/>
  <c r="H128" i="10"/>
  <c r="B128" i="10"/>
  <c r="D128" i="10"/>
  <c r="A128" i="10"/>
  <c r="H85" i="10"/>
  <c r="B85" i="10"/>
  <c r="D85" i="10"/>
  <c r="A85" i="10"/>
  <c r="H127" i="10"/>
  <c r="B127" i="10"/>
  <c r="D127" i="10"/>
  <c r="A127" i="10"/>
  <c r="H84" i="10"/>
  <c r="B84" i="10"/>
  <c r="D84" i="10"/>
  <c r="A84" i="10"/>
  <c r="H83" i="10"/>
  <c r="B83" i="10"/>
  <c r="D83" i="10"/>
  <c r="A83" i="10"/>
  <c r="H126" i="10"/>
  <c r="B126" i="10"/>
  <c r="D126" i="10"/>
  <c r="A126" i="10"/>
  <c r="H125" i="10"/>
  <c r="B125" i="10"/>
  <c r="D125" i="10"/>
  <c r="A125" i="10"/>
  <c r="H124" i="10"/>
  <c r="B124" i="10"/>
  <c r="D124" i="10"/>
  <c r="A124" i="10"/>
  <c r="H82" i="10"/>
  <c r="B82" i="10"/>
  <c r="D82" i="10"/>
  <c r="A82" i="10"/>
  <c r="H123" i="10"/>
  <c r="B123" i="10"/>
  <c r="D123" i="10"/>
  <c r="A123" i="10"/>
  <c r="H122" i="10"/>
  <c r="B122" i="10"/>
  <c r="D122" i="10"/>
  <c r="A122" i="10"/>
  <c r="H121" i="10"/>
  <c r="B121" i="10"/>
  <c r="D121" i="10"/>
  <c r="A121" i="10"/>
  <c r="H81" i="10"/>
  <c r="B81" i="10"/>
  <c r="D81" i="10"/>
  <c r="A81" i="10"/>
  <c r="H80" i="10"/>
  <c r="B80" i="10"/>
  <c r="D80" i="10"/>
  <c r="A80" i="10"/>
  <c r="H79" i="10"/>
  <c r="B79" i="10"/>
  <c r="D79" i="10"/>
  <c r="A79" i="10"/>
  <c r="H78" i="10"/>
  <c r="B78" i="10"/>
  <c r="D78" i="10"/>
  <c r="A78" i="10"/>
  <c r="H77" i="10"/>
  <c r="B77" i="10"/>
  <c r="D77" i="10"/>
  <c r="A77" i="10"/>
  <c r="H76" i="10"/>
  <c r="B76" i="10"/>
  <c r="D76" i="10"/>
  <c r="A76" i="10"/>
  <c r="H75" i="10"/>
  <c r="B75" i="10"/>
  <c r="D75" i="10"/>
  <c r="A75" i="10"/>
  <c r="H74" i="10"/>
  <c r="B74" i="10"/>
  <c r="D74" i="10"/>
  <c r="A74" i="10"/>
  <c r="H73" i="10"/>
  <c r="B73" i="10"/>
  <c r="D73" i="10"/>
  <c r="A73" i="10"/>
  <c r="H72" i="10"/>
  <c r="B72" i="10"/>
  <c r="D72" i="10"/>
  <c r="A72" i="10"/>
  <c r="H71" i="10"/>
  <c r="B71" i="10"/>
  <c r="D71" i="10"/>
  <c r="A71" i="10"/>
  <c r="H70" i="10"/>
  <c r="B70" i="10"/>
  <c r="D70" i="10"/>
  <c r="A70" i="10"/>
  <c r="H69" i="10"/>
  <c r="B69" i="10"/>
  <c r="D69" i="10"/>
  <c r="A69" i="10"/>
  <c r="H68" i="10"/>
  <c r="B68" i="10"/>
  <c r="D68" i="10"/>
  <c r="A68" i="10"/>
  <c r="H67" i="10"/>
  <c r="B67" i="10"/>
  <c r="D67" i="10"/>
  <c r="A67" i="10"/>
  <c r="H66" i="10"/>
  <c r="B66" i="10"/>
  <c r="D66" i="10"/>
  <c r="A66" i="10"/>
  <c r="H120" i="10"/>
  <c r="B120" i="10"/>
  <c r="D120" i="10"/>
  <c r="A120" i="10"/>
  <c r="H65" i="10"/>
  <c r="B65" i="10"/>
  <c r="D65" i="10"/>
  <c r="A65" i="10"/>
  <c r="H64" i="10"/>
  <c r="B64" i="10"/>
  <c r="D64" i="10"/>
  <c r="A64" i="10"/>
  <c r="H63" i="10"/>
  <c r="B63" i="10"/>
  <c r="D63" i="10"/>
  <c r="A63" i="10"/>
  <c r="H119" i="10"/>
  <c r="B119" i="10"/>
  <c r="D119" i="10"/>
  <c r="A119" i="10"/>
  <c r="H62" i="10"/>
  <c r="B62" i="10"/>
  <c r="D62" i="10"/>
  <c r="A62" i="10"/>
  <c r="H61" i="10"/>
  <c r="B61" i="10"/>
  <c r="D61" i="10"/>
  <c r="A61" i="10"/>
  <c r="H60" i="10"/>
  <c r="B60" i="10"/>
  <c r="D60" i="10"/>
  <c r="A60" i="10"/>
  <c r="H59" i="10"/>
  <c r="B59" i="10"/>
  <c r="D59" i="10"/>
  <c r="A59" i="10"/>
  <c r="H58" i="10"/>
  <c r="B58" i="10"/>
  <c r="D58" i="10"/>
  <c r="A58" i="10"/>
  <c r="H57" i="10"/>
  <c r="B57" i="10"/>
  <c r="D57" i="10"/>
  <c r="A57" i="10"/>
  <c r="H56" i="10"/>
  <c r="B56" i="10"/>
  <c r="D56" i="10"/>
  <c r="A56" i="10"/>
  <c r="H55" i="10"/>
  <c r="B55" i="10"/>
  <c r="D55" i="10"/>
  <c r="A55" i="10"/>
  <c r="H54" i="10"/>
  <c r="B54" i="10"/>
  <c r="D54" i="10"/>
  <c r="A54" i="10"/>
  <c r="H53" i="10"/>
  <c r="B53" i="10"/>
  <c r="D53" i="10"/>
  <c r="A53" i="10"/>
  <c r="H52" i="10"/>
  <c r="B52" i="10"/>
  <c r="D52" i="10"/>
  <c r="A52" i="10"/>
  <c r="H51" i="10"/>
  <c r="B51" i="10"/>
  <c r="D51" i="10"/>
  <c r="A51" i="10"/>
  <c r="H50" i="10"/>
  <c r="B50" i="10"/>
  <c r="D50" i="10"/>
  <c r="A50" i="10"/>
  <c r="H49" i="10"/>
  <c r="B49" i="10"/>
  <c r="F49" i="10"/>
  <c r="D49" i="10"/>
  <c r="A49" i="10"/>
  <c r="H118" i="10"/>
  <c r="F118" i="10"/>
  <c r="D118" i="10"/>
  <c r="B118" i="10"/>
  <c r="A118" i="10"/>
  <c r="H48" i="10"/>
  <c r="F48" i="10"/>
  <c r="D48" i="10"/>
  <c r="B48" i="10"/>
  <c r="A48" i="10"/>
  <c r="H47" i="10"/>
  <c r="F47" i="10"/>
  <c r="D47" i="10"/>
  <c r="B47" i="10"/>
  <c r="A47" i="10"/>
  <c r="H46" i="10"/>
  <c r="B46" i="10"/>
  <c r="F46" i="10"/>
  <c r="D46" i="10"/>
  <c r="A46" i="10"/>
  <c r="H45" i="10"/>
  <c r="B45" i="10"/>
  <c r="D45" i="10"/>
  <c r="A45" i="10"/>
  <c r="H44" i="10"/>
  <c r="B44" i="10"/>
  <c r="D44" i="10"/>
  <c r="A44" i="10"/>
  <c r="H43" i="10"/>
  <c r="B43" i="10"/>
  <c r="D43" i="10"/>
  <c r="A43" i="10"/>
  <c r="H117" i="10"/>
  <c r="B117" i="10"/>
  <c r="D117" i="10"/>
  <c r="A117" i="10"/>
  <c r="H116" i="10"/>
  <c r="B116" i="10"/>
  <c r="D116" i="10"/>
  <c r="A116" i="10"/>
  <c r="H115" i="10"/>
  <c r="B115" i="10"/>
  <c r="D115" i="10"/>
  <c r="A115" i="10"/>
  <c r="H114" i="10"/>
  <c r="B114" i="10"/>
  <c r="D114" i="10"/>
  <c r="A114" i="10"/>
  <c r="H42" i="10"/>
  <c r="B42" i="10"/>
  <c r="D42" i="10"/>
  <c r="A42" i="10"/>
  <c r="H41" i="10"/>
  <c r="B41" i="10"/>
  <c r="D41" i="10"/>
  <c r="A41" i="10"/>
  <c r="H113" i="10"/>
  <c r="B113" i="10"/>
  <c r="D113" i="10"/>
  <c r="A113" i="10"/>
  <c r="H112" i="10"/>
  <c r="B112" i="10"/>
  <c r="D112" i="10"/>
  <c r="A112" i="10"/>
  <c r="H111" i="10"/>
  <c r="B111" i="10"/>
  <c r="D111" i="10"/>
  <c r="A111" i="10"/>
  <c r="H110" i="10"/>
  <c r="B110" i="10"/>
  <c r="D110" i="10"/>
  <c r="A110" i="10"/>
  <c r="H109" i="10"/>
  <c r="B109" i="10"/>
  <c r="D109" i="10"/>
  <c r="A109" i="10"/>
  <c r="H40" i="10"/>
  <c r="B40" i="10"/>
  <c r="D40" i="10"/>
  <c r="A40" i="10"/>
  <c r="H39" i="10"/>
  <c r="B39" i="10"/>
  <c r="D39" i="10"/>
  <c r="A39" i="10"/>
  <c r="H38" i="10"/>
  <c r="B38" i="10"/>
  <c r="D38" i="10"/>
  <c r="A38" i="10"/>
  <c r="H37" i="10"/>
  <c r="B37" i="10"/>
  <c r="D37" i="10"/>
  <c r="A37" i="10"/>
  <c r="H36" i="10"/>
  <c r="B36" i="10"/>
  <c r="D36" i="10"/>
  <c r="A36" i="10"/>
  <c r="H35" i="10"/>
  <c r="B35" i="10"/>
  <c r="D35" i="10"/>
  <c r="A35" i="10"/>
  <c r="H34" i="10"/>
  <c r="B34" i="10"/>
  <c r="D34" i="10"/>
  <c r="A34" i="10"/>
  <c r="H33" i="10"/>
  <c r="B33" i="10"/>
  <c r="D33" i="10"/>
  <c r="A33" i="10"/>
  <c r="H108" i="10"/>
  <c r="B108" i="10"/>
  <c r="D108" i="10"/>
  <c r="A108" i="10"/>
  <c r="H107" i="10"/>
  <c r="B107" i="10"/>
  <c r="D107" i="10"/>
  <c r="A107" i="10"/>
  <c r="H32" i="10"/>
  <c r="B32" i="10"/>
  <c r="D32" i="10"/>
  <c r="A32" i="10"/>
  <c r="H31" i="10"/>
  <c r="B31" i="10"/>
  <c r="D31" i="10"/>
  <c r="A31" i="10"/>
  <c r="H106" i="10"/>
  <c r="B106" i="10"/>
  <c r="D106" i="10"/>
  <c r="A106" i="10"/>
  <c r="H30" i="10"/>
  <c r="B30" i="10"/>
  <c r="D30" i="10"/>
  <c r="A30" i="10"/>
  <c r="H29" i="10"/>
  <c r="B29" i="10"/>
  <c r="D29" i="10"/>
  <c r="A29" i="10"/>
  <c r="H105" i="10"/>
  <c r="B105" i="10"/>
  <c r="D105" i="10"/>
  <c r="A105" i="10"/>
  <c r="H104" i="10"/>
  <c r="B104" i="10"/>
  <c r="D104" i="10"/>
  <c r="A104" i="10"/>
  <c r="H103" i="10"/>
  <c r="B103" i="10"/>
  <c r="D103" i="10"/>
  <c r="A103" i="10"/>
  <c r="H28" i="10"/>
  <c r="B28" i="10"/>
  <c r="D28" i="10"/>
  <c r="A28" i="10"/>
  <c r="H27" i="10"/>
  <c r="B27" i="10"/>
  <c r="D27" i="10"/>
  <c r="A27" i="10"/>
  <c r="H26" i="10"/>
  <c r="B26" i="10"/>
  <c r="D26" i="10"/>
  <c r="A26" i="10"/>
  <c r="H102" i="10"/>
  <c r="B102" i="10"/>
  <c r="D102" i="10"/>
  <c r="A102" i="10"/>
  <c r="H25" i="10"/>
  <c r="B25" i="10"/>
  <c r="D25" i="10"/>
  <c r="A25" i="10"/>
  <c r="H24" i="10"/>
  <c r="B24" i="10"/>
  <c r="D24" i="10"/>
  <c r="A24" i="10"/>
  <c r="H23" i="10"/>
  <c r="B23" i="10"/>
  <c r="D23" i="10"/>
  <c r="A23" i="10"/>
  <c r="H22" i="10"/>
  <c r="B22" i="10"/>
  <c r="D22" i="10"/>
  <c r="A22" i="10"/>
  <c r="H21" i="10"/>
  <c r="B21" i="10"/>
  <c r="D21" i="10"/>
  <c r="A21" i="10"/>
  <c r="H20" i="10"/>
  <c r="B20" i="10"/>
  <c r="D20" i="10"/>
  <c r="A20" i="10"/>
  <c r="H19" i="10"/>
  <c r="B19" i="10"/>
  <c r="D19" i="10"/>
  <c r="A19" i="10"/>
  <c r="H18" i="10"/>
  <c r="B18" i="10"/>
  <c r="D18" i="10"/>
  <c r="A18" i="10"/>
  <c r="H17" i="10"/>
  <c r="B17" i="10"/>
  <c r="D17" i="10"/>
  <c r="A17" i="10"/>
  <c r="H16" i="10"/>
  <c r="B16" i="10"/>
  <c r="D16" i="10"/>
  <c r="A16" i="10"/>
  <c r="H15" i="10"/>
  <c r="B15" i="10"/>
  <c r="D15" i="10"/>
  <c r="A15" i="10"/>
  <c r="H14" i="10"/>
  <c r="B14" i="10"/>
  <c r="D14" i="10"/>
  <c r="A14" i="10"/>
  <c r="H13" i="10"/>
  <c r="B13" i="10"/>
  <c r="D13" i="10"/>
  <c r="A13" i="10"/>
  <c r="H12" i="10"/>
  <c r="B12" i="10"/>
  <c r="D12" i="10"/>
  <c r="A12" i="10"/>
  <c r="H101" i="10"/>
  <c r="B101" i="10"/>
  <c r="D101" i="10"/>
  <c r="A101" i="10"/>
  <c r="H11" i="10"/>
  <c r="B11" i="10"/>
  <c r="D11" i="10"/>
  <c r="A11" i="10"/>
  <c r="H100" i="10"/>
  <c r="B100" i="10"/>
  <c r="D100" i="10"/>
  <c r="A100" i="10"/>
  <c r="H99" i="10"/>
  <c r="B99" i="10"/>
  <c r="D99" i="10"/>
  <c r="A99" i="10"/>
  <c r="H98" i="10"/>
  <c r="B98" i="10"/>
  <c r="D98" i="10"/>
  <c r="A98" i="10"/>
  <c r="H97" i="10"/>
  <c r="B97" i="10"/>
  <c r="D97" i="10"/>
  <c r="A97" i="10"/>
  <c r="H96" i="10"/>
  <c r="B96" i="10"/>
  <c r="D96" i="10"/>
  <c r="A96" i="10"/>
  <c r="H95" i="10"/>
  <c r="B95" i="10"/>
  <c r="D95" i="10"/>
  <c r="A95" i="10"/>
  <c r="H94" i="10"/>
  <c r="B94" i="10"/>
  <c r="D94" i="10"/>
  <c r="A94" i="10"/>
  <c r="H93" i="10"/>
  <c r="B93" i="10"/>
  <c r="D93" i="10"/>
  <c r="A93" i="10"/>
  <c r="H92" i="10"/>
  <c r="B92" i="10"/>
  <c r="D92" i="10"/>
  <c r="A92" i="10"/>
  <c r="H91" i="10"/>
  <c r="B91" i="10"/>
  <c r="D91" i="10"/>
  <c r="A91" i="10"/>
  <c r="H90" i="10"/>
  <c r="B90" i="10"/>
  <c r="D90" i="10"/>
  <c r="A90" i="10"/>
  <c r="H89" i="10"/>
  <c r="B89" i="10"/>
  <c r="D89" i="10"/>
  <c r="A89" i="10"/>
  <c r="H88" i="10"/>
  <c r="B88" i="10"/>
  <c r="D88" i="10"/>
  <c r="A88" i="10"/>
  <c r="H87" i="10"/>
  <c r="B87" i="10"/>
  <c r="D87" i="10"/>
  <c r="A87" i="10"/>
  <c r="H86" i="10"/>
  <c r="B86" i="10"/>
  <c r="D86" i="10"/>
  <c r="A86" i="10"/>
  <c r="D126" i="9"/>
  <c r="B126" i="9"/>
  <c r="A126" i="9"/>
  <c r="D115" i="9"/>
  <c r="B115" i="9"/>
  <c r="A115" i="9"/>
  <c r="D114" i="9"/>
  <c r="B114" i="9"/>
  <c r="A114" i="9"/>
  <c r="D125" i="9"/>
  <c r="B125" i="9"/>
  <c r="A125" i="9"/>
  <c r="D123" i="9"/>
  <c r="B123" i="9"/>
  <c r="A123" i="9"/>
  <c r="D122" i="9"/>
  <c r="B122" i="9"/>
  <c r="A122" i="9"/>
  <c r="D121" i="9"/>
  <c r="B121" i="9"/>
  <c r="A121" i="9"/>
  <c r="D120" i="9"/>
  <c r="B120" i="9"/>
  <c r="A120" i="9"/>
  <c r="D119" i="9"/>
  <c r="B119" i="9"/>
  <c r="A119" i="9"/>
  <c r="D118" i="9"/>
  <c r="B118" i="9"/>
  <c r="A118" i="9"/>
  <c r="D117" i="9"/>
  <c r="B117" i="9"/>
  <c r="A117" i="9"/>
  <c r="D116" i="9"/>
  <c r="B116" i="9"/>
  <c r="A116" i="9"/>
  <c r="D113" i="9"/>
  <c r="B113" i="9"/>
  <c r="A113" i="9"/>
  <c r="D112" i="9"/>
  <c r="B112" i="9"/>
  <c r="A112" i="9"/>
  <c r="D111" i="9"/>
  <c r="B111" i="9"/>
  <c r="A111" i="9"/>
  <c r="D110" i="9"/>
  <c r="B110" i="9"/>
  <c r="A110" i="9"/>
  <c r="D128" i="9"/>
  <c r="B128" i="9"/>
  <c r="A128" i="9"/>
  <c r="D109" i="9"/>
  <c r="B109" i="9"/>
  <c r="A109" i="9"/>
  <c r="D108" i="9"/>
  <c r="B108" i="9"/>
  <c r="A108" i="9"/>
  <c r="D107" i="9"/>
  <c r="B107" i="9"/>
  <c r="A107" i="9"/>
  <c r="D106" i="9"/>
  <c r="B106" i="9"/>
  <c r="A106" i="9"/>
  <c r="D105" i="9"/>
  <c r="B105" i="9"/>
  <c r="A105" i="9"/>
  <c r="D104" i="9"/>
  <c r="B104" i="9"/>
  <c r="A104" i="9"/>
  <c r="D103" i="9"/>
  <c r="B103" i="9"/>
  <c r="A103" i="9"/>
  <c r="D102" i="9"/>
  <c r="B102" i="9"/>
  <c r="A102" i="9"/>
  <c r="D101" i="9"/>
  <c r="B101" i="9"/>
  <c r="A101" i="9"/>
  <c r="D100" i="9"/>
  <c r="B100" i="9"/>
  <c r="A100" i="9"/>
  <c r="D99" i="9"/>
  <c r="B99" i="9"/>
  <c r="A99" i="9"/>
  <c r="D98" i="9"/>
  <c r="B98" i="9"/>
  <c r="A98" i="9"/>
  <c r="D97" i="9"/>
  <c r="B97" i="9"/>
  <c r="A97" i="9"/>
  <c r="D96" i="9"/>
  <c r="B96" i="9"/>
  <c r="A96" i="9"/>
  <c r="D95" i="9"/>
  <c r="B95" i="9"/>
  <c r="A95" i="9"/>
  <c r="D94" i="9"/>
  <c r="B94" i="9"/>
  <c r="A94" i="9"/>
  <c r="D124" i="9"/>
  <c r="B124" i="9"/>
  <c r="A124" i="9"/>
  <c r="D93" i="9"/>
  <c r="B93" i="9"/>
  <c r="A93" i="9"/>
  <c r="D92" i="9"/>
  <c r="B92" i="9"/>
  <c r="A92" i="9"/>
  <c r="D91" i="9"/>
  <c r="B91" i="9"/>
  <c r="A91" i="9"/>
  <c r="D90" i="9"/>
  <c r="B90" i="9"/>
  <c r="A90" i="9"/>
  <c r="D89" i="9"/>
  <c r="B89" i="9"/>
  <c r="A89" i="9"/>
  <c r="D88" i="9"/>
  <c r="B88" i="9"/>
  <c r="A88" i="9"/>
  <c r="D87" i="9"/>
  <c r="B87" i="9"/>
  <c r="A87" i="9"/>
  <c r="D86" i="9"/>
  <c r="B86" i="9"/>
  <c r="A86" i="9"/>
  <c r="D85" i="9"/>
  <c r="B85" i="9"/>
  <c r="A85" i="9"/>
  <c r="D84" i="9"/>
  <c r="B84" i="9"/>
  <c r="A84" i="9"/>
  <c r="D127" i="9"/>
  <c r="B127" i="9"/>
  <c r="A127" i="9"/>
  <c r="D83" i="9"/>
  <c r="B83" i="9"/>
  <c r="A83" i="9"/>
  <c r="D82" i="9"/>
  <c r="B82" i="9"/>
  <c r="A82" i="9"/>
  <c r="D81" i="9"/>
  <c r="B81" i="9"/>
  <c r="A81" i="9"/>
  <c r="D80" i="9"/>
  <c r="B80" i="9"/>
  <c r="A80" i="9"/>
  <c r="D79" i="9"/>
  <c r="B79" i="9"/>
  <c r="A79" i="9"/>
  <c r="D78" i="9"/>
  <c r="B78" i="9"/>
  <c r="A78" i="9"/>
  <c r="D77" i="9"/>
  <c r="B77" i="9"/>
  <c r="A77" i="9"/>
  <c r="D76" i="9"/>
  <c r="B76" i="9"/>
  <c r="A76" i="9"/>
  <c r="D75" i="9"/>
  <c r="B75" i="9"/>
  <c r="A75" i="9"/>
  <c r="D74" i="9"/>
  <c r="B74" i="9"/>
  <c r="A74" i="9"/>
  <c r="D73" i="9"/>
  <c r="B73" i="9"/>
  <c r="A73" i="9"/>
  <c r="D72" i="9"/>
  <c r="B72" i="9"/>
  <c r="A72" i="9"/>
  <c r="D71" i="9"/>
  <c r="B71" i="9"/>
  <c r="A71" i="9"/>
  <c r="D70" i="9"/>
  <c r="B70" i="9"/>
  <c r="A70" i="9"/>
  <c r="D69" i="9"/>
  <c r="B69" i="9"/>
  <c r="A69" i="9"/>
  <c r="D68" i="9"/>
  <c r="B68" i="9"/>
  <c r="A68" i="9"/>
  <c r="D67" i="9"/>
  <c r="B67" i="9"/>
  <c r="A67" i="9"/>
  <c r="D66" i="9"/>
  <c r="B66" i="9"/>
  <c r="A66" i="9"/>
  <c r="D65" i="9"/>
  <c r="B65" i="9"/>
  <c r="A65" i="9"/>
  <c r="D64" i="9"/>
  <c r="B64" i="9"/>
  <c r="A64" i="9"/>
  <c r="D63" i="9"/>
  <c r="B63" i="9"/>
  <c r="A63" i="9"/>
  <c r="D62" i="9"/>
  <c r="B62" i="9"/>
  <c r="A62" i="9"/>
  <c r="D61" i="9"/>
  <c r="B61" i="9"/>
  <c r="A61" i="9"/>
  <c r="D60" i="9"/>
  <c r="B60" i="9"/>
  <c r="A60" i="9"/>
  <c r="D59" i="9"/>
  <c r="B59" i="9"/>
  <c r="A59" i="9"/>
  <c r="D58" i="9"/>
  <c r="B58" i="9"/>
  <c r="A58" i="9"/>
  <c r="D57" i="9"/>
  <c r="B57" i="9"/>
  <c r="A57" i="9"/>
  <c r="D56" i="9"/>
  <c r="B56" i="9"/>
  <c r="A56" i="9"/>
  <c r="D55" i="9"/>
  <c r="B55" i="9"/>
  <c r="A55" i="9"/>
  <c r="D54" i="9"/>
  <c r="B54" i="9"/>
  <c r="A54" i="9"/>
  <c r="D53" i="9"/>
  <c r="B53" i="9"/>
  <c r="A53" i="9"/>
  <c r="D52" i="9"/>
  <c r="B52" i="9"/>
  <c r="A52" i="9"/>
  <c r="D51" i="9"/>
  <c r="B51" i="9"/>
  <c r="A51" i="9"/>
  <c r="D50" i="9"/>
  <c r="B50" i="9"/>
  <c r="A50" i="9"/>
  <c r="D49" i="9"/>
  <c r="B49" i="9"/>
  <c r="A49" i="9"/>
  <c r="D48" i="9"/>
  <c r="B48" i="9"/>
  <c r="A48" i="9"/>
  <c r="D47" i="9"/>
  <c r="B47" i="9"/>
  <c r="A47" i="9"/>
  <c r="D46" i="9"/>
  <c r="B46" i="9"/>
  <c r="A46" i="9"/>
  <c r="D45" i="9"/>
  <c r="B45" i="9"/>
  <c r="A45" i="9"/>
  <c r="D44" i="9"/>
  <c r="B44" i="9"/>
  <c r="A44" i="9"/>
  <c r="D43" i="9"/>
  <c r="B43" i="9"/>
  <c r="A43" i="9"/>
  <c r="D42" i="9"/>
  <c r="B42" i="9"/>
  <c r="A42" i="9"/>
  <c r="D41" i="9"/>
  <c r="B41" i="9"/>
  <c r="A41" i="9"/>
  <c r="D40" i="9"/>
  <c r="B40" i="9"/>
  <c r="A40" i="9"/>
  <c r="D39" i="9"/>
  <c r="B39" i="9"/>
  <c r="A39" i="9"/>
  <c r="D38" i="9"/>
  <c r="B38" i="9"/>
  <c r="A38" i="9"/>
  <c r="D37" i="9"/>
  <c r="B37" i="9"/>
  <c r="A37" i="9"/>
  <c r="D36" i="9"/>
  <c r="B36" i="9"/>
  <c r="A36" i="9"/>
  <c r="D35" i="9"/>
  <c r="B35" i="9"/>
  <c r="A35" i="9"/>
  <c r="D34" i="9"/>
  <c r="B34" i="9"/>
  <c r="A34" i="9"/>
  <c r="D33" i="9"/>
  <c r="B33" i="9"/>
  <c r="A33" i="9"/>
  <c r="D32" i="9"/>
  <c r="B32" i="9"/>
  <c r="A32" i="9"/>
  <c r="D31" i="9"/>
  <c r="B31" i="9"/>
  <c r="A31" i="9"/>
  <c r="D30" i="9"/>
  <c r="B30" i="9"/>
  <c r="A30" i="9"/>
  <c r="D29" i="9"/>
  <c r="B29" i="9"/>
  <c r="A29" i="9"/>
  <c r="D28" i="9"/>
  <c r="B28" i="9"/>
  <c r="A28" i="9"/>
  <c r="D27" i="9"/>
  <c r="B27" i="9"/>
  <c r="A27" i="9"/>
  <c r="D26" i="9"/>
  <c r="B26" i="9"/>
  <c r="A26" i="9"/>
  <c r="D25" i="9"/>
  <c r="B25" i="9"/>
  <c r="A25" i="9"/>
  <c r="D24" i="9"/>
  <c r="B24" i="9"/>
  <c r="A24" i="9"/>
  <c r="D23" i="9"/>
  <c r="B23" i="9"/>
  <c r="A23" i="9"/>
  <c r="D22" i="9"/>
  <c r="B22" i="9"/>
  <c r="A22" i="9"/>
  <c r="D21" i="9"/>
  <c r="B21" i="9"/>
  <c r="A21" i="9"/>
  <c r="D20" i="9"/>
  <c r="B20" i="9"/>
  <c r="A20" i="9"/>
  <c r="D19" i="9"/>
  <c r="B19" i="9"/>
  <c r="A19" i="9"/>
  <c r="D18" i="9"/>
  <c r="B18" i="9"/>
  <c r="A18" i="9"/>
  <c r="D17" i="9"/>
  <c r="B17" i="9"/>
  <c r="A17" i="9"/>
  <c r="D16" i="9"/>
  <c r="B16" i="9"/>
  <c r="A16" i="9"/>
  <c r="D15" i="9"/>
  <c r="B15" i="9"/>
  <c r="A15" i="9"/>
  <c r="D14" i="9"/>
  <c r="B14" i="9"/>
  <c r="A14" i="9"/>
  <c r="D13" i="9"/>
  <c r="B13" i="9"/>
  <c r="A13" i="9"/>
  <c r="D12" i="9"/>
  <c r="B12" i="9"/>
  <c r="A12" i="9"/>
  <c r="D11" i="9"/>
  <c r="B11" i="9"/>
  <c r="A11" i="9"/>
  <c r="Q160" i="1"/>
  <c r="E16" i="6"/>
  <c r="E15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I34" i="6"/>
  <c r="J34" i="6" s="1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I84" i="6"/>
  <c r="J84" i="6"/>
  <c r="E85" i="6"/>
  <c r="E86" i="6"/>
  <c r="E87" i="6"/>
  <c r="E88" i="6"/>
  <c r="I88" i="6"/>
  <c r="E89" i="6"/>
  <c r="E90" i="6"/>
  <c r="E91" i="6"/>
  <c r="E92" i="6"/>
  <c r="I92" i="6"/>
  <c r="J92" i="6"/>
  <c r="E93" i="6"/>
  <c r="E94" i="6"/>
  <c r="E95" i="6"/>
  <c r="I95" i="6"/>
  <c r="J95" i="6"/>
  <c r="E96" i="6"/>
  <c r="I96" i="6"/>
  <c r="F16" i="6"/>
  <c r="F15" i="6"/>
  <c r="D21" i="6"/>
  <c r="D22" i="6"/>
  <c r="D23" i="6"/>
  <c r="F23" i="6" s="1"/>
  <c r="D24" i="6"/>
  <c r="F24" i="6" s="1"/>
  <c r="H24" i="6" s="1"/>
  <c r="D25" i="6"/>
  <c r="F25" i="6" s="1"/>
  <c r="H25" i="6" s="1"/>
  <c r="D26" i="6"/>
  <c r="F26" i="6" s="1"/>
  <c r="H26" i="6" s="1"/>
  <c r="D27" i="6"/>
  <c r="D28" i="6"/>
  <c r="I28" i="6" s="1"/>
  <c r="J28" i="6" s="1"/>
  <c r="D29" i="6"/>
  <c r="F29" i="6" s="1"/>
  <c r="H29" i="6" s="1"/>
  <c r="D30" i="6"/>
  <c r="F30" i="6" s="1"/>
  <c r="D31" i="6"/>
  <c r="D32" i="6"/>
  <c r="F32" i="6" s="1"/>
  <c r="D33" i="6"/>
  <c r="D34" i="6"/>
  <c r="F34" i="6"/>
  <c r="H34" i="6" s="1"/>
  <c r="D35" i="6"/>
  <c r="F35" i="6" s="1"/>
  <c r="H35" i="6" s="1"/>
  <c r="D36" i="6"/>
  <c r="D37" i="6"/>
  <c r="D38" i="6"/>
  <c r="D39" i="6"/>
  <c r="F39" i="6" s="1"/>
  <c r="H39" i="6" s="1"/>
  <c r="D40" i="6"/>
  <c r="D41" i="6"/>
  <c r="F41" i="6" s="1"/>
  <c r="H41" i="6" s="1"/>
  <c r="D42" i="6"/>
  <c r="D43" i="6"/>
  <c r="D44" i="6"/>
  <c r="I44" i="6" s="1"/>
  <c r="J44" i="6" s="1"/>
  <c r="D45" i="6"/>
  <c r="F45" i="6" s="1"/>
  <c r="H45" i="6" s="1"/>
  <c r="D46" i="6"/>
  <c r="I46" i="6" s="1"/>
  <c r="J46" i="6" s="1"/>
  <c r="D47" i="6"/>
  <c r="F47" i="6" s="1"/>
  <c r="G47" i="6" s="1"/>
  <c r="D48" i="6"/>
  <c r="D49" i="6"/>
  <c r="F49" i="6" s="1"/>
  <c r="H49" i="6" s="1"/>
  <c r="D50" i="6"/>
  <c r="I50" i="6" s="1"/>
  <c r="J50" i="6" s="1"/>
  <c r="D51" i="6"/>
  <c r="D52" i="6"/>
  <c r="I52" i="6" s="1"/>
  <c r="J52" i="6" s="1"/>
  <c r="D53" i="6"/>
  <c r="I53" i="6" s="1"/>
  <c r="J53" i="6" s="1"/>
  <c r="D54" i="6"/>
  <c r="D55" i="6"/>
  <c r="D56" i="6"/>
  <c r="D57" i="6"/>
  <c r="F57" i="6" s="1"/>
  <c r="D58" i="6"/>
  <c r="I58" i="6" s="1"/>
  <c r="J58" i="6" s="1"/>
  <c r="D59" i="6"/>
  <c r="D60" i="6"/>
  <c r="I60" i="6" s="1"/>
  <c r="J60" i="6" s="1"/>
  <c r="D61" i="6"/>
  <c r="D62" i="6"/>
  <c r="D63" i="6"/>
  <c r="I63" i="6" s="1"/>
  <c r="J63" i="6" s="1"/>
  <c r="F63" i="6"/>
  <c r="H63" i="6" s="1"/>
  <c r="D64" i="6"/>
  <c r="D65" i="6"/>
  <c r="F65" i="6" s="1"/>
  <c r="D66" i="6"/>
  <c r="D67" i="6"/>
  <c r="I67" i="6" s="1"/>
  <c r="F67" i="6"/>
  <c r="D68" i="6"/>
  <c r="I68" i="6" s="1"/>
  <c r="J68" i="6" s="1"/>
  <c r="D69" i="6"/>
  <c r="D70" i="6"/>
  <c r="I70" i="6" s="1"/>
  <c r="J70" i="6" s="1"/>
  <c r="D71" i="6"/>
  <c r="D72" i="6"/>
  <c r="D73" i="6"/>
  <c r="I73" i="6" s="1"/>
  <c r="J73" i="6" s="1"/>
  <c r="D74" i="6"/>
  <c r="D75" i="6"/>
  <c r="F75" i="6" s="1"/>
  <c r="H75" i="6" s="1"/>
  <c r="D76" i="6"/>
  <c r="I76" i="6" s="1"/>
  <c r="J76" i="6" s="1"/>
  <c r="D77" i="6"/>
  <c r="D78" i="6"/>
  <c r="D79" i="6"/>
  <c r="D80" i="6"/>
  <c r="F80" i="6" s="1"/>
  <c r="H80" i="6" s="1"/>
  <c r="D81" i="6"/>
  <c r="F81" i="6" s="1"/>
  <c r="H81" i="6" s="1"/>
  <c r="D82" i="6"/>
  <c r="I82" i="6" s="1"/>
  <c r="J82" i="6" s="1"/>
  <c r="D83" i="6"/>
  <c r="F83" i="6" s="1"/>
  <c r="G83" i="6" s="1"/>
  <c r="D84" i="6"/>
  <c r="F84" i="6"/>
  <c r="H84" i="6"/>
  <c r="D85" i="6"/>
  <c r="D86" i="6"/>
  <c r="I86" i="6"/>
  <c r="J86" i="6"/>
  <c r="D87" i="6"/>
  <c r="F87" i="6"/>
  <c r="H87" i="6"/>
  <c r="D88" i="6"/>
  <c r="F88" i="6"/>
  <c r="D89" i="6"/>
  <c r="D90" i="6"/>
  <c r="D91" i="6"/>
  <c r="F91" i="6"/>
  <c r="H91" i="6"/>
  <c r="D92" i="6"/>
  <c r="F92" i="6"/>
  <c r="D93" i="6"/>
  <c r="F93" i="6"/>
  <c r="H93" i="6"/>
  <c r="D94" i="6"/>
  <c r="D95" i="6"/>
  <c r="F95" i="6"/>
  <c r="H95" i="6"/>
  <c r="D96" i="6"/>
  <c r="F96" i="6"/>
  <c r="H16" i="6"/>
  <c r="H15" i="6"/>
  <c r="H12" i="6"/>
  <c r="H32" i="6"/>
  <c r="H88" i="6"/>
  <c r="H92" i="6"/>
  <c r="H96" i="6"/>
  <c r="G16" i="6"/>
  <c r="G15" i="6"/>
  <c r="G12" i="6"/>
  <c r="G13" i="6"/>
  <c r="G24" i="6"/>
  <c r="G32" i="6"/>
  <c r="G84" i="6"/>
  <c r="G88" i="6"/>
  <c r="G92" i="6"/>
  <c r="G96" i="6"/>
  <c r="I16" i="6"/>
  <c r="I15" i="6"/>
  <c r="I23" i="6"/>
  <c r="J23" i="6" s="1"/>
  <c r="I26" i="6"/>
  <c r="J26" i="6" s="1"/>
  <c r="I30" i="6"/>
  <c r="J30" i="6" s="1"/>
  <c r="I49" i="6"/>
  <c r="J49" i="6" s="1"/>
  <c r="I54" i="6"/>
  <c r="J54" i="6"/>
  <c r="I57" i="6"/>
  <c r="J57" i="6" s="1"/>
  <c r="I83" i="6"/>
  <c r="J83" i="6" s="1"/>
  <c r="I87" i="6"/>
  <c r="I89" i="6"/>
  <c r="J89" i="6"/>
  <c r="I91" i="6"/>
  <c r="I94" i="6"/>
  <c r="J94" i="6"/>
  <c r="D16" i="6"/>
  <c r="D15" i="6"/>
  <c r="D12" i="6"/>
  <c r="J16" i="6"/>
  <c r="J15" i="6"/>
  <c r="J12" i="6"/>
  <c r="J13" i="6"/>
  <c r="J67" i="6"/>
  <c r="J87" i="6"/>
  <c r="J88" i="6"/>
  <c r="J91" i="6"/>
  <c r="J96" i="6"/>
  <c r="D17" i="6"/>
  <c r="F27" i="8"/>
  <c r="F28" i="8"/>
  <c r="G28" i="8"/>
  <c r="F33" i="8"/>
  <c r="D11" i="8"/>
  <c r="D12" i="8"/>
  <c r="V2" i="8"/>
  <c r="D13" i="8"/>
  <c r="C9" i="8"/>
  <c r="E67" i="8"/>
  <c r="F67" i="8"/>
  <c r="G67" i="8"/>
  <c r="N67" i="8"/>
  <c r="E68" i="8"/>
  <c r="F68" i="8"/>
  <c r="G68" i="8"/>
  <c r="N68" i="8"/>
  <c r="E69" i="8"/>
  <c r="F69" i="8"/>
  <c r="G69" i="8"/>
  <c r="N69" i="8"/>
  <c r="E70" i="8"/>
  <c r="F70" i="8"/>
  <c r="G70" i="8"/>
  <c r="E71" i="8"/>
  <c r="F71" i="8"/>
  <c r="G71" i="8"/>
  <c r="E72" i="8"/>
  <c r="F72" i="8"/>
  <c r="G72" i="8"/>
  <c r="N72" i="8"/>
  <c r="E73" i="8"/>
  <c r="F73" i="8"/>
  <c r="G73" i="8"/>
  <c r="C11" i="8"/>
  <c r="E74" i="8"/>
  <c r="F74" i="8"/>
  <c r="G74" i="8"/>
  <c r="N74" i="8"/>
  <c r="E75" i="8"/>
  <c r="F75" i="8"/>
  <c r="G75" i="8"/>
  <c r="E76" i="8"/>
  <c r="F76" i="8"/>
  <c r="G76" i="8"/>
  <c r="N76" i="8"/>
  <c r="E77" i="8"/>
  <c r="F77" i="8"/>
  <c r="G77" i="8"/>
  <c r="E78" i="8"/>
  <c r="F78" i="8"/>
  <c r="G78" i="8"/>
  <c r="E79" i="8"/>
  <c r="F79" i="8"/>
  <c r="G79" i="8"/>
  <c r="N79" i="8"/>
  <c r="E80" i="8"/>
  <c r="F80" i="8"/>
  <c r="G80" i="8"/>
  <c r="N80" i="8"/>
  <c r="E81" i="8"/>
  <c r="F81" i="8"/>
  <c r="G81" i="8"/>
  <c r="N81" i="8"/>
  <c r="E82" i="8"/>
  <c r="F82" i="8"/>
  <c r="G82" i="8"/>
  <c r="N82" i="8"/>
  <c r="E83" i="8"/>
  <c r="F83" i="8"/>
  <c r="G83" i="8"/>
  <c r="N83" i="8"/>
  <c r="E84" i="8"/>
  <c r="F84" i="8"/>
  <c r="G84" i="8"/>
  <c r="N84" i="8"/>
  <c r="E85" i="8"/>
  <c r="F85" i="8"/>
  <c r="G85" i="8"/>
  <c r="N85" i="8"/>
  <c r="E86" i="8"/>
  <c r="F86" i="8"/>
  <c r="G86" i="8"/>
  <c r="E87" i="8"/>
  <c r="F87" i="8"/>
  <c r="G87" i="8"/>
  <c r="E88" i="8"/>
  <c r="F88" i="8"/>
  <c r="G88" i="8"/>
  <c r="N88" i="8"/>
  <c r="E89" i="8"/>
  <c r="F89" i="8"/>
  <c r="G89" i="8"/>
  <c r="E90" i="8"/>
  <c r="F90" i="8"/>
  <c r="G90" i="8"/>
  <c r="N90" i="8"/>
  <c r="E91" i="8"/>
  <c r="F91" i="8"/>
  <c r="G91" i="8"/>
  <c r="N91" i="8"/>
  <c r="E92" i="8"/>
  <c r="F92" i="8"/>
  <c r="G92" i="8"/>
  <c r="N92" i="8"/>
  <c r="E93" i="8"/>
  <c r="F93" i="8"/>
  <c r="G93" i="8"/>
  <c r="E94" i="8"/>
  <c r="F94" i="8"/>
  <c r="G94" i="8"/>
  <c r="E95" i="8"/>
  <c r="F95" i="8"/>
  <c r="G95" i="8"/>
  <c r="E96" i="8"/>
  <c r="F96" i="8"/>
  <c r="G96" i="8"/>
  <c r="N96" i="8"/>
  <c r="E97" i="8"/>
  <c r="F97" i="8"/>
  <c r="G97" i="8"/>
  <c r="V12" i="8"/>
  <c r="E21" i="8"/>
  <c r="F21" i="8"/>
  <c r="G21" i="8"/>
  <c r="N21" i="8"/>
  <c r="E22" i="8"/>
  <c r="F22" i="8"/>
  <c r="G22" i="8"/>
  <c r="N22" i="8"/>
  <c r="E24" i="8"/>
  <c r="F24" i="8"/>
  <c r="G24" i="8"/>
  <c r="N24" i="8"/>
  <c r="E25" i="8"/>
  <c r="F25" i="8"/>
  <c r="G25" i="8"/>
  <c r="E26" i="8"/>
  <c r="F26" i="8"/>
  <c r="G26" i="8"/>
  <c r="E27" i="8"/>
  <c r="G27" i="8"/>
  <c r="E28" i="8"/>
  <c r="E29" i="8"/>
  <c r="F29" i="8"/>
  <c r="G29" i="8"/>
  <c r="N29" i="8"/>
  <c r="E30" i="8"/>
  <c r="F30" i="8"/>
  <c r="G30" i="8"/>
  <c r="E31" i="8"/>
  <c r="F31" i="8"/>
  <c r="G31" i="8"/>
  <c r="E32" i="8"/>
  <c r="F32" i="8"/>
  <c r="G32" i="8"/>
  <c r="E33" i="8"/>
  <c r="G33" i="8"/>
  <c r="E34" i="8"/>
  <c r="F34" i="8"/>
  <c r="P34" i="8"/>
  <c r="G34" i="8"/>
  <c r="E35" i="8"/>
  <c r="F35" i="8"/>
  <c r="P35" i="8"/>
  <c r="R35" i="8"/>
  <c r="G35" i="8"/>
  <c r="E36" i="8"/>
  <c r="F36" i="8"/>
  <c r="P36" i="8"/>
  <c r="E37" i="8"/>
  <c r="F37" i="8"/>
  <c r="E38" i="8"/>
  <c r="F38" i="8"/>
  <c r="G38" i="8"/>
  <c r="E39" i="8"/>
  <c r="F39" i="8"/>
  <c r="P39" i="8"/>
  <c r="E40" i="8"/>
  <c r="F40" i="8"/>
  <c r="G40" i="8"/>
  <c r="E41" i="8"/>
  <c r="F41" i="8"/>
  <c r="E42" i="8"/>
  <c r="F42" i="8"/>
  <c r="E43" i="8"/>
  <c r="F43" i="8"/>
  <c r="P43" i="8"/>
  <c r="E44" i="8"/>
  <c r="F44" i="8"/>
  <c r="G44" i="8"/>
  <c r="E45" i="8"/>
  <c r="F45" i="8"/>
  <c r="E46" i="8"/>
  <c r="F46" i="8"/>
  <c r="E47" i="8"/>
  <c r="F47" i="8"/>
  <c r="P47" i="8"/>
  <c r="E48" i="8"/>
  <c r="F48" i="8"/>
  <c r="G48" i="8"/>
  <c r="N48" i="8"/>
  <c r="E49" i="8"/>
  <c r="F49" i="8"/>
  <c r="E50" i="8"/>
  <c r="F50" i="8"/>
  <c r="E51" i="8"/>
  <c r="F51" i="8"/>
  <c r="P51" i="8"/>
  <c r="E52" i="8"/>
  <c r="F52" i="8"/>
  <c r="G52" i="8"/>
  <c r="N52" i="8"/>
  <c r="E53" i="8"/>
  <c r="F53" i="8"/>
  <c r="E54" i="8"/>
  <c r="F54" i="8"/>
  <c r="E55" i="8"/>
  <c r="F55" i="8"/>
  <c r="P55" i="8"/>
  <c r="E56" i="8"/>
  <c r="F56" i="8"/>
  <c r="G56" i="8"/>
  <c r="E57" i="8"/>
  <c r="F57" i="8"/>
  <c r="E58" i="8"/>
  <c r="F58" i="8"/>
  <c r="E59" i="8"/>
  <c r="F59" i="8"/>
  <c r="P59" i="8"/>
  <c r="E60" i="8"/>
  <c r="F60" i="8"/>
  <c r="G60" i="8"/>
  <c r="E61" i="8"/>
  <c r="F61" i="8"/>
  <c r="E62" i="8"/>
  <c r="F62" i="8"/>
  <c r="E63" i="8"/>
  <c r="F63" i="8"/>
  <c r="P63" i="8"/>
  <c r="E64" i="8"/>
  <c r="F64" i="8"/>
  <c r="G64" i="8"/>
  <c r="E65" i="8"/>
  <c r="F65" i="8"/>
  <c r="G65" i="8"/>
  <c r="E66" i="8"/>
  <c r="F66" i="8"/>
  <c r="V15" i="8"/>
  <c r="V16" i="8"/>
  <c r="C17" i="8"/>
  <c r="V18" i="8"/>
  <c r="V19" i="8"/>
  <c r="V21" i="8"/>
  <c r="Q22" i="8"/>
  <c r="E23" i="8"/>
  <c r="P23" i="8"/>
  <c r="Q23" i="8"/>
  <c r="Q24" i="8"/>
  <c r="N25" i="8"/>
  <c r="Q25" i="8"/>
  <c r="N26" i="8"/>
  <c r="Q26" i="8"/>
  <c r="N27" i="8"/>
  <c r="Q27" i="8"/>
  <c r="N28" i="8"/>
  <c r="Q28" i="8"/>
  <c r="Q29" i="8"/>
  <c r="N30" i="8"/>
  <c r="Q30" i="8"/>
  <c r="N31" i="8"/>
  <c r="Q31" i="8"/>
  <c r="N32" i="8"/>
  <c r="Q32" i="8"/>
  <c r="N33" i="8"/>
  <c r="Q33" i="8"/>
  <c r="N34" i="8"/>
  <c r="Q34" i="8"/>
  <c r="N35" i="8"/>
  <c r="Q35" i="8"/>
  <c r="Q36" i="8"/>
  <c r="Q37" i="8"/>
  <c r="N38" i="8"/>
  <c r="Q38" i="8"/>
  <c r="Q39" i="8"/>
  <c r="N40" i="8"/>
  <c r="Q40" i="8"/>
  <c r="Q41" i="8"/>
  <c r="G42" i="8"/>
  <c r="N42" i="8"/>
  <c r="Q42" i="8"/>
  <c r="G43" i="8"/>
  <c r="N43" i="8"/>
  <c r="Q43" i="8"/>
  <c r="N44" i="8"/>
  <c r="Q44" i="8"/>
  <c r="Q45" i="8"/>
  <c r="G46" i="8"/>
  <c r="N46" i="8"/>
  <c r="Q46" i="8"/>
  <c r="G47" i="8"/>
  <c r="N47" i="8"/>
  <c r="Q47" i="8"/>
  <c r="Q48" i="8"/>
  <c r="Q49" i="8"/>
  <c r="G50" i="8"/>
  <c r="N50" i="8"/>
  <c r="Q50" i="8"/>
  <c r="G51" i="8"/>
  <c r="N51" i="8"/>
  <c r="Q51" i="8"/>
  <c r="Q52" i="8"/>
  <c r="Q53" i="8"/>
  <c r="G54" i="8"/>
  <c r="N54" i="8"/>
  <c r="Q54" i="8"/>
  <c r="G55" i="8"/>
  <c r="N55" i="8"/>
  <c r="Q55" i="8"/>
  <c r="N56" i="8"/>
  <c r="Q56" i="8"/>
  <c r="Q57" i="8"/>
  <c r="G58" i="8"/>
  <c r="N58" i="8"/>
  <c r="Q58" i="8"/>
  <c r="G59" i="8"/>
  <c r="N59" i="8"/>
  <c r="Q59" i="8"/>
  <c r="N60" i="8"/>
  <c r="Q60" i="8"/>
  <c r="Q61" i="8"/>
  <c r="G62" i="8"/>
  <c r="N62" i="8"/>
  <c r="Q62" i="8"/>
  <c r="G63" i="8"/>
  <c r="N63" i="8"/>
  <c r="Q63" i="8"/>
  <c r="N64" i="8"/>
  <c r="Q64" i="8"/>
  <c r="N65" i="8"/>
  <c r="Q65" i="8"/>
  <c r="G66" i="8"/>
  <c r="N66" i="8"/>
  <c r="Q66" i="8"/>
  <c r="Q67" i="8"/>
  <c r="Q68" i="8"/>
  <c r="Q69" i="8"/>
  <c r="N70" i="8"/>
  <c r="Q70" i="8"/>
  <c r="N71" i="8"/>
  <c r="Q71" i="8"/>
  <c r="Q72" i="8"/>
  <c r="Q73" i="8"/>
  <c r="Q74" i="8"/>
  <c r="N75" i="8"/>
  <c r="Q75" i="8"/>
  <c r="Q76" i="8"/>
  <c r="N77" i="8"/>
  <c r="Q77" i="8"/>
  <c r="N78" i="8"/>
  <c r="Q78" i="8"/>
  <c r="Q79" i="8"/>
  <c r="Q80" i="8"/>
  <c r="Q81" i="8"/>
  <c r="Q82" i="8"/>
  <c r="Q83" i="8"/>
  <c r="Q84" i="8"/>
  <c r="Q85" i="8"/>
  <c r="N86" i="8"/>
  <c r="Q86" i="8"/>
  <c r="N87" i="8"/>
  <c r="Q87" i="8"/>
  <c r="Q88" i="8"/>
  <c r="N89" i="8"/>
  <c r="Q89" i="8"/>
  <c r="Q90" i="8"/>
  <c r="Q91" i="8"/>
  <c r="Q92" i="8"/>
  <c r="N93" i="8"/>
  <c r="Q93" i="8"/>
  <c r="N94" i="8"/>
  <c r="Q94" i="8"/>
  <c r="N95" i="8"/>
  <c r="Q95" i="8"/>
  <c r="Q96" i="8"/>
  <c r="N97" i="8"/>
  <c r="Q97" i="8"/>
  <c r="Q148" i="1"/>
  <c r="Q137" i="1"/>
  <c r="Q118" i="1"/>
  <c r="Q153" i="1"/>
  <c r="Q154" i="1"/>
  <c r="Q156" i="1"/>
  <c r="A9" i="2"/>
  <c r="C9" i="2" s="1"/>
  <c r="F16" i="2"/>
  <c r="F15" i="2"/>
  <c r="F12" i="2"/>
  <c r="D21" i="2"/>
  <c r="F21" i="2" s="1"/>
  <c r="D22" i="2"/>
  <c r="I22" i="2"/>
  <c r="F22" i="2"/>
  <c r="D23" i="2"/>
  <c r="F23" i="2"/>
  <c r="D24" i="2"/>
  <c r="F24" i="2"/>
  <c r="D25" i="2"/>
  <c r="F25" i="2"/>
  <c r="D26" i="2"/>
  <c r="I26" i="2"/>
  <c r="F26" i="2"/>
  <c r="D27" i="2"/>
  <c r="F27" i="2"/>
  <c r="D28" i="2"/>
  <c r="H28" i="2"/>
  <c r="D29" i="2"/>
  <c r="F29" i="2"/>
  <c r="D30" i="2"/>
  <c r="I30" i="2"/>
  <c r="F30" i="2"/>
  <c r="D31" i="2"/>
  <c r="F31" i="2"/>
  <c r="D32" i="2"/>
  <c r="F32" i="2"/>
  <c r="D33" i="2"/>
  <c r="F33" i="2"/>
  <c r="D34" i="2"/>
  <c r="I34" i="2"/>
  <c r="F34" i="2"/>
  <c r="D35" i="2"/>
  <c r="F35" i="2"/>
  <c r="D36" i="2"/>
  <c r="H36" i="2"/>
  <c r="D37" i="2"/>
  <c r="F37" i="2"/>
  <c r="D38" i="2"/>
  <c r="I38" i="2"/>
  <c r="F38" i="2"/>
  <c r="D39" i="2"/>
  <c r="F39" i="2"/>
  <c r="D40" i="2"/>
  <c r="F40" i="2"/>
  <c r="D41" i="2"/>
  <c r="F41" i="2"/>
  <c r="D42" i="2"/>
  <c r="I42" i="2"/>
  <c r="F42" i="2"/>
  <c r="D43" i="2"/>
  <c r="F43" i="2"/>
  <c r="D44" i="2"/>
  <c r="H44" i="2"/>
  <c r="D45" i="2"/>
  <c r="F45" i="2"/>
  <c r="D46" i="2"/>
  <c r="I46" i="2"/>
  <c r="F46" i="2"/>
  <c r="D47" i="2"/>
  <c r="F47" i="2"/>
  <c r="D48" i="2"/>
  <c r="H48" i="2"/>
  <c r="D49" i="2"/>
  <c r="F49" i="2"/>
  <c r="D50" i="2"/>
  <c r="I50" i="2"/>
  <c r="F50" i="2"/>
  <c r="D51" i="2"/>
  <c r="F51" i="2"/>
  <c r="D52" i="2"/>
  <c r="H52" i="2"/>
  <c r="D53" i="2"/>
  <c r="F53" i="2"/>
  <c r="D54" i="2"/>
  <c r="I54" i="2"/>
  <c r="F54" i="2"/>
  <c r="D55" i="2"/>
  <c r="F55" i="2"/>
  <c r="D56" i="2"/>
  <c r="F56" i="2"/>
  <c r="D57" i="2"/>
  <c r="F57" i="2"/>
  <c r="D58" i="2"/>
  <c r="I58" i="2"/>
  <c r="F58" i="2"/>
  <c r="D59" i="2"/>
  <c r="F59" i="2"/>
  <c r="D60" i="2"/>
  <c r="H60" i="2"/>
  <c r="D61" i="2"/>
  <c r="F61" i="2"/>
  <c r="D62" i="2"/>
  <c r="I62" i="2"/>
  <c r="F62" i="2"/>
  <c r="D63" i="2"/>
  <c r="F63" i="2"/>
  <c r="D64" i="2"/>
  <c r="F64" i="2"/>
  <c r="D65" i="2"/>
  <c r="F65" i="2"/>
  <c r="D66" i="2"/>
  <c r="I66" i="2"/>
  <c r="F66" i="2"/>
  <c r="D67" i="2"/>
  <c r="F67" i="2"/>
  <c r="D68" i="2"/>
  <c r="H68" i="2"/>
  <c r="D69" i="2"/>
  <c r="F69" i="2"/>
  <c r="D70" i="2"/>
  <c r="I70" i="2"/>
  <c r="F70" i="2"/>
  <c r="D71" i="2"/>
  <c r="F71" i="2"/>
  <c r="D72" i="2"/>
  <c r="F72" i="2"/>
  <c r="D73" i="2"/>
  <c r="F73" i="2"/>
  <c r="D74" i="2"/>
  <c r="I74" i="2"/>
  <c r="F74" i="2"/>
  <c r="D75" i="2"/>
  <c r="F75" i="2"/>
  <c r="D76" i="2"/>
  <c r="H76" i="2"/>
  <c r="D77" i="2"/>
  <c r="F77" i="2"/>
  <c r="D78" i="2"/>
  <c r="I78" i="2"/>
  <c r="F78" i="2"/>
  <c r="D79" i="2"/>
  <c r="F79" i="2"/>
  <c r="D80" i="2"/>
  <c r="H80" i="2"/>
  <c r="D81" i="2"/>
  <c r="F81" i="2"/>
  <c r="D82" i="2"/>
  <c r="I82" i="2"/>
  <c r="F82" i="2"/>
  <c r="D83" i="2"/>
  <c r="F83" i="2"/>
  <c r="D84" i="2"/>
  <c r="H84" i="2"/>
  <c r="D85" i="2"/>
  <c r="F85" i="2"/>
  <c r="D86" i="2"/>
  <c r="I86" i="2"/>
  <c r="F86" i="2"/>
  <c r="D87" i="2"/>
  <c r="F87" i="2"/>
  <c r="D88" i="2"/>
  <c r="F88" i="2"/>
  <c r="D89" i="2"/>
  <c r="F89" i="2"/>
  <c r="D90" i="2"/>
  <c r="I90" i="2"/>
  <c r="F90" i="2"/>
  <c r="D91" i="2"/>
  <c r="F91" i="2"/>
  <c r="D92" i="2"/>
  <c r="H92" i="2"/>
  <c r="D93" i="2"/>
  <c r="F93" i="2"/>
  <c r="D94" i="2"/>
  <c r="I94" i="2"/>
  <c r="F94" i="2"/>
  <c r="D95" i="2"/>
  <c r="F95" i="2"/>
  <c r="D96" i="2"/>
  <c r="F96" i="2"/>
  <c r="D97" i="2"/>
  <c r="F97" i="2"/>
  <c r="D98" i="2"/>
  <c r="I98" i="2"/>
  <c r="F98" i="2"/>
  <c r="D99" i="2"/>
  <c r="F99" i="2"/>
  <c r="D100" i="2"/>
  <c r="H100" i="2"/>
  <c r="D101" i="2"/>
  <c r="F101" i="2"/>
  <c r="D102" i="2"/>
  <c r="I102" i="2"/>
  <c r="F102" i="2"/>
  <c r="D103" i="2"/>
  <c r="F103" i="2"/>
  <c r="D104" i="2"/>
  <c r="F104" i="2"/>
  <c r="D105" i="2"/>
  <c r="F105" i="2"/>
  <c r="D106" i="2"/>
  <c r="I106" i="2"/>
  <c r="F106" i="2"/>
  <c r="D107" i="2"/>
  <c r="F107" i="2"/>
  <c r="D108" i="2"/>
  <c r="H108" i="2"/>
  <c r="D109" i="2"/>
  <c r="F109" i="2"/>
  <c r="D110" i="2"/>
  <c r="I110" i="2"/>
  <c r="F110" i="2"/>
  <c r="D111" i="2"/>
  <c r="F111" i="2"/>
  <c r="D112" i="2"/>
  <c r="H112" i="2"/>
  <c r="D113" i="2"/>
  <c r="F113" i="2"/>
  <c r="D114" i="2"/>
  <c r="I114" i="2"/>
  <c r="F114" i="2"/>
  <c r="D115" i="2"/>
  <c r="F115" i="2"/>
  <c r="D116" i="2"/>
  <c r="H116" i="2"/>
  <c r="D117" i="2"/>
  <c r="F117" i="2"/>
  <c r="D118" i="2"/>
  <c r="I118" i="2"/>
  <c r="F118" i="2"/>
  <c r="D119" i="2"/>
  <c r="F119" i="2"/>
  <c r="D120" i="2"/>
  <c r="F120" i="2"/>
  <c r="D121" i="2"/>
  <c r="F121" i="2"/>
  <c r="D122" i="2"/>
  <c r="I122" i="2"/>
  <c r="F122" i="2"/>
  <c r="D123" i="2"/>
  <c r="F123" i="2"/>
  <c r="D124" i="2"/>
  <c r="H124" i="2"/>
  <c r="D125" i="2"/>
  <c r="F125" i="2"/>
  <c r="D126" i="2"/>
  <c r="I126" i="2"/>
  <c r="F126" i="2"/>
  <c r="D127" i="2"/>
  <c r="F127" i="2"/>
  <c r="D128" i="2"/>
  <c r="F128" i="2"/>
  <c r="D129" i="2"/>
  <c r="F129" i="2"/>
  <c r="D130" i="2"/>
  <c r="I130" i="2"/>
  <c r="F130" i="2"/>
  <c r="D131" i="2"/>
  <c r="F131" i="2"/>
  <c r="D132" i="2"/>
  <c r="H132" i="2"/>
  <c r="D133" i="2"/>
  <c r="I133" i="2"/>
  <c r="F133" i="2"/>
  <c r="D134" i="2"/>
  <c r="F134" i="2"/>
  <c r="D135" i="2"/>
  <c r="J135" i="2"/>
  <c r="D136" i="2"/>
  <c r="F136" i="2"/>
  <c r="D137" i="2"/>
  <c r="I137" i="2"/>
  <c r="F137" i="2"/>
  <c r="D138" i="2"/>
  <c r="F138" i="2"/>
  <c r="D139" i="2"/>
  <c r="I139" i="2"/>
  <c r="D140" i="2"/>
  <c r="D141" i="2"/>
  <c r="I141" i="2"/>
  <c r="F141" i="2"/>
  <c r="D142" i="2"/>
  <c r="D143" i="2"/>
  <c r="D144" i="2"/>
  <c r="F144" i="2"/>
  <c r="D145" i="2"/>
  <c r="I145" i="2"/>
  <c r="F145" i="2"/>
  <c r="D146" i="2"/>
  <c r="F146" i="2"/>
  <c r="D147" i="2"/>
  <c r="F147" i="2"/>
  <c r="D148" i="2"/>
  <c r="J148" i="2"/>
  <c r="D149" i="2"/>
  <c r="I149" i="2"/>
  <c r="F149" i="2"/>
  <c r="D150" i="2"/>
  <c r="F150" i="2"/>
  <c r="D151" i="2"/>
  <c r="D152" i="2"/>
  <c r="F152" i="2"/>
  <c r="D153" i="2"/>
  <c r="L153" i="2"/>
  <c r="F153" i="2"/>
  <c r="D154" i="2"/>
  <c r="F154" i="2"/>
  <c r="D155" i="2"/>
  <c r="D156" i="2"/>
  <c r="J156" i="2"/>
  <c r="D157" i="2"/>
  <c r="I157" i="2"/>
  <c r="F157" i="2"/>
  <c r="I16" i="2"/>
  <c r="I15" i="2"/>
  <c r="I23" i="2"/>
  <c r="I25" i="2"/>
  <c r="I27" i="2"/>
  <c r="I29" i="2"/>
  <c r="I31" i="2"/>
  <c r="I33" i="2"/>
  <c r="I35" i="2"/>
  <c r="I36" i="2"/>
  <c r="I37" i="2"/>
  <c r="I39" i="2"/>
  <c r="I41" i="2"/>
  <c r="I43" i="2"/>
  <c r="I45" i="2"/>
  <c r="I47" i="2"/>
  <c r="I48" i="2"/>
  <c r="I49" i="2"/>
  <c r="I51" i="2"/>
  <c r="I53" i="2"/>
  <c r="I55" i="2"/>
  <c r="I57" i="2"/>
  <c r="I59" i="2"/>
  <c r="I60" i="2"/>
  <c r="I61" i="2"/>
  <c r="I63" i="2"/>
  <c r="I65" i="2"/>
  <c r="I67" i="2"/>
  <c r="I69" i="2"/>
  <c r="I71" i="2"/>
  <c r="I73" i="2"/>
  <c r="I75" i="2"/>
  <c r="I77" i="2"/>
  <c r="I79" i="2"/>
  <c r="I81" i="2"/>
  <c r="I83" i="2"/>
  <c r="I84" i="2"/>
  <c r="I85" i="2"/>
  <c r="I87" i="2"/>
  <c r="I89" i="2"/>
  <c r="I91" i="2"/>
  <c r="I93" i="2"/>
  <c r="I95" i="2"/>
  <c r="I97" i="2"/>
  <c r="I99" i="2"/>
  <c r="I101" i="2"/>
  <c r="I103" i="2"/>
  <c r="I105" i="2"/>
  <c r="I107" i="2"/>
  <c r="I109" i="2"/>
  <c r="I111" i="2"/>
  <c r="I113" i="2"/>
  <c r="I115" i="2"/>
  <c r="I117" i="2"/>
  <c r="I119" i="2"/>
  <c r="I121" i="2"/>
  <c r="I123" i="2"/>
  <c r="I125" i="2"/>
  <c r="I127" i="2"/>
  <c r="I129" i="2"/>
  <c r="I131" i="2"/>
  <c r="I12" i="2"/>
  <c r="I134" i="2"/>
  <c r="I136" i="2"/>
  <c r="I142" i="2"/>
  <c r="I143" i="2"/>
  <c r="I146" i="2"/>
  <c r="I147" i="2"/>
  <c r="I150" i="2"/>
  <c r="I152" i="2"/>
  <c r="I154" i="2"/>
  <c r="I155" i="2"/>
  <c r="H16" i="2"/>
  <c r="H15" i="2"/>
  <c r="H21" i="2"/>
  <c r="H22" i="2"/>
  <c r="H23" i="2"/>
  <c r="H25" i="2"/>
  <c r="H26" i="2"/>
  <c r="H27" i="2"/>
  <c r="H29" i="2"/>
  <c r="H30" i="2"/>
  <c r="H31" i="2"/>
  <c r="H33" i="2"/>
  <c r="H34" i="2"/>
  <c r="H35" i="2"/>
  <c r="H37" i="2"/>
  <c r="H38" i="2"/>
  <c r="H39" i="2"/>
  <c r="H41" i="2"/>
  <c r="H42" i="2"/>
  <c r="H43" i="2"/>
  <c r="H45" i="2"/>
  <c r="H46" i="2"/>
  <c r="H47" i="2"/>
  <c r="H49" i="2"/>
  <c r="H50" i="2"/>
  <c r="H51" i="2"/>
  <c r="H53" i="2"/>
  <c r="H54" i="2"/>
  <c r="H55" i="2"/>
  <c r="H57" i="2"/>
  <c r="H58" i="2"/>
  <c r="H59" i="2"/>
  <c r="H61" i="2"/>
  <c r="H62" i="2"/>
  <c r="H63" i="2"/>
  <c r="H65" i="2"/>
  <c r="H66" i="2"/>
  <c r="H67" i="2"/>
  <c r="H69" i="2"/>
  <c r="H70" i="2"/>
  <c r="H71" i="2"/>
  <c r="H73" i="2"/>
  <c r="H74" i="2"/>
  <c r="H75" i="2"/>
  <c r="H77" i="2"/>
  <c r="H78" i="2"/>
  <c r="H79" i="2"/>
  <c r="H81" i="2"/>
  <c r="H82" i="2"/>
  <c r="H83" i="2"/>
  <c r="H85" i="2"/>
  <c r="H86" i="2"/>
  <c r="H87" i="2"/>
  <c r="H89" i="2"/>
  <c r="H90" i="2"/>
  <c r="H91" i="2"/>
  <c r="H93" i="2"/>
  <c r="H94" i="2"/>
  <c r="H95" i="2"/>
  <c r="H97" i="2"/>
  <c r="H98" i="2"/>
  <c r="H99" i="2"/>
  <c r="H101" i="2"/>
  <c r="H102" i="2"/>
  <c r="H103" i="2"/>
  <c r="H105" i="2"/>
  <c r="H106" i="2"/>
  <c r="H107" i="2"/>
  <c r="H109" i="2"/>
  <c r="H110" i="2"/>
  <c r="H111" i="2"/>
  <c r="H113" i="2"/>
  <c r="H114" i="2"/>
  <c r="H115" i="2"/>
  <c r="H117" i="2"/>
  <c r="H118" i="2"/>
  <c r="H119" i="2"/>
  <c r="H121" i="2"/>
  <c r="H122" i="2"/>
  <c r="H123" i="2"/>
  <c r="H125" i="2"/>
  <c r="H126" i="2"/>
  <c r="H127" i="2"/>
  <c r="H129" i="2"/>
  <c r="H130" i="2"/>
  <c r="H131" i="2"/>
  <c r="H133" i="2"/>
  <c r="H134" i="2"/>
  <c r="H136" i="2"/>
  <c r="H137" i="2"/>
  <c r="H138" i="2"/>
  <c r="H140" i="2"/>
  <c r="H141" i="2"/>
  <c r="H145" i="2"/>
  <c r="H146" i="2"/>
  <c r="H148" i="2"/>
  <c r="H149" i="2"/>
  <c r="H150" i="2"/>
  <c r="H152" i="2"/>
  <c r="H154" i="2"/>
  <c r="H157" i="2"/>
  <c r="C16" i="2"/>
  <c r="C15" i="2"/>
  <c r="Q16" i="2"/>
  <c r="Q15" i="2"/>
  <c r="Q12" i="2"/>
  <c r="G16" i="2"/>
  <c r="G15" i="2"/>
  <c r="G12" i="2"/>
  <c r="E21" i="2"/>
  <c r="E22" i="2"/>
  <c r="L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L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L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L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K52" i="2"/>
  <c r="E53" i="2"/>
  <c r="L53" i="2"/>
  <c r="E54" i="2"/>
  <c r="L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L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L69" i="2"/>
  <c r="E70" i="2"/>
  <c r="K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L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K84" i="2"/>
  <c r="E85" i="2"/>
  <c r="L85" i="2"/>
  <c r="E86" i="2"/>
  <c r="L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L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L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L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K116" i="2"/>
  <c r="E117" i="2"/>
  <c r="L117" i="2"/>
  <c r="E118" i="2"/>
  <c r="L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L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L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L148" i="2"/>
  <c r="E149" i="2"/>
  <c r="G149" i="2"/>
  <c r="E150" i="2"/>
  <c r="G150" i="2"/>
  <c r="E151" i="2"/>
  <c r="G151" i="2"/>
  <c r="E152" i="2"/>
  <c r="G152" i="2"/>
  <c r="E153" i="2"/>
  <c r="G153" i="2"/>
  <c r="E154" i="2"/>
  <c r="K154" i="2"/>
  <c r="E155" i="2"/>
  <c r="G155" i="2"/>
  <c r="E156" i="2"/>
  <c r="G156" i="2"/>
  <c r="E157" i="2"/>
  <c r="G157" i="2"/>
  <c r="J16" i="2"/>
  <c r="J15" i="2"/>
  <c r="J21" i="2"/>
  <c r="J22" i="2"/>
  <c r="J23" i="2"/>
  <c r="J25" i="2"/>
  <c r="J26" i="2"/>
  <c r="J27" i="2"/>
  <c r="J29" i="2"/>
  <c r="J30" i="2"/>
  <c r="J31" i="2"/>
  <c r="J33" i="2"/>
  <c r="J34" i="2"/>
  <c r="J35" i="2"/>
  <c r="J37" i="2"/>
  <c r="J38" i="2"/>
  <c r="J39" i="2"/>
  <c r="J41" i="2"/>
  <c r="J42" i="2"/>
  <c r="J43" i="2"/>
  <c r="J45" i="2"/>
  <c r="J46" i="2"/>
  <c r="J47" i="2"/>
  <c r="J49" i="2"/>
  <c r="J50" i="2"/>
  <c r="J51" i="2"/>
  <c r="J53" i="2"/>
  <c r="J54" i="2"/>
  <c r="J55" i="2"/>
  <c r="J57" i="2"/>
  <c r="J58" i="2"/>
  <c r="J59" i="2"/>
  <c r="J61" i="2"/>
  <c r="J62" i="2"/>
  <c r="J63" i="2"/>
  <c r="J65" i="2"/>
  <c r="J66" i="2"/>
  <c r="J67" i="2"/>
  <c r="J69" i="2"/>
  <c r="J70" i="2"/>
  <c r="J71" i="2"/>
  <c r="J73" i="2"/>
  <c r="J74" i="2"/>
  <c r="J75" i="2"/>
  <c r="J77" i="2"/>
  <c r="J78" i="2"/>
  <c r="J79" i="2"/>
  <c r="J81" i="2"/>
  <c r="J82" i="2"/>
  <c r="J83" i="2"/>
  <c r="J85" i="2"/>
  <c r="J86" i="2"/>
  <c r="J87" i="2"/>
  <c r="J89" i="2"/>
  <c r="J90" i="2"/>
  <c r="J91" i="2"/>
  <c r="J93" i="2"/>
  <c r="J94" i="2"/>
  <c r="J95" i="2"/>
  <c r="J97" i="2"/>
  <c r="J98" i="2"/>
  <c r="J99" i="2"/>
  <c r="J101" i="2"/>
  <c r="J102" i="2"/>
  <c r="J103" i="2"/>
  <c r="J105" i="2"/>
  <c r="J106" i="2"/>
  <c r="J107" i="2"/>
  <c r="J109" i="2"/>
  <c r="J110" i="2"/>
  <c r="J111" i="2"/>
  <c r="J113" i="2"/>
  <c r="J114" i="2"/>
  <c r="J115" i="2"/>
  <c r="J117" i="2"/>
  <c r="J118" i="2"/>
  <c r="J119" i="2"/>
  <c r="J121" i="2"/>
  <c r="J122" i="2"/>
  <c r="J123" i="2"/>
  <c r="J125" i="2"/>
  <c r="J126" i="2"/>
  <c r="J127" i="2"/>
  <c r="J129" i="2"/>
  <c r="J130" i="2"/>
  <c r="J131" i="2"/>
  <c r="J12" i="2"/>
  <c r="J133" i="2"/>
  <c r="J134" i="2"/>
  <c r="J136" i="2"/>
  <c r="J137" i="2"/>
  <c r="J138" i="2"/>
  <c r="J140" i="2"/>
  <c r="J141" i="2"/>
  <c r="J142" i="2"/>
  <c r="J143" i="2"/>
  <c r="J144" i="2"/>
  <c r="J145" i="2"/>
  <c r="J147" i="2"/>
  <c r="J149" i="2"/>
  <c r="J150" i="2"/>
  <c r="J151" i="2"/>
  <c r="J152" i="2"/>
  <c r="J153" i="2"/>
  <c r="J154" i="2"/>
  <c r="J155" i="2"/>
  <c r="J157" i="2"/>
  <c r="K16" i="2"/>
  <c r="K15" i="2"/>
  <c r="K21" i="2"/>
  <c r="K22" i="2"/>
  <c r="K24" i="2"/>
  <c r="K25" i="2"/>
  <c r="K26" i="2"/>
  <c r="K29" i="2"/>
  <c r="K30" i="2"/>
  <c r="K31" i="2"/>
  <c r="K33" i="2"/>
  <c r="K34" i="2"/>
  <c r="K35" i="2"/>
  <c r="K38" i="2"/>
  <c r="K39" i="2"/>
  <c r="K40" i="2"/>
  <c r="K42" i="2"/>
  <c r="K43" i="2"/>
  <c r="K45" i="2"/>
  <c r="K47" i="2"/>
  <c r="K48" i="2"/>
  <c r="K49" i="2"/>
  <c r="K51" i="2"/>
  <c r="K53" i="2"/>
  <c r="K54" i="2"/>
  <c r="K56" i="2"/>
  <c r="K57" i="2"/>
  <c r="K58" i="2"/>
  <c r="K62" i="2"/>
  <c r="K63" i="2"/>
  <c r="K65" i="2"/>
  <c r="K66" i="2"/>
  <c r="K67" i="2"/>
  <c r="K71" i="2"/>
  <c r="K74" i="2"/>
  <c r="K75" i="2"/>
  <c r="K77" i="2"/>
  <c r="K80" i="2"/>
  <c r="K81" i="2"/>
  <c r="K83" i="2"/>
  <c r="K85" i="2"/>
  <c r="K86" i="2"/>
  <c r="K88" i="2"/>
  <c r="K89" i="2"/>
  <c r="K90" i="2"/>
  <c r="K93" i="2"/>
  <c r="K94" i="2"/>
  <c r="K95" i="2"/>
  <c r="K97" i="2"/>
  <c r="K98" i="2"/>
  <c r="K99" i="2"/>
  <c r="K102" i="2"/>
  <c r="K103" i="2"/>
  <c r="K106" i="2"/>
  <c r="K107" i="2"/>
  <c r="K109" i="2"/>
  <c r="K111" i="2"/>
  <c r="K112" i="2"/>
  <c r="K113" i="2"/>
  <c r="K115" i="2"/>
  <c r="K117" i="2"/>
  <c r="K118" i="2"/>
  <c r="K120" i="2"/>
  <c r="K121" i="2"/>
  <c r="K122" i="2"/>
  <c r="K126" i="2"/>
  <c r="K127" i="2"/>
  <c r="K129" i="2"/>
  <c r="K130" i="2"/>
  <c r="K131" i="2"/>
  <c r="K133" i="2"/>
  <c r="K134" i="2"/>
  <c r="K135" i="2"/>
  <c r="K137" i="2"/>
  <c r="K138" i="2"/>
  <c r="K141" i="2"/>
  <c r="K142" i="2"/>
  <c r="K143" i="2"/>
  <c r="K145" i="2"/>
  <c r="K146" i="2"/>
  <c r="K149" i="2"/>
  <c r="K151" i="2"/>
  <c r="K152" i="2"/>
  <c r="K153" i="2"/>
  <c r="K156" i="2"/>
  <c r="K157" i="2"/>
  <c r="L16" i="2"/>
  <c r="L15" i="2"/>
  <c r="L12" i="2"/>
  <c r="L23" i="2"/>
  <c r="L24" i="2"/>
  <c r="L25" i="2"/>
  <c r="L26" i="2"/>
  <c r="L27" i="2"/>
  <c r="L28" i="2"/>
  <c r="L30" i="2"/>
  <c r="L32" i="2"/>
  <c r="L33" i="2"/>
  <c r="L34" i="2"/>
  <c r="L35" i="2"/>
  <c r="L36" i="2"/>
  <c r="L38" i="2"/>
  <c r="L39" i="2"/>
  <c r="L41" i="2"/>
  <c r="L42" i="2"/>
  <c r="L43" i="2"/>
  <c r="L46" i="2"/>
  <c r="L47" i="2"/>
  <c r="L48" i="2"/>
  <c r="L49" i="2"/>
  <c r="L50" i="2"/>
  <c r="L51" i="2"/>
  <c r="L55" i="2"/>
  <c r="L56" i="2"/>
  <c r="L57" i="2"/>
  <c r="L58" i="2"/>
  <c r="L59" i="2"/>
  <c r="L60" i="2"/>
  <c r="L62" i="2"/>
  <c r="L64" i="2"/>
  <c r="L65" i="2"/>
  <c r="L66" i="2"/>
  <c r="L67" i="2"/>
  <c r="L68" i="2"/>
  <c r="L71" i="2"/>
  <c r="L73" i="2"/>
  <c r="L74" i="2"/>
  <c r="L75" i="2"/>
  <c r="L78" i="2"/>
  <c r="L80" i="2"/>
  <c r="L81" i="2"/>
  <c r="L82" i="2"/>
  <c r="L83" i="2"/>
  <c r="L87" i="2"/>
  <c r="L88" i="2"/>
  <c r="L89" i="2"/>
  <c r="L90" i="2"/>
  <c r="L91" i="2"/>
  <c r="L92" i="2"/>
  <c r="L94" i="2"/>
  <c r="L96" i="2"/>
  <c r="L97" i="2"/>
  <c r="L98" i="2"/>
  <c r="L99" i="2"/>
  <c r="L100" i="2"/>
  <c r="L102" i="2"/>
  <c r="L103" i="2"/>
  <c r="L105" i="2"/>
  <c r="L106" i="2"/>
  <c r="L107" i="2"/>
  <c r="L110" i="2"/>
  <c r="L111" i="2"/>
  <c r="L112" i="2"/>
  <c r="L113" i="2"/>
  <c r="L114" i="2"/>
  <c r="L115" i="2"/>
  <c r="L119" i="2"/>
  <c r="L120" i="2"/>
  <c r="L121" i="2"/>
  <c r="L122" i="2"/>
  <c r="L123" i="2"/>
  <c r="L124" i="2"/>
  <c r="L126" i="2"/>
  <c r="L128" i="2"/>
  <c r="L129" i="2"/>
  <c r="L130" i="2"/>
  <c r="L131" i="2"/>
  <c r="L132" i="2"/>
  <c r="L133" i="2"/>
  <c r="L134" i="2"/>
  <c r="L136" i="2"/>
  <c r="L137" i="2"/>
  <c r="L138" i="2"/>
  <c r="L139" i="2"/>
  <c r="L141" i="2"/>
  <c r="L142" i="2"/>
  <c r="L143" i="2"/>
  <c r="L145" i="2"/>
  <c r="L146" i="2"/>
  <c r="L147" i="2"/>
  <c r="L149" i="2"/>
  <c r="L150" i="2"/>
  <c r="L151" i="2"/>
  <c r="L154" i="2"/>
  <c r="L155" i="2"/>
  <c r="L157" i="2"/>
  <c r="N16" i="2"/>
  <c r="N15" i="2"/>
  <c r="G6" i="2"/>
  <c r="B10" i="2"/>
  <c r="O16" i="6"/>
  <c r="O15" i="6"/>
  <c r="L16" i="6"/>
  <c r="L15" i="6"/>
  <c r="L13" i="6"/>
  <c r="G6" i="6"/>
  <c r="B10" i="6"/>
  <c r="A9" i="7"/>
  <c r="C9" i="7" s="1"/>
  <c r="B15" i="7" s="1"/>
  <c r="D21" i="7"/>
  <c r="F21" i="7"/>
  <c r="D22" i="7"/>
  <c r="F22" i="7" s="1"/>
  <c r="D23" i="7"/>
  <c r="D24" i="7"/>
  <c r="D25" i="7"/>
  <c r="F25" i="7"/>
  <c r="D26" i="7"/>
  <c r="F26" i="7" s="1"/>
  <c r="D27" i="7"/>
  <c r="F27" i="7" s="1"/>
  <c r="D28" i="7"/>
  <c r="D29" i="7"/>
  <c r="L29" i="7" s="1"/>
  <c r="D30" i="7"/>
  <c r="F30" i="7" s="1"/>
  <c r="D31" i="7"/>
  <c r="J31" i="7" s="1"/>
  <c r="D32" i="7"/>
  <c r="F32" i="7" s="1"/>
  <c r="D33" i="7"/>
  <c r="J33" i="7" s="1"/>
  <c r="D34" i="7"/>
  <c r="F34" i="7" s="1"/>
  <c r="D35" i="7"/>
  <c r="D36" i="7"/>
  <c r="F36" i="7" s="1"/>
  <c r="D37" i="7"/>
  <c r="F37" i="7" s="1"/>
  <c r="D38" i="7"/>
  <c r="D39" i="7"/>
  <c r="J39" i="7" s="1"/>
  <c r="D40" i="7"/>
  <c r="D41" i="7"/>
  <c r="F41" i="7" s="1"/>
  <c r="D42" i="7"/>
  <c r="F42" i="7" s="1"/>
  <c r="D43" i="7"/>
  <c r="K43" i="7" s="1"/>
  <c r="F43" i="7"/>
  <c r="D44" i="7"/>
  <c r="J44" i="7" s="1"/>
  <c r="D45" i="7"/>
  <c r="I45" i="7" s="1"/>
  <c r="D46" i="7"/>
  <c r="F46" i="7" s="1"/>
  <c r="D47" i="7"/>
  <c r="D48" i="7"/>
  <c r="D49" i="7"/>
  <c r="I49" i="7" s="1"/>
  <c r="D50" i="7"/>
  <c r="K50" i="7" s="1"/>
  <c r="D51" i="7"/>
  <c r="D52" i="7"/>
  <c r="L52" i="7" s="1"/>
  <c r="D53" i="7"/>
  <c r="F53" i="7"/>
  <c r="D54" i="7"/>
  <c r="F54" i="7"/>
  <c r="D55" i="7"/>
  <c r="D56" i="7"/>
  <c r="D57" i="7"/>
  <c r="L57" i="7" s="1"/>
  <c r="D58" i="7"/>
  <c r="D59" i="7"/>
  <c r="D60" i="7"/>
  <c r="F60" i="7" s="1"/>
  <c r="D61" i="7"/>
  <c r="L61" i="7" s="1"/>
  <c r="D62" i="7"/>
  <c r="D63" i="7"/>
  <c r="D64" i="7"/>
  <c r="F64" i="7" s="1"/>
  <c r="D65" i="7"/>
  <c r="F65" i="7" s="1"/>
  <c r="D66" i="7"/>
  <c r="F66" i="7" s="1"/>
  <c r="D67" i="7"/>
  <c r="J67" i="7" s="1"/>
  <c r="D68" i="7"/>
  <c r="I68" i="7" s="1"/>
  <c r="D69" i="7"/>
  <c r="F69" i="7"/>
  <c r="D70" i="7"/>
  <c r="J70" i="7" s="1"/>
  <c r="D71" i="7"/>
  <c r="D72" i="7"/>
  <c r="F72" i="7" s="1"/>
  <c r="D73" i="7"/>
  <c r="F73" i="7" s="1"/>
  <c r="D74" i="7"/>
  <c r="I74" i="7" s="1"/>
  <c r="D75" i="7"/>
  <c r="D76" i="7"/>
  <c r="L76" i="7" s="1"/>
  <c r="D77" i="7"/>
  <c r="L77" i="7" s="1"/>
  <c r="D78" i="7"/>
  <c r="F78" i="7" s="1"/>
  <c r="D79" i="7"/>
  <c r="D80" i="7"/>
  <c r="D81" i="7"/>
  <c r="F81" i="7"/>
  <c r="D82" i="7"/>
  <c r="J82" i="7"/>
  <c r="F82" i="7"/>
  <c r="D83" i="7"/>
  <c r="F83" i="7"/>
  <c r="D84" i="7"/>
  <c r="D85" i="7"/>
  <c r="F85" i="7"/>
  <c r="D86" i="7"/>
  <c r="J86" i="7"/>
  <c r="F86" i="7"/>
  <c r="I21" i="7"/>
  <c r="I22" i="7"/>
  <c r="I25" i="7"/>
  <c r="I30" i="7"/>
  <c r="I34" i="7"/>
  <c r="I36" i="7"/>
  <c r="I41" i="7"/>
  <c r="I44" i="7"/>
  <c r="I46" i="7"/>
  <c r="I53" i="7"/>
  <c r="I54" i="7"/>
  <c r="I57" i="7"/>
  <c r="I60" i="7"/>
  <c r="I66" i="7"/>
  <c r="I69" i="7"/>
  <c r="I72" i="7"/>
  <c r="I81" i="7"/>
  <c r="I82" i="7"/>
  <c r="I83" i="7"/>
  <c r="I85" i="7"/>
  <c r="I86" i="7"/>
  <c r="H21" i="7"/>
  <c r="H22" i="7"/>
  <c r="H25" i="7"/>
  <c r="H28" i="7"/>
  <c r="H30" i="7"/>
  <c r="H33" i="7"/>
  <c r="H36" i="7"/>
  <c r="H38" i="7"/>
  <c r="H41" i="7"/>
  <c r="H44" i="7"/>
  <c r="H46" i="7"/>
  <c r="H48" i="7"/>
  <c r="H53" i="7"/>
  <c r="H54" i="7"/>
  <c r="H60" i="7"/>
  <c r="H66" i="7"/>
  <c r="H69" i="7"/>
  <c r="H72" i="7"/>
  <c r="H81" i="7"/>
  <c r="H82" i="7"/>
  <c r="H83" i="7"/>
  <c r="H85" i="7"/>
  <c r="H86" i="7"/>
  <c r="E21" i="7"/>
  <c r="K21" i="7"/>
  <c r="E22" i="7"/>
  <c r="G22" i="7"/>
  <c r="E23" i="7"/>
  <c r="G23" i="7"/>
  <c r="E24" i="7"/>
  <c r="E25" i="7"/>
  <c r="G25" i="7"/>
  <c r="E26" i="7"/>
  <c r="G26" i="7"/>
  <c r="E27" i="7"/>
  <c r="G27" i="7"/>
  <c r="E28" i="7"/>
  <c r="E29" i="7"/>
  <c r="K29" i="7"/>
  <c r="E30" i="7"/>
  <c r="G30" i="7"/>
  <c r="E31" i="7"/>
  <c r="G31" i="7"/>
  <c r="E32" i="7"/>
  <c r="E33" i="7"/>
  <c r="G33" i="7"/>
  <c r="E34" i="7"/>
  <c r="G34" i="7"/>
  <c r="E35" i="7"/>
  <c r="G35" i="7"/>
  <c r="E36" i="7"/>
  <c r="E37" i="7"/>
  <c r="K37" i="7"/>
  <c r="E38" i="7"/>
  <c r="G38" i="7"/>
  <c r="E39" i="7"/>
  <c r="G39" i="7"/>
  <c r="E40" i="7"/>
  <c r="E41" i="7"/>
  <c r="G41" i="7"/>
  <c r="E42" i="7"/>
  <c r="G42" i="7"/>
  <c r="E43" i="7"/>
  <c r="G43" i="7"/>
  <c r="E44" i="7"/>
  <c r="E45" i="7"/>
  <c r="E46" i="7"/>
  <c r="G46" i="7"/>
  <c r="E47" i="7"/>
  <c r="G47" i="7"/>
  <c r="E48" i="7"/>
  <c r="E49" i="7"/>
  <c r="G49" i="7"/>
  <c r="E50" i="7"/>
  <c r="G50" i="7"/>
  <c r="E51" i="7"/>
  <c r="G51" i="7"/>
  <c r="E52" i="7"/>
  <c r="E53" i="7"/>
  <c r="K53" i="7"/>
  <c r="E54" i="7"/>
  <c r="G54" i="7"/>
  <c r="E55" i="7"/>
  <c r="G55" i="7"/>
  <c r="E56" i="7"/>
  <c r="E57" i="7"/>
  <c r="G57" i="7"/>
  <c r="E58" i="7"/>
  <c r="G58" i="7"/>
  <c r="E59" i="7"/>
  <c r="G59" i="7"/>
  <c r="E60" i="7"/>
  <c r="E61" i="7"/>
  <c r="K61" i="7"/>
  <c r="E62" i="7"/>
  <c r="G62" i="7"/>
  <c r="E63" i="7"/>
  <c r="G63" i="7"/>
  <c r="E64" i="7"/>
  <c r="E65" i="7"/>
  <c r="G65" i="7"/>
  <c r="E66" i="7"/>
  <c r="G66" i="7"/>
  <c r="E67" i="7"/>
  <c r="G67" i="7"/>
  <c r="E68" i="7"/>
  <c r="E69" i="7"/>
  <c r="K69" i="7"/>
  <c r="E70" i="7"/>
  <c r="G70" i="7"/>
  <c r="E71" i="7"/>
  <c r="G71" i="7"/>
  <c r="E72" i="7"/>
  <c r="E73" i="7"/>
  <c r="G73" i="7"/>
  <c r="E74" i="7"/>
  <c r="G74" i="7"/>
  <c r="E75" i="7"/>
  <c r="G75" i="7"/>
  <c r="E76" i="7"/>
  <c r="E77" i="7"/>
  <c r="K77" i="7"/>
  <c r="E78" i="7"/>
  <c r="G78" i="7"/>
  <c r="E79" i="7"/>
  <c r="G79" i="7"/>
  <c r="J21" i="7"/>
  <c r="J22" i="7"/>
  <c r="J25" i="7"/>
  <c r="J26" i="7"/>
  <c r="J28" i="7"/>
  <c r="J29" i="7"/>
  <c r="J30" i="7"/>
  <c r="J36" i="7"/>
  <c r="J38" i="7"/>
  <c r="J41" i="7"/>
  <c r="J43" i="7"/>
  <c r="J46" i="7"/>
  <c r="J48" i="7"/>
  <c r="J50" i="7"/>
  <c r="J53" i="7"/>
  <c r="J54" i="7"/>
  <c r="J57" i="7"/>
  <c r="J58" i="7"/>
  <c r="J60" i="7"/>
  <c r="J61" i="7"/>
  <c r="J66" i="7"/>
  <c r="J69" i="7"/>
  <c r="J72" i="7"/>
  <c r="J78" i="7"/>
  <c r="J80" i="7"/>
  <c r="J81" i="7"/>
  <c r="J83" i="7"/>
  <c r="J85" i="7"/>
  <c r="K22" i="7"/>
  <c r="K30" i="7"/>
  <c r="K34" i="7"/>
  <c r="K38" i="7"/>
  <c r="K46" i="7"/>
  <c r="K54" i="7"/>
  <c r="K66" i="7"/>
  <c r="K75" i="7"/>
  <c r="K78" i="7"/>
  <c r="L21" i="7"/>
  <c r="L22" i="7"/>
  <c r="L25" i="7"/>
  <c r="L26" i="7"/>
  <c r="L30" i="7"/>
  <c r="L33" i="7"/>
  <c r="L34" i="7"/>
  <c r="L41" i="7"/>
  <c r="L42" i="7"/>
  <c r="L46" i="7"/>
  <c r="L50" i="7"/>
  <c r="L53" i="7"/>
  <c r="L54" i="7"/>
  <c r="L66" i="7"/>
  <c r="L69" i="7"/>
  <c r="L73" i="7"/>
  <c r="L78" i="7"/>
  <c r="L82" i="7"/>
  <c r="B10" i="7"/>
  <c r="E24" i="3"/>
  <c r="F24" i="3"/>
  <c r="G24" i="3"/>
  <c r="N24" i="3"/>
  <c r="E25" i="3"/>
  <c r="F25" i="3"/>
  <c r="G25" i="3"/>
  <c r="N25" i="3"/>
  <c r="E26" i="3"/>
  <c r="F26" i="3"/>
  <c r="P26" i="3"/>
  <c r="R26" i="3"/>
  <c r="T26" i="3"/>
  <c r="G26" i="3"/>
  <c r="N26" i="3"/>
  <c r="D11" i="3"/>
  <c r="D12" i="3"/>
  <c r="P23" i="3"/>
  <c r="R23" i="3"/>
  <c r="T23" i="3"/>
  <c r="E23" i="3"/>
  <c r="F23" i="3"/>
  <c r="D13" i="3"/>
  <c r="Q24" i="3"/>
  <c r="Q25" i="3"/>
  <c r="Q26" i="3"/>
  <c r="E88" i="3"/>
  <c r="F88" i="3"/>
  <c r="G88" i="3"/>
  <c r="N88" i="3"/>
  <c r="Q88" i="3"/>
  <c r="E89" i="3"/>
  <c r="F89" i="3"/>
  <c r="G89" i="3"/>
  <c r="N89" i="3"/>
  <c r="Q89" i="3"/>
  <c r="E87" i="3"/>
  <c r="F87" i="3"/>
  <c r="G87" i="3"/>
  <c r="E86" i="3"/>
  <c r="F86" i="3"/>
  <c r="G86" i="3"/>
  <c r="E85" i="3"/>
  <c r="F85" i="3"/>
  <c r="G85" i="3"/>
  <c r="E84" i="3"/>
  <c r="F84" i="3"/>
  <c r="G84" i="3"/>
  <c r="E83" i="3"/>
  <c r="F83" i="3"/>
  <c r="G83" i="3"/>
  <c r="E82" i="3"/>
  <c r="F82" i="3"/>
  <c r="G82" i="3"/>
  <c r="E81" i="3"/>
  <c r="F81" i="3"/>
  <c r="G81" i="3"/>
  <c r="E80" i="3"/>
  <c r="F80" i="3"/>
  <c r="G80" i="3"/>
  <c r="E77" i="3"/>
  <c r="F77" i="3"/>
  <c r="G77" i="3"/>
  <c r="E76" i="3"/>
  <c r="F76" i="3"/>
  <c r="G76" i="3"/>
  <c r="E75" i="3"/>
  <c r="F75" i="3"/>
  <c r="G75" i="3"/>
  <c r="E74" i="3"/>
  <c r="F74" i="3"/>
  <c r="G74" i="3"/>
  <c r="E73" i="3"/>
  <c r="F73" i="3"/>
  <c r="G73" i="3"/>
  <c r="E72" i="3"/>
  <c r="F72" i="3"/>
  <c r="G72" i="3"/>
  <c r="E67" i="3"/>
  <c r="F67" i="3"/>
  <c r="G67" i="3"/>
  <c r="E64" i="3"/>
  <c r="F64" i="3"/>
  <c r="G64" i="3"/>
  <c r="E63" i="3"/>
  <c r="F63" i="3"/>
  <c r="G63" i="3"/>
  <c r="E60" i="3"/>
  <c r="F60" i="3"/>
  <c r="G60" i="3"/>
  <c r="E58" i="3"/>
  <c r="F58" i="3"/>
  <c r="G58" i="3"/>
  <c r="E57" i="3"/>
  <c r="F57" i="3"/>
  <c r="G57" i="3"/>
  <c r="E32" i="3"/>
  <c r="F32" i="3"/>
  <c r="G32" i="3"/>
  <c r="E31" i="3"/>
  <c r="F31" i="3"/>
  <c r="P31" i="3"/>
  <c r="E30" i="3"/>
  <c r="F30" i="3"/>
  <c r="G30" i="3"/>
  <c r="G28" i="3"/>
  <c r="P53" i="1"/>
  <c r="P72" i="1"/>
  <c r="P110" i="1"/>
  <c r="P140" i="1"/>
  <c r="E21" i="3"/>
  <c r="F21" i="3"/>
  <c r="P21" i="3"/>
  <c r="E22" i="3"/>
  <c r="F22" i="3"/>
  <c r="G22" i="3"/>
  <c r="E27" i="3"/>
  <c r="F27" i="3"/>
  <c r="P27" i="3"/>
  <c r="G27" i="3"/>
  <c r="E29" i="3"/>
  <c r="F29" i="3"/>
  <c r="G29" i="3"/>
  <c r="P30" i="3"/>
  <c r="R30" i="3"/>
  <c r="T30" i="3"/>
  <c r="P32" i="3"/>
  <c r="R32" i="3"/>
  <c r="T32" i="3"/>
  <c r="E33" i="3"/>
  <c r="F33" i="3"/>
  <c r="G33" i="3"/>
  <c r="E34" i="3"/>
  <c r="F34" i="3"/>
  <c r="E35" i="3"/>
  <c r="F35" i="3"/>
  <c r="G35" i="3"/>
  <c r="E36" i="3"/>
  <c r="F36" i="3"/>
  <c r="E37" i="3"/>
  <c r="F37" i="3"/>
  <c r="P37" i="3"/>
  <c r="G37" i="3"/>
  <c r="R37" i="3"/>
  <c r="T37" i="3"/>
  <c r="E38" i="3"/>
  <c r="F38" i="3"/>
  <c r="G38" i="3"/>
  <c r="P38" i="3"/>
  <c r="R38" i="3"/>
  <c r="T38" i="3"/>
  <c r="E39" i="3"/>
  <c r="F39" i="3"/>
  <c r="P39" i="3"/>
  <c r="R39" i="3"/>
  <c r="T39" i="3"/>
  <c r="G39" i="3"/>
  <c r="E40" i="3"/>
  <c r="F40" i="3"/>
  <c r="G40" i="3"/>
  <c r="P40" i="3"/>
  <c r="R40" i="3"/>
  <c r="T40" i="3"/>
  <c r="E41" i="3"/>
  <c r="F41" i="3"/>
  <c r="P41" i="3"/>
  <c r="E42" i="3"/>
  <c r="F42" i="3"/>
  <c r="G42" i="3"/>
  <c r="E43" i="3"/>
  <c r="F43" i="3"/>
  <c r="G43" i="3"/>
  <c r="E44" i="3"/>
  <c r="F44" i="3"/>
  <c r="E45" i="3"/>
  <c r="F45" i="3"/>
  <c r="P45" i="3"/>
  <c r="G45" i="3"/>
  <c r="R45" i="3"/>
  <c r="T45" i="3"/>
  <c r="E46" i="3"/>
  <c r="F46" i="3"/>
  <c r="G46" i="3"/>
  <c r="P46" i="3"/>
  <c r="R46" i="3"/>
  <c r="T46" i="3"/>
  <c r="E47" i="3"/>
  <c r="F47" i="3"/>
  <c r="P47" i="3"/>
  <c r="R47" i="3"/>
  <c r="T47" i="3"/>
  <c r="G47" i="3"/>
  <c r="E48" i="3"/>
  <c r="F48" i="3"/>
  <c r="G48" i="3"/>
  <c r="E49" i="3"/>
  <c r="F49" i="3"/>
  <c r="G49" i="3"/>
  <c r="P49" i="3"/>
  <c r="E50" i="3"/>
  <c r="F50" i="3"/>
  <c r="G50" i="3"/>
  <c r="E51" i="3"/>
  <c r="F51" i="3"/>
  <c r="G51" i="3"/>
  <c r="E52" i="3"/>
  <c r="F52" i="3"/>
  <c r="E53" i="3"/>
  <c r="F53" i="3"/>
  <c r="P53" i="3"/>
  <c r="G53" i="3"/>
  <c r="R53" i="3"/>
  <c r="T53" i="3"/>
  <c r="E54" i="3"/>
  <c r="F54" i="3"/>
  <c r="G54" i="3"/>
  <c r="P54" i="3"/>
  <c r="R54" i="3"/>
  <c r="T54" i="3"/>
  <c r="E55" i="3"/>
  <c r="F55" i="3"/>
  <c r="P55" i="3"/>
  <c r="R55" i="3"/>
  <c r="T55" i="3"/>
  <c r="G55" i="3"/>
  <c r="E56" i="3"/>
  <c r="F56" i="3"/>
  <c r="G56" i="3"/>
  <c r="P56" i="3"/>
  <c r="R56" i="3"/>
  <c r="T56" i="3"/>
  <c r="P57" i="3"/>
  <c r="R57" i="3"/>
  <c r="T57" i="3"/>
  <c r="E59" i="3"/>
  <c r="F59" i="3"/>
  <c r="G59" i="3"/>
  <c r="P60" i="3"/>
  <c r="E61" i="3"/>
  <c r="F61" i="3"/>
  <c r="G61" i="3"/>
  <c r="E62" i="3"/>
  <c r="F62" i="3"/>
  <c r="G62" i="3"/>
  <c r="P63" i="3"/>
  <c r="R63" i="3"/>
  <c r="T63" i="3"/>
  <c r="P64" i="3"/>
  <c r="R64" i="3"/>
  <c r="T64" i="3"/>
  <c r="E65" i="3"/>
  <c r="F65" i="3"/>
  <c r="P65" i="3"/>
  <c r="G65" i="3"/>
  <c r="E66" i="3"/>
  <c r="F66" i="3"/>
  <c r="G66" i="3"/>
  <c r="E68" i="3"/>
  <c r="F68" i="3"/>
  <c r="P68" i="3"/>
  <c r="G68" i="3"/>
  <c r="R68" i="3"/>
  <c r="T68" i="3"/>
  <c r="E69" i="3"/>
  <c r="F69" i="3"/>
  <c r="G69" i="3"/>
  <c r="P69" i="3"/>
  <c r="R69" i="3"/>
  <c r="T69" i="3"/>
  <c r="E70" i="3"/>
  <c r="F70" i="3"/>
  <c r="P70" i="3"/>
  <c r="R70" i="3"/>
  <c r="T70" i="3"/>
  <c r="G70" i="3"/>
  <c r="E71" i="3"/>
  <c r="F71" i="3"/>
  <c r="G71" i="3"/>
  <c r="P71" i="3"/>
  <c r="R71" i="3"/>
  <c r="T71" i="3"/>
  <c r="P72" i="3"/>
  <c r="P74" i="3"/>
  <c r="R74" i="3"/>
  <c r="T74" i="3"/>
  <c r="P76" i="3"/>
  <c r="P77" i="3"/>
  <c r="R77" i="3"/>
  <c r="T77" i="3"/>
  <c r="E78" i="3"/>
  <c r="F78" i="3"/>
  <c r="E79" i="3"/>
  <c r="F79" i="3"/>
  <c r="P79" i="3"/>
  <c r="G79" i="3"/>
  <c r="R79" i="3"/>
  <c r="T79" i="3"/>
  <c r="P82" i="3"/>
  <c r="P83" i="3"/>
  <c r="R83" i="3"/>
  <c r="T83" i="3"/>
  <c r="P84" i="3"/>
  <c r="R84" i="3"/>
  <c r="T84" i="3"/>
  <c r="P86" i="3"/>
  <c r="G16" i="7"/>
  <c r="G15" i="7"/>
  <c r="E80" i="7"/>
  <c r="G80" i="7"/>
  <c r="E81" i="7"/>
  <c r="E82" i="7"/>
  <c r="K82" i="7"/>
  <c r="G82" i="7"/>
  <c r="E83" i="7"/>
  <c r="E84" i="7"/>
  <c r="G84" i="7"/>
  <c r="E85" i="7"/>
  <c r="E86" i="7"/>
  <c r="K86" i="7"/>
  <c r="G86" i="7"/>
  <c r="E87" i="7"/>
  <c r="E88" i="7"/>
  <c r="L88" i="7"/>
  <c r="G88" i="7"/>
  <c r="E89" i="7"/>
  <c r="G89" i="7"/>
  <c r="E90" i="7"/>
  <c r="G90" i="7"/>
  <c r="E91" i="7"/>
  <c r="E92" i="7"/>
  <c r="E93" i="7"/>
  <c r="G93" i="7"/>
  <c r="E94" i="7"/>
  <c r="K94" i="7"/>
  <c r="E95" i="7"/>
  <c r="E96" i="7"/>
  <c r="K96" i="7"/>
  <c r="G96" i="7"/>
  <c r="E97" i="7"/>
  <c r="E98" i="7"/>
  <c r="G98" i="7"/>
  <c r="E99" i="7"/>
  <c r="E100" i="7"/>
  <c r="G100" i="7"/>
  <c r="E101" i="7"/>
  <c r="G101" i="7"/>
  <c r="E102" i="7"/>
  <c r="K102" i="7"/>
  <c r="G102" i="7"/>
  <c r="E103" i="7"/>
  <c r="E104" i="7"/>
  <c r="L104" i="7"/>
  <c r="G104" i="7"/>
  <c r="E105" i="7"/>
  <c r="G105" i="7"/>
  <c r="E106" i="7"/>
  <c r="G106" i="7"/>
  <c r="E107" i="7"/>
  <c r="K107" i="7"/>
  <c r="E108" i="7"/>
  <c r="E109" i="7"/>
  <c r="G109" i="7"/>
  <c r="E110" i="7"/>
  <c r="K110" i="7"/>
  <c r="E111" i="7"/>
  <c r="E112" i="7"/>
  <c r="K112" i="7"/>
  <c r="G112" i="7"/>
  <c r="E113" i="7"/>
  <c r="L113" i="7"/>
  <c r="E114" i="7"/>
  <c r="G114" i="7"/>
  <c r="E115" i="7"/>
  <c r="E116" i="7"/>
  <c r="G116" i="7"/>
  <c r="E117" i="7"/>
  <c r="G117" i="7"/>
  <c r="E118" i="7"/>
  <c r="K118" i="7"/>
  <c r="G118" i="7"/>
  <c r="E119" i="7"/>
  <c r="E120" i="7"/>
  <c r="L120" i="7"/>
  <c r="G120" i="7"/>
  <c r="E121" i="7"/>
  <c r="G121" i="7"/>
  <c r="H16" i="7"/>
  <c r="H15" i="7"/>
  <c r="H13" i="7"/>
  <c r="H12" i="7"/>
  <c r="D87" i="7"/>
  <c r="H87" i="7"/>
  <c r="D88" i="7"/>
  <c r="I88" i="7"/>
  <c r="H88" i="7"/>
  <c r="D89" i="7"/>
  <c r="H89" i="7"/>
  <c r="D90" i="7"/>
  <c r="J90" i="7"/>
  <c r="H90" i="7"/>
  <c r="D91" i="7"/>
  <c r="H91" i="7"/>
  <c r="D92" i="7"/>
  <c r="I92" i="7"/>
  <c r="H92" i="7"/>
  <c r="D93" i="7"/>
  <c r="H93" i="7"/>
  <c r="D94" i="7"/>
  <c r="J94" i="7"/>
  <c r="H94" i="7"/>
  <c r="D95" i="7"/>
  <c r="H95" i="7"/>
  <c r="D96" i="7"/>
  <c r="I96" i="7"/>
  <c r="H96" i="7"/>
  <c r="D97" i="7"/>
  <c r="H97" i="7"/>
  <c r="D98" i="7"/>
  <c r="J98" i="7"/>
  <c r="H98" i="7"/>
  <c r="D99" i="7"/>
  <c r="H99" i="7"/>
  <c r="D100" i="7"/>
  <c r="I100" i="7"/>
  <c r="H100" i="7"/>
  <c r="D101" i="7"/>
  <c r="H101" i="7"/>
  <c r="D102" i="7"/>
  <c r="J102" i="7"/>
  <c r="H102" i="7"/>
  <c r="D103" i="7"/>
  <c r="H103" i="7"/>
  <c r="D104" i="7"/>
  <c r="I104" i="7"/>
  <c r="H104" i="7"/>
  <c r="D105" i="7"/>
  <c r="H105" i="7"/>
  <c r="D106" i="7"/>
  <c r="J106" i="7"/>
  <c r="H106" i="7"/>
  <c r="D107" i="7"/>
  <c r="H107" i="7"/>
  <c r="D108" i="7"/>
  <c r="I108" i="7"/>
  <c r="H108" i="7"/>
  <c r="D109" i="7"/>
  <c r="H109" i="7"/>
  <c r="D110" i="7"/>
  <c r="J110" i="7"/>
  <c r="H110" i="7"/>
  <c r="D111" i="7"/>
  <c r="H111" i="7"/>
  <c r="D112" i="7"/>
  <c r="I112" i="7"/>
  <c r="H112" i="7"/>
  <c r="D113" i="7"/>
  <c r="H113" i="7"/>
  <c r="D114" i="7"/>
  <c r="J114" i="7"/>
  <c r="H114" i="7"/>
  <c r="D115" i="7"/>
  <c r="H115" i="7"/>
  <c r="D116" i="7"/>
  <c r="I116" i="7"/>
  <c r="H116" i="7"/>
  <c r="D117" i="7"/>
  <c r="H117" i="7"/>
  <c r="D118" i="7"/>
  <c r="J118" i="7"/>
  <c r="H118" i="7"/>
  <c r="D119" i="7"/>
  <c r="H119" i="7"/>
  <c r="D120" i="7"/>
  <c r="I120" i="7"/>
  <c r="H120" i="7"/>
  <c r="D121" i="7"/>
  <c r="H121" i="7"/>
  <c r="J16" i="7"/>
  <c r="J15" i="7"/>
  <c r="J87" i="7"/>
  <c r="J89" i="7"/>
  <c r="J91" i="7"/>
  <c r="J92" i="7"/>
  <c r="J93" i="7"/>
  <c r="J95" i="7"/>
  <c r="J96" i="7"/>
  <c r="J97" i="7"/>
  <c r="J99" i="7"/>
  <c r="J100" i="7"/>
  <c r="J101" i="7"/>
  <c r="J103" i="7"/>
  <c r="J105" i="7"/>
  <c r="J107" i="7"/>
  <c r="J108" i="7"/>
  <c r="J109" i="7"/>
  <c r="J111" i="7"/>
  <c r="J112" i="7"/>
  <c r="J113" i="7"/>
  <c r="J115" i="7"/>
  <c r="J116" i="7"/>
  <c r="J117" i="7"/>
  <c r="J119" i="7"/>
  <c r="J121" i="7"/>
  <c r="I16" i="7"/>
  <c r="I15" i="7"/>
  <c r="I13" i="7"/>
  <c r="I87" i="7"/>
  <c r="I89" i="7"/>
  <c r="I90" i="7"/>
  <c r="I91" i="7"/>
  <c r="I93" i="7"/>
  <c r="I94" i="7"/>
  <c r="I95" i="7"/>
  <c r="I97" i="7"/>
  <c r="I98" i="7"/>
  <c r="I99" i="7"/>
  <c r="I101" i="7"/>
  <c r="I103" i="7"/>
  <c r="I105" i="7"/>
  <c r="I106" i="7"/>
  <c r="I107" i="7"/>
  <c r="I109" i="7"/>
  <c r="I110" i="7"/>
  <c r="I111" i="7"/>
  <c r="I113" i="7"/>
  <c r="I114" i="7"/>
  <c r="I115" i="7"/>
  <c r="I117" i="7"/>
  <c r="I119" i="7"/>
  <c r="I121" i="7"/>
  <c r="K16" i="7"/>
  <c r="K15" i="7"/>
  <c r="K87" i="7"/>
  <c r="K88" i="7"/>
  <c r="K89" i="7"/>
  <c r="K93" i="7"/>
  <c r="K95" i="7"/>
  <c r="K99" i="7"/>
  <c r="K100" i="7"/>
  <c r="K103" i="7"/>
  <c r="K104" i="7"/>
  <c r="K105" i="7"/>
  <c r="K109" i="7"/>
  <c r="K111" i="7"/>
  <c r="K115" i="7"/>
  <c r="K116" i="7"/>
  <c r="K119" i="7"/>
  <c r="K120" i="7"/>
  <c r="K121" i="7"/>
  <c r="F16" i="7"/>
  <c r="F15" i="7"/>
  <c r="F12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L16" i="7"/>
  <c r="L15" i="7"/>
  <c r="L13" i="7"/>
  <c r="L89" i="7"/>
  <c r="L90" i="7"/>
  <c r="L92" i="7"/>
  <c r="L96" i="7"/>
  <c r="L100" i="7"/>
  <c r="L101" i="7"/>
  <c r="L102" i="7"/>
  <c r="L105" i="7"/>
  <c r="L106" i="7"/>
  <c r="L110" i="7"/>
  <c r="L112" i="7"/>
  <c r="L116" i="7"/>
  <c r="L117" i="7"/>
  <c r="L118" i="7"/>
  <c r="L121" i="7"/>
  <c r="C16" i="7"/>
  <c r="C15" i="7"/>
  <c r="N16" i="7"/>
  <c r="N15" i="7"/>
  <c r="N13" i="7"/>
  <c r="N12" i="7"/>
  <c r="O16" i="7"/>
  <c r="O15" i="7"/>
  <c r="O12" i="7"/>
  <c r="O13" i="7"/>
  <c r="G4" i="7"/>
  <c r="P16" i="7"/>
  <c r="P15" i="7"/>
  <c r="G5" i="7"/>
  <c r="Q16" i="7"/>
  <c r="Q15" i="7"/>
  <c r="Q13" i="7"/>
  <c r="Q12" i="7"/>
  <c r="G6" i="7"/>
  <c r="G7" i="7"/>
  <c r="E16" i="7"/>
  <c r="E15" i="7"/>
  <c r="M16" i="7"/>
  <c r="M15" i="7"/>
  <c r="M12" i="7"/>
  <c r="M13" i="7"/>
  <c r="D16" i="7"/>
  <c r="D15" i="7"/>
  <c r="D122" i="7"/>
  <c r="I122" i="7"/>
  <c r="E122" i="7"/>
  <c r="G122" i="7"/>
  <c r="J122" i="7"/>
  <c r="D123" i="7"/>
  <c r="H123" i="7"/>
  <c r="E123" i="7"/>
  <c r="G123" i="7"/>
  <c r="I123" i="7"/>
  <c r="D124" i="7"/>
  <c r="E124" i="7"/>
  <c r="F124" i="7"/>
  <c r="H124" i="7"/>
  <c r="I124" i="7"/>
  <c r="J124" i="7"/>
  <c r="L124" i="7"/>
  <c r="D125" i="7"/>
  <c r="H125" i="7"/>
  <c r="E125" i="7"/>
  <c r="L125" i="7"/>
  <c r="F125" i="7"/>
  <c r="G125" i="7"/>
  <c r="I125" i="7"/>
  <c r="J125" i="7"/>
  <c r="K125" i="7"/>
  <c r="D126" i="7"/>
  <c r="I126" i="7"/>
  <c r="E126" i="7"/>
  <c r="F126" i="7"/>
  <c r="G126" i="7"/>
  <c r="H126" i="7"/>
  <c r="J126" i="7"/>
  <c r="K126" i="7"/>
  <c r="L126" i="7"/>
  <c r="D127" i="7"/>
  <c r="I127" i="7"/>
  <c r="E127" i="7"/>
  <c r="G127" i="7"/>
  <c r="H127" i="7"/>
  <c r="K127" i="7"/>
  <c r="L127" i="7"/>
  <c r="D128" i="7"/>
  <c r="I128" i="7"/>
  <c r="E128" i="7"/>
  <c r="F128" i="7"/>
  <c r="H128" i="7"/>
  <c r="L128" i="7"/>
  <c r="D129" i="7"/>
  <c r="E129" i="7"/>
  <c r="L129" i="7"/>
  <c r="F129" i="7"/>
  <c r="G129" i="7"/>
  <c r="H129" i="7"/>
  <c r="I129" i="7"/>
  <c r="J129" i="7"/>
  <c r="K129" i="7"/>
  <c r="D130" i="7"/>
  <c r="I130" i="7"/>
  <c r="E130" i="7"/>
  <c r="F130" i="7"/>
  <c r="G130" i="7"/>
  <c r="H130" i="7"/>
  <c r="J130" i="7"/>
  <c r="K130" i="7"/>
  <c r="L130" i="7"/>
  <c r="D131" i="7"/>
  <c r="I131" i="7"/>
  <c r="E131" i="7"/>
  <c r="G131" i="7"/>
  <c r="H131" i="7"/>
  <c r="K131" i="7"/>
  <c r="L131" i="7"/>
  <c r="D132" i="7"/>
  <c r="I132" i="7"/>
  <c r="E132" i="7"/>
  <c r="F132" i="7"/>
  <c r="H132" i="7"/>
  <c r="L132" i="7"/>
  <c r="D133" i="7"/>
  <c r="H133" i="7"/>
  <c r="E133" i="7"/>
  <c r="L133" i="7"/>
  <c r="F133" i="7"/>
  <c r="G133" i="7"/>
  <c r="I133" i="7"/>
  <c r="J133" i="7"/>
  <c r="K133" i="7"/>
  <c r="D134" i="7"/>
  <c r="I134" i="7"/>
  <c r="E134" i="7"/>
  <c r="F134" i="7"/>
  <c r="G134" i="7"/>
  <c r="K134" i="7"/>
  <c r="L134" i="7"/>
  <c r="D135" i="7"/>
  <c r="E135" i="7"/>
  <c r="K135" i="7"/>
  <c r="G135" i="7"/>
  <c r="H135" i="7"/>
  <c r="I135" i="7"/>
  <c r="L135" i="7"/>
  <c r="D136" i="7"/>
  <c r="H136" i="7"/>
  <c r="E136" i="7"/>
  <c r="D137" i="7"/>
  <c r="E137" i="7"/>
  <c r="L137" i="7"/>
  <c r="F137" i="7"/>
  <c r="G137" i="7"/>
  <c r="H137" i="7"/>
  <c r="I137" i="7"/>
  <c r="J137" i="7"/>
  <c r="K137" i="7"/>
  <c r="D138" i="7"/>
  <c r="I138" i="7"/>
  <c r="E138" i="7"/>
  <c r="G138" i="7"/>
  <c r="L138" i="7"/>
  <c r="D139" i="7"/>
  <c r="E139" i="7"/>
  <c r="K139" i="7"/>
  <c r="G139" i="7"/>
  <c r="H139" i="7"/>
  <c r="I139" i="7"/>
  <c r="L139" i="7"/>
  <c r="D140" i="7"/>
  <c r="H140" i="7"/>
  <c r="E140" i="7"/>
  <c r="D141" i="7"/>
  <c r="H141" i="7"/>
  <c r="E141" i="7"/>
  <c r="L141" i="7"/>
  <c r="F141" i="7"/>
  <c r="G141" i="7"/>
  <c r="I141" i="7"/>
  <c r="J141" i="7"/>
  <c r="D142" i="7"/>
  <c r="I142" i="7"/>
  <c r="E142" i="7"/>
  <c r="G142" i="7"/>
  <c r="D143" i="7"/>
  <c r="H143" i="7"/>
  <c r="E143" i="7"/>
  <c r="G143" i="7"/>
  <c r="I143" i="7"/>
  <c r="D144" i="7"/>
  <c r="H144" i="7"/>
  <c r="E144" i="7"/>
  <c r="F144" i="7"/>
  <c r="I144" i="7"/>
  <c r="J144" i="7"/>
  <c r="D145" i="7"/>
  <c r="H145" i="7"/>
  <c r="E145" i="7"/>
  <c r="L145" i="7"/>
  <c r="F145" i="7"/>
  <c r="I145" i="7"/>
  <c r="J145" i="7"/>
  <c r="D146" i="7"/>
  <c r="I146" i="7"/>
  <c r="E146" i="7"/>
  <c r="F146" i="7"/>
  <c r="G146" i="7"/>
  <c r="H146" i="7"/>
  <c r="J146" i="7"/>
  <c r="D147" i="7"/>
  <c r="H147" i="7"/>
  <c r="E147" i="7"/>
  <c r="G147" i="7"/>
  <c r="K147" i="7"/>
  <c r="D148" i="7"/>
  <c r="I148" i="7"/>
  <c r="E148" i="7"/>
  <c r="F148" i="7"/>
  <c r="H148" i="7"/>
  <c r="J148" i="7"/>
  <c r="L148" i="7"/>
  <c r="D149" i="7"/>
  <c r="E149" i="7"/>
  <c r="L149" i="7"/>
  <c r="F149" i="7"/>
  <c r="H149" i="7"/>
  <c r="I149" i="7"/>
  <c r="J149" i="7"/>
  <c r="K149" i="7"/>
  <c r="D150" i="7"/>
  <c r="I150" i="7"/>
  <c r="E150" i="7"/>
  <c r="F150" i="7"/>
  <c r="G150" i="7"/>
  <c r="H150" i="7"/>
  <c r="J150" i="7"/>
  <c r="D151" i="7"/>
  <c r="H151" i="7"/>
  <c r="E151" i="7"/>
  <c r="G151" i="7"/>
  <c r="K151" i="7"/>
  <c r="D152" i="7"/>
  <c r="I152" i="7"/>
  <c r="E152" i="7"/>
  <c r="F152" i="7"/>
  <c r="H152" i="7"/>
  <c r="J152" i="7"/>
  <c r="L152" i="7"/>
  <c r="D153" i="7"/>
  <c r="H153" i="7"/>
  <c r="E153" i="7"/>
  <c r="L153" i="7"/>
  <c r="F153" i="7"/>
  <c r="I153" i="7"/>
  <c r="J153" i="7"/>
  <c r="K153" i="7"/>
  <c r="D154" i="7"/>
  <c r="I154" i="7"/>
  <c r="E154" i="7"/>
  <c r="F154" i="7"/>
  <c r="G154" i="7"/>
  <c r="J154" i="7"/>
  <c r="K154" i="7"/>
  <c r="L154" i="7"/>
  <c r="D155" i="7"/>
  <c r="E155" i="7"/>
  <c r="K155" i="7"/>
  <c r="G155" i="7"/>
  <c r="H155" i="7"/>
  <c r="I155" i="7"/>
  <c r="L155" i="7"/>
  <c r="D156" i="7"/>
  <c r="J156" i="7"/>
  <c r="E156" i="7"/>
  <c r="F156" i="7"/>
  <c r="H156" i="7"/>
  <c r="I156" i="7"/>
  <c r="L156" i="7"/>
  <c r="D157" i="7"/>
  <c r="H157" i="7"/>
  <c r="E157" i="7"/>
  <c r="L157" i="7"/>
  <c r="F157" i="7"/>
  <c r="G157" i="7"/>
  <c r="I157" i="7"/>
  <c r="J157" i="7"/>
  <c r="K157" i="7"/>
  <c r="D158" i="7"/>
  <c r="I158" i="7"/>
  <c r="E158" i="7"/>
  <c r="F158" i="7"/>
  <c r="G158" i="7"/>
  <c r="H158" i="7"/>
  <c r="K158" i="7"/>
  <c r="L158" i="7"/>
  <c r="D159" i="7"/>
  <c r="E159" i="7"/>
  <c r="G159" i="7"/>
  <c r="H159" i="7"/>
  <c r="D160" i="7"/>
  <c r="F160" i="7"/>
  <c r="E160" i="7"/>
  <c r="L160" i="7"/>
  <c r="D161" i="7"/>
  <c r="E161" i="7"/>
  <c r="L161" i="7"/>
  <c r="F161" i="7"/>
  <c r="G161" i="7"/>
  <c r="H161" i="7"/>
  <c r="I161" i="7"/>
  <c r="J161" i="7"/>
  <c r="D162" i="7"/>
  <c r="I162" i="7"/>
  <c r="E162" i="7"/>
  <c r="F162" i="7"/>
  <c r="G162" i="7"/>
  <c r="H162" i="7"/>
  <c r="K162" i="7"/>
  <c r="L162" i="7"/>
  <c r="D163" i="7"/>
  <c r="E163" i="7"/>
  <c r="G163" i="7"/>
  <c r="H163" i="7"/>
  <c r="D164" i="7"/>
  <c r="F164" i="7"/>
  <c r="E164" i="7"/>
  <c r="L164" i="7"/>
  <c r="D165" i="7"/>
  <c r="H165" i="7"/>
  <c r="E165" i="7"/>
  <c r="L165" i="7"/>
  <c r="F165" i="7"/>
  <c r="G165" i="7"/>
  <c r="I165" i="7"/>
  <c r="J165" i="7"/>
  <c r="D166" i="7"/>
  <c r="I166" i="7"/>
  <c r="E166" i="7"/>
  <c r="G166" i="7"/>
  <c r="D167" i="7"/>
  <c r="E167" i="7"/>
  <c r="G167" i="7"/>
  <c r="H167" i="7"/>
  <c r="I167" i="7"/>
  <c r="D168" i="7"/>
  <c r="F168" i="7"/>
  <c r="E168" i="7"/>
  <c r="D169" i="7"/>
  <c r="E169" i="7"/>
  <c r="L169" i="7"/>
  <c r="F169" i="7"/>
  <c r="H169" i="7"/>
  <c r="I169" i="7"/>
  <c r="J169" i="7"/>
  <c r="D170" i="7"/>
  <c r="I170" i="7"/>
  <c r="E170" i="7"/>
  <c r="G170" i="7"/>
  <c r="D171" i="7"/>
  <c r="E171" i="7"/>
  <c r="G171" i="7"/>
  <c r="H171" i="7"/>
  <c r="I171" i="7"/>
  <c r="D172" i="7"/>
  <c r="F172" i="7"/>
  <c r="E172" i="7"/>
  <c r="D173" i="7"/>
  <c r="H173" i="7"/>
  <c r="E173" i="7"/>
  <c r="L173" i="7"/>
  <c r="F173" i="7"/>
  <c r="I173" i="7"/>
  <c r="J173" i="7"/>
  <c r="D174" i="7"/>
  <c r="I174" i="7"/>
  <c r="E174" i="7"/>
  <c r="G174" i="7"/>
  <c r="J174" i="7"/>
  <c r="D175" i="7"/>
  <c r="H175" i="7"/>
  <c r="E175" i="7"/>
  <c r="G175" i="7"/>
  <c r="I175" i="7"/>
  <c r="K175" i="7"/>
  <c r="D176" i="7"/>
  <c r="E176" i="7"/>
  <c r="F176" i="7"/>
  <c r="H176" i="7"/>
  <c r="I176" i="7"/>
  <c r="J176" i="7"/>
  <c r="D177" i="7"/>
  <c r="E177" i="7"/>
  <c r="L177" i="7"/>
  <c r="F177" i="7"/>
  <c r="G177" i="7"/>
  <c r="H177" i="7"/>
  <c r="I177" i="7"/>
  <c r="J177" i="7"/>
  <c r="D178" i="7"/>
  <c r="I178" i="7"/>
  <c r="E178" i="7"/>
  <c r="G178" i="7"/>
  <c r="D179" i="7"/>
  <c r="H179" i="7"/>
  <c r="E179" i="7"/>
  <c r="G179" i="7"/>
  <c r="I179" i="7"/>
  <c r="K179" i="7"/>
  <c r="D180" i="7"/>
  <c r="E180" i="7"/>
  <c r="F180" i="7"/>
  <c r="H180" i="7"/>
  <c r="I180" i="7"/>
  <c r="J180" i="7"/>
  <c r="D181" i="7"/>
  <c r="H181" i="7"/>
  <c r="E181" i="7"/>
  <c r="L181" i="7"/>
  <c r="F181" i="7"/>
  <c r="G181" i="7"/>
  <c r="I181" i="7"/>
  <c r="J181" i="7"/>
  <c r="K181" i="7"/>
  <c r="D182" i="7"/>
  <c r="I182" i="7"/>
  <c r="E182" i="7"/>
  <c r="F182" i="7"/>
  <c r="G182" i="7"/>
  <c r="H182" i="7"/>
  <c r="J182" i="7"/>
  <c r="K182" i="7"/>
  <c r="L182" i="7"/>
  <c r="D183" i="7"/>
  <c r="I183" i="7"/>
  <c r="E183" i="7"/>
  <c r="G183" i="7"/>
  <c r="H183" i="7"/>
  <c r="K183" i="7"/>
  <c r="L183" i="7"/>
  <c r="D184" i="7"/>
  <c r="I184" i="7"/>
  <c r="E184" i="7"/>
  <c r="F184" i="7"/>
  <c r="H184" i="7"/>
  <c r="D185" i="7"/>
  <c r="E185" i="7"/>
  <c r="L185" i="7"/>
  <c r="F185" i="7"/>
  <c r="G185" i="7"/>
  <c r="H185" i="7"/>
  <c r="I185" i="7"/>
  <c r="J185" i="7"/>
  <c r="K185" i="7"/>
  <c r="D186" i="7"/>
  <c r="I186" i="7"/>
  <c r="E186" i="7"/>
  <c r="F186" i="7"/>
  <c r="G186" i="7"/>
  <c r="H186" i="7"/>
  <c r="J186" i="7"/>
  <c r="K186" i="7"/>
  <c r="L186" i="7"/>
  <c r="D187" i="7"/>
  <c r="I187" i="7"/>
  <c r="E187" i="7"/>
  <c r="G187" i="7"/>
  <c r="H187" i="7"/>
  <c r="K187" i="7"/>
  <c r="L187" i="7"/>
  <c r="D188" i="7"/>
  <c r="I188" i="7"/>
  <c r="E188" i="7"/>
  <c r="F188" i="7"/>
  <c r="H188" i="7"/>
  <c r="D189" i="7"/>
  <c r="H189" i="7"/>
  <c r="E189" i="7"/>
  <c r="L189" i="7"/>
  <c r="F189" i="7"/>
  <c r="G189" i="7"/>
  <c r="I189" i="7"/>
  <c r="J189" i="7"/>
  <c r="K189" i="7"/>
  <c r="D190" i="7"/>
  <c r="I190" i="7"/>
  <c r="E190" i="7"/>
  <c r="F190" i="7"/>
  <c r="G190" i="7"/>
  <c r="L190" i="7"/>
  <c r="D191" i="7"/>
  <c r="E191" i="7"/>
  <c r="K191" i="7"/>
  <c r="G191" i="7"/>
  <c r="H191" i="7"/>
  <c r="I191" i="7"/>
  <c r="L191" i="7"/>
  <c r="D192" i="7"/>
  <c r="J192" i="7"/>
  <c r="E192" i="7"/>
  <c r="H192" i="7"/>
  <c r="I192" i="7"/>
  <c r="D193" i="7"/>
  <c r="E193" i="7"/>
  <c r="L193" i="7"/>
  <c r="F193" i="7"/>
  <c r="G193" i="7"/>
  <c r="H193" i="7"/>
  <c r="I193" i="7"/>
  <c r="J193" i="7"/>
  <c r="K193" i="7"/>
  <c r="D194" i="7"/>
  <c r="I194" i="7"/>
  <c r="E194" i="7"/>
  <c r="F194" i="7"/>
  <c r="G194" i="7"/>
  <c r="D195" i="7"/>
  <c r="E195" i="7"/>
  <c r="K195" i="7"/>
  <c r="G195" i="7"/>
  <c r="H195" i="7"/>
  <c r="I195" i="7"/>
  <c r="L195" i="7"/>
  <c r="D196" i="7"/>
  <c r="J196" i="7"/>
  <c r="E196" i="7"/>
  <c r="H196" i="7"/>
  <c r="I196" i="7"/>
  <c r="D197" i="7"/>
  <c r="H197" i="7"/>
  <c r="E197" i="7"/>
  <c r="L197" i="7"/>
  <c r="F197" i="7"/>
  <c r="G197" i="7"/>
  <c r="I197" i="7"/>
  <c r="J197" i="7"/>
  <c r="D198" i="7"/>
  <c r="I198" i="7"/>
  <c r="E198" i="7"/>
  <c r="G198" i="7"/>
  <c r="H198" i="7"/>
  <c r="D199" i="7"/>
  <c r="H199" i="7"/>
  <c r="E199" i="7"/>
  <c r="G199" i="7"/>
  <c r="K199" i="7"/>
  <c r="D200" i="7"/>
  <c r="H200" i="7"/>
  <c r="E200" i="7"/>
  <c r="F200" i="7"/>
  <c r="I200" i="7"/>
  <c r="J200" i="7"/>
  <c r="D201" i="7"/>
  <c r="E201" i="7"/>
  <c r="L201" i="7"/>
  <c r="F201" i="7"/>
  <c r="H201" i="7"/>
  <c r="I201" i="7"/>
  <c r="J201" i="7"/>
  <c r="D202" i="7"/>
  <c r="I202" i="7"/>
  <c r="E202" i="7"/>
  <c r="G202" i="7"/>
  <c r="H202" i="7"/>
  <c r="D203" i="7"/>
  <c r="H203" i="7"/>
  <c r="E203" i="7"/>
  <c r="G203" i="7"/>
  <c r="K203" i="7"/>
  <c r="D204" i="7"/>
  <c r="H204" i="7"/>
  <c r="E204" i="7"/>
  <c r="F204" i="7"/>
  <c r="I204" i="7"/>
  <c r="J204" i="7"/>
  <c r="D205" i="7"/>
  <c r="H205" i="7"/>
  <c r="E205" i="7"/>
  <c r="L205" i="7"/>
  <c r="F205" i="7"/>
  <c r="I205" i="7"/>
  <c r="J205" i="7"/>
  <c r="K205" i="7"/>
  <c r="D206" i="7"/>
  <c r="I206" i="7"/>
  <c r="E206" i="7"/>
  <c r="F206" i="7"/>
  <c r="G206" i="7"/>
  <c r="H206" i="7"/>
  <c r="J206" i="7"/>
  <c r="D207" i="7"/>
  <c r="H207" i="7"/>
  <c r="E207" i="7"/>
  <c r="G207" i="7"/>
  <c r="D208" i="7"/>
  <c r="I208" i="7"/>
  <c r="E208" i="7"/>
  <c r="F208" i="7"/>
  <c r="H208" i="7"/>
  <c r="J208" i="7"/>
  <c r="L208" i="7"/>
  <c r="D209" i="7"/>
  <c r="E209" i="7"/>
  <c r="L209" i="7"/>
  <c r="F209" i="7"/>
  <c r="H209" i="7"/>
  <c r="I209" i="7"/>
  <c r="J209" i="7"/>
  <c r="D210" i="7"/>
  <c r="I210" i="7"/>
  <c r="E210" i="7"/>
  <c r="F210" i="7"/>
  <c r="G210" i="7"/>
  <c r="H210" i="7"/>
  <c r="J210" i="7"/>
  <c r="D211" i="7"/>
  <c r="H211" i="7"/>
  <c r="E211" i="7"/>
  <c r="G211" i="7"/>
  <c r="D212" i="7"/>
  <c r="I212" i="7"/>
  <c r="E212" i="7"/>
  <c r="F212" i="7"/>
  <c r="H212" i="7"/>
  <c r="J212" i="7"/>
  <c r="L212" i="7"/>
  <c r="D213" i="7"/>
  <c r="H213" i="7"/>
  <c r="E213" i="7"/>
  <c r="L213" i="7"/>
  <c r="F213" i="7"/>
  <c r="I213" i="7"/>
  <c r="J213" i="7"/>
  <c r="D214" i="7"/>
  <c r="I214" i="7"/>
  <c r="E214" i="7"/>
  <c r="F214" i="7"/>
  <c r="G214" i="7"/>
  <c r="J214" i="7"/>
  <c r="K214" i="7"/>
  <c r="L214" i="7"/>
  <c r="D215" i="7"/>
  <c r="E215" i="7"/>
  <c r="G215" i="7"/>
  <c r="H215" i="7"/>
  <c r="I215" i="7"/>
  <c r="D216" i="7"/>
  <c r="J216" i="7"/>
  <c r="E216" i="7"/>
  <c r="F216" i="7"/>
  <c r="H216" i="7"/>
  <c r="I216" i="7"/>
  <c r="L216" i="7"/>
  <c r="D217" i="7"/>
  <c r="E217" i="7"/>
  <c r="L217" i="7"/>
  <c r="F217" i="7"/>
  <c r="G217" i="7"/>
  <c r="H217" i="7"/>
  <c r="I217" i="7"/>
  <c r="J217" i="7"/>
  <c r="K217" i="7"/>
  <c r="D218" i="7"/>
  <c r="I218" i="7"/>
  <c r="E218" i="7"/>
  <c r="F218" i="7"/>
  <c r="G218" i="7"/>
  <c r="J218" i="7"/>
  <c r="K218" i="7"/>
  <c r="L218" i="7"/>
  <c r="D219" i="7"/>
  <c r="E219" i="7"/>
  <c r="G219" i="7"/>
  <c r="H219" i="7"/>
  <c r="I219" i="7"/>
  <c r="D220" i="7"/>
  <c r="J220" i="7"/>
  <c r="E220" i="7"/>
  <c r="F220" i="7"/>
  <c r="H220" i="7"/>
  <c r="I220" i="7"/>
  <c r="L220" i="7"/>
  <c r="D221" i="7"/>
  <c r="H221" i="7"/>
  <c r="E221" i="7"/>
  <c r="L221" i="7"/>
  <c r="F221" i="7"/>
  <c r="G221" i="7"/>
  <c r="I221" i="7"/>
  <c r="J221" i="7"/>
  <c r="K221" i="7"/>
  <c r="D222" i="7"/>
  <c r="I222" i="7"/>
  <c r="E222" i="7"/>
  <c r="F222" i="7"/>
  <c r="G222" i="7"/>
  <c r="H222" i="7"/>
  <c r="K222" i="7"/>
  <c r="L222" i="7"/>
  <c r="D223" i="7"/>
  <c r="E223" i="7"/>
  <c r="G223" i="7"/>
  <c r="H223" i="7"/>
  <c r="D224" i="7"/>
  <c r="F224" i="7"/>
  <c r="E224" i="7"/>
  <c r="L224" i="7"/>
  <c r="D225" i="7"/>
  <c r="E225" i="7"/>
  <c r="L225" i="7"/>
  <c r="F225" i="7"/>
  <c r="G225" i="7"/>
  <c r="H225" i="7"/>
  <c r="I225" i="7"/>
  <c r="J225" i="7"/>
  <c r="D226" i="7"/>
  <c r="I226" i="7"/>
  <c r="E226" i="7"/>
  <c r="F226" i="7"/>
  <c r="G226" i="7"/>
  <c r="H226" i="7"/>
  <c r="K226" i="7"/>
  <c r="L226" i="7"/>
  <c r="D227" i="7"/>
  <c r="E227" i="7"/>
  <c r="G227" i="7"/>
  <c r="H227" i="7"/>
  <c r="D228" i="7"/>
  <c r="F228" i="7"/>
  <c r="E228" i="7"/>
  <c r="L228" i="7"/>
  <c r="D229" i="7"/>
  <c r="H229" i="7"/>
  <c r="E229" i="7"/>
  <c r="L229" i="7"/>
  <c r="F229" i="7"/>
  <c r="G229" i="7"/>
  <c r="I229" i="7"/>
  <c r="J229" i="7"/>
  <c r="D230" i="7"/>
  <c r="I230" i="7"/>
  <c r="E230" i="7"/>
  <c r="G230" i="7"/>
  <c r="L230" i="7"/>
  <c r="D231" i="7"/>
  <c r="E231" i="7"/>
  <c r="G231" i="7"/>
  <c r="H231" i="7"/>
  <c r="I231" i="7"/>
  <c r="D232" i="7"/>
  <c r="F232" i="7"/>
  <c r="E232" i="7"/>
  <c r="D233" i="7"/>
  <c r="E233" i="7"/>
  <c r="L233" i="7"/>
  <c r="F233" i="7"/>
  <c r="H233" i="7"/>
  <c r="I233" i="7"/>
  <c r="J233" i="7"/>
  <c r="D234" i="7"/>
  <c r="I234" i="7"/>
  <c r="E234" i="7"/>
  <c r="G234" i="7"/>
  <c r="L234" i="7"/>
  <c r="D235" i="7"/>
  <c r="E235" i="7"/>
  <c r="G235" i="7"/>
  <c r="H235" i="7"/>
  <c r="I235" i="7"/>
  <c r="D236" i="7"/>
  <c r="F236" i="7"/>
  <c r="E236" i="7"/>
  <c r="D237" i="7"/>
  <c r="H237" i="7"/>
  <c r="E237" i="7"/>
  <c r="L237" i="7"/>
  <c r="F237" i="7"/>
  <c r="I237" i="7"/>
  <c r="J237" i="7"/>
  <c r="D238" i="7"/>
  <c r="I238" i="7"/>
  <c r="E238" i="7"/>
  <c r="G238" i="7"/>
  <c r="D239" i="7"/>
  <c r="H239" i="7"/>
  <c r="E239" i="7"/>
  <c r="G239" i="7"/>
  <c r="I239" i="7"/>
  <c r="K239" i="7"/>
  <c r="D240" i="7"/>
  <c r="E240" i="7"/>
  <c r="F240" i="7"/>
  <c r="H240" i="7"/>
  <c r="I240" i="7"/>
  <c r="J240" i="7"/>
  <c r="D241" i="7"/>
  <c r="E241" i="7"/>
  <c r="L241" i="7"/>
  <c r="F241" i="7"/>
  <c r="G241" i="7"/>
  <c r="H241" i="7"/>
  <c r="I241" i="7"/>
  <c r="J241" i="7"/>
  <c r="D242" i="7"/>
  <c r="E242" i="7"/>
  <c r="G242" i="7"/>
  <c r="D243" i="7"/>
  <c r="H243" i="7"/>
  <c r="E243" i="7"/>
  <c r="G243" i="7"/>
  <c r="I243" i="7"/>
  <c r="K243" i="7"/>
  <c r="D244" i="7"/>
  <c r="E244" i="7"/>
  <c r="F244" i="7"/>
  <c r="H244" i="7"/>
  <c r="I244" i="7"/>
  <c r="J244" i="7"/>
  <c r="D245" i="7"/>
  <c r="H245" i="7"/>
  <c r="E245" i="7"/>
  <c r="L245" i="7"/>
  <c r="F245" i="7"/>
  <c r="G245" i="7"/>
  <c r="I245" i="7"/>
  <c r="J245" i="7"/>
  <c r="K245" i="7"/>
  <c r="D246" i="7"/>
  <c r="I246" i="7"/>
  <c r="E246" i="7"/>
  <c r="F246" i="7"/>
  <c r="H246" i="7"/>
  <c r="J246" i="7"/>
  <c r="D247" i="7"/>
  <c r="J247" i="7"/>
  <c r="E247" i="7"/>
  <c r="F247" i="7"/>
  <c r="H247" i="7"/>
  <c r="I247" i="7"/>
  <c r="D248" i="7"/>
  <c r="H248" i="7"/>
  <c r="E248" i="7"/>
  <c r="K248" i="7"/>
  <c r="F248" i="7"/>
  <c r="G248" i="7"/>
  <c r="I248" i="7"/>
  <c r="J248" i="7"/>
  <c r="D249" i="7"/>
  <c r="I249" i="7"/>
  <c r="E249" i="7"/>
  <c r="F249" i="7"/>
  <c r="G249" i="7"/>
  <c r="H249" i="7"/>
  <c r="J249" i="7"/>
  <c r="K249" i="7"/>
  <c r="L249" i="7"/>
  <c r="D250" i="7"/>
  <c r="K250" i="7"/>
  <c r="E250" i="7"/>
  <c r="G250" i="7"/>
  <c r="I250" i="7"/>
  <c r="L250" i="7"/>
  <c r="D251" i="7"/>
  <c r="J251" i="7"/>
  <c r="E251" i="7"/>
  <c r="L251" i="7"/>
  <c r="D252" i="7"/>
  <c r="E252" i="7"/>
  <c r="K252" i="7"/>
  <c r="F252" i="7"/>
  <c r="H252" i="7"/>
  <c r="I252" i="7"/>
  <c r="J252" i="7"/>
  <c r="D253" i="7"/>
  <c r="F253" i="7"/>
  <c r="E253" i="7"/>
  <c r="G253" i="7"/>
  <c r="D254" i="7"/>
  <c r="I254" i="7"/>
  <c r="E254" i="7"/>
  <c r="G254" i="7"/>
  <c r="H254" i="7"/>
  <c r="D255" i="7"/>
  <c r="J255" i="7"/>
  <c r="E255" i="7"/>
  <c r="F255" i="7"/>
  <c r="H255" i="7"/>
  <c r="I255" i="7"/>
  <c r="D256" i="7"/>
  <c r="H256" i="7"/>
  <c r="E256" i="7"/>
  <c r="K256" i="7"/>
  <c r="F256" i="7"/>
  <c r="G256" i="7"/>
  <c r="I256" i="7"/>
  <c r="J256" i="7"/>
  <c r="D257" i="7"/>
  <c r="I257" i="7"/>
  <c r="E257" i="7"/>
  <c r="F257" i="7"/>
  <c r="G257" i="7"/>
  <c r="H257" i="7"/>
  <c r="J257" i="7"/>
  <c r="K257" i="7"/>
  <c r="L257" i="7"/>
  <c r="D258" i="7"/>
  <c r="I258" i="7"/>
  <c r="E258" i="7"/>
  <c r="G258" i="7"/>
  <c r="H258" i="7"/>
  <c r="K258" i="7"/>
  <c r="L258" i="7"/>
  <c r="D259" i="7"/>
  <c r="I259" i="7"/>
  <c r="E259" i="7"/>
  <c r="D260" i="7"/>
  <c r="E260" i="7"/>
  <c r="F260" i="7"/>
  <c r="H260" i="7"/>
  <c r="I260" i="7"/>
  <c r="J260" i="7"/>
  <c r="D261" i="7"/>
  <c r="E261" i="7"/>
  <c r="F261" i="7"/>
  <c r="G261" i="7"/>
  <c r="K261" i="7"/>
  <c r="D262" i="7"/>
  <c r="E262" i="7"/>
  <c r="G262" i="7"/>
  <c r="H262" i="7"/>
  <c r="L262" i="7"/>
  <c r="D263" i="7"/>
  <c r="J263" i="7"/>
  <c r="E263" i="7"/>
  <c r="F263" i="7"/>
  <c r="H263" i="7"/>
  <c r="I263" i="7"/>
  <c r="D264" i="7"/>
  <c r="H264" i="7"/>
  <c r="E264" i="7"/>
  <c r="K264" i="7"/>
  <c r="F264" i="7"/>
  <c r="G264" i="7"/>
  <c r="I264" i="7"/>
  <c r="J264" i="7"/>
  <c r="D265" i="7"/>
  <c r="I265" i="7"/>
  <c r="E265" i="7"/>
  <c r="F265" i="7"/>
  <c r="G265" i="7"/>
  <c r="H265" i="7"/>
  <c r="J265" i="7"/>
  <c r="K265" i="7"/>
  <c r="L265" i="7"/>
  <c r="D266" i="7"/>
  <c r="H266" i="7"/>
  <c r="E266" i="7"/>
  <c r="G266" i="7"/>
  <c r="K266" i="7"/>
  <c r="D267" i="7"/>
  <c r="I267" i="7"/>
  <c r="E267" i="7"/>
  <c r="L267" i="7"/>
  <c r="D268" i="7"/>
  <c r="E268" i="7"/>
  <c r="F268" i="7"/>
  <c r="H268" i="7"/>
  <c r="I268" i="7"/>
  <c r="J268" i="7"/>
  <c r="D269" i="7"/>
  <c r="L269" i="7"/>
  <c r="E269" i="7"/>
  <c r="F269" i="7"/>
  <c r="G269" i="7"/>
  <c r="J269" i="7"/>
  <c r="K269" i="7"/>
  <c r="D270" i="7"/>
  <c r="K270" i="7"/>
  <c r="E270" i="7"/>
  <c r="L270" i="7"/>
  <c r="G270" i="7"/>
  <c r="H270" i="7"/>
  <c r="D271" i="7"/>
  <c r="J271" i="7"/>
  <c r="E271" i="7"/>
  <c r="F271" i="7"/>
  <c r="H271" i="7"/>
  <c r="D272" i="7"/>
  <c r="H272" i="7"/>
  <c r="E272" i="7"/>
  <c r="F272" i="7"/>
  <c r="G272" i="7"/>
  <c r="I272" i="7"/>
  <c r="J272" i="7"/>
  <c r="D273" i="7"/>
  <c r="I273" i="7"/>
  <c r="E273" i="7"/>
  <c r="F273" i="7"/>
  <c r="G273" i="7"/>
  <c r="H273" i="7"/>
  <c r="J273" i="7"/>
  <c r="K273" i="7"/>
  <c r="L273" i="7"/>
  <c r="D274" i="7"/>
  <c r="H274" i="7"/>
  <c r="E274" i="7"/>
  <c r="G274" i="7"/>
  <c r="K274" i="7"/>
  <c r="L274" i="7"/>
  <c r="D275" i="7"/>
  <c r="F275" i="7"/>
  <c r="E275" i="7"/>
  <c r="H275" i="7"/>
  <c r="I275" i="7"/>
  <c r="J275" i="7"/>
  <c r="D276" i="7"/>
  <c r="E276" i="7"/>
  <c r="F276" i="7"/>
  <c r="H276" i="7"/>
  <c r="I276" i="7"/>
  <c r="J276" i="7"/>
  <c r="D277" i="7"/>
  <c r="J277" i="7"/>
  <c r="E277" i="7"/>
  <c r="F277" i="7"/>
  <c r="G277" i="7"/>
  <c r="K277" i="7"/>
  <c r="L277" i="7"/>
  <c r="D278" i="7"/>
  <c r="E278" i="7"/>
  <c r="G278" i="7"/>
  <c r="I278" i="7"/>
  <c r="D279" i="7"/>
  <c r="H279" i="7"/>
  <c r="E279" i="7"/>
  <c r="F279" i="7"/>
  <c r="I279" i="7"/>
  <c r="J279" i="7"/>
  <c r="D280" i="7"/>
  <c r="H280" i="7"/>
  <c r="E280" i="7"/>
  <c r="L280" i="7"/>
  <c r="F280" i="7"/>
  <c r="I280" i="7"/>
  <c r="J280" i="7"/>
  <c r="D281" i="7"/>
  <c r="I281" i="7"/>
  <c r="E281" i="7"/>
  <c r="F281" i="7"/>
  <c r="G281" i="7"/>
  <c r="H281" i="7"/>
  <c r="J281" i="7"/>
  <c r="D282" i="7"/>
  <c r="H282" i="7"/>
  <c r="E282" i="7"/>
  <c r="G282" i="7"/>
  <c r="D283" i="7"/>
  <c r="E283" i="7"/>
  <c r="F283" i="7"/>
  <c r="H283" i="7"/>
  <c r="I283" i="7"/>
  <c r="J283" i="7"/>
  <c r="L283" i="7"/>
  <c r="D284" i="7"/>
  <c r="E284" i="7"/>
  <c r="L284" i="7"/>
  <c r="F284" i="7"/>
  <c r="H284" i="7"/>
  <c r="I284" i="7"/>
  <c r="J284" i="7"/>
  <c r="K284" i="7"/>
  <c r="D285" i="7"/>
  <c r="I285" i="7"/>
  <c r="E285" i="7"/>
  <c r="F285" i="7"/>
  <c r="G285" i="7"/>
  <c r="H285" i="7"/>
  <c r="J285" i="7"/>
  <c r="D286" i="7"/>
  <c r="H286" i="7"/>
  <c r="E286" i="7"/>
  <c r="G286" i="7"/>
  <c r="D287" i="7"/>
  <c r="E287" i="7"/>
  <c r="F287" i="7"/>
  <c r="H287" i="7"/>
  <c r="I287" i="7"/>
  <c r="J287" i="7"/>
  <c r="L287" i="7"/>
  <c r="D288" i="7"/>
  <c r="H288" i="7"/>
  <c r="E288" i="7"/>
  <c r="L288" i="7"/>
  <c r="F288" i="7"/>
  <c r="I288" i="7"/>
  <c r="J288" i="7"/>
  <c r="K288" i="7"/>
  <c r="D289" i="7"/>
  <c r="I289" i="7"/>
  <c r="E289" i="7"/>
  <c r="F289" i="7"/>
  <c r="G289" i="7"/>
  <c r="H289" i="7"/>
  <c r="J289" i="7"/>
  <c r="K289" i="7"/>
  <c r="L289" i="7"/>
  <c r="D290" i="7"/>
  <c r="I290" i="7"/>
  <c r="E290" i="7"/>
  <c r="G290" i="7"/>
  <c r="H290" i="7"/>
  <c r="L290" i="7"/>
  <c r="D291" i="7"/>
  <c r="J291" i="7"/>
  <c r="E291" i="7"/>
  <c r="F291" i="7"/>
  <c r="H291" i="7"/>
  <c r="I291" i="7"/>
  <c r="L291" i="7"/>
  <c r="D292" i="7"/>
  <c r="E292" i="7"/>
  <c r="L292" i="7"/>
  <c r="F292" i="7"/>
  <c r="G292" i="7"/>
  <c r="H292" i="7"/>
  <c r="I292" i="7"/>
  <c r="J292" i="7"/>
  <c r="K292" i="7"/>
  <c r="D293" i="7"/>
  <c r="I293" i="7"/>
  <c r="E293" i="7"/>
  <c r="F293" i="7"/>
  <c r="G293" i="7"/>
  <c r="H293" i="7"/>
  <c r="J293" i="7"/>
  <c r="K293" i="7"/>
  <c r="L293" i="7"/>
  <c r="D294" i="7"/>
  <c r="I294" i="7"/>
  <c r="E294" i="7"/>
  <c r="G294" i="7"/>
  <c r="H294" i="7"/>
  <c r="L294" i="7"/>
  <c r="D295" i="7"/>
  <c r="J295" i="7"/>
  <c r="E295" i="7"/>
  <c r="F295" i="7"/>
  <c r="H295" i="7"/>
  <c r="I295" i="7"/>
  <c r="L295" i="7"/>
  <c r="D296" i="7"/>
  <c r="H296" i="7"/>
  <c r="E296" i="7"/>
  <c r="L296" i="7"/>
  <c r="F296" i="7"/>
  <c r="G296" i="7"/>
  <c r="I296" i="7"/>
  <c r="J296" i="7"/>
  <c r="K296" i="7"/>
  <c r="D297" i="7"/>
  <c r="I297" i="7"/>
  <c r="E297" i="7"/>
  <c r="F297" i="7"/>
  <c r="G297" i="7"/>
  <c r="H297" i="7"/>
  <c r="K297" i="7"/>
  <c r="L297" i="7"/>
  <c r="D298" i="7"/>
  <c r="I298" i="7"/>
  <c r="E298" i="7"/>
  <c r="K298" i="7"/>
  <c r="G298" i="7"/>
  <c r="H298" i="7"/>
  <c r="D299" i="7"/>
  <c r="H299" i="7"/>
  <c r="E299" i="7"/>
  <c r="D300" i="7"/>
  <c r="E300" i="7"/>
  <c r="L300" i="7"/>
  <c r="F300" i="7"/>
  <c r="G300" i="7"/>
  <c r="H300" i="7"/>
  <c r="I300" i="7"/>
  <c r="J300" i="7"/>
  <c r="D301" i="7"/>
  <c r="I301" i="7"/>
  <c r="E301" i="7"/>
  <c r="F301" i="7"/>
  <c r="G301" i="7"/>
  <c r="H301" i="7"/>
  <c r="K301" i="7"/>
  <c r="L301" i="7"/>
  <c r="D302" i="7"/>
  <c r="I302" i="7"/>
  <c r="E302" i="7"/>
  <c r="K302" i="7"/>
  <c r="G302" i="7"/>
  <c r="H302" i="7"/>
  <c r="D303" i="7"/>
  <c r="H303" i="7"/>
  <c r="E303" i="7"/>
  <c r="D304" i="7"/>
  <c r="H304" i="7"/>
  <c r="E304" i="7"/>
  <c r="L304" i="7"/>
  <c r="F304" i="7"/>
  <c r="G304" i="7"/>
  <c r="I304" i="7"/>
  <c r="J304" i="7"/>
  <c r="D305" i="7"/>
  <c r="I305" i="7"/>
  <c r="E305" i="7"/>
  <c r="G305" i="7"/>
  <c r="D306" i="7"/>
  <c r="H306" i="7"/>
  <c r="E306" i="7"/>
  <c r="G306" i="7"/>
  <c r="I306" i="7"/>
  <c r="D307" i="7"/>
  <c r="I307" i="7"/>
  <c r="E307" i="7"/>
  <c r="J307" i="7"/>
  <c r="D308" i="7"/>
  <c r="E308" i="7"/>
  <c r="L308" i="7"/>
  <c r="F308" i="7"/>
  <c r="H308" i="7"/>
  <c r="I308" i="7"/>
  <c r="J308" i="7"/>
  <c r="D309" i="7"/>
  <c r="I309" i="7"/>
  <c r="E309" i="7"/>
  <c r="G309" i="7"/>
  <c r="D310" i="7"/>
  <c r="H310" i="7"/>
  <c r="E310" i="7"/>
  <c r="G310" i="7"/>
  <c r="I310" i="7"/>
  <c r="D311" i="7"/>
  <c r="I311" i="7"/>
  <c r="E311" i="7"/>
  <c r="J311" i="7"/>
  <c r="D312" i="7"/>
  <c r="H312" i="7"/>
  <c r="E312" i="7"/>
  <c r="L312" i="7"/>
  <c r="F312" i="7"/>
  <c r="I312" i="7"/>
  <c r="J312" i="7"/>
  <c r="D313" i="7"/>
  <c r="I313" i="7"/>
  <c r="E313" i="7"/>
  <c r="G313" i="7"/>
  <c r="J313" i="7"/>
  <c r="D314" i="7"/>
  <c r="H314" i="7"/>
  <c r="E314" i="7"/>
  <c r="G314" i="7"/>
  <c r="I314" i="7"/>
  <c r="K314" i="7"/>
  <c r="D315" i="7"/>
  <c r="I315" i="7"/>
  <c r="E315" i="7"/>
  <c r="F315" i="7"/>
  <c r="H315" i="7"/>
  <c r="J315" i="7"/>
  <c r="L315" i="7"/>
  <c r="D316" i="7"/>
  <c r="E316" i="7"/>
  <c r="L316" i="7"/>
  <c r="F316" i="7"/>
  <c r="G316" i="7"/>
  <c r="H316" i="7"/>
  <c r="I316" i="7"/>
  <c r="J316" i="7"/>
  <c r="D317" i="7"/>
  <c r="I317" i="7"/>
  <c r="E317" i="7"/>
  <c r="G317" i="7"/>
  <c r="J317" i="7"/>
  <c r="D318" i="7"/>
  <c r="H318" i="7"/>
  <c r="E318" i="7"/>
  <c r="G318" i="7"/>
  <c r="I318" i="7"/>
  <c r="K318" i="7"/>
  <c r="D319" i="7"/>
  <c r="I319" i="7"/>
  <c r="E319" i="7"/>
  <c r="F319" i="7"/>
  <c r="H319" i="7"/>
  <c r="J319" i="7"/>
  <c r="L319" i="7"/>
  <c r="D320" i="7"/>
  <c r="H320" i="7"/>
  <c r="E320" i="7"/>
  <c r="L320" i="7"/>
  <c r="F320" i="7"/>
  <c r="G320" i="7"/>
  <c r="I320" i="7"/>
  <c r="J320" i="7"/>
  <c r="K320" i="7"/>
  <c r="D321" i="7"/>
  <c r="I321" i="7"/>
  <c r="E321" i="7"/>
  <c r="F321" i="7"/>
  <c r="G321" i="7"/>
  <c r="J321" i="7"/>
  <c r="K321" i="7"/>
  <c r="L321" i="7"/>
  <c r="D322" i="7"/>
  <c r="E322" i="7"/>
  <c r="G322" i="7"/>
  <c r="H322" i="7"/>
  <c r="I322" i="7"/>
  <c r="K322" i="7"/>
  <c r="L322" i="7"/>
  <c r="D323" i="7"/>
  <c r="L323" i="7"/>
  <c r="E323" i="7"/>
  <c r="F323" i="7"/>
  <c r="H323" i="7"/>
  <c r="D324" i="7"/>
  <c r="E324" i="7"/>
  <c r="L324" i="7"/>
  <c r="F324" i="7"/>
  <c r="G324" i="7"/>
  <c r="H324" i="7"/>
  <c r="I324" i="7"/>
  <c r="J324" i="7"/>
  <c r="K324" i="7"/>
  <c r="D325" i="7"/>
  <c r="I325" i="7"/>
  <c r="E325" i="7"/>
  <c r="F325" i="7"/>
  <c r="G325" i="7"/>
  <c r="J325" i="7"/>
  <c r="K325" i="7"/>
  <c r="L325" i="7"/>
  <c r="D326" i="7"/>
  <c r="E326" i="7"/>
  <c r="G326" i="7"/>
  <c r="H326" i="7"/>
  <c r="I326" i="7"/>
  <c r="K326" i="7"/>
  <c r="L326" i="7"/>
  <c r="D327" i="7"/>
  <c r="L327" i="7"/>
  <c r="E327" i="7"/>
  <c r="F327" i="7"/>
  <c r="H327" i="7"/>
  <c r="D328" i="7"/>
  <c r="H328" i="7"/>
  <c r="E328" i="7"/>
  <c r="L328" i="7"/>
  <c r="F328" i="7"/>
  <c r="G328" i="7"/>
  <c r="I328" i="7"/>
  <c r="J328" i="7"/>
  <c r="K328" i="7"/>
  <c r="D329" i="7"/>
  <c r="I329" i="7"/>
  <c r="E329" i="7"/>
  <c r="F329" i="7"/>
  <c r="G329" i="7"/>
  <c r="L329" i="7"/>
  <c r="D330" i="7"/>
  <c r="E330" i="7"/>
  <c r="G330" i="7"/>
  <c r="H330" i="7"/>
  <c r="I330" i="7"/>
  <c r="L330" i="7"/>
  <c r="D331" i="7"/>
  <c r="F331" i="7"/>
  <c r="E331" i="7"/>
  <c r="L331" i="7"/>
  <c r="I331" i="7"/>
  <c r="D332" i="7"/>
  <c r="E332" i="7"/>
  <c r="L332" i="7"/>
  <c r="F332" i="7"/>
  <c r="G332" i="7"/>
  <c r="H332" i="7"/>
  <c r="I332" i="7"/>
  <c r="J332" i="7"/>
  <c r="K332" i="7"/>
  <c r="D333" i="7"/>
  <c r="I333" i="7"/>
  <c r="E333" i="7"/>
  <c r="F333" i="7"/>
  <c r="G333" i="7"/>
  <c r="L333" i="7"/>
  <c r="D334" i="7"/>
  <c r="E334" i="7"/>
  <c r="G334" i="7"/>
  <c r="H334" i="7"/>
  <c r="I334" i="7"/>
  <c r="L334" i="7"/>
  <c r="D335" i="7"/>
  <c r="F335" i="7"/>
  <c r="E335" i="7"/>
  <c r="L335" i="7"/>
  <c r="I335" i="7"/>
  <c r="M16" i="6"/>
  <c r="M15" i="6"/>
  <c r="M13" i="6"/>
  <c r="M12" i="6"/>
  <c r="G4" i="6"/>
  <c r="N16" i="6"/>
  <c r="N15" i="6"/>
  <c r="N13" i="6"/>
  <c r="N12" i="6"/>
  <c r="G5" i="6"/>
  <c r="G7" i="6"/>
  <c r="K16" i="6"/>
  <c r="K15" i="6"/>
  <c r="K12" i="6"/>
  <c r="A13" i="6"/>
  <c r="D97" i="6"/>
  <c r="E97" i="6"/>
  <c r="I97" i="6"/>
  <c r="J97" i="6"/>
  <c r="F97" i="6"/>
  <c r="H97" i="6"/>
  <c r="D98" i="6"/>
  <c r="F98" i="6"/>
  <c r="H98" i="6"/>
  <c r="E98" i="6"/>
  <c r="D99" i="6"/>
  <c r="F99" i="6"/>
  <c r="E99" i="6"/>
  <c r="I99" i="6"/>
  <c r="J99" i="6"/>
  <c r="G99" i="6"/>
  <c r="H99" i="6"/>
  <c r="D100" i="6"/>
  <c r="I100" i="6"/>
  <c r="J100" i="6"/>
  <c r="E100" i="6"/>
  <c r="D101" i="6"/>
  <c r="E101" i="6"/>
  <c r="F101" i="6"/>
  <c r="H101" i="6"/>
  <c r="D102" i="6"/>
  <c r="E102" i="6"/>
  <c r="D103" i="6"/>
  <c r="F103" i="6"/>
  <c r="H103" i="6"/>
  <c r="E103" i="6"/>
  <c r="I103" i="6"/>
  <c r="J103" i="6"/>
  <c r="G103" i="6"/>
  <c r="D104" i="6"/>
  <c r="F104" i="6"/>
  <c r="E104" i="6"/>
  <c r="D105" i="6"/>
  <c r="E105" i="6"/>
  <c r="F105" i="6"/>
  <c r="H105" i="6"/>
  <c r="G105" i="6"/>
  <c r="I105" i="6"/>
  <c r="J105" i="6"/>
  <c r="D106" i="6"/>
  <c r="E106" i="6"/>
  <c r="I106" i="6"/>
  <c r="J106" i="6"/>
  <c r="F106" i="6"/>
  <c r="H106" i="6"/>
  <c r="D107" i="6"/>
  <c r="F107" i="6"/>
  <c r="H107" i="6"/>
  <c r="E107" i="6"/>
  <c r="I107" i="6"/>
  <c r="J107" i="6"/>
  <c r="D108" i="6"/>
  <c r="I108" i="6"/>
  <c r="E108" i="6"/>
  <c r="F108" i="6"/>
  <c r="G108" i="6"/>
  <c r="J108" i="6"/>
  <c r="D109" i="6"/>
  <c r="E109" i="6"/>
  <c r="F109" i="6"/>
  <c r="H109" i="6"/>
  <c r="G109" i="6"/>
  <c r="I109" i="6"/>
  <c r="J109" i="6"/>
  <c r="D110" i="6"/>
  <c r="E110" i="6"/>
  <c r="I110" i="6"/>
  <c r="J110" i="6"/>
  <c r="F110" i="6"/>
  <c r="H110" i="6"/>
  <c r="D111" i="6"/>
  <c r="F111" i="6"/>
  <c r="E111" i="6"/>
  <c r="H111" i="6"/>
  <c r="D112" i="6"/>
  <c r="G112" i="6"/>
  <c r="E112" i="6"/>
  <c r="I112" i="6"/>
  <c r="J112" i="6"/>
  <c r="F112" i="6"/>
  <c r="H112" i="6"/>
  <c r="D113" i="6"/>
  <c r="E113" i="6"/>
  <c r="I113" i="6"/>
  <c r="J113" i="6"/>
  <c r="F113" i="6"/>
  <c r="G113" i="6"/>
  <c r="D114" i="6"/>
  <c r="E114" i="6"/>
  <c r="I114" i="6"/>
  <c r="J114" i="6"/>
  <c r="F114" i="6"/>
  <c r="H114" i="6"/>
  <c r="D115" i="6"/>
  <c r="F115" i="6"/>
  <c r="E115" i="6"/>
  <c r="I115" i="6"/>
  <c r="J115" i="6"/>
  <c r="D116" i="6"/>
  <c r="F116" i="6"/>
  <c r="E116" i="6"/>
  <c r="D117" i="6"/>
  <c r="F117" i="6"/>
  <c r="E117" i="6"/>
  <c r="I117" i="6"/>
  <c r="J117" i="6"/>
  <c r="D118" i="6"/>
  <c r="F118" i="6"/>
  <c r="H118" i="6"/>
  <c r="E118" i="6"/>
  <c r="D119" i="6"/>
  <c r="F119" i="6"/>
  <c r="H119" i="6"/>
  <c r="E119" i="6"/>
  <c r="D120" i="6"/>
  <c r="G120" i="6"/>
  <c r="E120" i="6"/>
  <c r="I120" i="6"/>
  <c r="F120" i="6"/>
  <c r="H120" i="6"/>
  <c r="J120" i="6"/>
  <c r="D121" i="6"/>
  <c r="E121" i="6"/>
  <c r="I121" i="6"/>
  <c r="J121" i="6"/>
  <c r="F121" i="6"/>
  <c r="H121" i="6"/>
  <c r="D122" i="6"/>
  <c r="E122" i="6"/>
  <c r="F122" i="6"/>
  <c r="H122" i="6"/>
  <c r="D123" i="6"/>
  <c r="E123" i="6"/>
  <c r="F123" i="6"/>
  <c r="G123" i="6"/>
  <c r="I123" i="6"/>
  <c r="J123" i="6"/>
  <c r="D124" i="6"/>
  <c r="E124" i="6"/>
  <c r="F124" i="6"/>
  <c r="G124" i="6"/>
  <c r="I124" i="6"/>
  <c r="J124" i="6"/>
  <c r="D125" i="6"/>
  <c r="E125" i="6"/>
  <c r="I125" i="6"/>
  <c r="J125" i="6"/>
  <c r="F125" i="6"/>
  <c r="H125" i="6"/>
  <c r="D126" i="6"/>
  <c r="F126" i="6"/>
  <c r="E126" i="6"/>
  <c r="I126" i="6"/>
  <c r="J126" i="6"/>
  <c r="D127" i="6"/>
  <c r="F127" i="6"/>
  <c r="E127" i="6"/>
  <c r="H127" i="6"/>
  <c r="D128" i="6"/>
  <c r="E128" i="6"/>
  <c r="D129" i="6"/>
  <c r="E129" i="6"/>
  <c r="F129" i="6"/>
  <c r="G129" i="6"/>
  <c r="H129" i="6"/>
  <c r="D130" i="6"/>
  <c r="E130" i="6"/>
  <c r="D131" i="6"/>
  <c r="G131" i="6"/>
  <c r="E131" i="6"/>
  <c r="F131" i="6"/>
  <c r="H131" i="6"/>
  <c r="I131" i="6"/>
  <c r="J131" i="6"/>
  <c r="D132" i="6"/>
  <c r="G132" i="6"/>
  <c r="E132" i="6"/>
  <c r="F132" i="6"/>
  <c r="H132" i="6"/>
  <c r="I132" i="6"/>
  <c r="J132" i="6"/>
  <c r="D133" i="6"/>
  <c r="G133" i="6"/>
  <c r="E133" i="6"/>
  <c r="F133" i="6"/>
  <c r="H133" i="6"/>
  <c r="D134" i="6"/>
  <c r="E134" i="6"/>
  <c r="F134" i="6"/>
  <c r="I134" i="6"/>
  <c r="J134" i="6"/>
  <c r="D135" i="6"/>
  <c r="F135" i="6"/>
  <c r="E135" i="6"/>
  <c r="I135" i="6"/>
  <c r="J135" i="6"/>
  <c r="G135" i="6"/>
  <c r="H135" i="6"/>
  <c r="D136" i="6"/>
  <c r="F136" i="6"/>
  <c r="H136" i="6"/>
  <c r="E136" i="6"/>
  <c r="D137" i="6"/>
  <c r="E137" i="6"/>
  <c r="I137" i="6"/>
  <c r="J137" i="6"/>
  <c r="F137" i="6"/>
  <c r="G137" i="6"/>
  <c r="H137" i="6"/>
  <c r="D138" i="6"/>
  <c r="F138" i="6"/>
  <c r="E138" i="6"/>
  <c r="H138" i="6"/>
  <c r="D139" i="6"/>
  <c r="E139" i="6"/>
  <c r="D140" i="6"/>
  <c r="F140" i="6"/>
  <c r="H140" i="6"/>
  <c r="E140" i="6"/>
  <c r="G140" i="6"/>
  <c r="D141" i="6"/>
  <c r="E141" i="6"/>
  <c r="F141" i="6"/>
  <c r="D142" i="6"/>
  <c r="G142" i="6"/>
  <c r="E142" i="6"/>
  <c r="I142" i="6"/>
  <c r="J142" i="6"/>
  <c r="F142" i="6"/>
  <c r="H142" i="6"/>
  <c r="D143" i="6"/>
  <c r="E143" i="6"/>
  <c r="D144" i="6"/>
  <c r="F144" i="6"/>
  <c r="H144" i="6"/>
  <c r="E144" i="6"/>
  <c r="I144" i="6"/>
  <c r="J144" i="6"/>
  <c r="G144" i="6"/>
  <c r="D145" i="6"/>
  <c r="E145" i="6"/>
  <c r="F145" i="6"/>
  <c r="I145" i="6"/>
  <c r="J145" i="6"/>
  <c r="D146" i="6"/>
  <c r="G146" i="6"/>
  <c r="E146" i="6"/>
  <c r="F146" i="6"/>
  <c r="H146" i="6"/>
  <c r="I146" i="6"/>
  <c r="J146" i="6"/>
  <c r="D147" i="6"/>
  <c r="E147" i="6"/>
  <c r="D148" i="6"/>
  <c r="F148" i="6"/>
  <c r="E148" i="6"/>
  <c r="D149" i="6"/>
  <c r="E149" i="6"/>
  <c r="F149" i="6"/>
  <c r="H149" i="6"/>
  <c r="G149" i="6"/>
  <c r="D150" i="6"/>
  <c r="G150" i="6"/>
  <c r="E150" i="6"/>
  <c r="I150" i="6"/>
  <c r="F150" i="6"/>
  <c r="H150" i="6"/>
  <c r="J150" i="6"/>
  <c r="D151" i="6"/>
  <c r="E151" i="6"/>
  <c r="D152" i="6"/>
  <c r="F152" i="6"/>
  <c r="E152" i="6"/>
  <c r="I152" i="6"/>
  <c r="J152" i="6"/>
  <c r="D153" i="6"/>
  <c r="E153" i="6"/>
  <c r="F153" i="6"/>
  <c r="I153" i="6"/>
  <c r="J153" i="6"/>
  <c r="D154" i="6"/>
  <c r="E154" i="6"/>
  <c r="F154" i="6"/>
  <c r="H154" i="6"/>
  <c r="D155" i="6"/>
  <c r="E155" i="6"/>
  <c r="I155" i="6"/>
  <c r="J155" i="6"/>
  <c r="D156" i="6"/>
  <c r="E156" i="6"/>
  <c r="D157" i="6"/>
  <c r="E157" i="6"/>
  <c r="F157" i="6"/>
  <c r="H157" i="6"/>
  <c r="G157" i="6"/>
  <c r="D158" i="6"/>
  <c r="G158" i="6"/>
  <c r="E158" i="6"/>
  <c r="F158" i="6"/>
  <c r="H158" i="6"/>
  <c r="I158" i="6"/>
  <c r="J158" i="6"/>
  <c r="D159" i="6"/>
  <c r="E159" i="6"/>
  <c r="I159" i="6"/>
  <c r="J159" i="6"/>
  <c r="D160" i="6"/>
  <c r="F160" i="6"/>
  <c r="E160" i="6"/>
  <c r="I160" i="6"/>
  <c r="J160" i="6"/>
  <c r="D161" i="6"/>
  <c r="E161" i="6"/>
  <c r="F161" i="6"/>
  <c r="H161" i="6"/>
  <c r="I161" i="6"/>
  <c r="J161" i="6"/>
  <c r="D162" i="6"/>
  <c r="F162" i="6"/>
  <c r="H162" i="6"/>
  <c r="E162" i="6"/>
  <c r="I162" i="6"/>
  <c r="J162" i="6"/>
  <c r="D163" i="6"/>
  <c r="F163" i="6"/>
  <c r="H163" i="6"/>
  <c r="E163" i="6"/>
  <c r="I163" i="6"/>
  <c r="J163" i="6"/>
  <c r="D164" i="6"/>
  <c r="E164" i="6"/>
  <c r="D165" i="6"/>
  <c r="E165" i="6"/>
  <c r="F165" i="6"/>
  <c r="I165" i="6"/>
  <c r="J165" i="6"/>
  <c r="D166" i="6"/>
  <c r="E166" i="6"/>
  <c r="D167" i="6"/>
  <c r="F167" i="6"/>
  <c r="H167" i="6"/>
  <c r="E167" i="6"/>
  <c r="D168" i="6"/>
  <c r="F168" i="6"/>
  <c r="E168" i="6"/>
  <c r="H168" i="6"/>
  <c r="D169" i="6"/>
  <c r="E169" i="6"/>
  <c r="F169" i="6"/>
  <c r="H169" i="6"/>
  <c r="G169" i="6"/>
  <c r="D170" i="6"/>
  <c r="F170" i="6"/>
  <c r="H170" i="6"/>
  <c r="E170" i="6"/>
  <c r="I170" i="6"/>
  <c r="J170" i="6"/>
  <c r="D171" i="6"/>
  <c r="F171" i="6"/>
  <c r="E171" i="6"/>
  <c r="I171" i="6"/>
  <c r="J171" i="6"/>
  <c r="G171" i="6"/>
  <c r="H171" i="6"/>
  <c r="D172" i="6"/>
  <c r="I172" i="6"/>
  <c r="E172" i="6"/>
  <c r="J172" i="6"/>
  <c r="D173" i="6"/>
  <c r="E173" i="6"/>
  <c r="F173" i="6"/>
  <c r="H173" i="6"/>
  <c r="I173" i="6"/>
  <c r="J173" i="6"/>
  <c r="D174" i="6"/>
  <c r="F174" i="6"/>
  <c r="H174" i="6"/>
  <c r="E174" i="6"/>
  <c r="D175" i="6"/>
  <c r="F175" i="6"/>
  <c r="H175" i="6"/>
  <c r="E175" i="6"/>
  <c r="I175" i="6"/>
  <c r="J175" i="6"/>
  <c r="D176" i="6"/>
  <c r="E176" i="6"/>
  <c r="F176" i="6"/>
  <c r="D177" i="6"/>
  <c r="E177" i="6"/>
  <c r="I177" i="6"/>
  <c r="J177" i="6"/>
  <c r="F177" i="6"/>
  <c r="H177" i="6"/>
  <c r="G177" i="6"/>
  <c r="D178" i="6"/>
  <c r="E178" i="6"/>
  <c r="I178" i="6"/>
  <c r="J178" i="6"/>
  <c r="F178" i="6"/>
  <c r="H178" i="6"/>
  <c r="D179" i="6"/>
  <c r="F179" i="6"/>
  <c r="E179" i="6"/>
  <c r="H179" i="6"/>
  <c r="D180" i="6"/>
  <c r="I180" i="6"/>
  <c r="E180" i="6"/>
  <c r="F180" i="6"/>
  <c r="H180" i="6"/>
  <c r="G180" i="6"/>
  <c r="J180" i="6"/>
  <c r="D181" i="6"/>
  <c r="E181" i="6"/>
  <c r="F181" i="6"/>
  <c r="H181" i="6"/>
  <c r="I181" i="6"/>
  <c r="J181" i="6"/>
  <c r="D182" i="6"/>
  <c r="F182" i="6"/>
  <c r="H182" i="6"/>
  <c r="E182" i="6"/>
  <c r="I182" i="6"/>
  <c r="J182" i="6"/>
  <c r="D183" i="6"/>
  <c r="F183" i="6"/>
  <c r="E183" i="6"/>
  <c r="G183" i="6"/>
  <c r="H183" i="6"/>
  <c r="I183" i="6"/>
  <c r="J183" i="6"/>
  <c r="D184" i="6"/>
  <c r="E184" i="6"/>
  <c r="D185" i="6"/>
  <c r="E185" i="6"/>
  <c r="I185" i="6"/>
  <c r="J185" i="6"/>
  <c r="F185" i="6"/>
  <c r="H185" i="6"/>
  <c r="D186" i="6"/>
  <c r="F186" i="6"/>
  <c r="H186" i="6"/>
  <c r="E186" i="6"/>
  <c r="D187" i="6"/>
  <c r="F187" i="6"/>
  <c r="E187" i="6"/>
  <c r="I187" i="6"/>
  <c r="J187" i="6"/>
  <c r="G187" i="6"/>
  <c r="H187" i="6"/>
  <c r="D188" i="6"/>
  <c r="I188" i="6"/>
  <c r="J188" i="6"/>
  <c r="E188" i="6"/>
  <c r="D189" i="6"/>
  <c r="E189" i="6"/>
  <c r="F189" i="6"/>
  <c r="H189" i="6"/>
  <c r="I189" i="6"/>
  <c r="J189" i="6"/>
  <c r="D190" i="6"/>
  <c r="E190" i="6"/>
  <c r="F190" i="6"/>
  <c r="H190" i="6"/>
  <c r="I190" i="6"/>
  <c r="J190" i="6"/>
  <c r="D191" i="6"/>
  <c r="E191" i="6"/>
  <c r="D192" i="6"/>
  <c r="F192" i="6"/>
  <c r="E192" i="6"/>
  <c r="D193" i="6"/>
  <c r="E193" i="6"/>
  <c r="F193" i="6"/>
  <c r="H193" i="6"/>
  <c r="G193" i="6"/>
  <c r="I193" i="6"/>
  <c r="J193" i="6"/>
  <c r="D194" i="6"/>
  <c r="E194" i="6"/>
  <c r="I194" i="6"/>
  <c r="J194" i="6"/>
  <c r="F194" i="6"/>
  <c r="H194" i="6"/>
  <c r="D195" i="6"/>
  <c r="F195" i="6"/>
  <c r="E195" i="6"/>
  <c r="I195" i="6"/>
  <c r="J195" i="6"/>
  <c r="H195" i="6"/>
  <c r="D196" i="6"/>
  <c r="I196" i="6"/>
  <c r="E196" i="6"/>
  <c r="F196" i="6"/>
  <c r="G196" i="6"/>
  <c r="J196" i="6"/>
  <c r="D197" i="6"/>
  <c r="E197" i="6"/>
  <c r="F197" i="6"/>
  <c r="I197" i="6"/>
  <c r="J197" i="6"/>
  <c r="D198" i="6"/>
  <c r="E198" i="6"/>
  <c r="D199" i="6"/>
  <c r="F199" i="6"/>
  <c r="H199" i="6"/>
  <c r="E199" i="6"/>
  <c r="D200" i="6"/>
  <c r="F200" i="6"/>
  <c r="H200" i="6"/>
  <c r="E200" i="6"/>
  <c r="I200" i="6"/>
  <c r="J200" i="6"/>
  <c r="D201" i="6"/>
  <c r="E201" i="6"/>
  <c r="F201" i="6"/>
  <c r="H201" i="6"/>
  <c r="G201" i="6"/>
  <c r="D202" i="6"/>
  <c r="F202" i="6"/>
  <c r="H202" i="6"/>
  <c r="E202" i="6"/>
  <c r="I202" i="6"/>
  <c r="J202" i="6"/>
  <c r="D203" i="6"/>
  <c r="F203" i="6"/>
  <c r="E203" i="6"/>
  <c r="I203" i="6"/>
  <c r="J203" i="6"/>
  <c r="G203" i="6"/>
  <c r="H203" i="6"/>
  <c r="D204" i="6"/>
  <c r="I204" i="6"/>
  <c r="J204" i="6"/>
  <c r="E204" i="6"/>
  <c r="D205" i="6"/>
  <c r="E205" i="6"/>
  <c r="F205" i="6"/>
  <c r="H205" i="6"/>
  <c r="I205" i="6"/>
  <c r="J205" i="6"/>
  <c r="D206" i="6"/>
  <c r="F206" i="6"/>
  <c r="H206" i="6"/>
  <c r="E206" i="6"/>
  <c r="D207" i="6"/>
  <c r="F207" i="6"/>
  <c r="H207" i="6"/>
  <c r="E207" i="6"/>
  <c r="I207" i="6"/>
  <c r="J207" i="6"/>
  <c r="D208" i="6"/>
  <c r="E208" i="6"/>
  <c r="F208" i="6"/>
  <c r="D209" i="6"/>
  <c r="E209" i="6"/>
  <c r="F209" i="6"/>
  <c r="H209" i="6"/>
  <c r="G209" i="6"/>
  <c r="I209" i="6"/>
  <c r="J209" i="6"/>
  <c r="D210" i="6"/>
  <c r="E210" i="6"/>
  <c r="I210" i="6"/>
  <c r="J210" i="6"/>
  <c r="F210" i="6"/>
  <c r="H210" i="6"/>
  <c r="D211" i="6"/>
  <c r="F211" i="6"/>
  <c r="E211" i="6"/>
  <c r="H211" i="6"/>
  <c r="D212" i="6"/>
  <c r="I212" i="6"/>
  <c r="E212" i="6"/>
  <c r="F212" i="6"/>
  <c r="H212" i="6"/>
  <c r="G212" i="6"/>
  <c r="J212" i="6"/>
  <c r="D213" i="6"/>
  <c r="E213" i="6"/>
  <c r="F213" i="6"/>
  <c r="H213" i="6"/>
  <c r="G213" i="6"/>
  <c r="I213" i="6"/>
  <c r="J213" i="6"/>
  <c r="D214" i="6"/>
  <c r="F214" i="6"/>
  <c r="H214" i="6"/>
  <c r="E214" i="6"/>
  <c r="I214" i="6"/>
  <c r="J214" i="6"/>
  <c r="D215" i="6"/>
  <c r="F215" i="6"/>
  <c r="E215" i="6"/>
  <c r="G215" i="6"/>
  <c r="H215" i="6"/>
  <c r="I215" i="6"/>
  <c r="J215" i="6"/>
  <c r="D216" i="6"/>
  <c r="E216" i="6"/>
  <c r="D217" i="6"/>
  <c r="E217" i="6"/>
  <c r="I217" i="6"/>
  <c r="J217" i="6"/>
  <c r="F217" i="6"/>
  <c r="H217" i="6"/>
  <c r="D218" i="6"/>
  <c r="F218" i="6"/>
  <c r="H218" i="6"/>
  <c r="E218" i="6"/>
  <c r="D219" i="6"/>
  <c r="F219" i="6"/>
  <c r="E219" i="6"/>
  <c r="I219" i="6"/>
  <c r="J219" i="6"/>
  <c r="G219" i="6"/>
  <c r="H219" i="6"/>
  <c r="D220" i="6"/>
  <c r="F220" i="6"/>
  <c r="E220" i="6"/>
  <c r="I220" i="6"/>
  <c r="J220" i="6"/>
  <c r="D221" i="6"/>
  <c r="E221" i="6"/>
  <c r="F221" i="6"/>
  <c r="H221" i="6"/>
  <c r="I221" i="6"/>
  <c r="J221" i="6"/>
  <c r="D222" i="6"/>
  <c r="E222" i="6"/>
  <c r="F222" i="6"/>
  <c r="H222" i="6"/>
  <c r="I222" i="6"/>
  <c r="J222" i="6"/>
  <c r="D223" i="6"/>
  <c r="E223" i="6"/>
  <c r="D224" i="6"/>
  <c r="I224" i="6"/>
  <c r="J224" i="6"/>
  <c r="E224" i="6"/>
  <c r="D225" i="6"/>
  <c r="E225" i="6"/>
  <c r="F225" i="6"/>
  <c r="H225" i="6"/>
  <c r="G225" i="6"/>
  <c r="I225" i="6"/>
  <c r="J225" i="6"/>
  <c r="D226" i="6"/>
  <c r="E226" i="6"/>
  <c r="I226" i="6"/>
  <c r="J226" i="6"/>
  <c r="F226" i="6"/>
  <c r="H226" i="6"/>
  <c r="D227" i="6"/>
  <c r="F227" i="6"/>
  <c r="E227" i="6"/>
  <c r="H227" i="6"/>
  <c r="I227" i="6"/>
  <c r="J227" i="6"/>
  <c r="D228" i="6"/>
  <c r="E228" i="6"/>
  <c r="I228" i="6"/>
  <c r="F228" i="6"/>
  <c r="G228" i="6"/>
  <c r="J228" i="6"/>
  <c r="D229" i="6"/>
  <c r="E229" i="6"/>
  <c r="F229" i="6"/>
  <c r="I229" i="6"/>
  <c r="J229" i="6"/>
  <c r="D230" i="6"/>
  <c r="E230" i="6"/>
  <c r="D231" i="6"/>
  <c r="F231" i="6"/>
  <c r="E231" i="6"/>
  <c r="H231" i="6"/>
  <c r="D232" i="6"/>
  <c r="I232" i="6"/>
  <c r="J232" i="6"/>
  <c r="E232" i="6"/>
  <c r="D233" i="6"/>
  <c r="E233" i="6"/>
  <c r="F233" i="6"/>
  <c r="H233" i="6"/>
  <c r="G233" i="6"/>
  <c r="D234" i="6"/>
  <c r="F234" i="6"/>
  <c r="H234" i="6"/>
  <c r="E234" i="6"/>
  <c r="I234" i="6"/>
  <c r="J234" i="6"/>
  <c r="D235" i="6"/>
  <c r="F235" i="6"/>
  <c r="E235" i="6"/>
  <c r="I235" i="6"/>
  <c r="J235" i="6"/>
  <c r="G235" i="6"/>
  <c r="H235" i="6"/>
  <c r="D236" i="6"/>
  <c r="F236" i="6"/>
  <c r="H236" i="6"/>
  <c r="E236" i="6"/>
  <c r="G236" i="6"/>
  <c r="D237" i="6"/>
  <c r="E237" i="6"/>
  <c r="F237" i="6"/>
  <c r="H237" i="6"/>
  <c r="I237" i="6"/>
  <c r="J237" i="6"/>
  <c r="D238" i="6"/>
  <c r="F238" i="6"/>
  <c r="H238" i="6"/>
  <c r="E238" i="6"/>
  <c r="D239" i="6"/>
  <c r="F239" i="6"/>
  <c r="H239" i="6"/>
  <c r="E239" i="6"/>
  <c r="I239" i="6"/>
  <c r="J239" i="6"/>
  <c r="D240" i="6"/>
  <c r="I240" i="6"/>
  <c r="J240" i="6"/>
  <c r="E240" i="6"/>
  <c r="F240" i="6"/>
  <c r="D241" i="6"/>
  <c r="E241" i="6"/>
  <c r="F241" i="6"/>
  <c r="H241" i="6"/>
  <c r="G241" i="6"/>
  <c r="I241" i="6"/>
  <c r="J241" i="6"/>
  <c r="D242" i="6"/>
  <c r="E242" i="6"/>
  <c r="I242" i="6"/>
  <c r="F242" i="6"/>
  <c r="H242" i="6"/>
  <c r="J242" i="6"/>
  <c r="D243" i="6"/>
  <c r="F243" i="6"/>
  <c r="E243" i="6"/>
  <c r="H243" i="6"/>
  <c r="D244" i="6"/>
  <c r="E244" i="6"/>
  <c r="I244" i="6"/>
  <c r="J244" i="6"/>
  <c r="F244" i="6"/>
  <c r="H244" i="6"/>
  <c r="G244" i="6"/>
  <c r="D245" i="6"/>
  <c r="E245" i="6"/>
  <c r="F245" i="6"/>
  <c r="H245" i="6"/>
  <c r="G245" i="6"/>
  <c r="I245" i="6"/>
  <c r="J245" i="6"/>
  <c r="D246" i="6"/>
  <c r="F246" i="6"/>
  <c r="H246" i="6"/>
  <c r="E246" i="6"/>
  <c r="I246" i="6"/>
  <c r="J246" i="6"/>
  <c r="D247" i="6"/>
  <c r="F247" i="6"/>
  <c r="E247" i="6"/>
  <c r="G247" i="6"/>
  <c r="H247" i="6"/>
  <c r="I247" i="6"/>
  <c r="J247" i="6"/>
  <c r="D248" i="6"/>
  <c r="E248" i="6"/>
  <c r="D249" i="6"/>
  <c r="E249" i="6"/>
  <c r="I249" i="6"/>
  <c r="J249" i="6"/>
  <c r="F249" i="6"/>
  <c r="H249" i="6"/>
  <c r="D250" i="6"/>
  <c r="F250" i="6"/>
  <c r="E250" i="6"/>
  <c r="H250" i="6"/>
  <c r="D251" i="6"/>
  <c r="F251" i="6"/>
  <c r="E251" i="6"/>
  <c r="I251" i="6"/>
  <c r="J251" i="6"/>
  <c r="G251" i="6"/>
  <c r="H251" i="6"/>
  <c r="D252" i="6"/>
  <c r="F252" i="6"/>
  <c r="E252" i="6"/>
  <c r="I252" i="6"/>
  <c r="J252" i="6"/>
  <c r="D253" i="6"/>
  <c r="E253" i="6"/>
  <c r="F253" i="6"/>
  <c r="H253" i="6"/>
  <c r="I253" i="6"/>
  <c r="J253" i="6"/>
  <c r="D254" i="6"/>
  <c r="E254" i="6"/>
  <c r="F254" i="6"/>
  <c r="H254" i="6"/>
  <c r="I254" i="6"/>
  <c r="J254" i="6"/>
  <c r="D255" i="6"/>
  <c r="E255" i="6"/>
  <c r="D256" i="6"/>
  <c r="F256" i="6"/>
  <c r="E256" i="6"/>
  <c r="D257" i="6"/>
  <c r="E257" i="6"/>
  <c r="F257" i="6"/>
  <c r="H257" i="6"/>
  <c r="G257" i="6"/>
  <c r="I257" i="6"/>
  <c r="J257" i="6"/>
  <c r="D258" i="6"/>
  <c r="E258" i="6"/>
  <c r="I258" i="6"/>
  <c r="J258" i="6"/>
  <c r="F258" i="6"/>
  <c r="H258" i="6"/>
  <c r="D259" i="6"/>
  <c r="F259" i="6"/>
  <c r="E259" i="6"/>
  <c r="H259" i="6"/>
  <c r="I259" i="6"/>
  <c r="J259" i="6"/>
  <c r="D260" i="6"/>
  <c r="E260" i="6"/>
  <c r="I260" i="6"/>
  <c r="F260" i="6"/>
  <c r="G260" i="6"/>
  <c r="J260" i="6"/>
  <c r="D261" i="6"/>
  <c r="E261" i="6"/>
  <c r="F261" i="6"/>
  <c r="I261" i="6"/>
  <c r="J261" i="6"/>
  <c r="D262" i="6"/>
  <c r="E262" i="6"/>
  <c r="D263" i="6"/>
  <c r="F263" i="6"/>
  <c r="E263" i="6"/>
  <c r="H263" i="6"/>
  <c r="D264" i="6"/>
  <c r="F264" i="6"/>
  <c r="E264" i="6"/>
  <c r="I264" i="6"/>
  <c r="J264" i="6"/>
  <c r="H264" i="6"/>
  <c r="D265" i="6"/>
  <c r="E265" i="6"/>
  <c r="F265" i="6"/>
  <c r="H265" i="6"/>
  <c r="G265" i="6"/>
  <c r="D266" i="6"/>
  <c r="F266" i="6"/>
  <c r="H266" i="6"/>
  <c r="E266" i="6"/>
  <c r="I266" i="6"/>
  <c r="J266" i="6"/>
  <c r="D267" i="6"/>
  <c r="F267" i="6"/>
  <c r="E267" i="6"/>
  <c r="I267" i="6"/>
  <c r="J267" i="6"/>
  <c r="G267" i="6"/>
  <c r="H267" i="6"/>
  <c r="D268" i="6"/>
  <c r="I268" i="6"/>
  <c r="J268" i="6"/>
  <c r="E268" i="6"/>
  <c r="D269" i="6"/>
  <c r="E269" i="6"/>
  <c r="F269" i="6"/>
  <c r="H269" i="6"/>
  <c r="I269" i="6"/>
  <c r="J269" i="6"/>
  <c r="D270" i="6"/>
  <c r="F270" i="6"/>
  <c r="H270" i="6"/>
  <c r="E270" i="6"/>
  <c r="D271" i="6"/>
  <c r="F271" i="6"/>
  <c r="H271" i="6"/>
  <c r="E271" i="6"/>
  <c r="I271" i="6"/>
  <c r="J271" i="6"/>
  <c r="D272" i="6"/>
  <c r="E272" i="6"/>
  <c r="F272" i="6"/>
  <c r="D273" i="6"/>
  <c r="E273" i="6"/>
  <c r="F273" i="6"/>
  <c r="H273" i="6"/>
  <c r="G273" i="6"/>
  <c r="I273" i="6"/>
  <c r="J273" i="6"/>
  <c r="D274" i="6"/>
  <c r="E274" i="6"/>
  <c r="I274" i="6"/>
  <c r="F274" i="6"/>
  <c r="H274" i="6"/>
  <c r="J274" i="6"/>
  <c r="D275" i="6"/>
  <c r="F275" i="6"/>
  <c r="E275" i="6"/>
  <c r="H275" i="6"/>
  <c r="D276" i="6"/>
  <c r="I276" i="6"/>
  <c r="E276" i="6"/>
  <c r="F276" i="6"/>
  <c r="H276" i="6"/>
  <c r="G276" i="6"/>
  <c r="J276" i="6"/>
  <c r="D277" i="6"/>
  <c r="F277" i="6"/>
  <c r="E277" i="6"/>
  <c r="D278" i="6"/>
  <c r="I278" i="6"/>
  <c r="J278" i="6"/>
  <c r="E278" i="6"/>
  <c r="F278" i="6"/>
  <c r="D279" i="6"/>
  <c r="E279" i="6"/>
  <c r="F279" i="6"/>
  <c r="G279" i="6"/>
  <c r="I279" i="6"/>
  <c r="J279" i="6"/>
  <c r="D280" i="6"/>
  <c r="E280" i="6"/>
  <c r="D281" i="6"/>
  <c r="I281" i="6"/>
  <c r="J281" i="6"/>
  <c r="E281" i="6"/>
  <c r="D282" i="6"/>
  <c r="F282" i="6"/>
  <c r="E282" i="6"/>
  <c r="I282" i="6"/>
  <c r="J282" i="6"/>
  <c r="D283" i="6"/>
  <c r="E283" i="6"/>
  <c r="F283" i="6"/>
  <c r="H283" i="6"/>
  <c r="G283" i="6"/>
  <c r="D284" i="6"/>
  <c r="F284" i="6"/>
  <c r="H284" i="6"/>
  <c r="E284" i="6"/>
  <c r="I284" i="6"/>
  <c r="J284" i="6"/>
  <c r="D285" i="6"/>
  <c r="F285" i="6"/>
  <c r="G285" i="6"/>
  <c r="E285" i="6"/>
  <c r="I285" i="6"/>
  <c r="J285" i="6"/>
  <c r="H285" i="6"/>
  <c r="D286" i="6"/>
  <c r="I286" i="6"/>
  <c r="J286" i="6"/>
  <c r="E286" i="6"/>
  <c r="F286" i="6"/>
  <c r="D287" i="6"/>
  <c r="E287" i="6"/>
  <c r="F287" i="6"/>
  <c r="I287" i="6"/>
  <c r="J287" i="6"/>
  <c r="D288" i="6"/>
  <c r="I288" i="6"/>
  <c r="J288" i="6"/>
  <c r="E288" i="6"/>
  <c r="D289" i="6"/>
  <c r="E289" i="6"/>
  <c r="D290" i="6"/>
  <c r="F290" i="6"/>
  <c r="H290" i="6"/>
  <c r="E290" i="6"/>
  <c r="I290" i="6"/>
  <c r="G290" i="6"/>
  <c r="J290" i="6"/>
  <c r="D291" i="6"/>
  <c r="E291" i="6"/>
  <c r="F291" i="6"/>
  <c r="H291" i="6"/>
  <c r="G291" i="6"/>
  <c r="D292" i="6"/>
  <c r="F292" i="6"/>
  <c r="H292" i="6"/>
  <c r="E292" i="6"/>
  <c r="D293" i="6"/>
  <c r="F293" i="6"/>
  <c r="G293" i="6"/>
  <c r="E293" i="6"/>
  <c r="I293" i="6"/>
  <c r="J293" i="6"/>
  <c r="H293" i="6"/>
  <c r="D294" i="6"/>
  <c r="I294" i="6"/>
  <c r="J294" i="6"/>
  <c r="E294" i="6"/>
  <c r="F294" i="6"/>
  <c r="D295" i="6"/>
  <c r="E295" i="6"/>
  <c r="F295" i="6"/>
  <c r="I295" i="6"/>
  <c r="J295" i="6"/>
  <c r="D296" i="6"/>
  <c r="I296" i="6"/>
  <c r="J296" i="6"/>
  <c r="E296" i="6"/>
  <c r="D297" i="6"/>
  <c r="E297" i="6"/>
  <c r="D298" i="6"/>
  <c r="F298" i="6"/>
  <c r="H298" i="6"/>
  <c r="E298" i="6"/>
  <c r="I298" i="6"/>
  <c r="G298" i="6"/>
  <c r="J298" i="6"/>
  <c r="D299" i="6"/>
  <c r="E299" i="6"/>
  <c r="F299" i="6"/>
  <c r="H299" i="6"/>
  <c r="G299" i="6"/>
  <c r="D300" i="6"/>
  <c r="F300" i="6"/>
  <c r="H300" i="6"/>
  <c r="E300" i="6"/>
  <c r="I300" i="6"/>
  <c r="J300" i="6"/>
  <c r="D301" i="6"/>
  <c r="F301" i="6"/>
  <c r="G301" i="6"/>
  <c r="E301" i="6"/>
  <c r="I301" i="6"/>
  <c r="J301" i="6"/>
  <c r="H301" i="6"/>
  <c r="D302" i="6"/>
  <c r="I302" i="6"/>
  <c r="J302" i="6"/>
  <c r="E302" i="6"/>
  <c r="F302" i="6"/>
  <c r="G302" i="6"/>
  <c r="H302" i="6"/>
  <c r="D303" i="6"/>
  <c r="E303" i="6"/>
  <c r="F303" i="6"/>
  <c r="I303" i="6"/>
  <c r="J303" i="6"/>
  <c r="D304" i="6"/>
  <c r="E304" i="6"/>
  <c r="F304" i="6"/>
  <c r="H304" i="6"/>
  <c r="I304" i="6"/>
  <c r="J304" i="6"/>
  <c r="D305" i="6"/>
  <c r="F305" i="6"/>
  <c r="H305" i="6"/>
  <c r="E305" i="6"/>
  <c r="G305" i="6"/>
  <c r="I305" i="6"/>
  <c r="J305" i="6"/>
  <c r="D306" i="6"/>
  <c r="F306" i="6"/>
  <c r="H306" i="6"/>
  <c r="E306" i="6"/>
  <c r="D307" i="6"/>
  <c r="E307" i="6"/>
  <c r="F307" i="6"/>
  <c r="H307" i="6"/>
  <c r="G307" i="6"/>
  <c r="I307" i="6"/>
  <c r="J307" i="6"/>
  <c r="D308" i="6"/>
  <c r="E308" i="6"/>
  <c r="D309" i="6"/>
  <c r="F309" i="6"/>
  <c r="G309" i="6"/>
  <c r="E309" i="6"/>
  <c r="I309" i="6"/>
  <c r="J309" i="6"/>
  <c r="H309" i="6"/>
  <c r="D310" i="6"/>
  <c r="I310" i="6"/>
  <c r="E310" i="6"/>
  <c r="F310" i="6"/>
  <c r="G310" i="6"/>
  <c r="H310" i="6"/>
  <c r="J310" i="6"/>
  <c r="D311" i="6"/>
  <c r="E311" i="6"/>
  <c r="I311" i="6"/>
  <c r="J311" i="6"/>
  <c r="F311" i="6"/>
  <c r="D312" i="6"/>
  <c r="E312" i="6"/>
  <c r="F312" i="6"/>
  <c r="H312" i="6"/>
  <c r="I312" i="6"/>
  <c r="J312" i="6"/>
  <c r="D313" i="6"/>
  <c r="F313" i="6"/>
  <c r="H313" i="6"/>
  <c r="E313" i="6"/>
  <c r="G313" i="6"/>
  <c r="D314" i="6"/>
  <c r="E314" i="6"/>
  <c r="D315" i="6"/>
  <c r="E315" i="6"/>
  <c r="F315" i="6"/>
  <c r="H315" i="6"/>
  <c r="G315" i="6"/>
  <c r="D316" i="6"/>
  <c r="E316" i="6"/>
  <c r="D317" i="6"/>
  <c r="E317" i="6"/>
  <c r="D318" i="6"/>
  <c r="I318" i="6"/>
  <c r="E318" i="6"/>
  <c r="F318" i="6"/>
  <c r="G318" i="6"/>
  <c r="J318" i="6"/>
  <c r="D319" i="6"/>
  <c r="E319" i="6"/>
  <c r="F319" i="6"/>
  <c r="I319" i="6"/>
  <c r="J319" i="6"/>
  <c r="D320" i="6"/>
  <c r="F320" i="6"/>
  <c r="H320" i="6"/>
  <c r="E320" i="6"/>
  <c r="D321" i="6"/>
  <c r="F321" i="6"/>
  <c r="E321" i="6"/>
  <c r="G321" i="6"/>
  <c r="H321" i="6"/>
  <c r="I321" i="6"/>
  <c r="J321" i="6"/>
  <c r="D322" i="6"/>
  <c r="E322" i="6"/>
  <c r="F322" i="6"/>
  <c r="H322" i="6"/>
  <c r="G322" i="6"/>
  <c r="D323" i="6"/>
  <c r="E323" i="6"/>
  <c r="F323" i="6"/>
  <c r="H323" i="6"/>
  <c r="G323" i="6"/>
  <c r="D324" i="6"/>
  <c r="F324" i="6"/>
  <c r="H324" i="6"/>
  <c r="E324" i="6"/>
  <c r="I324" i="6"/>
  <c r="J324" i="6"/>
  <c r="D325" i="6"/>
  <c r="F325" i="6"/>
  <c r="E325" i="6"/>
  <c r="G325" i="6"/>
  <c r="H325" i="6"/>
  <c r="I325" i="6"/>
  <c r="J325" i="6"/>
  <c r="D326" i="6"/>
  <c r="I326" i="6"/>
  <c r="E326" i="6"/>
  <c r="F326" i="6"/>
  <c r="H326" i="6"/>
  <c r="J326" i="6"/>
  <c r="D327" i="6"/>
  <c r="E327" i="6"/>
  <c r="F327" i="6"/>
  <c r="H327" i="6"/>
  <c r="I327" i="6"/>
  <c r="J327" i="6"/>
  <c r="D328" i="6"/>
  <c r="F328" i="6"/>
  <c r="H328" i="6"/>
  <c r="E328" i="6"/>
  <c r="D329" i="6"/>
  <c r="F329" i="6"/>
  <c r="E329" i="6"/>
  <c r="I329" i="6"/>
  <c r="J329" i="6"/>
  <c r="G329" i="6"/>
  <c r="H329" i="6"/>
  <c r="D330" i="6"/>
  <c r="E330" i="6"/>
  <c r="I330" i="6"/>
  <c r="J330" i="6"/>
  <c r="D331" i="6"/>
  <c r="E331" i="6"/>
  <c r="I331" i="6"/>
  <c r="J331" i="6"/>
  <c r="F331" i="6"/>
  <c r="H331" i="6"/>
  <c r="G331" i="6"/>
  <c r="D332" i="6"/>
  <c r="E332" i="6"/>
  <c r="F332" i="6"/>
  <c r="H332" i="6"/>
  <c r="I332" i="6"/>
  <c r="J332" i="6"/>
  <c r="D333" i="6"/>
  <c r="F333" i="6"/>
  <c r="H333" i="6"/>
  <c r="E333" i="6"/>
  <c r="I333" i="6"/>
  <c r="J333" i="6"/>
  <c r="G333" i="6"/>
  <c r="D334" i="6"/>
  <c r="E334" i="6"/>
  <c r="D335" i="6"/>
  <c r="E335" i="6"/>
  <c r="F335" i="6"/>
  <c r="H335" i="6"/>
  <c r="I335" i="6"/>
  <c r="J335" i="6"/>
  <c r="D336" i="6"/>
  <c r="E336" i="6"/>
  <c r="I336" i="6"/>
  <c r="J336" i="6"/>
  <c r="F336" i="6"/>
  <c r="H336" i="6"/>
  <c r="D11" i="5"/>
  <c r="D12" i="5"/>
  <c r="P66" i="5"/>
  <c r="R66" i="5"/>
  <c r="D13" i="5"/>
  <c r="C9" i="5"/>
  <c r="E67" i="5"/>
  <c r="F67" i="5"/>
  <c r="G67" i="5"/>
  <c r="E68" i="5"/>
  <c r="F68" i="5"/>
  <c r="G68" i="5"/>
  <c r="N68" i="5"/>
  <c r="E69" i="5"/>
  <c r="F69" i="5"/>
  <c r="G69" i="5"/>
  <c r="N69" i="5"/>
  <c r="E70" i="5"/>
  <c r="F70" i="5"/>
  <c r="G70" i="5"/>
  <c r="N70" i="5"/>
  <c r="E71" i="5"/>
  <c r="F71" i="5"/>
  <c r="G71" i="5"/>
  <c r="N71" i="5"/>
  <c r="E72" i="5"/>
  <c r="F72" i="5"/>
  <c r="G72" i="5"/>
  <c r="N72" i="5"/>
  <c r="E73" i="5"/>
  <c r="F73" i="5"/>
  <c r="G73" i="5"/>
  <c r="E74" i="5"/>
  <c r="F74" i="5"/>
  <c r="G74" i="5"/>
  <c r="N74" i="5"/>
  <c r="E75" i="5"/>
  <c r="F75" i="5"/>
  <c r="G75" i="5"/>
  <c r="N75" i="5"/>
  <c r="E76" i="5"/>
  <c r="F76" i="5"/>
  <c r="G76" i="5"/>
  <c r="E77" i="5"/>
  <c r="F77" i="5"/>
  <c r="G77" i="5"/>
  <c r="N77" i="5"/>
  <c r="E78" i="5"/>
  <c r="F78" i="5"/>
  <c r="G78" i="5"/>
  <c r="N78" i="5"/>
  <c r="E79" i="5"/>
  <c r="F79" i="5"/>
  <c r="G79" i="5"/>
  <c r="E80" i="5"/>
  <c r="F80" i="5"/>
  <c r="G80" i="5"/>
  <c r="N80" i="5"/>
  <c r="E81" i="5"/>
  <c r="F81" i="5"/>
  <c r="G81" i="5"/>
  <c r="N81" i="5"/>
  <c r="E82" i="5"/>
  <c r="F82" i="5"/>
  <c r="G82" i="5"/>
  <c r="E83" i="5"/>
  <c r="F83" i="5"/>
  <c r="G83" i="5"/>
  <c r="N83" i="5"/>
  <c r="E84" i="5"/>
  <c r="F84" i="5"/>
  <c r="G84" i="5"/>
  <c r="N84" i="5"/>
  <c r="E85" i="5"/>
  <c r="F85" i="5"/>
  <c r="G85" i="5"/>
  <c r="N85" i="5"/>
  <c r="E86" i="5"/>
  <c r="F86" i="5"/>
  <c r="G86" i="5"/>
  <c r="N86" i="5"/>
  <c r="E87" i="5"/>
  <c r="F87" i="5"/>
  <c r="G87" i="5"/>
  <c r="N87" i="5"/>
  <c r="E88" i="5"/>
  <c r="F88" i="5"/>
  <c r="G88" i="5"/>
  <c r="N88" i="5"/>
  <c r="E89" i="5"/>
  <c r="F89" i="5"/>
  <c r="G89" i="5"/>
  <c r="E90" i="5"/>
  <c r="F90" i="5"/>
  <c r="G90" i="5"/>
  <c r="N90" i="5"/>
  <c r="E91" i="5"/>
  <c r="F91" i="5"/>
  <c r="G91" i="5"/>
  <c r="N91" i="5"/>
  <c r="E92" i="5"/>
  <c r="F92" i="5"/>
  <c r="G92" i="5"/>
  <c r="E93" i="5"/>
  <c r="F93" i="5"/>
  <c r="G93" i="5"/>
  <c r="N93" i="5"/>
  <c r="E94" i="5"/>
  <c r="F94" i="5"/>
  <c r="G94" i="5"/>
  <c r="N94" i="5"/>
  <c r="E95" i="5"/>
  <c r="F95" i="5"/>
  <c r="G95" i="5"/>
  <c r="E96" i="5"/>
  <c r="F96" i="5"/>
  <c r="G96" i="5"/>
  <c r="N96" i="5"/>
  <c r="E97" i="5"/>
  <c r="F97" i="5"/>
  <c r="G97" i="5"/>
  <c r="N97" i="5"/>
  <c r="E21" i="5"/>
  <c r="F21" i="5"/>
  <c r="G21" i="5"/>
  <c r="N21" i="5"/>
  <c r="E22" i="5"/>
  <c r="F22" i="5"/>
  <c r="G22" i="5"/>
  <c r="E24" i="5"/>
  <c r="F24" i="5"/>
  <c r="G24" i="5"/>
  <c r="N24" i="5"/>
  <c r="E25" i="5"/>
  <c r="F25" i="5"/>
  <c r="G25" i="5"/>
  <c r="N25" i="5"/>
  <c r="E26" i="5"/>
  <c r="F26" i="5"/>
  <c r="G26" i="5"/>
  <c r="N26" i="5"/>
  <c r="E27" i="5"/>
  <c r="F27" i="5"/>
  <c r="G27" i="5"/>
  <c r="N27" i="5"/>
  <c r="E28" i="5"/>
  <c r="F28" i="5"/>
  <c r="G28" i="5"/>
  <c r="N28" i="5"/>
  <c r="E29" i="5"/>
  <c r="F29" i="5"/>
  <c r="G29" i="5"/>
  <c r="N29" i="5"/>
  <c r="E30" i="5"/>
  <c r="F30" i="5"/>
  <c r="G30" i="5"/>
  <c r="N30" i="5"/>
  <c r="E31" i="5"/>
  <c r="F31" i="5"/>
  <c r="G31" i="5"/>
  <c r="N31" i="5"/>
  <c r="E32" i="5"/>
  <c r="F32" i="5"/>
  <c r="G32" i="5"/>
  <c r="N32" i="5"/>
  <c r="E33" i="5"/>
  <c r="F33" i="5"/>
  <c r="G33" i="5"/>
  <c r="N33" i="5"/>
  <c r="E34" i="5"/>
  <c r="F34" i="5"/>
  <c r="G34" i="5"/>
  <c r="E35" i="5"/>
  <c r="F35" i="5"/>
  <c r="G35" i="5"/>
  <c r="N35" i="5"/>
  <c r="E36" i="5"/>
  <c r="F36" i="5"/>
  <c r="G36" i="5"/>
  <c r="N36" i="5"/>
  <c r="E37" i="5"/>
  <c r="F37" i="5"/>
  <c r="G37" i="5"/>
  <c r="N37" i="5"/>
  <c r="E38" i="5"/>
  <c r="F38" i="5"/>
  <c r="G38" i="5"/>
  <c r="N38" i="5"/>
  <c r="E39" i="5"/>
  <c r="F39" i="5"/>
  <c r="G39" i="5"/>
  <c r="N39" i="5"/>
  <c r="E40" i="5"/>
  <c r="F40" i="5"/>
  <c r="E41" i="5"/>
  <c r="F41" i="5"/>
  <c r="G41" i="5"/>
  <c r="N41" i="5"/>
  <c r="E42" i="5"/>
  <c r="F42" i="5"/>
  <c r="G42" i="5"/>
  <c r="N42" i="5"/>
  <c r="E43" i="5"/>
  <c r="F43" i="5"/>
  <c r="E44" i="5"/>
  <c r="F44" i="5"/>
  <c r="E45" i="5"/>
  <c r="F45" i="5"/>
  <c r="G45" i="5"/>
  <c r="N45" i="5"/>
  <c r="E46" i="5"/>
  <c r="F46" i="5"/>
  <c r="E47" i="5"/>
  <c r="F47" i="5"/>
  <c r="E48" i="5"/>
  <c r="F48" i="5"/>
  <c r="E49" i="5"/>
  <c r="F49" i="5"/>
  <c r="G49" i="5"/>
  <c r="N49" i="5"/>
  <c r="E50" i="5"/>
  <c r="F50" i="5"/>
  <c r="G50" i="5"/>
  <c r="N50" i="5"/>
  <c r="E51" i="5"/>
  <c r="F51" i="5"/>
  <c r="E52" i="5"/>
  <c r="F52" i="5"/>
  <c r="G52" i="5"/>
  <c r="N52" i="5"/>
  <c r="E53" i="5"/>
  <c r="F53" i="5"/>
  <c r="E54" i="5"/>
  <c r="F54" i="5"/>
  <c r="G54" i="5"/>
  <c r="N54" i="5"/>
  <c r="E55" i="5"/>
  <c r="F55" i="5"/>
  <c r="G55" i="5"/>
  <c r="N55" i="5"/>
  <c r="E56" i="5"/>
  <c r="F56" i="5"/>
  <c r="E57" i="5"/>
  <c r="F57" i="5"/>
  <c r="G57" i="5"/>
  <c r="N57" i="5"/>
  <c r="E58" i="5"/>
  <c r="F58" i="5"/>
  <c r="G58" i="5"/>
  <c r="N58" i="5"/>
  <c r="E59" i="5"/>
  <c r="F59" i="5"/>
  <c r="E60" i="5"/>
  <c r="F60" i="5"/>
  <c r="E61" i="5"/>
  <c r="F61" i="5"/>
  <c r="E62" i="5"/>
  <c r="F62" i="5"/>
  <c r="G62" i="5"/>
  <c r="N62" i="5"/>
  <c r="E63" i="5"/>
  <c r="F63" i="5"/>
  <c r="E64" i="5"/>
  <c r="F64" i="5"/>
  <c r="G64" i="5"/>
  <c r="N64" i="5"/>
  <c r="E65" i="5"/>
  <c r="F65" i="5"/>
  <c r="G65" i="5"/>
  <c r="N65" i="5"/>
  <c r="E66" i="5"/>
  <c r="F66" i="5"/>
  <c r="G66" i="5"/>
  <c r="N66" i="5"/>
  <c r="C17" i="5"/>
  <c r="N22" i="5"/>
  <c r="Q22" i="5"/>
  <c r="E23" i="5"/>
  <c r="F23" i="5"/>
  <c r="S23" i="5"/>
  <c r="Q23" i="5"/>
  <c r="Q24" i="5"/>
  <c r="Q25" i="5"/>
  <c r="Q26" i="5"/>
  <c r="Q27" i="5"/>
  <c r="Q28" i="5"/>
  <c r="Q29" i="5"/>
  <c r="Q30" i="5"/>
  <c r="Q31" i="5"/>
  <c r="Q32" i="5"/>
  <c r="Q33" i="5"/>
  <c r="N34" i="5"/>
  <c r="Q34" i="5"/>
  <c r="Q35" i="5"/>
  <c r="Q36" i="5"/>
  <c r="Q37" i="5"/>
  <c r="Q38" i="5"/>
  <c r="Q39" i="5"/>
  <c r="G40" i="5"/>
  <c r="N40" i="5"/>
  <c r="Q40" i="5"/>
  <c r="Q41" i="5"/>
  <c r="Q42" i="5"/>
  <c r="G43" i="5"/>
  <c r="N43" i="5"/>
  <c r="Q43" i="5"/>
  <c r="G44" i="5"/>
  <c r="N44" i="5"/>
  <c r="Q44" i="5"/>
  <c r="Q45" i="5"/>
  <c r="G46" i="5"/>
  <c r="N46" i="5"/>
  <c r="Q46" i="5"/>
  <c r="G47" i="5"/>
  <c r="N47" i="5"/>
  <c r="Q47" i="5"/>
  <c r="G48" i="5"/>
  <c r="N48" i="5"/>
  <c r="Q48" i="5"/>
  <c r="Q49" i="5"/>
  <c r="Q50" i="5"/>
  <c r="G51" i="5"/>
  <c r="N51" i="5"/>
  <c r="Q51" i="5"/>
  <c r="Q52" i="5"/>
  <c r="G53" i="5"/>
  <c r="N53" i="5"/>
  <c r="Q53" i="5"/>
  <c r="Q54" i="5"/>
  <c r="Q55" i="5"/>
  <c r="G56" i="5"/>
  <c r="N56" i="5"/>
  <c r="Q56" i="5"/>
  <c r="Q57" i="5"/>
  <c r="Q58" i="5"/>
  <c r="G59" i="5"/>
  <c r="N59" i="5"/>
  <c r="Q59" i="5"/>
  <c r="G60" i="5"/>
  <c r="N60" i="5"/>
  <c r="Q60" i="5"/>
  <c r="G61" i="5"/>
  <c r="N61" i="5"/>
  <c r="Q61" i="5"/>
  <c r="Q62" i="5"/>
  <c r="G63" i="5"/>
  <c r="N63" i="5"/>
  <c r="Q63" i="5"/>
  <c r="Q64" i="5"/>
  <c r="Q65" i="5"/>
  <c r="Q66" i="5"/>
  <c r="Q67" i="5"/>
  <c r="Q68" i="5"/>
  <c r="Q69" i="5"/>
  <c r="Q70" i="5"/>
  <c r="Q71" i="5"/>
  <c r="Q72" i="5"/>
  <c r="N73" i="5"/>
  <c r="Q73" i="5"/>
  <c r="Q74" i="5"/>
  <c r="Q75" i="5"/>
  <c r="N76" i="5"/>
  <c r="Q76" i="5"/>
  <c r="Q77" i="5"/>
  <c r="P78" i="5"/>
  <c r="R78" i="5"/>
  <c r="Q78" i="5"/>
  <c r="N79" i="5"/>
  <c r="Q79" i="5"/>
  <c r="Q80" i="5"/>
  <c r="Q81" i="5"/>
  <c r="N82" i="5"/>
  <c r="P82" i="5"/>
  <c r="R82" i="5"/>
  <c r="Q82" i="5"/>
  <c r="Q83" i="5"/>
  <c r="Q84" i="5"/>
  <c r="Q85" i="5"/>
  <c r="Q86" i="5"/>
  <c r="Q87" i="5"/>
  <c r="Q88" i="5"/>
  <c r="N89" i="5"/>
  <c r="Q89" i="5"/>
  <c r="Q90" i="5"/>
  <c r="Q91" i="5"/>
  <c r="N92" i="5"/>
  <c r="Q92" i="5"/>
  <c r="Q93" i="5"/>
  <c r="Q94" i="5"/>
  <c r="N95" i="5"/>
  <c r="Q95" i="5"/>
  <c r="P96" i="5"/>
  <c r="R96" i="5"/>
  <c r="Q96" i="5"/>
  <c r="Q97" i="5"/>
  <c r="Q149" i="1"/>
  <c r="Q147" i="1"/>
  <c r="Q146" i="1"/>
  <c r="Q144" i="1"/>
  <c r="F16" i="1"/>
  <c r="F17" i="1" s="1"/>
  <c r="E338" i="2"/>
  <c r="D338" i="2"/>
  <c r="E337" i="2"/>
  <c r="G337" i="2"/>
  <c r="D337" i="2"/>
  <c r="F337" i="2"/>
  <c r="L337" i="2"/>
  <c r="E336" i="2"/>
  <c r="D336" i="2"/>
  <c r="H336" i="2"/>
  <c r="F336" i="2"/>
  <c r="L336" i="2"/>
  <c r="K336" i="2"/>
  <c r="J336" i="2"/>
  <c r="G336" i="2"/>
  <c r="E335" i="2"/>
  <c r="D335" i="2"/>
  <c r="L335" i="2"/>
  <c r="F335" i="2"/>
  <c r="K335" i="2"/>
  <c r="J335" i="2"/>
  <c r="G335" i="2"/>
  <c r="E334" i="2"/>
  <c r="L334" i="2"/>
  <c r="D334" i="2"/>
  <c r="F334" i="2"/>
  <c r="H334" i="2"/>
  <c r="J334" i="2"/>
  <c r="I334" i="2"/>
  <c r="E333" i="2"/>
  <c r="L333" i="2"/>
  <c r="D333" i="2"/>
  <c r="K333" i="2"/>
  <c r="H333" i="2"/>
  <c r="I333" i="2"/>
  <c r="G333" i="2"/>
  <c r="E332" i="2"/>
  <c r="D332" i="2"/>
  <c r="H332" i="2"/>
  <c r="F332" i="2"/>
  <c r="L332" i="2"/>
  <c r="J332" i="2"/>
  <c r="I332" i="2"/>
  <c r="G332" i="2"/>
  <c r="E331" i="2"/>
  <c r="D331" i="2"/>
  <c r="F331" i="2"/>
  <c r="H331" i="2"/>
  <c r="I331" i="2"/>
  <c r="E330" i="2"/>
  <c r="D330" i="2"/>
  <c r="E329" i="2"/>
  <c r="G329" i="2"/>
  <c r="D329" i="2"/>
  <c r="F329" i="2"/>
  <c r="L329" i="2"/>
  <c r="E328" i="2"/>
  <c r="D328" i="2"/>
  <c r="H328" i="2"/>
  <c r="F328" i="2"/>
  <c r="L328" i="2"/>
  <c r="K328" i="2"/>
  <c r="J328" i="2"/>
  <c r="G328" i="2"/>
  <c r="E327" i="2"/>
  <c r="D327" i="2"/>
  <c r="L327" i="2"/>
  <c r="F327" i="2"/>
  <c r="K327" i="2"/>
  <c r="J327" i="2"/>
  <c r="G327" i="2"/>
  <c r="E326" i="2"/>
  <c r="L326" i="2"/>
  <c r="D326" i="2"/>
  <c r="F326" i="2"/>
  <c r="H326" i="2"/>
  <c r="J326" i="2"/>
  <c r="I326" i="2"/>
  <c r="E325" i="2"/>
  <c r="L325" i="2"/>
  <c r="D325" i="2"/>
  <c r="K325" i="2"/>
  <c r="H325" i="2"/>
  <c r="I325" i="2"/>
  <c r="G325" i="2"/>
  <c r="E324" i="2"/>
  <c r="D324" i="2"/>
  <c r="H324" i="2"/>
  <c r="F324" i="2"/>
  <c r="L324" i="2"/>
  <c r="J324" i="2"/>
  <c r="I324" i="2"/>
  <c r="G324" i="2"/>
  <c r="E323" i="2"/>
  <c r="D323" i="2"/>
  <c r="F323" i="2"/>
  <c r="H323" i="2"/>
  <c r="I323" i="2"/>
  <c r="E322" i="2"/>
  <c r="D322" i="2"/>
  <c r="E321" i="2"/>
  <c r="G321" i="2"/>
  <c r="D321" i="2"/>
  <c r="F321" i="2"/>
  <c r="L321" i="2"/>
  <c r="E320" i="2"/>
  <c r="D320" i="2"/>
  <c r="H320" i="2"/>
  <c r="F320" i="2"/>
  <c r="L320" i="2"/>
  <c r="K320" i="2"/>
  <c r="J320" i="2"/>
  <c r="G320" i="2"/>
  <c r="E319" i="2"/>
  <c r="D319" i="2"/>
  <c r="L319" i="2"/>
  <c r="F319" i="2"/>
  <c r="K319" i="2"/>
  <c r="J319" i="2"/>
  <c r="G319" i="2"/>
  <c r="E318" i="2"/>
  <c r="L318" i="2"/>
  <c r="D318" i="2"/>
  <c r="F318" i="2"/>
  <c r="H318" i="2"/>
  <c r="J318" i="2"/>
  <c r="I318" i="2"/>
  <c r="E317" i="2"/>
  <c r="L317" i="2"/>
  <c r="D317" i="2"/>
  <c r="K317" i="2"/>
  <c r="H317" i="2"/>
  <c r="I317" i="2"/>
  <c r="G317" i="2"/>
  <c r="E316" i="2"/>
  <c r="D316" i="2"/>
  <c r="H316" i="2"/>
  <c r="F316" i="2"/>
  <c r="L316" i="2"/>
  <c r="J316" i="2"/>
  <c r="I316" i="2"/>
  <c r="G316" i="2"/>
  <c r="E315" i="2"/>
  <c r="D315" i="2"/>
  <c r="F315" i="2"/>
  <c r="H315" i="2"/>
  <c r="I315" i="2"/>
  <c r="E314" i="2"/>
  <c r="D314" i="2"/>
  <c r="E313" i="2"/>
  <c r="G313" i="2"/>
  <c r="D313" i="2"/>
  <c r="F313" i="2"/>
  <c r="L313" i="2"/>
  <c r="E312" i="2"/>
  <c r="D312" i="2"/>
  <c r="H312" i="2"/>
  <c r="F312" i="2"/>
  <c r="L312" i="2"/>
  <c r="K312" i="2"/>
  <c r="J312" i="2"/>
  <c r="I312" i="2"/>
  <c r="G312" i="2"/>
  <c r="E311" i="2"/>
  <c r="D311" i="2"/>
  <c r="L311" i="2"/>
  <c r="F311" i="2"/>
  <c r="K311" i="2"/>
  <c r="J311" i="2"/>
  <c r="G311" i="2"/>
  <c r="E310" i="2"/>
  <c r="L310" i="2"/>
  <c r="D310" i="2"/>
  <c r="F310" i="2"/>
  <c r="H310" i="2"/>
  <c r="J310" i="2"/>
  <c r="I310" i="2"/>
  <c r="E309" i="2"/>
  <c r="L309" i="2"/>
  <c r="D309" i="2"/>
  <c r="K309" i="2"/>
  <c r="H309" i="2"/>
  <c r="I309" i="2"/>
  <c r="G309" i="2"/>
  <c r="E308" i="2"/>
  <c r="D308" i="2"/>
  <c r="H308" i="2"/>
  <c r="F308" i="2"/>
  <c r="L308" i="2"/>
  <c r="J308" i="2"/>
  <c r="I308" i="2"/>
  <c r="G308" i="2"/>
  <c r="E307" i="2"/>
  <c r="D307" i="2"/>
  <c r="F307" i="2"/>
  <c r="H307" i="2"/>
  <c r="I307" i="2"/>
  <c r="E306" i="2"/>
  <c r="D306" i="2"/>
  <c r="E305" i="2"/>
  <c r="G305" i="2"/>
  <c r="D305" i="2"/>
  <c r="F305" i="2"/>
  <c r="L305" i="2"/>
  <c r="E304" i="2"/>
  <c r="D304" i="2"/>
  <c r="H304" i="2"/>
  <c r="F304" i="2"/>
  <c r="L304" i="2"/>
  <c r="K304" i="2"/>
  <c r="J304" i="2"/>
  <c r="I304" i="2"/>
  <c r="G304" i="2"/>
  <c r="E303" i="2"/>
  <c r="D303" i="2"/>
  <c r="L303" i="2"/>
  <c r="F303" i="2"/>
  <c r="K303" i="2"/>
  <c r="J303" i="2"/>
  <c r="G303" i="2"/>
  <c r="E302" i="2"/>
  <c r="D302" i="2"/>
  <c r="F302" i="2"/>
  <c r="H302" i="2"/>
  <c r="L302" i="2"/>
  <c r="J302" i="2"/>
  <c r="I302" i="2"/>
  <c r="E301" i="2"/>
  <c r="L301" i="2"/>
  <c r="D301" i="2"/>
  <c r="F301" i="2"/>
  <c r="H301" i="2"/>
  <c r="K301" i="2"/>
  <c r="I301" i="2"/>
  <c r="G301" i="2"/>
  <c r="E300" i="2"/>
  <c r="D300" i="2"/>
  <c r="H300" i="2"/>
  <c r="F300" i="2"/>
  <c r="L300" i="2"/>
  <c r="J300" i="2"/>
  <c r="I300" i="2"/>
  <c r="G300" i="2"/>
  <c r="E299" i="2"/>
  <c r="D299" i="2"/>
  <c r="F299" i="2"/>
  <c r="H299" i="2"/>
  <c r="I299" i="2"/>
  <c r="E298" i="2"/>
  <c r="D298" i="2"/>
  <c r="E297" i="2"/>
  <c r="G297" i="2"/>
  <c r="D297" i="2"/>
  <c r="F297" i="2"/>
  <c r="L297" i="2"/>
  <c r="E296" i="2"/>
  <c r="G296" i="2"/>
  <c r="D296" i="2"/>
  <c r="F296" i="2"/>
  <c r="H296" i="2"/>
  <c r="L296" i="2"/>
  <c r="K296" i="2"/>
  <c r="J296" i="2"/>
  <c r="I296" i="2"/>
  <c r="E295" i="2"/>
  <c r="D295" i="2"/>
  <c r="L295" i="2"/>
  <c r="F295" i="2"/>
  <c r="K295" i="2"/>
  <c r="J295" i="2"/>
  <c r="G295" i="2"/>
  <c r="E294" i="2"/>
  <c r="D294" i="2"/>
  <c r="F294" i="2"/>
  <c r="H294" i="2"/>
  <c r="L294" i="2"/>
  <c r="J294" i="2"/>
  <c r="I294" i="2"/>
  <c r="E293" i="2"/>
  <c r="L293" i="2"/>
  <c r="D293" i="2"/>
  <c r="F293" i="2"/>
  <c r="H293" i="2"/>
  <c r="K293" i="2"/>
  <c r="I293" i="2"/>
  <c r="G293" i="2"/>
  <c r="E292" i="2"/>
  <c r="D292" i="2"/>
  <c r="H292" i="2"/>
  <c r="F292" i="2"/>
  <c r="L292" i="2"/>
  <c r="J292" i="2"/>
  <c r="G292" i="2"/>
  <c r="E291" i="2"/>
  <c r="D291" i="2"/>
  <c r="F291" i="2"/>
  <c r="H291" i="2"/>
  <c r="I291" i="2"/>
  <c r="E290" i="2"/>
  <c r="D290" i="2"/>
  <c r="E289" i="2"/>
  <c r="G289" i="2"/>
  <c r="D289" i="2"/>
  <c r="L289" i="2"/>
  <c r="E288" i="2"/>
  <c r="G288" i="2"/>
  <c r="D288" i="2"/>
  <c r="F288" i="2"/>
  <c r="H288" i="2"/>
  <c r="L288" i="2"/>
  <c r="K288" i="2"/>
  <c r="J288" i="2"/>
  <c r="I288" i="2"/>
  <c r="E287" i="2"/>
  <c r="D287" i="2"/>
  <c r="L287" i="2"/>
  <c r="F287" i="2"/>
  <c r="K287" i="2"/>
  <c r="J287" i="2"/>
  <c r="G287" i="2"/>
  <c r="E286" i="2"/>
  <c r="D286" i="2"/>
  <c r="F286" i="2"/>
  <c r="H286" i="2"/>
  <c r="L286" i="2"/>
  <c r="J286" i="2"/>
  <c r="I286" i="2"/>
  <c r="E285" i="2"/>
  <c r="L285" i="2"/>
  <c r="D285" i="2"/>
  <c r="F285" i="2"/>
  <c r="H285" i="2"/>
  <c r="K285" i="2"/>
  <c r="I285" i="2"/>
  <c r="G285" i="2"/>
  <c r="E284" i="2"/>
  <c r="D284" i="2"/>
  <c r="H284" i="2"/>
  <c r="F284" i="2"/>
  <c r="L284" i="2"/>
  <c r="J284" i="2"/>
  <c r="G284" i="2"/>
  <c r="E283" i="2"/>
  <c r="D283" i="2"/>
  <c r="F283" i="2"/>
  <c r="H283" i="2"/>
  <c r="I283" i="2"/>
  <c r="E282" i="2"/>
  <c r="D282" i="2"/>
  <c r="E281" i="2"/>
  <c r="G281" i="2"/>
  <c r="D281" i="2"/>
  <c r="L281" i="2"/>
  <c r="E280" i="2"/>
  <c r="G280" i="2"/>
  <c r="D280" i="2"/>
  <c r="H280" i="2"/>
  <c r="F280" i="2"/>
  <c r="L280" i="2"/>
  <c r="K280" i="2"/>
  <c r="J280" i="2"/>
  <c r="I280" i="2"/>
  <c r="E279" i="2"/>
  <c r="D279" i="2"/>
  <c r="L279" i="2"/>
  <c r="F279" i="2"/>
  <c r="K279" i="2"/>
  <c r="J279" i="2"/>
  <c r="G279" i="2"/>
  <c r="E278" i="2"/>
  <c r="D278" i="2"/>
  <c r="F278" i="2"/>
  <c r="H278" i="2"/>
  <c r="L278" i="2"/>
  <c r="J278" i="2"/>
  <c r="I278" i="2"/>
  <c r="E277" i="2"/>
  <c r="L277" i="2"/>
  <c r="D277" i="2"/>
  <c r="F277" i="2"/>
  <c r="H277" i="2"/>
  <c r="K277" i="2"/>
  <c r="I277" i="2"/>
  <c r="G277" i="2"/>
  <c r="E276" i="2"/>
  <c r="D276" i="2"/>
  <c r="H276" i="2"/>
  <c r="F276" i="2"/>
  <c r="L276" i="2"/>
  <c r="J276" i="2"/>
  <c r="I276" i="2"/>
  <c r="G276" i="2"/>
  <c r="E275" i="2"/>
  <c r="D275" i="2"/>
  <c r="F275" i="2"/>
  <c r="H275" i="2"/>
  <c r="I275" i="2"/>
  <c r="E274" i="2"/>
  <c r="D274" i="2"/>
  <c r="G274" i="2"/>
  <c r="E273" i="2"/>
  <c r="G273" i="2"/>
  <c r="D273" i="2"/>
  <c r="E272" i="2"/>
  <c r="G272" i="2"/>
  <c r="D272" i="2"/>
  <c r="H272" i="2"/>
  <c r="F272" i="2"/>
  <c r="L272" i="2"/>
  <c r="K272" i="2"/>
  <c r="J272" i="2"/>
  <c r="I272" i="2"/>
  <c r="E271" i="2"/>
  <c r="D271" i="2"/>
  <c r="F271" i="2"/>
  <c r="K271" i="2"/>
  <c r="G271" i="2"/>
  <c r="E270" i="2"/>
  <c r="D270" i="2"/>
  <c r="F270" i="2"/>
  <c r="H270" i="2"/>
  <c r="L270" i="2"/>
  <c r="J270" i="2"/>
  <c r="I270" i="2"/>
  <c r="E269" i="2"/>
  <c r="D269" i="2"/>
  <c r="H269" i="2"/>
  <c r="I269" i="2"/>
  <c r="G269" i="2"/>
  <c r="E268" i="2"/>
  <c r="D268" i="2"/>
  <c r="H268" i="2"/>
  <c r="F268" i="2"/>
  <c r="L268" i="2"/>
  <c r="J268" i="2"/>
  <c r="I268" i="2"/>
  <c r="G268" i="2"/>
  <c r="E267" i="2"/>
  <c r="D267" i="2"/>
  <c r="F267" i="2"/>
  <c r="H267" i="2"/>
  <c r="I267" i="2"/>
  <c r="E266" i="2"/>
  <c r="G266" i="2"/>
  <c r="D266" i="2"/>
  <c r="F266" i="2"/>
  <c r="J266" i="2"/>
  <c r="E265" i="2"/>
  <c r="G265" i="2"/>
  <c r="D265" i="2"/>
  <c r="H265" i="2"/>
  <c r="L265" i="2"/>
  <c r="E264" i="2"/>
  <c r="G264" i="2"/>
  <c r="D264" i="2"/>
  <c r="H264" i="2"/>
  <c r="F264" i="2"/>
  <c r="K264" i="2"/>
  <c r="J264" i="2"/>
  <c r="E263" i="2"/>
  <c r="D263" i="2"/>
  <c r="F263" i="2"/>
  <c r="G263" i="2"/>
  <c r="E262" i="2"/>
  <c r="D262" i="2"/>
  <c r="F262" i="2"/>
  <c r="H262" i="2"/>
  <c r="J262" i="2"/>
  <c r="I262" i="2"/>
  <c r="E261" i="2"/>
  <c r="D261" i="2"/>
  <c r="H261" i="2"/>
  <c r="I261" i="2"/>
  <c r="G261" i="2"/>
  <c r="E260" i="2"/>
  <c r="D260" i="2"/>
  <c r="F260" i="2"/>
  <c r="H260" i="2"/>
  <c r="L260" i="2"/>
  <c r="J260" i="2"/>
  <c r="I260" i="2"/>
  <c r="G260" i="2"/>
  <c r="E259" i="2"/>
  <c r="D259" i="2"/>
  <c r="F259" i="2"/>
  <c r="H259" i="2"/>
  <c r="I259" i="2"/>
  <c r="E258" i="2"/>
  <c r="D258" i="2"/>
  <c r="F258" i="2"/>
  <c r="G258" i="2"/>
  <c r="E257" i="2"/>
  <c r="G257" i="2"/>
  <c r="D257" i="2"/>
  <c r="L257" i="2"/>
  <c r="H257" i="2"/>
  <c r="I257" i="2"/>
  <c r="E256" i="2"/>
  <c r="G256" i="2"/>
  <c r="D256" i="2"/>
  <c r="H256" i="2"/>
  <c r="F256" i="2"/>
  <c r="L256" i="2"/>
  <c r="K256" i="2"/>
  <c r="J256" i="2"/>
  <c r="E255" i="2"/>
  <c r="D255" i="2"/>
  <c r="F255" i="2"/>
  <c r="K255" i="2"/>
  <c r="G255" i="2"/>
  <c r="E254" i="2"/>
  <c r="D254" i="2"/>
  <c r="F254" i="2"/>
  <c r="H254" i="2"/>
  <c r="J254" i="2"/>
  <c r="I254" i="2"/>
  <c r="E253" i="2"/>
  <c r="L253" i="2"/>
  <c r="D253" i="2"/>
  <c r="H253" i="2"/>
  <c r="K253" i="2"/>
  <c r="I253" i="2"/>
  <c r="G253" i="2"/>
  <c r="E252" i="2"/>
  <c r="D252" i="2"/>
  <c r="F252" i="2"/>
  <c r="H252" i="2"/>
  <c r="L252" i="2"/>
  <c r="J252" i="2"/>
  <c r="I252" i="2"/>
  <c r="G252" i="2"/>
  <c r="E251" i="2"/>
  <c r="D251" i="2"/>
  <c r="F251" i="2"/>
  <c r="H251" i="2"/>
  <c r="K251" i="2"/>
  <c r="I251" i="2"/>
  <c r="E250" i="2"/>
  <c r="G250" i="2"/>
  <c r="D250" i="2"/>
  <c r="F250" i="2"/>
  <c r="J250" i="2"/>
  <c r="E249" i="2"/>
  <c r="G249" i="2"/>
  <c r="D249" i="2"/>
  <c r="H249" i="2"/>
  <c r="K249" i="2"/>
  <c r="I249" i="2"/>
  <c r="E248" i="2"/>
  <c r="D248" i="2"/>
  <c r="H248" i="2"/>
  <c r="F248" i="2"/>
  <c r="K248" i="2"/>
  <c r="J248" i="2"/>
  <c r="G248" i="2"/>
  <c r="E247" i="2"/>
  <c r="D247" i="2"/>
  <c r="L247" i="2"/>
  <c r="F247" i="2"/>
  <c r="K247" i="2"/>
  <c r="I247" i="2"/>
  <c r="G247" i="2"/>
  <c r="E246" i="2"/>
  <c r="G246" i="2"/>
  <c r="D246" i="2"/>
  <c r="F246" i="2"/>
  <c r="H246" i="2"/>
  <c r="J246" i="2"/>
  <c r="I246" i="2"/>
  <c r="E245" i="2"/>
  <c r="D245" i="2"/>
  <c r="K245" i="2"/>
  <c r="G245" i="2"/>
  <c r="E244" i="2"/>
  <c r="D244" i="2"/>
  <c r="F244" i="2"/>
  <c r="H244" i="2"/>
  <c r="L244" i="2"/>
  <c r="J244" i="2"/>
  <c r="I244" i="2"/>
  <c r="G244" i="2"/>
  <c r="E243" i="2"/>
  <c r="D243" i="2"/>
  <c r="H243" i="2"/>
  <c r="K243" i="2"/>
  <c r="E242" i="2"/>
  <c r="G242" i="2"/>
  <c r="D242" i="2"/>
  <c r="F242" i="2"/>
  <c r="J242" i="2"/>
  <c r="E241" i="2"/>
  <c r="G241" i="2"/>
  <c r="D241" i="2"/>
  <c r="L241" i="2"/>
  <c r="H241" i="2"/>
  <c r="K241" i="2"/>
  <c r="I241" i="2"/>
  <c r="E240" i="2"/>
  <c r="L240" i="2"/>
  <c r="D240" i="2"/>
  <c r="H240" i="2"/>
  <c r="F240" i="2"/>
  <c r="K240" i="2"/>
  <c r="J240" i="2"/>
  <c r="G240" i="2"/>
  <c r="E239" i="2"/>
  <c r="D239" i="2"/>
  <c r="L239" i="2"/>
  <c r="F239" i="2"/>
  <c r="K239" i="2"/>
  <c r="I239" i="2"/>
  <c r="G239" i="2"/>
  <c r="E238" i="2"/>
  <c r="L238" i="2"/>
  <c r="D238" i="2"/>
  <c r="F238" i="2"/>
  <c r="H238" i="2"/>
  <c r="J238" i="2"/>
  <c r="I238" i="2"/>
  <c r="E237" i="2"/>
  <c r="D237" i="2"/>
  <c r="H237" i="2"/>
  <c r="G237" i="2"/>
  <c r="E236" i="2"/>
  <c r="D236" i="2"/>
  <c r="F236" i="2"/>
  <c r="H236" i="2"/>
  <c r="L236" i="2"/>
  <c r="J236" i="2"/>
  <c r="I236" i="2"/>
  <c r="G236" i="2"/>
  <c r="E235" i="2"/>
  <c r="D235" i="2"/>
  <c r="H235" i="2"/>
  <c r="K235" i="2"/>
  <c r="E234" i="2"/>
  <c r="G234" i="2"/>
  <c r="D234" i="2"/>
  <c r="F234" i="2"/>
  <c r="J234" i="2"/>
  <c r="E233" i="2"/>
  <c r="G233" i="2"/>
  <c r="D233" i="2"/>
  <c r="H233" i="2"/>
  <c r="K233" i="2"/>
  <c r="I233" i="2"/>
  <c r="E232" i="2"/>
  <c r="D232" i="2"/>
  <c r="H232" i="2"/>
  <c r="F232" i="2"/>
  <c r="K232" i="2"/>
  <c r="J232" i="2"/>
  <c r="G232" i="2"/>
  <c r="E231" i="2"/>
  <c r="D231" i="2"/>
  <c r="L231" i="2"/>
  <c r="F231" i="2"/>
  <c r="K231" i="2"/>
  <c r="I231" i="2"/>
  <c r="G231" i="2"/>
  <c r="E230" i="2"/>
  <c r="G230" i="2"/>
  <c r="D230" i="2"/>
  <c r="F230" i="2"/>
  <c r="H230" i="2"/>
  <c r="J230" i="2"/>
  <c r="I230" i="2"/>
  <c r="E229" i="2"/>
  <c r="D229" i="2"/>
  <c r="K229" i="2"/>
  <c r="G229" i="2"/>
  <c r="E228" i="2"/>
  <c r="D228" i="2"/>
  <c r="F228" i="2"/>
  <c r="H228" i="2"/>
  <c r="L228" i="2"/>
  <c r="J228" i="2"/>
  <c r="I228" i="2"/>
  <c r="G228" i="2"/>
  <c r="E227" i="2"/>
  <c r="D227" i="2"/>
  <c r="H227" i="2"/>
  <c r="K227" i="2"/>
  <c r="E226" i="2"/>
  <c r="G226" i="2"/>
  <c r="D226" i="2"/>
  <c r="F226" i="2"/>
  <c r="J226" i="2"/>
  <c r="E225" i="2"/>
  <c r="G225" i="2"/>
  <c r="D225" i="2"/>
  <c r="L225" i="2"/>
  <c r="H225" i="2"/>
  <c r="K225" i="2"/>
  <c r="I225" i="2"/>
  <c r="E224" i="2"/>
  <c r="L224" i="2"/>
  <c r="D224" i="2"/>
  <c r="H224" i="2"/>
  <c r="F224" i="2"/>
  <c r="K224" i="2"/>
  <c r="J224" i="2"/>
  <c r="G224" i="2"/>
  <c r="E223" i="2"/>
  <c r="D223" i="2"/>
  <c r="L223" i="2"/>
  <c r="F223" i="2"/>
  <c r="K223" i="2"/>
  <c r="I223" i="2"/>
  <c r="G223" i="2"/>
  <c r="E222" i="2"/>
  <c r="L222" i="2"/>
  <c r="D222" i="2"/>
  <c r="F222" i="2"/>
  <c r="H222" i="2"/>
  <c r="J222" i="2"/>
  <c r="I222" i="2"/>
  <c r="E221" i="2"/>
  <c r="D221" i="2"/>
  <c r="H221" i="2"/>
  <c r="G221" i="2"/>
  <c r="E220" i="2"/>
  <c r="D220" i="2"/>
  <c r="F220" i="2"/>
  <c r="H220" i="2"/>
  <c r="L220" i="2"/>
  <c r="J220" i="2"/>
  <c r="I220" i="2"/>
  <c r="G220" i="2"/>
  <c r="E219" i="2"/>
  <c r="D219" i="2"/>
  <c r="H219" i="2"/>
  <c r="K219" i="2"/>
  <c r="E218" i="2"/>
  <c r="G218" i="2"/>
  <c r="D218" i="2"/>
  <c r="F218" i="2"/>
  <c r="J218" i="2"/>
  <c r="E217" i="2"/>
  <c r="G217" i="2"/>
  <c r="D217" i="2"/>
  <c r="H217" i="2"/>
  <c r="K217" i="2"/>
  <c r="I217" i="2"/>
  <c r="E216" i="2"/>
  <c r="D216" i="2"/>
  <c r="H216" i="2"/>
  <c r="F216" i="2"/>
  <c r="K216" i="2"/>
  <c r="J216" i="2"/>
  <c r="G216" i="2"/>
  <c r="E215" i="2"/>
  <c r="D215" i="2"/>
  <c r="L215" i="2"/>
  <c r="F215" i="2"/>
  <c r="K215" i="2"/>
  <c r="I215" i="2"/>
  <c r="G215" i="2"/>
  <c r="E214" i="2"/>
  <c r="G214" i="2"/>
  <c r="D214" i="2"/>
  <c r="F214" i="2"/>
  <c r="H214" i="2"/>
  <c r="J214" i="2"/>
  <c r="I214" i="2"/>
  <c r="E213" i="2"/>
  <c r="D213" i="2"/>
  <c r="I213" i="2"/>
  <c r="G213" i="2"/>
  <c r="E212" i="2"/>
  <c r="G212" i="2"/>
  <c r="D212" i="2"/>
  <c r="H212" i="2"/>
  <c r="F212" i="2"/>
  <c r="L212" i="2"/>
  <c r="J212" i="2"/>
  <c r="I212" i="2"/>
  <c r="E211" i="2"/>
  <c r="D211" i="2"/>
  <c r="H211" i="2"/>
  <c r="I211" i="2"/>
  <c r="E210" i="2"/>
  <c r="D210" i="2"/>
  <c r="F210" i="2"/>
  <c r="L210" i="2"/>
  <c r="G210" i="2"/>
  <c r="E209" i="2"/>
  <c r="D209" i="2"/>
  <c r="H209" i="2"/>
  <c r="G209" i="2"/>
  <c r="E208" i="2"/>
  <c r="L208" i="2"/>
  <c r="D208" i="2"/>
  <c r="H208" i="2"/>
  <c r="F208" i="2"/>
  <c r="K208" i="2"/>
  <c r="J208" i="2"/>
  <c r="G208" i="2"/>
  <c r="E207" i="2"/>
  <c r="G207" i="2"/>
  <c r="D207" i="2"/>
  <c r="H207" i="2"/>
  <c r="F207" i="2"/>
  <c r="K207" i="2"/>
  <c r="I207" i="2"/>
  <c r="E206" i="2"/>
  <c r="D206" i="2"/>
  <c r="F206" i="2"/>
  <c r="H206" i="2"/>
  <c r="L206" i="2"/>
  <c r="J206" i="2"/>
  <c r="I206" i="2"/>
  <c r="G206" i="2"/>
  <c r="E205" i="2"/>
  <c r="D205" i="2"/>
  <c r="H205" i="2"/>
  <c r="L205" i="2"/>
  <c r="K205" i="2"/>
  <c r="I205" i="2"/>
  <c r="G205" i="2"/>
  <c r="E204" i="2"/>
  <c r="D204" i="2"/>
  <c r="H204" i="2"/>
  <c r="F204" i="2"/>
  <c r="K204" i="2"/>
  <c r="J204" i="2"/>
  <c r="I204" i="2"/>
  <c r="E203" i="2"/>
  <c r="G203" i="2"/>
  <c r="D203" i="2"/>
  <c r="F203" i="2"/>
  <c r="H203" i="2"/>
  <c r="J203" i="2"/>
  <c r="I203" i="2"/>
  <c r="E202" i="2"/>
  <c r="D202" i="2"/>
  <c r="L202" i="2"/>
  <c r="H202" i="2"/>
  <c r="I202" i="2"/>
  <c r="G202" i="2"/>
  <c r="E201" i="2"/>
  <c r="D201" i="2"/>
  <c r="H201" i="2"/>
  <c r="F201" i="2"/>
  <c r="L201" i="2"/>
  <c r="J201" i="2"/>
  <c r="I201" i="2"/>
  <c r="G201" i="2"/>
  <c r="E200" i="2"/>
  <c r="L200" i="2"/>
  <c r="D200" i="2"/>
  <c r="F200" i="2"/>
  <c r="H200" i="2"/>
  <c r="K200" i="2"/>
  <c r="I200" i="2"/>
  <c r="E199" i="2"/>
  <c r="L199" i="2"/>
  <c r="D199" i="2"/>
  <c r="H199" i="2"/>
  <c r="F199" i="2"/>
  <c r="J199" i="2"/>
  <c r="E198" i="2"/>
  <c r="D198" i="2"/>
  <c r="L198" i="2"/>
  <c r="G198" i="2"/>
  <c r="E197" i="2"/>
  <c r="D197" i="2"/>
  <c r="H197" i="2"/>
  <c r="F197" i="2"/>
  <c r="L197" i="2"/>
  <c r="J197" i="2"/>
  <c r="G197" i="2"/>
  <c r="E196" i="2"/>
  <c r="G196" i="2"/>
  <c r="D196" i="2"/>
  <c r="F196" i="2"/>
  <c r="K196" i="2"/>
  <c r="E195" i="2"/>
  <c r="G195" i="2"/>
  <c r="D195" i="2"/>
  <c r="H195" i="2"/>
  <c r="F195" i="2"/>
  <c r="J195" i="2"/>
  <c r="I195" i="2"/>
  <c r="E194" i="2"/>
  <c r="D194" i="2"/>
  <c r="L194" i="2"/>
  <c r="H194" i="2"/>
  <c r="I194" i="2"/>
  <c r="G194" i="2"/>
  <c r="E193" i="2"/>
  <c r="D193" i="2"/>
  <c r="F193" i="2"/>
  <c r="H193" i="2"/>
  <c r="L193" i="2"/>
  <c r="J193" i="2"/>
  <c r="I193" i="2"/>
  <c r="G193" i="2"/>
  <c r="E192" i="2"/>
  <c r="L192" i="2"/>
  <c r="D192" i="2"/>
  <c r="F192" i="2"/>
  <c r="H192" i="2"/>
  <c r="K192" i="2"/>
  <c r="I192" i="2"/>
  <c r="E191" i="2"/>
  <c r="L191" i="2"/>
  <c r="D191" i="2"/>
  <c r="H191" i="2"/>
  <c r="F191" i="2"/>
  <c r="J191" i="2"/>
  <c r="I191" i="2"/>
  <c r="E190" i="2"/>
  <c r="D190" i="2"/>
  <c r="L190" i="2"/>
  <c r="G190" i="2"/>
  <c r="E189" i="2"/>
  <c r="D189" i="2"/>
  <c r="H189" i="2"/>
  <c r="F189" i="2"/>
  <c r="L189" i="2"/>
  <c r="J189" i="2"/>
  <c r="G189" i="2"/>
  <c r="E188" i="2"/>
  <c r="G188" i="2"/>
  <c r="D188" i="2"/>
  <c r="F188" i="2"/>
  <c r="K188" i="2"/>
  <c r="I188" i="2"/>
  <c r="E187" i="2"/>
  <c r="G187" i="2"/>
  <c r="D187" i="2"/>
  <c r="H187" i="2"/>
  <c r="F187" i="2"/>
  <c r="J187" i="2"/>
  <c r="I187" i="2"/>
  <c r="E186" i="2"/>
  <c r="D186" i="2"/>
  <c r="L186" i="2"/>
  <c r="H186" i="2"/>
  <c r="I186" i="2"/>
  <c r="G186" i="2"/>
  <c r="E185" i="2"/>
  <c r="D185" i="2"/>
  <c r="H185" i="2"/>
  <c r="F185" i="2"/>
  <c r="L185" i="2"/>
  <c r="J185" i="2"/>
  <c r="I185" i="2"/>
  <c r="G185" i="2"/>
  <c r="E184" i="2"/>
  <c r="L184" i="2"/>
  <c r="D184" i="2"/>
  <c r="F184" i="2"/>
  <c r="H184" i="2"/>
  <c r="K184" i="2"/>
  <c r="I184" i="2"/>
  <c r="E183" i="2"/>
  <c r="L183" i="2"/>
  <c r="D183" i="2"/>
  <c r="H183" i="2"/>
  <c r="F183" i="2"/>
  <c r="J183" i="2"/>
  <c r="E182" i="2"/>
  <c r="D182" i="2"/>
  <c r="L182" i="2"/>
  <c r="G182" i="2"/>
  <c r="E181" i="2"/>
  <c r="D181" i="2"/>
  <c r="H181" i="2"/>
  <c r="F181" i="2"/>
  <c r="L181" i="2"/>
  <c r="J181" i="2"/>
  <c r="G181" i="2"/>
  <c r="E180" i="2"/>
  <c r="G180" i="2"/>
  <c r="D180" i="2"/>
  <c r="F180" i="2"/>
  <c r="K180" i="2"/>
  <c r="I180" i="2"/>
  <c r="E179" i="2"/>
  <c r="G179" i="2"/>
  <c r="D179" i="2"/>
  <c r="H179" i="2"/>
  <c r="F179" i="2"/>
  <c r="J179" i="2"/>
  <c r="I179" i="2"/>
  <c r="E178" i="2"/>
  <c r="D178" i="2"/>
  <c r="L178" i="2"/>
  <c r="H178" i="2"/>
  <c r="I178" i="2"/>
  <c r="G178" i="2"/>
  <c r="E177" i="2"/>
  <c r="D177" i="2"/>
  <c r="H177" i="2"/>
  <c r="F177" i="2"/>
  <c r="L177" i="2"/>
  <c r="J177" i="2"/>
  <c r="G177" i="2"/>
  <c r="E176" i="2"/>
  <c r="L176" i="2"/>
  <c r="D176" i="2"/>
  <c r="F176" i="2"/>
  <c r="H176" i="2"/>
  <c r="K176" i="2"/>
  <c r="I176" i="2"/>
  <c r="E175" i="2"/>
  <c r="L175" i="2"/>
  <c r="D175" i="2"/>
  <c r="H175" i="2"/>
  <c r="F175" i="2"/>
  <c r="J175" i="2"/>
  <c r="E174" i="2"/>
  <c r="D174" i="2"/>
  <c r="L174" i="2"/>
  <c r="G174" i="2"/>
  <c r="E173" i="2"/>
  <c r="D173" i="2"/>
  <c r="H173" i="2"/>
  <c r="F173" i="2"/>
  <c r="L173" i="2"/>
  <c r="J173" i="2"/>
  <c r="I173" i="2"/>
  <c r="G173" i="2"/>
  <c r="E172" i="2"/>
  <c r="G172" i="2"/>
  <c r="D172" i="2"/>
  <c r="F172" i="2"/>
  <c r="K172" i="2"/>
  <c r="E171" i="2"/>
  <c r="G171" i="2"/>
  <c r="D171" i="2"/>
  <c r="H171" i="2"/>
  <c r="F171" i="2"/>
  <c r="J171" i="2"/>
  <c r="I171" i="2"/>
  <c r="E170" i="2"/>
  <c r="D170" i="2"/>
  <c r="L170" i="2"/>
  <c r="H170" i="2"/>
  <c r="I170" i="2"/>
  <c r="G170" i="2"/>
  <c r="E169" i="2"/>
  <c r="D169" i="2"/>
  <c r="H169" i="2"/>
  <c r="F169" i="2"/>
  <c r="L169" i="2"/>
  <c r="J169" i="2"/>
  <c r="G169" i="2"/>
  <c r="E168" i="2"/>
  <c r="L168" i="2"/>
  <c r="D168" i="2"/>
  <c r="F168" i="2"/>
  <c r="H168" i="2"/>
  <c r="K168" i="2"/>
  <c r="I168" i="2"/>
  <c r="E167" i="2"/>
  <c r="L167" i="2"/>
  <c r="D167" i="2"/>
  <c r="H167" i="2"/>
  <c r="F167" i="2"/>
  <c r="J167" i="2"/>
  <c r="I167" i="2"/>
  <c r="E166" i="2"/>
  <c r="D166" i="2"/>
  <c r="L166" i="2"/>
  <c r="G166" i="2"/>
  <c r="E165" i="2"/>
  <c r="D165" i="2"/>
  <c r="H165" i="2"/>
  <c r="F165" i="2"/>
  <c r="L165" i="2"/>
  <c r="J165" i="2"/>
  <c r="I165" i="2"/>
  <c r="G165" i="2"/>
  <c r="E164" i="2"/>
  <c r="G164" i="2"/>
  <c r="D164" i="2"/>
  <c r="F164" i="2"/>
  <c r="K164" i="2"/>
  <c r="I164" i="2"/>
  <c r="E163" i="2"/>
  <c r="G163" i="2"/>
  <c r="D163" i="2"/>
  <c r="H163" i="2"/>
  <c r="F163" i="2"/>
  <c r="J163" i="2"/>
  <c r="I163" i="2"/>
  <c r="E162" i="2"/>
  <c r="D162" i="2"/>
  <c r="L162" i="2"/>
  <c r="H162" i="2"/>
  <c r="I162" i="2"/>
  <c r="G162" i="2"/>
  <c r="E161" i="2"/>
  <c r="D161" i="2"/>
  <c r="H161" i="2"/>
  <c r="F161" i="2"/>
  <c r="L161" i="2"/>
  <c r="J161" i="2"/>
  <c r="I161" i="2"/>
  <c r="G161" i="2"/>
  <c r="E160" i="2"/>
  <c r="L160" i="2"/>
  <c r="D160" i="2"/>
  <c r="F160" i="2"/>
  <c r="H160" i="2"/>
  <c r="K160" i="2"/>
  <c r="I160" i="2"/>
  <c r="E159" i="2"/>
  <c r="L159" i="2"/>
  <c r="D159" i="2"/>
  <c r="H159" i="2"/>
  <c r="F159" i="2"/>
  <c r="J159" i="2"/>
  <c r="I159" i="2"/>
  <c r="E158" i="2"/>
  <c r="D158" i="2"/>
  <c r="L158" i="2"/>
  <c r="G158" i="2"/>
  <c r="P16" i="2"/>
  <c r="P15" i="2"/>
  <c r="P12" i="2"/>
  <c r="O16" i="2"/>
  <c r="O15" i="2"/>
  <c r="E16" i="2"/>
  <c r="E15" i="2"/>
  <c r="E12" i="2"/>
  <c r="E13" i="2"/>
  <c r="D16" i="2"/>
  <c r="D15" i="2"/>
  <c r="M16" i="2"/>
  <c r="M15" i="2"/>
  <c r="G7" i="2"/>
  <c r="G5" i="2"/>
  <c r="G4" i="2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28" i="3"/>
  <c r="V2" i="3"/>
  <c r="V3" i="3"/>
  <c r="V4" i="3"/>
  <c r="V5" i="3"/>
  <c r="V6" i="3"/>
  <c r="V7" i="3"/>
  <c r="V8" i="3"/>
  <c r="C9" i="3"/>
  <c r="V9" i="3"/>
  <c r="V10" i="3"/>
  <c r="V11" i="3"/>
  <c r="V12" i="3"/>
  <c r="V13" i="3"/>
  <c r="V14" i="3"/>
  <c r="V15" i="3"/>
  <c r="D16" i="3"/>
  <c r="V16" i="3"/>
  <c r="C17" i="3"/>
  <c r="V17" i="3"/>
  <c r="V18" i="3"/>
  <c r="D19" i="3"/>
  <c r="V19" i="3"/>
  <c r="V20" i="3"/>
  <c r="N22" i="3"/>
  <c r="Q22" i="3"/>
  <c r="Q23" i="3"/>
  <c r="N27" i="3"/>
  <c r="Q27" i="3"/>
  <c r="N29" i="3"/>
  <c r="Q29" i="3"/>
  <c r="N33" i="3"/>
  <c r="Q33" i="3"/>
  <c r="N34" i="3"/>
  <c r="Q34" i="3"/>
  <c r="N35" i="3"/>
  <c r="Q35" i="3"/>
  <c r="Q36" i="3"/>
  <c r="N37" i="3"/>
  <c r="Q37" i="3"/>
  <c r="N38" i="3"/>
  <c r="Q38" i="3"/>
  <c r="N39" i="3"/>
  <c r="Q39" i="3"/>
  <c r="N40" i="3"/>
  <c r="Q40" i="3"/>
  <c r="Q41" i="3"/>
  <c r="N42" i="3"/>
  <c r="Q42" i="3"/>
  <c r="N43" i="3"/>
  <c r="Q43" i="3"/>
  <c r="Q44" i="3"/>
  <c r="N45" i="3"/>
  <c r="Q45" i="3"/>
  <c r="N46" i="3"/>
  <c r="Q46" i="3"/>
  <c r="N47" i="3"/>
  <c r="Q47" i="3"/>
  <c r="N48" i="3"/>
  <c r="Q48" i="3"/>
  <c r="N49" i="3"/>
  <c r="Q49" i="3"/>
  <c r="N50" i="3"/>
  <c r="Q50" i="3"/>
  <c r="N51" i="3"/>
  <c r="Q51" i="3"/>
  <c r="Q52" i="3"/>
  <c r="N53" i="3"/>
  <c r="Q53" i="3"/>
  <c r="N54" i="3"/>
  <c r="Q54" i="3"/>
  <c r="N55" i="3"/>
  <c r="Q55" i="3"/>
  <c r="N56" i="3"/>
  <c r="Q56" i="3"/>
  <c r="N59" i="3"/>
  <c r="Q59" i="3"/>
  <c r="N61" i="3"/>
  <c r="Q61" i="3"/>
  <c r="N62" i="3"/>
  <c r="Q62" i="3"/>
  <c r="N65" i="3"/>
  <c r="Q65" i="3"/>
  <c r="N66" i="3"/>
  <c r="Q66" i="3"/>
  <c r="N68" i="3"/>
  <c r="Q68" i="3"/>
  <c r="N69" i="3"/>
  <c r="Q69" i="3"/>
  <c r="N70" i="3"/>
  <c r="Q70" i="3"/>
  <c r="N71" i="3"/>
  <c r="Q71" i="3"/>
  <c r="Q78" i="3"/>
  <c r="N79" i="3"/>
  <c r="Q79" i="3"/>
  <c r="N28" i="3"/>
  <c r="Q28" i="3"/>
  <c r="N30" i="3"/>
  <c r="Q30" i="3"/>
  <c r="Q31" i="3"/>
  <c r="N32" i="3"/>
  <c r="Q32" i="3"/>
  <c r="N57" i="3"/>
  <c r="Q57" i="3"/>
  <c r="N58" i="3"/>
  <c r="Q58" i="3"/>
  <c r="N60" i="3"/>
  <c r="Q60" i="3"/>
  <c r="N63" i="3"/>
  <c r="Q63" i="3"/>
  <c r="N64" i="3"/>
  <c r="Q64" i="3"/>
  <c r="N67" i="3"/>
  <c r="Q67" i="3"/>
  <c r="N72" i="3"/>
  <c r="Q72" i="3"/>
  <c r="N73" i="3"/>
  <c r="Q73" i="3"/>
  <c r="N74" i="3"/>
  <c r="Q74" i="3"/>
  <c r="N75" i="3"/>
  <c r="Q75" i="3"/>
  <c r="N76" i="3"/>
  <c r="Q76" i="3"/>
  <c r="N77" i="3"/>
  <c r="Q77" i="3"/>
  <c r="N80" i="3"/>
  <c r="Q80" i="3"/>
  <c r="N81" i="3"/>
  <c r="Q81" i="3"/>
  <c r="N82" i="3"/>
  <c r="Q82" i="3"/>
  <c r="N83" i="3"/>
  <c r="Q83" i="3"/>
  <c r="N84" i="3"/>
  <c r="Q84" i="3"/>
  <c r="N85" i="3"/>
  <c r="Q85" i="3"/>
  <c r="N86" i="3"/>
  <c r="Q86" i="3"/>
  <c r="N87" i="3"/>
  <c r="Q87" i="3"/>
  <c r="Y12" i="1"/>
  <c r="Q49" i="1"/>
  <c r="Q53" i="1"/>
  <c r="Q55" i="1"/>
  <c r="Q87" i="1"/>
  <c r="Q88" i="1"/>
  <c r="Q89" i="1"/>
  <c r="Q90" i="1"/>
  <c r="Q91" i="1"/>
  <c r="Q94" i="1"/>
  <c r="Q95" i="1"/>
  <c r="Q96" i="1"/>
  <c r="Q97" i="1"/>
  <c r="Q98" i="1"/>
  <c r="Q99" i="1"/>
  <c r="Q100" i="1"/>
  <c r="Q101" i="1"/>
  <c r="Q86" i="1"/>
  <c r="Q81" i="1"/>
  <c r="Q78" i="1"/>
  <c r="Q77" i="1"/>
  <c r="Q74" i="1"/>
  <c r="Q72" i="1"/>
  <c r="Q71" i="1"/>
  <c r="Q42" i="1"/>
  <c r="Q41" i="1"/>
  <c r="Q40" i="1"/>
  <c r="Q36" i="1"/>
  <c r="Q32" i="1"/>
  <c r="Q29" i="1"/>
  <c r="Q27" i="1"/>
  <c r="Q103" i="1"/>
  <c r="Q102" i="1"/>
  <c r="Q93" i="1"/>
  <c r="Q92" i="1"/>
  <c r="Q85" i="1"/>
  <c r="Q84" i="1"/>
  <c r="Q83" i="1"/>
  <c r="Q82" i="1"/>
  <c r="Q80" i="1"/>
  <c r="Q79" i="1"/>
  <c r="Q76" i="1"/>
  <c r="Q75" i="1"/>
  <c r="Q73" i="1"/>
  <c r="Q70" i="1"/>
  <c r="Q67" i="1"/>
  <c r="Q66" i="1"/>
  <c r="Q65" i="1"/>
  <c r="Q64" i="1"/>
  <c r="Q62" i="1"/>
  <c r="Q61" i="1"/>
  <c r="Q60" i="1"/>
  <c r="Q59" i="1"/>
  <c r="Q58" i="1"/>
  <c r="Q57" i="1"/>
  <c r="Q56" i="1"/>
  <c r="Q54" i="1"/>
  <c r="Q52" i="1"/>
  <c r="Q51" i="1"/>
  <c r="Q50" i="1"/>
  <c r="Q48" i="1"/>
  <c r="Q46" i="1"/>
  <c r="Q39" i="1"/>
  <c r="Q33" i="1"/>
  <c r="Q26" i="1"/>
  <c r="Q142" i="1"/>
  <c r="Q141" i="1"/>
  <c r="Q143" i="1"/>
  <c r="Q138" i="1"/>
  <c r="Q140" i="1"/>
  <c r="Q127" i="1"/>
  <c r="Q136" i="1"/>
  <c r="C17" i="1"/>
  <c r="Q134" i="1"/>
  <c r="Q135" i="1"/>
  <c r="Q128" i="1"/>
  <c r="Q133" i="1"/>
  <c r="Q123" i="1"/>
  <c r="Q124" i="1"/>
  <c r="Q125" i="1"/>
  <c r="Q132" i="1"/>
  <c r="Q129" i="1"/>
  <c r="Q130" i="1"/>
  <c r="Q131" i="1"/>
  <c r="Q104" i="1"/>
  <c r="Q105" i="1"/>
  <c r="Q106" i="1"/>
  <c r="Q107" i="1"/>
  <c r="Q109" i="1"/>
  <c r="Q110" i="1"/>
  <c r="Q111" i="1"/>
  <c r="Q112" i="1"/>
  <c r="Q113" i="1"/>
  <c r="Q114" i="1"/>
  <c r="Q115" i="1"/>
  <c r="Q116" i="1"/>
  <c r="Q117" i="1"/>
  <c r="Q119" i="1"/>
  <c r="Q121" i="1"/>
  <c r="Q25" i="1"/>
  <c r="Q122" i="1"/>
  <c r="N82" i="10"/>
  <c r="G138" i="13"/>
  <c r="K138" i="13"/>
  <c r="G76" i="13"/>
  <c r="P66" i="13"/>
  <c r="R66" i="13" s="1"/>
  <c r="T66" i="13" s="1"/>
  <c r="G66" i="13"/>
  <c r="G56" i="13"/>
  <c r="G53" i="13"/>
  <c r="P108" i="13"/>
  <c r="G108" i="13"/>
  <c r="P72" i="13"/>
  <c r="R72" i="13" s="1"/>
  <c r="T72" i="13" s="1"/>
  <c r="G72" i="13"/>
  <c r="G24" i="13"/>
  <c r="N24" i="13"/>
  <c r="P125" i="13"/>
  <c r="R125" i="13" s="1"/>
  <c r="T125" i="13" s="1"/>
  <c r="G125" i="13"/>
  <c r="K125" i="13"/>
  <c r="G80" i="13"/>
  <c r="G120" i="13"/>
  <c r="N120" i="13"/>
  <c r="G88" i="13"/>
  <c r="N88" i="13"/>
  <c r="P88" i="13"/>
  <c r="R88" i="13" s="1"/>
  <c r="T88" i="13" s="1"/>
  <c r="G94" i="13"/>
  <c r="G91" i="13"/>
  <c r="G49" i="13"/>
  <c r="N49" i="13"/>
  <c r="P100" i="13"/>
  <c r="G100" i="13"/>
  <c r="G61" i="13"/>
  <c r="G146" i="13"/>
  <c r="N146" i="13"/>
  <c r="N37" i="13"/>
  <c r="G92" i="13"/>
  <c r="N84" i="13"/>
  <c r="G59" i="13"/>
  <c r="N50" i="13"/>
  <c r="G46" i="13"/>
  <c r="N46" i="13"/>
  <c r="G44" i="13"/>
  <c r="G41" i="13"/>
  <c r="N41" i="13"/>
  <c r="N39" i="13"/>
  <c r="G157" i="13"/>
  <c r="N157" i="13"/>
  <c r="G122" i="13"/>
  <c r="R50" i="13"/>
  <c r="T50" i="13" s="1"/>
  <c r="P77" i="13"/>
  <c r="G116" i="13"/>
  <c r="M116" i="13"/>
  <c r="G45" i="13"/>
  <c r="G40" i="13"/>
  <c r="G57" i="13"/>
  <c r="G55" i="13"/>
  <c r="N55" i="13"/>
  <c r="G38" i="13"/>
  <c r="G29" i="13"/>
  <c r="G123" i="13"/>
  <c r="K123" i="13"/>
  <c r="P165" i="13"/>
  <c r="R165" i="13" s="1"/>
  <c r="T165" i="13" s="1"/>
  <c r="G164" i="13"/>
  <c r="G167" i="13"/>
  <c r="P167" i="13"/>
  <c r="R167" i="13" s="1"/>
  <c r="T167" i="13" s="1"/>
  <c r="G166" i="13"/>
  <c r="P166" i="13"/>
  <c r="D12" i="2"/>
  <c r="D15" i="3"/>
  <c r="C19" i="3"/>
  <c r="O12" i="2"/>
  <c r="O13" i="2"/>
  <c r="M12" i="2"/>
  <c r="I209" i="2"/>
  <c r="I292" i="6"/>
  <c r="J292" i="6"/>
  <c r="G160" i="2"/>
  <c r="J162" i="2"/>
  <c r="F162" i="2"/>
  <c r="K163" i="2"/>
  <c r="L164" i="2"/>
  <c r="G168" i="2"/>
  <c r="I169" i="2"/>
  <c r="J170" i="2"/>
  <c r="F170" i="2"/>
  <c r="K171" i="2"/>
  <c r="L172" i="2"/>
  <c r="G176" i="2"/>
  <c r="I177" i="2"/>
  <c r="J178" i="2"/>
  <c r="F178" i="2"/>
  <c r="K179" i="2"/>
  <c r="L180" i="2"/>
  <c r="G184" i="2"/>
  <c r="J186" i="2"/>
  <c r="F186" i="2"/>
  <c r="K187" i="2"/>
  <c r="L188" i="2"/>
  <c r="G192" i="2"/>
  <c r="J194" i="2"/>
  <c r="F194" i="2"/>
  <c r="K195" i="2"/>
  <c r="L196" i="2"/>
  <c r="G200" i="2"/>
  <c r="J202" i="2"/>
  <c r="F202" i="2"/>
  <c r="K203" i="2"/>
  <c r="L204" i="2"/>
  <c r="K206" i="2"/>
  <c r="K209" i="2"/>
  <c r="H226" i="2"/>
  <c r="I226" i="2"/>
  <c r="I229" i="2"/>
  <c r="L229" i="2"/>
  <c r="H242" i="2"/>
  <c r="I242" i="2"/>
  <c r="I245" i="2"/>
  <c r="L245" i="2"/>
  <c r="F253" i="2"/>
  <c r="J253" i="2"/>
  <c r="J258" i="2"/>
  <c r="K259" i="2"/>
  <c r="L264" i="2"/>
  <c r="I265" i="2"/>
  <c r="K274" i="2"/>
  <c r="L274" i="2"/>
  <c r="F282" i="2"/>
  <c r="J282" i="2"/>
  <c r="H282" i="2"/>
  <c r="I282" i="2"/>
  <c r="P68" i="5"/>
  <c r="R68" i="5"/>
  <c r="V17" i="5"/>
  <c r="P35" i="5"/>
  <c r="R35" i="5"/>
  <c r="V9" i="5"/>
  <c r="L213" i="2"/>
  <c r="F213" i="2"/>
  <c r="J213" i="2"/>
  <c r="F274" i="2"/>
  <c r="J274" i="2"/>
  <c r="H274" i="2"/>
  <c r="I274" i="2"/>
  <c r="G159" i="2"/>
  <c r="K162" i="2"/>
  <c r="L163" i="2"/>
  <c r="G167" i="2"/>
  <c r="K170" i="2"/>
  <c r="L171" i="2"/>
  <c r="G175" i="2"/>
  <c r="K178" i="2"/>
  <c r="L179" i="2"/>
  <c r="G183" i="2"/>
  <c r="K186" i="2"/>
  <c r="L187" i="2"/>
  <c r="G191" i="2"/>
  <c r="K194" i="2"/>
  <c r="L195" i="2"/>
  <c r="G199" i="2"/>
  <c r="K202" i="2"/>
  <c r="L203" i="2"/>
  <c r="L209" i="2"/>
  <c r="H210" i="2"/>
  <c r="I210" i="2"/>
  <c r="K213" i="2"/>
  <c r="K226" i="2"/>
  <c r="F227" i="2"/>
  <c r="J227" i="2"/>
  <c r="K242" i="2"/>
  <c r="F243" i="2"/>
  <c r="J243" i="2"/>
  <c r="F261" i="2"/>
  <c r="J261" i="2"/>
  <c r="K267" i="2"/>
  <c r="F269" i="2"/>
  <c r="J269" i="2"/>
  <c r="L271" i="2"/>
  <c r="H271" i="2"/>
  <c r="I271" i="2"/>
  <c r="F273" i="2"/>
  <c r="J273" i="2"/>
  <c r="H273" i="2"/>
  <c r="I273" i="2"/>
  <c r="K273" i="2"/>
  <c r="K282" i="2"/>
  <c r="G282" i="2"/>
  <c r="L282" i="2"/>
  <c r="L323" i="2"/>
  <c r="K323" i="2"/>
  <c r="G323" i="2"/>
  <c r="F330" i="2"/>
  <c r="J330" i="2"/>
  <c r="H330" i="2"/>
  <c r="I330" i="2"/>
  <c r="P86" i="5"/>
  <c r="R86" i="5"/>
  <c r="G297" i="6"/>
  <c r="H197" i="6"/>
  <c r="G197" i="6"/>
  <c r="F229" i="2"/>
  <c r="J229" i="2"/>
  <c r="F245" i="2"/>
  <c r="J245" i="2"/>
  <c r="K266" i="2"/>
  <c r="L266" i="2"/>
  <c r="L331" i="2"/>
  <c r="K331" i="2"/>
  <c r="G331" i="2"/>
  <c r="G287" i="6"/>
  <c r="H287" i="6"/>
  <c r="J160" i="2"/>
  <c r="K161" i="2"/>
  <c r="J168" i="2"/>
  <c r="K169" i="2"/>
  <c r="I175" i="2"/>
  <c r="J176" i="2"/>
  <c r="K177" i="2"/>
  <c r="I183" i="2"/>
  <c r="J184" i="2"/>
  <c r="K185" i="2"/>
  <c r="J192" i="2"/>
  <c r="K193" i="2"/>
  <c r="I199" i="2"/>
  <c r="J200" i="2"/>
  <c r="K201" i="2"/>
  <c r="J207" i="2"/>
  <c r="J210" i="2"/>
  <c r="K210" i="2"/>
  <c r="F211" i="2"/>
  <c r="J211" i="2"/>
  <c r="H215" i="2"/>
  <c r="L216" i="2"/>
  <c r="F217" i="2"/>
  <c r="J217" i="2"/>
  <c r="K220" i="2"/>
  <c r="J223" i="2"/>
  <c r="L226" i="2"/>
  <c r="I227" i="2"/>
  <c r="L227" i="2"/>
  <c r="G227" i="2"/>
  <c r="H231" i="2"/>
  <c r="L232" i="2"/>
  <c r="F233" i="2"/>
  <c r="J233" i="2"/>
  <c r="K236" i="2"/>
  <c r="J239" i="2"/>
  <c r="L242" i="2"/>
  <c r="I243" i="2"/>
  <c r="L243" i="2"/>
  <c r="G243" i="2"/>
  <c r="H247" i="2"/>
  <c r="L248" i="2"/>
  <c r="F249" i="2"/>
  <c r="J249" i="2"/>
  <c r="K254" i="2"/>
  <c r="G254" i="2"/>
  <c r="L255" i="2"/>
  <c r="H255" i="2"/>
  <c r="I255" i="2"/>
  <c r="L261" i="2"/>
  <c r="L269" i="2"/>
  <c r="F289" i="2"/>
  <c r="J289" i="2"/>
  <c r="H289" i="2"/>
  <c r="I289" i="2"/>
  <c r="K289" i="2"/>
  <c r="P90" i="5"/>
  <c r="R90" i="5"/>
  <c r="P76" i="5"/>
  <c r="R76" i="5"/>
  <c r="P72" i="5"/>
  <c r="R72" i="5"/>
  <c r="P58" i="5"/>
  <c r="R58" i="5"/>
  <c r="P26" i="5"/>
  <c r="R26" i="5"/>
  <c r="I158" i="2"/>
  <c r="H158" i="2"/>
  <c r="I166" i="2"/>
  <c r="H166" i="2"/>
  <c r="I174" i="2"/>
  <c r="H174" i="2"/>
  <c r="I182" i="2"/>
  <c r="H182" i="2"/>
  <c r="I190" i="2"/>
  <c r="H190" i="2"/>
  <c r="I198" i="2"/>
  <c r="H198" i="2"/>
  <c r="L211" i="2"/>
  <c r="G211" i="2"/>
  <c r="K214" i="2"/>
  <c r="F221" i="2"/>
  <c r="J221" i="2"/>
  <c r="K230" i="2"/>
  <c r="F237" i="2"/>
  <c r="J237" i="2"/>
  <c r="K246" i="2"/>
  <c r="K262" i="2"/>
  <c r="G262" i="2"/>
  <c r="L263" i="2"/>
  <c r="H263" i="2"/>
  <c r="I263" i="2"/>
  <c r="L291" i="2"/>
  <c r="K291" i="2"/>
  <c r="G291" i="2"/>
  <c r="L299" i="2"/>
  <c r="K299" i="2"/>
  <c r="G299" i="2"/>
  <c r="L315" i="2"/>
  <c r="K315" i="2"/>
  <c r="G315" i="2"/>
  <c r="F322" i="2"/>
  <c r="J322" i="2"/>
  <c r="H322" i="2"/>
  <c r="I322" i="2"/>
  <c r="P94" i="5"/>
  <c r="R94" i="5"/>
  <c r="P80" i="5"/>
  <c r="R80" i="5"/>
  <c r="K222" i="2"/>
  <c r="K238" i="2"/>
  <c r="L283" i="2"/>
  <c r="K283" i="2"/>
  <c r="G283" i="2"/>
  <c r="P46" i="5"/>
  <c r="R46" i="5"/>
  <c r="P53" i="5"/>
  <c r="R53" i="5"/>
  <c r="P60" i="5"/>
  <c r="R60" i="5"/>
  <c r="P25" i="5"/>
  <c r="R25" i="5"/>
  <c r="V15" i="5"/>
  <c r="P41" i="5"/>
  <c r="R41" i="5"/>
  <c r="P48" i="5"/>
  <c r="R48" i="5"/>
  <c r="P57" i="5"/>
  <c r="R57" i="5"/>
  <c r="P65" i="5"/>
  <c r="R65" i="5"/>
  <c r="P21" i="5"/>
  <c r="R21" i="5"/>
  <c r="P29" i="5"/>
  <c r="R29" i="5"/>
  <c r="P38" i="5"/>
  <c r="R38" i="5"/>
  <c r="D16" i="5"/>
  <c r="D19" i="5"/>
  <c r="V19" i="5"/>
  <c r="P43" i="5"/>
  <c r="R43" i="5"/>
  <c r="P52" i="5"/>
  <c r="R52" i="5"/>
  <c r="P59" i="5"/>
  <c r="R59" i="5"/>
  <c r="P45" i="5"/>
  <c r="R45" i="5"/>
  <c r="P54" i="5"/>
  <c r="R54" i="5"/>
  <c r="P64" i="5"/>
  <c r="R64" i="5"/>
  <c r="V8" i="5"/>
  <c r="P33" i="5"/>
  <c r="R33" i="5"/>
  <c r="P40" i="5"/>
  <c r="R40" i="5"/>
  <c r="P49" i="5"/>
  <c r="R49" i="5"/>
  <c r="P56" i="5"/>
  <c r="R56" i="5"/>
  <c r="P61" i="5"/>
  <c r="R61" i="5"/>
  <c r="P30" i="5"/>
  <c r="R30" i="5"/>
  <c r="P37" i="5"/>
  <c r="R37" i="5"/>
  <c r="V14" i="5"/>
  <c r="P44" i="5"/>
  <c r="R44" i="5"/>
  <c r="P51" i="5"/>
  <c r="R51" i="5"/>
  <c r="P63" i="5"/>
  <c r="R63" i="5"/>
  <c r="J158" i="2"/>
  <c r="F158" i="2"/>
  <c r="K159" i="2"/>
  <c r="J166" i="2"/>
  <c r="F166" i="2"/>
  <c r="K167" i="2"/>
  <c r="J174" i="2"/>
  <c r="F174" i="2"/>
  <c r="K175" i="2"/>
  <c r="I181" i="2"/>
  <c r="J182" i="2"/>
  <c r="F182" i="2"/>
  <c r="K183" i="2"/>
  <c r="I189" i="2"/>
  <c r="J190" i="2"/>
  <c r="F190" i="2"/>
  <c r="K191" i="2"/>
  <c r="I197" i="2"/>
  <c r="J198" i="2"/>
  <c r="F198" i="2"/>
  <c r="K199" i="2"/>
  <c r="G204" i="2"/>
  <c r="F205" i="2"/>
  <c r="J205" i="2"/>
  <c r="K211" i="2"/>
  <c r="L214" i="2"/>
  <c r="L217" i="2"/>
  <c r="H218" i="2"/>
  <c r="I218" i="2"/>
  <c r="I221" i="2"/>
  <c r="L221" i="2"/>
  <c r="L230" i="2"/>
  <c r="L233" i="2"/>
  <c r="H234" i="2"/>
  <c r="I234" i="2"/>
  <c r="I237" i="2"/>
  <c r="L237" i="2"/>
  <c r="L246" i="2"/>
  <c r="L249" i="2"/>
  <c r="H250" i="2"/>
  <c r="I250" i="2"/>
  <c r="L254" i="2"/>
  <c r="J255" i="2"/>
  <c r="K261" i="2"/>
  <c r="K269" i="2"/>
  <c r="J271" i="2"/>
  <c r="F281" i="2"/>
  <c r="J281" i="2"/>
  <c r="H281" i="2"/>
  <c r="I281" i="2"/>
  <c r="K281" i="2"/>
  <c r="L307" i="2"/>
  <c r="K307" i="2"/>
  <c r="G307" i="2"/>
  <c r="P84" i="5"/>
  <c r="R84" i="5"/>
  <c r="C11" i="5"/>
  <c r="C15" i="5"/>
  <c r="C18" i="5"/>
  <c r="N67" i="5"/>
  <c r="C12" i="5"/>
  <c r="C16" i="5"/>
  <c r="D18" i="5"/>
  <c r="I334" i="6"/>
  <c r="J334" i="6"/>
  <c r="F334" i="6"/>
  <c r="H334" i="6"/>
  <c r="G330" i="6"/>
  <c r="F317" i="6"/>
  <c r="H317" i="6"/>
  <c r="G317" i="6"/>
  <c r="F314" i="6"/>
  <c r="H314" i="6"/>
  <c r="G314" i="6"/>
  <c r="F280" i="6"/>
  <c r="H280" i="6"/>
  <c r="I280" i="6"/>
  <c r="J280" i="6"/>
  <c r="F209" i="2"/>
  <c r="J209" i="2"/>
  <c r="F338" i="2"/>
  <c r="J338" i="2"/>
  <c r="H338" i="2"/>
  <c r="I338" i="2"/>
  <c r="G272" i="6"/>
  <c r="H272" i="6"/>
  <c r="P13" i="2"/>
  <c r="K158" i="2"/>
  <c r="H164" i="2"/>
  <c r="K166" i="2"/>
  <c r="I172" i="2"/>
  <c r="H172" i="2"/>
  <c r="K174" i="2"/>
  <c r="H180" i="2"/>
  <c r="K182" i="2"/>
  <c r="H188" i="2"/>
  <c r="K190" i="2"/>
  <c r="I196" i="2"/>
  <c r="H196" i="2"/>
  <c r="K198" i="2"/>
  <c r="H213" i="2"/>
  <c r="K218" i="2"/>
  <c r="F219" i="2"/>
  <c r="J219" i="2"/>
  <c r="K221" i="2"/>
  <c r="G222" i="2"/>
  <c r="H229" i="2"/>
  <c r="K234" i="2"/>
  <c r="F235" i="2"/>
  <c r="J235" i="2"/>
  <c r="K237" i="2"/>
  <c r="G238" i="2"/>
  <c r="H245" i="2"/>
  <c r="K250" i="2"/>
  <c r="L251" i="2"/>
  <c r="G251" i="2"/>
  <c r="F257" i="2"/>
  <c r="J257" i="2"/>
  <c r="K257" i="2"/>
  <c r="H258" i="2"/>
  <c r="I258" i="2"/>
  <c r="L262" i="2"/>
  <c r="J263" i="2"/>
  <c r="L273" i="2"/>
  <c r="F290" i="2"/>
  <c r="J290" i="2"/>
  <c r="H290" i="2"/>
  <c r="I290" i="2"/>
  <c r="F298" i="2"/>
  <c r="J298" i="2"/>
  <c r="H298" i="2"/>
  <c r="I298" i="2"/>
  <c r="F314" i="2"/>
  <c r="J314" i="2"/>
  <c r="H314" i="2"/>
  <c r="I314" i="2"/>
  <c r="P70" i="5"/>
  <c r="R70" i="5"/>
  <c r="V11" i="5"/>
  <c r="G295" i="6"/>
  <c r="H295" i="6"/>
  <c r="L267" i="2"/>
  <c r="G267" i="2"/>
  <c r="J164" i="2"/>
  <c r="K165" i="2"/>
  <c r="J172" i="2"/>
  <c r="K173" i="2"/>
  <c r="J180" i="2"/>
  <c r="K181" i="2"/>
  <c r="J188" i="2"/>
  <c r="K189" i="2"/>
  <c r="J196" i="2"/>
  <c r="K197" i="2"/>
  <c r="K212" i="2"/>
  <c r="J215" i="2"/>
  <c r="L218" i="2"/>
  <c r="I219" i="2"/>
  <c r="L219" i="2"/>
  <c r="G219" i="2"/>
  <c r="H223" i="2"/>
  <c r="F225" i="2"/>
  <c r="J225" i="2"/>
  <c r="K228" i="2"/>
  <c r="J231" i="2"/>
  <c r="L234" i="2"/>
  <c r="I235" i="2"/>
  <c r="L235" i="2"/>
  <c r="G235" i="2"/>
  <c r="H239" i="2"/>
  <c r="F241" i="2"/>
  <c r="J241" i="2"/>
  <c r="K244" i="2"/>
  <c r="J247" i="2"/>
  <c r="L250" i="2"/>
  <c r="K258" i="2"/>
  <c r="L258" i="2"/>
  <c r="L259" i="2"/>
  <c r="G259" i="2"/>
  <c r="K263" i="2"/>
  <c r="F265" i="2"/>
  <c r="J265" i="2"/>
  <c r="K265" i="2"/>
  <c r="H266" i="2"/>
  <c r="I266" i="2"/>
  <c r="L275" i="2"/>
  <c r="K275" i="2"/>
  <c r="G275" i="2"/>
  <c r="F306" i="2"/>
  <c r="J306" i="2"/>
  <c r="H306" i="2"/>
  <c r="I306" i="2"/>
  <c r="P92" i="5"/>
  <c r="R92" i="5"/>
  <c r="P88" i="5"/>
  <c r="R88" i="5"/>
  <c r="P74" i="5"/>
  <c r="R74" i="5"/>
  <c r="P42" i="5"/>
  <c r="R42" i="5"/>
  <c r="P28" i="5"/>
  <c r="R28" i="5"/>
  <c r="F316" i="6"/>
  <c r="H316" i="6"/>
  <c r="I316" i="6"/>
  <c r="J316" i="6"/>
  <c r="G192" i="6"/>
  <c r="H192" i="6"/>
  <c r="G270" i="2"/>
  <c r="G278" i="2"/>
  <c r="I279" i="2"/>
  <c r="H279" i="2"/>
  <c r="G286" i="2"/>
  <c r="I287" i="2"/>
  <c r="H287" i="2"/>
  <c r="L290" i="2"/>
  <c r="G294" i="2"/>
  <c r="I295" i="2"/>
  <c r="H295" i="2"/>
  <c r="K297" i="2"/>
  <c r="L298" i="2"/>
  <c r="G302" i="2"/>
  <c r="I303" i="2"/>
  <c r="H303" i="2"/>
  <c r="K305" i="2"/>
  <c r="L306" i="2"/>
  <c r="G310" i="2"/>
  <c r="I311" i="2"/>
  <c r="H311" i="2"/>
  <c r="K313" i="2"/>
  <c r="L314" i="2"/>
  <c r="G318" i="2"/>
  <c r="I319" i="2"/>
  <c r="H319" i="2"/>
  <c r="K321" i="2"/>
  <c r="L322" i="2"/>
  <c r="G326" i="2"/>
  <c r="I327" i="2"/>
  <c r="H327" i="2"/>
  <c r="K329" i="2"/>
  <c r="L330" i="2"/>
  <c r="G334" i="2"/>
  <c r="I335" i="2"/>
  <c r="H335" i="2"/>
  <c r="K337" i="2"/>
  <c r="L338" i="2"/>
  <c r="F330" i="6"/>
  <c r="H330" i="6"/>
  <c r="G326" i="6"/>
  <c r="I317" i="6"/>
  <c r="J317" i="6"/>
  <c r="I314" i="6"/>
  <c r="J314" i="6"/>
  <c r="G312" i="6"/>
  <c r="F255" i="6"/>
  <c r="H255" i="6"/>
  <c r="G255" i="6"/>
  <c r="I255" i="6"/>
  <c r="J255" i="6"/>
  <c r="G208" i="6"/>
  <c r="H208" i="6"/>
  <c r="H165" i="6"/>
  <c r="G165" i="6"/>
  <c r="I154" i="6"/>
  <c r="J154" i="6"/>
  <c r="G152" i="6"/>
  <c r="H152" i="6"/>
  <c r="G115" i="6"/>
  <c r="H115" i="6"/>
  <c r="V5" i="5"/>
  <c r="V13" i="5"/>
  <c r="P22" i="5"/>
  <c r="R22" i="5"/>
  <c r="P31" i="5"/>
  <c r="R31" i="5"/>
  <c r="V21" i="5"/>
  <c r="P39" i="5"/>
  <c r="R39" i="5"/>
  <c r="P47" i="5"/>
  <c r="R47" i="5"/>
  <c r="P55" i="5"/>
  <c r="R55" i="5"/>
  <c r="I328" i="6"/>
  <c r="J328" i="6"/>
  <c r="I320" i="6"/>
  <c r="J320" i="6"/>
  <c r="G303" i="6"/>
  <c r="H303" i="6"/>
  <c r="I297" i="6"/>
  <c r="J297" i="6"/>
  <c r="F297" i="6"/>
  <c r="H297" i="6"/>
  <c r="I289" i="6"/>
  <c r="J289" i="6"/>
  <c r="F289" i="6"/>
  <c r="H289" i="6"/>
  <c r="G282" i="6"/>
  <c r="H282" i="6"/>
  <c r="G262" i="6"/>
  <c r="F262" i="6"/>
  <c r="H262" i="6"/>
  <c r="I262" i="6"/>
  <c r="J262" i="6"/>
  <c r="F248" i="6"/>
  <c r="H248" i="6"/>
  <c r="G248" i="6"/>
  <c r="I233" i="6"/>
  <c r="J233" i="6"/>
  <c r="L207" i="2"/>
  <c r="K270" i="2"/>
  <c r="J277" i="2"/>
  <c r="K278" i="2"/>
  <c r="I284" i="2"/>
  <c r="J285" i="2"/>
  <c r="K286" i="2"/>
  <c r="I292" i="2"/>
  <c r="J293" i="2"/>
  <c r="K294" i="2"/>
  <c r="J301" i="2"/>
  <c r="K302" i="2"/>
  <c r="J309" i="2"/>
  <c r="F309" i="2"/>
  <c r="K310" i="2"/>
  <c r="J317" i="2"/>
  <c r="F317" i="2"/>
  <c r="K318" i="2"/>
  <c r="J325" i="2"/>
  <c r="F325" i="2"/>
  <c r="K326" i="2"/>
  <c r="J333" i="2"/>
  <c r="F333" i="2"/>
  <c r="K334" i="2"/>
  <c r="V23" i="5"/>
  <c r="V20" i="5"/>
  <c r="V16" i="5"/>
  <c r="P24" i="5"/>
  <c r="R24" i="5"/>
  <c r="V7" i="5"/>
  <c r="G335" i="6"/>
  <c r="I322" i="6"/>
  <c r="J322" i="6"/>
  <c r="G306" i="6"/>
  <c r="G252" i="6"/>
  <c r="H252" i="6"/>
  <c r="F223" i="6"/>
  <c r="H223" i="6"/>
  <c r="I223" i="6"/>
  <c r="J223" i="6"/>
  <c r="G160" i="6"/>
  <c r="H160" i="6"/>
  <c r="G134" i="6"/>
  <c r="H134" i="6"/>
  <c r="G290" i="2"/>
  <c r="G298" i="2"/>
  <c r="G306" i="2"/>
  <c r="G314" i="2"/>
  <c r="G322" i="2"/>
  <c r="G330" i="2"/>
  <c r="G338" i="2"/>
  <c r="V6" i="5"/>
  <c r="G336" i="6"/>
  <c r="G319" i="6"/>
  <c r="H319" i="6"/>
  <c r="H318" i="6"/>
  <c r="H277" i="6"/>
  <c r="G277" i="6"/>
  <c r="H261" i="6"/>
  <c r="G261" i="6"/>
  <c r="G240" i="6"/>
  <c r="H240" i="6"/>
  <c r="F191" i="6"/>
  <c r="H191" i="6"/>
  <c r="G191" i="6"/>
  <c r="I191" i="6"/>
  <c r="J191" i="6"/>
  <c r="I169" i="6"/>
  <c r="J169" i="6"/>
  <c r="H148" i="6"/>
  <c r="G148" i="6"/>
  <c r="J251" i="2"/>
  <c r="K252" i="2"/>
  <c r="J259" i="2"/>
  <c r="K260" i="2"/>
  <c r="J267" i="2"/>
  <c r="K268" i="2"/>
  <c r="J275" i="2"/>
  <c r="K276" i="2"/>
  <c r="J283" i="2"/>
  <c r="K284" i="2"/>
  <c r="J291" i="2"/>
  <c r="K292" i="2"/>
  <c r="J299" i="2"/>
  <c r="K300" i="2"/>
  <c r="J307" i="2"/>
  <c r="K308" i="2"/>
  <c r="J315" i="2"/>
  <c r="K316" i="2"/>
  <c r="J323" i="2"/>
  <c r="K324" i="2"/>
  <c r="J331" i="2"/>
  <c r="K332" i="2"/>
  <c r="P97" i="5"/>
  <c r="R97" i="5"/>
  <c r="P95" i="5"/>
  <c r="R95" i="5"/>
  <c r="P93" i="5"/>
  <c r="R93" i="5"/>
  <c r="P91" i="5"/>
  <c r="R91" i="5"/>
  <c r="P89" i="5"/>
  <c r="R89" i="5"/>
  <c r="P87" i="5"/>
  <c r="R87" i="5"/>
  <c r="P85" i="5"/>
  <c r="R85" i="5"/>
  <c r="P83" i="5"/>
  <c r="R83" i="5"/>
  <c r="P81" i="5"/>
  <c r="R81" i="5"/>
  <c r="P79" i="5"/>
  <c r="R79" i="5"/>
  <c r="P77" i="5"/>
  <c r="R77" i="5"/>
  <c r="P75" i="5"/>
  <c r="R75" i="5"/>
  <c r="P73" i="5"/>
  <c r="R73" i="5"/>
  <c r="P71" i="5"/>
  <c r="R71" i="5"/>
  <c r="P69" i="5"/>
  <c r="R69" i="5"/>
  <c r="P67" i="5"/>
  <c r="R67" i="5"/>
  <c r="P62" i="5"/>
  <c r="R62" i="5"/>
  <c r="P50" i="5"/>
  <c r="R50" i="5"/>
  <c r="P23" i="5"/>
  <c r="P36" i="5"/>
  <c r="R36" i="5"/>
  <c r="P34" i="5"/>
  <c r="R34" i="5"/>
  <c r="P27" i="5"/>
  <c r="R27" i="5"/>
  <c r="V4" i="5"/>
  <c r="G332" i="6"/>
  <c r="G327" i="6"/>
  <c r="I323" i="6"/>
  <c r="J323" i="6"/>
  <c r="I315" i="6"/>
  <c r="J315" i="6"/>
  <c r="I313" i="6"/>
  <c r="J313" i="6"/>
  <c r="G311" i="6"/>
  <c r="H311" i="6"/>
  <c r="I308" i="6"/>
  <c r="J308" i="6"/>
  <c r="I306" i="6"/>
  <c r="J306" i="6"/>
  <c r="G304" i="6"/>
  <c r="G256" i="6"/>
  <c r="H256" i="6"/>
  <c r="G230" i="6"/>
  <c r="F230" i="6"/>
  <c r="H230" i="6"/>
  <c r="I230" i="6"/>
  <c r="J230" i="6"/>
  <c r="I216" i="6"/>
  <c r="J216" i="6"/>
  <c r="F216" i="6"/>
  <c r="H216" i="6"/>
  <c r="G216" i="6"/>
  <c r="I201" i="6"/>
  <c r="J201" i="6"/>
  <c r="G164" i="6"/>
  <c r="I297" i="2"/>
  <c r="H297" i="2"/>
  <c r="I305" i="2"/>
  <c r="H305" i="2"/>
  <c r="I313" i="2"/>
  <c r="H313" i="2"/>
  <c r="I321" i="2"/>
  <c r="H321" i="2"/>
  <c r="I329" i="2"/>
  <c r="H329" i="2"/>
  <c r="I337" i="2"/>
  <c r="H337" i="2"/>
  <c r="V3" i="5"/>
  <c r="G328" i="6"/>
  <c r="G320" i="6"/>
  <c r="F308" i="6"/>
  <c r="H308" i="6"/>
  <c r="G308" i="6"/>
  <c r="F296" i="6"/>
  <c r="H296" i="6"/>
  <c r="G296" i="6"/>
  <c r="G294" i="6"/>
  <c r="H294" i="6"/>
  <c r="F288" i="6"/>
  <c r="H288" i="6"/>
  <c r="G286" i="6"/>
  <c r="H286" i="6"/>
  <c r="I283" i="6"/>
  <c r="J283" i="6"/>
  <c r="G220" i="6"/>
  <c r="H220" i="6"/>
  <c r="F184" i="6"/>
  <c r="H184" i="6"/>
  <c r="F166" i="6"/>
  <c r="H166" i="6"/>
  <c r="I166" i="6"/>
  <c r="J166" i="6"/>
  <c r="I157" i="6"/>
  <c r="J157" i="6"/>
  <c r="I208" i="2"/>
  <c r="I216" i="2"/>
  <c r="I224" i="2"/>
  <c r="I232" i="2"/>
  <c r="I240" i="2"/>
  <c r="I248" i="2"/>
  <c r="I256" i="2"/>
  <c r="I264" i="2"/>
  <c r="K290" i="2"/>
  <c r="J297" i="2"/>
  <c r="K298" i="2"/>
  <c r="J305" i="2"/>
  <c r="K306" i="2"/>
  <c r="J313" i="2"/>
  <c r="K314" i="2"/>
  <c r="I320" i="2"/>
  <c r="J321" i="2"/>
  <c r="K322" i="2"/>
  <c r="I328" i="2"/>
  <c r="J329" i="2"/>
  <c r="K330" i="2"/>
  <c r="I336" i="2"/>
  <c r="J337" i="2"/>
  <c r="K338" i="2"/>
  <c r="V22" i="5"/>
  <c r="V18" i="5"/>
  <c r="D15" i="5"/>
  <c r="C19" i="5"/>
  <c r="P32" i="5"/>
  <c r="R32" i="5"/>
  <c r="V12" i="5"/>
  <c r="V10" i="5"/>
  <c r="V2" i="5"/>
  <c r="G324" i="6"/>
  <c r="I299" i="6"/>
  <c r="J299" i="6"/>
  <c r="I291" i="6"/>
  <c r="J291" i="6"/>
  <c r="G278" i="6"/>
  <c r="H278" i="6"/>
  <c r="I265" i="6"/>
  <c r="J265" i="6"/>
  <c r="H229" i="6"/>
  <c r="G229" i="6"/>
  <c r="F198" i="6"/>
  <c r="H198" i="6"/>
  <c r="I198" i="6"/>
  <c r="J198" i="6"/>
  <c r="G176" i="6"/>
  <c r="H176" i="6"/>
  <c r="G300" i="6"/>
  <c r="G292" i="6"/>
  <c r="G284" i="6"/>
  <c r="F281" i="6"/>
  <c r="H279" i="6"/>
  <c r="G275" i="6"/>
  <c r="I272" i="6"/>
  <c r="J272" i="6"/>
  <c r="F268" i="6"/>
  <c r="G264" i="6"/>
  <c r="H260" i="6"/>
  <c r="G258" i="6"/>
  <c r="G253" i="6"/>
  <c r="G243" i="6"/>
  <c r="H228" i="6"/>
  <c r="G226" i="6"/>
  <c r="G221" i="6"/>
  <c r="G211" i="6"/>
  <c r="I208" i="6"/>
  <c r="J208" i="6"/>
  <c r="F204" i="6"/>
  <c r="G200" i="6"/>
  <c r="H196" i="6"/>
  <c r="G194" i="6"/>
  <c r="G189" i="6"/>
  <c r="G179" i="6"/>
  <c r="I176" i="6"/>
  <c r="J176" i="6"/>
  <c r="F172" i="6"/>
  <c r="G168" i="6"/>
  <c r="G154" i="6"/>
  <c r="I143" i="6"/>
  <c r="J143" i="6"/>
  <c r="I277" i="6"/>
  <c r="J277" i="6"/>
  <c r="G271" i="6"/>
  <c r="I270" i="6"/>
  <c r="J270" i="6"/>
  <c r="I263" i="6"/>
  <c r="J263" i="6"/>
  <c r="G254" i="6"/>
  <c r="G249" i="6"/>
  <c r="G239" i="6"/>
  <c r="I238" i="6"/>
  <c r="J238" i="6"/>
  <c r="I236" i="6"/>
  <c r="J236" i="6"/>
  <c r="F232" i="6"/>
  <c r="H232" i="6"/>
  <c r="I231" i="6"/>
  <c r="J231" i="6"/>
  <c r="G222" i="6"/>
  <c r="G217" i="6"/>
  <c r="G207" i="6"/>
  <c r="I206" i="6"/>
  <c r="J206" i="6"/>
  <c r="I199" i="6"/>
  <c r="J199" i="6"/>
  <c r="G190" i="6"/>
  <c r="G185" i="6"/>
  <c r="G175" i="6"/>
  <c r="I174" i="6"/>
  <c r="J174" i="6"/>
  <c r="I167" i="6"/>
  <c r="J167" i="6"/>
  <c r="G163" i="6"/>
  <c r="G161" i="6"/>
  <c r="F156" i="6"/>
  <c r="I156" i="6"/>
  <c r="J156" i="6"/>
  <c r="F155" i="6"/>
  <c r="H155" i="6"/>
  <c r="F143" i="6"/>
  <c r="H143" i="6"/>
  <c r="G143" i="6"/>
  <c r="G141" i="6"/>
  <c r="H141" i="6"/>
  <c r="G250" i="6"/>
  <c r="G218" i="6"/>
  <c r="G186" i="6"/>
  <c r="G181" i="6"/>
  <c r="I168" i="6"/>
  <c r="J168" i="6"/>
  <c r="F164" i="6"/>
  <c r="H164" i="6"/>
  <c r="I164" i="6"/>
  <c r="J164" i="6"/>
  <c r="G130" i="6"/>
  <c r="I130" i="6"/>
  <c r="J130" i="6"/>
  <c r="F130" i="6"/>
  <c r="H130" i="6"/>
  <c r="G263" i="6"/>
  <c r="G246" i="6"/>
  <c r="G231" i="6"/>
  <c r="F224" i="6"/>
  <c r="G214" i="6"/>
  <c r="G199" i="6"/>
  <c r="G182" i="6"/>
  <c r="G167" i="6"/>
  <c r="G162" i="6"/>
  <c r="G136" i="6"/>
  <c r="H117" i="6"/>
  <c r="G117" i="6"/>
  <c r="G274" i="6"/>
  <c r="G269" i="6"/>
  <c r="G259" i="6"/>
  <c r="I256" i="6"/>
  <c r="J256" i="6"/>
  <c r="G242" i="6"/>
  <c r="G237" i="6"/>
  <c r="G227" i="6"/>
  <c r="G210" i="6"/>
  <c r="G205" i="6"/>
  <c r="G195" i="6"/>
  <c r="I192" i="6"/>
  <c r="J192" i="6"/>
  <c r="F188" i="6"/>
  <c r="G178" i="6"/>
  <c r="G173" i="6"/>
  <c r="I151" i="6"/>
  <c r="J151" i="6"/>
  <c r="G147" i="6"/>
  <c r="I147" i="6"/>
  <c r="J147" i="6"/>
  <c r="F147" i="6"/>
  <c r="H147" i="6"/>
  <c r="G104" i="6"/>
  <c r="H104" i="6"/>
  <c r="G270" i="6"/>
  <c r="G238" i="6"/>
  <c r="G206" i="6"/>
  <c r="G174" i="6"/>
  <c r="F151" i="6"/>
  <c r="H151" i="6"/>
  <c r="G145" i="6"/>
  <c r="H145" i="6"/>
  <c r="I139" i="6"/>
  <c r="J139" i="6"/>
  <c r="F139" i="6"/>
  <c r="H139" i="6"/>
  <c r="I133" i="6"/>
  <c r="J133" i="6"/>
  <c r="G116" i="6"/>
  <c r="H116" i="6"/>
  <c r="I275" i="6"/>
  <c r="J275" i="6"/>
  <c r="G266" i="6"/>
  <c r="I250" i="6"/>
  <c r="J250" i="6"/>
  <c r="I248" i="6"/>
  <c r="J248" i="6"/>
  <c r="I243" i="6"/>
  <c r="J243" i="6"/>
  <c r="G234" i="6"/>
  <c r="I218" i="6"/>
  <c r="J218" i="6"/>
  <c r="I211" i="6"/>
  <c r="J211" i="6"/>
  <c r="G202" i="6"/>
  <c r="I186" i="6"/>
  <c r="J186" i="6"/>
  <c r="I184" i="6"/>
  <c r="J184" i="6"/>
  <c r="I179" i="6"/>
  <c r="J179" i="6"/>
  <c r="G170" i="6"/>
  <c r="F159" i="6"/>
  <c r="H159" i="6"/>
  <c r="G159" i="6"/>
  <c r="G153" i="6"/>
  <c r="H153" i="6"/>
  <c r="G126" i="6"/>
  <c r="H126" i="6"/>
  <c r="I148" i="6"/>
  <c r="J148" i="6"/>
  <c r="I140" i="6"/>
  <c r="J140" i="6"/>
  <c r="F128" i="6"/>
  <c r="H128" i="6"/>
  <c r="H123" i="6"/>
  <c r="G121" i="6"/>
  <c r="G119" i="6"/>
  <c r="I116" i="6"/>
  <c r="J116" i="6"/>
  <c r="H108" i="6"/>
  <c r="G106" i="6"/>
  <c r="G101" i="6"/>
  <c r="J333" i="7"/>
  <c r="J329" i="7"/>
  <c r="J327" i="7"/>
  <c r="J326" i="7"/>
  <c r="F326" i="7"/>
  <c r="H325" i="7"/>
  <c r="J323" i="7"/>
  <c r="F322" i="7"/>
  <c r="J322" i="7"/>
  <c r="H321" i="7"/>
  <c r="H311" i="7"/>
  <c r="L310" i="7"/>
  <c r="F309" i="7"/>
  <c r="K308" i="7"/>
  <c r="H307" i="7"/>
  <c r="L306" i="7"/>
  <c r="F305" i="7"/>
  <c r="K304" i="7"/>
  <c r="F303" i="7"/>
  <c r="F299" i="7"/>
  <c r="K295" i="7"/>
  <c r="G295" i="7"/>
  <c r="G291" i="7"/>
  <c r="K291" i="7"/>
  <c r="L285" i="7"/>
  <c r="L281" i="7"/>
  <c r="G280" i="7"/>
  <c r="G275" i="7"/>
  <c r="K275" i="7"/>
  <c r="I271" i="7"/>
  <c r="K263" i="7"/>
  <c r="L263" i="7"/>
  <c r="G263" i="7"/>
  <c r="K262" i="7"/>
  <c r="J259" i="7"/>
  <c r="I138" i="6"/>
  <c r="J138" i="6"/>
  <c r="I129" i="6"/>
  <c r="J129" i="6"/>
  <c r="I128" i="6"/>
  <c r="J128" i="6"/>
  <c r="I127" i="6"/>
  <c r="J127" i="6"/>
  <c r="G125" i="6"/>
  <c r="I118" i="6"/>
  <c r="J118" i="6"/>
  <c r="I111" i="6"/>
  <c r="J111" i="6"/>
  <c r="G97" i="6"/>
  <c r="K13" i="6"/>
  <c r="J335" i="7"/>
  <c r="J334" i="7"/>
  <c r="F334" i="7"/>
  <c r="H333" i="7"/>
  <c r="J331" i="7"/>
  <c r="F330" i="7"/>
  <c r="J330" i="7"/>
  <c r="H329" i="7"/>
  <c r="I327" i="7"/>
  <c r="I323" i="7"/>
  <c r="L318" i="7"/>
  <c r="F317" i="7"/>
  <c r="K316" i="7"/>
  <c r="L314" i="7"/>
  <c r="F313" i="7"/>
  <c r="K312" i="7"/>
  <c r="F311" i="7"/>
  <c r="K310" i="7"/>
  <c r="F307" i="7"/>
  <c r="K306" i="7"/>
  <c r="K303" i="7"/>
  <c r="G303" i="7"/>
  <c r="G299" i="7"/>
  <c r="K299" i="7"/>
  <c r="G288" i="7"/>
  <c r="K285" i="7"/>
  <c r="G284" i="7"/>
  <c r="K281" i="7"/>
  <c r="L279" i="7"/>
  <c r="K276" i="7"/>
  <c r="K272" i="7"/>
  <c r="L272" i="7"/>
  <c r="G268" i="7"/>
  <c r="L268" i="7"/>
  <c r="G267" i="7"/>
  <c r="K267" i="7"/>
  <c r="I262" i="7"/>
  <c r="J262" i="7"/>
  <c r="F262" i="7"/>
  <c r="H261" i="7"/>
  <c r="I261" i="7"/>
  <c r="J261" i="7"/>
  <c r="G244" i="7"/>
  <c r="K244" i="7"/>
  <c r="L244" i="7"/>
  <c r="G98" i="6"/>
  <c r="K311" i="7"/>
  <c r="G311" i="7"/>
  <c r="G307" i="7"/>
  <c r="K307" i="7"/>
  <c r="J278" i="7"/>
  <c r="F278" i="7"/>
  <c r="F267" i="7"/>
  <c r="H267" i="7"/>
  <c r="G260" i="7"/>
  <c r="L260" i="7"/>
  <c r="G259" i="7"/>
  <c r="K259" i="7"/>
  <c r="L253" i="7"/>
  <c r="G246" i="7"/>
  <c r="K246" i="7"/>
  <c r="L246" i="7"/>
  <c r="I149" i="6"/>
  <c r="J149" i="6"/>
  <c r="I141" i="6"/>
  <c r="J141" i="6"/>
  <c r="G127" i="6"/>
  <c r="I122" i="6"/>
  <c r="J122" i="6"/>
  <c r="G118" i="6"/>
  <c r="G111" i="6"/>
  <c r="H335" i="7"/>
  <c r="H331" i="7"/>
  <c r="K319" i="7"/>
  <c r="G319" i="7"/>
  <c r="G315" i="7"/>
  <c r="K315" i="7"/>
  <c r="L309" i="7"/>
  <c r="L305" i="7"/>
  <c r="J286" i="7"/>
  <c r="F286" i="7"/>
  <c r="F282" i="7"/>
  <c r="J282" i="7"/>
  <c r="F274" i="7"/>
  <c r="J274" i="7"/>
  <c r="K271" i="7"/>
  <c r="G271" i="7"/>
  <c r="F266" i="7"/>
  <c r="J266" i="7"/>
  <c r="F259" i="7"/>
  <c r="H259" i="7"/>
  <c r="I242" i="7"/>
  <c r="F242" i="7"/>
  <c r="H242" i="7"/>
  <c r="J242" i="7"/>
  <c r="K242" i="7"/>
  <c r="L242" i="7"/>
  <c r="I136" i="6"/>
  <c r="J136" i="6"/>
  <c r="H124" i="6"/>
  <c r="G114" i="6"/>
  <c r="H113" i="6"/>
  <c r="G107" i="6"/>
  <c r="I104" i="6"/>
  <c r="J104" i="6"/>
  <c r="F100" i="6"/>
  <c r="H100" i="6"/>
  <c r="K334" i="7"/>
  <c r="K330" i="7"/>
  <c r="K327" i="7"/>
  <c r="G327" i="7"/>
  <c r="G323" i="7"/>
  <c r="K323" i="7"/>
  <c r="L317" i="7"/>
  <c r="L313" i="7"/>
  <c r="G312" i="7"/>
  <c r="K309" i="7"/>
  <c r="G308" i="7"/>
  <c r="K305" i="7"/>
  <c r="L303" i="7"/>
  <c r="J301" i="7"/>
  <c r="L299" i="7"/>
  <c r="J297" i="7"/>
  <c r="J294" i="7"/>
  <c r="F294" i="7"/>
  <c r="F290" i="7"/>
  <c r="J290" i="7"/>
  <c r="L278" i="7"/>
  <c r="H277" i="7"/>
  <c r="I277" i="7"/>
  <c r="L275" i="7"/>
  <c r="K268" i="7"/>
  <c r="L261" i="7"/>
  <c r="F258" i="7"/>
  <c r="J258" i="7"/>
  <c r="G251" i="7"/>
  <c r="K251" i="7"/>
  <c r="F250" i="7"/>
  <c r="H250" i="7"/>
  <c r="J250" i="7"/>
  <c r="G138" i="6"/>
  <c r="I102" i="6"/>
  <c r="J102" i="6"/>
  <c r="K335" i="7"/>
  <c r="G335" i="7"/>
  <c r="G331" i="7"/>
  <c r="K331" i="7"/>
  <c r="K317" i="7"/>
  <c r="K313" i="7"/>
  <c r="L311" i="7"/>
  <c r="J309" i="7"/>
  <c r="L307" i="7"/>
  <c r="J305" i="7"/>
  <c r="J303" i="7"/>
  <c r="J302" i="7"/>
  <c r="F302" i="7"/>
  <c r="J299" i="7"/>
  <c r="F298" i="7"/>
  <c r="J298" i="7"/>
  <c r="L286" i="7"/>
  <c r="L282" i="7"/>
  <c r="K280" i="7"/>
  <c r="K278" i="7"/>
  <c r="I270" i="7"/>
  <c r="J270" i="7"/>
  <c r="F270" i="7"/>
  <c r="L266" i="7"/>
  <c r="K260" i="7"/>
  <c r="F251" i="7"/>
  <c r="H251" i="7"/>
  <c r="I251" i="7"/>
  <c r="I119" i="6"/>
  <c r="J119" i="6"/>
  <c r="I98" i="6"/>
  <c r="J98" i="6"/>
  <c r="J310" i="7"/>
  <c r="F310" i="7"/>
  <c r="H309" i="7"/>
  <c r="F306" i="7"/>
  <c r="J306" i="7"/>
  <c r="H305" i="7"/>
  <c r="I303" i="7"/>
  <c r="I299" i="7"/>
  <c r="K286" i="7"/>
  <c r="K282" i="7"/>
  <c r="K279" i="7"/>
  <c r="G279" i="7"/>
  <c r="G276" i="7"/>
  <c r="L276" i="7"/>
  <c r="K254" i="7"/>
  <c r="L254" i="7"/>
  <c r="H253" i="7"/>
  <c r="I253" i="7"/>
  <c r="J253" i="7"/>
  <c r="K253" i="7"/>
  <c r="G252" i="7"/>
  <c r="L252" i="7"/>
  <c r="G122" i="6"/>
  <c r="G110" i="6"/>
  <c r="F102" i="6"/>
  <c r="H102" i="6"/>
  <c r="I101" i="6"/>
  <c r="J101" i="6"/>
  <c r="K333" i="7"/>
  <c r="K329" i="7"/>
  <c r="J318" i="7"/>
  <c r="F318" i="7"/>
  <c r="H317" i="7"/>
  <c r="F314" i="7"/>
  <c r="J314" i="7"/>
  <c r="H313" i="7"/>
  <c r="L302" i="7"/>
  <c r="K300" i="7"/>
  <c r="L298" i="7"/>
  <c r="K294" i="7"/>
  <c r="K290" i="7"/>
  <c r="K287" i="7"/>
  <c r="G287" i="7"/>
  <c r="I286" i="7"/>
  <c r="G283" i="7"/>
  <c r="K283" i="7"/>
  <c r="I282" i="7"/>
  <c r="H278" i="7"/>
  <c r="I274" i="7"/>
  <c r="L271" i="7"/>
  <c r="H269" i="7"/>
  <c r="I269" i="7"/>
  <c r="J267" i="7"/>
  <c r="I266" i="7"/>
  <c r="L259" i="7"/>
  <c r="G255" i="7"/>
  <c r="F254" i="7"/>
  <c r="G247" i="7"/>
  <c r="L238" i="7"/>
  <c r="G237" i="7"/>
  <c r="K234" i="7"/>
  <c r="G233" i="7"/>
  <c r="K230" i="7"/>
  <c r="J226" i="7"/>
  <c r="J222" i="7"/>
  <c r="F219" i="7"/>
  <c r="J219" i="7"/>
  <c r="H218" i="7"/>
  <c r="J215" i="7"/>
  <c r="F215" i="7"/>
  <c r="H214" i="7"/>
  <c r="L203" i="7"/>
  <c r="F202" i="7"/>
  <c r="K201" i="7"/>
  <c r="L199" i="7"/>
  <c r="F198" i="7"/>
  <c r="K197" i="7"/>
  <c r="F196" i="7"/>
  <c r="F192" i="7"/>
  <c r="G188" i="7"/>
  <c r="K188" i="7"/>
  <c r="K184" i="7"/>
  <c r="G184" i="7"/>
  <c r="L178" i="7"/>
  <c r="L174" i="7"/>
  <c r="G173" i="7"/>
  <c r="K170" i="7"/>
  <c r="G169" i="7"/>
  <c r="K166" i="7"/>
  <c r="J162" i="7"/>
  <c r="J158" i="7"/>
  <c r="F155" i="7"/>
  <c r="J155" i="7"/>
  <c r="H154" i="7"/>
  <c r="L143" i="7"/>
  <c r="F142" i="7"/>
  <c r="K141" i="7"/>
  <c r="F140" i="7"/>
  <c r="F136" i="7"/>
  <c r="G132" i="7"/>
  <c r="K132" i="7"/>
  <c r="K128" i="7"/>
  <c r="G128" i="7"/>
  <c r="L122" i="7"/>
  <c r="K92" i="7"/>
  <c r="G92" i="7"/>
  <c r="K238" i="7"/>
  <c r="L236" i="7"/>
  <c r="J234" i="7"/>
  <c r="L232" i="7"/>
  <c r="J230" i="7"/>
  <c r="J228" i="7"/>
  <c r="F227" i="7"/>
  <c r="J227" i="7"/>
  <c r="J224" i="7"/>
  <c r="J223" i="7"/>
  <c r="F223" i="7"/>
  <c r="L211" i="7"/>
  <c r="K209" i="7"/>
  <c r="L207" i="7"/>
  <c r="G196" i="7"/>
  <c r="K196" i="7"/>
  <c r="K192" i="7"/>
  <c r="G192" i="7"/>
  <c r="K178" i="7"/>
  <c r="K174" i="7"/>
  <c r="L172" i="7"/>
  <c r="J170" i="7"/>
  <c r="L168" i="7"/>
  <c r="J166" i="7"/>
  <c r="J164" i="7"/>
  <c r="F163" i="7"/>
  <c r="J163" i="7"/>
  <c r="J160" i="7"/>
  <c r="J159" i="7"/>
  <c r="F159" i="7"/>
  <c r="L151" i="7"/>
  <c r="L147" i="7"/>
  <c r="K145" i="7"/>
  <c r="K143" i="7"/>
  <c r="G140" i="7"/>
  <c r="K140" i="7"/>
  <c r="K136" i="7"/>
  <c r="G136" i="7"/>
  <c r="K122" i="7"/>
  <c r="P13" i="7"/>
  <c r="P12" i="7"/>
  <c r="L240" i="7"/>
  <c r="J238" i="7"/>
  <c r="J236" i="7"/>
  <c r="F235" i="7"/>
  <c r="J235" i="7"/>
  <c r="H234" i="7"/>
  <c r="J232" i="7"/>
  <c r="J231" i="7"/>
  <c r="F231" i="7"/>
  <c r="H230" i="7"/>
  <c r="I228" i="7"/>
  <c r="I224" i="7"/>
  <c r="L219" i="7"/>
  <c r="L215" i="7"/>
  <c r="K213" i="7"/>
  <c r="K211" i="7"/>
  <c r="K207" i="7"/>
  <c r="G204" i="7"/>
  <c r="K204" i="7"/>
  <c r="I203" i="7"/>
  <c r="K200" i="7"/>
  <c r="G200" i="7"/>
  <c r="I199" i="7"/>
  <c r="L194" i="7"/>
  <c r="L180" i="7"/>
  <c r="J178" i="7"/>
  <c r="L176" i="7"/>
  <c r="J172" i="7"/>
  <c r="F171" i="7"/>
  <c r="J171" i="7"/>
  <c r="H170" i="7"/>
  <c r="J168" i="7"/>
  <c r="J167" i="7"/>
  <c r="F167" i="7"/>
  <c r="H166" i="7"/>
  <c r="I164" i="7"/>
  <c r="I160" i="7"/>
  <c r="K144" i="7"/>
  <c r="G144" i="7"/>
  <c r="G97" i="7"/>
  <c r="K97" i="7"/>
  <c r="L97" i="7"/>
  <c r="G12" i="7"/>
  <c r="G13" i="7"/>
  <c r="G52" i="3"/>
  <c r="N52" i="3"/>
  <c r="P52" i="3"/>
  <c r="L255" i="7"/>
  <c r="L247" i="7"/>
  <c r="F243" i="7"/>
  <c r="J243" i="7"/>
  <c r="J239" i="7"/>
  <c r="F239" i="7"/>
  <c r="H238" i="7"/>
  <c r="I236" i="7"/>
  <c r="I232" i="7"/>
  <c r="H228" i="7"/>
  <c r="L227" i="7"/>
  <c r="K225" i="7"/>
  <c r="H224" i="7"/>
  <c r="L223" i="7"/>
  <c r="K219" i="7"/>
  <c r="K215" i="7"/>
  <c r="G212" i="7"/>
  <c r="K212" i="7"/>
  <c r="I211" i="7"/>
  <c r="K208" i="7"/>
  <c r="G208" i="7"/>
  <c r="I207" i="7"/>
  <c r="L202" i="7"/>
  <c r="L198" i="7"/>
  <c r="K194" i="7"/>
  <c r="K190" i="7"/>
  <c r="L188" i="7"/>
  <c r="L184" i="7"/>
  <c r="F179" i="7"/>
  <c r="J179" i="7"/>
  <c r="H178" i="7"/>
  <c r="J175" i="7"/>
  <c r="F175" i="7"/>
  <c r="H174" i="7"/>
  <c r="I172" i="7"/>
  <c r="I168" i="7"/>
  <c r="H164" i="7"/>
  <c r="L163" i="7"/>
  <c r="K161" i="7"/>
  <c r="H160" i="7"/>
  <c r="L159" i="7"/>
  <c r="K152" i="7"/>
  <c r="G152" i="7"/>
  <c r="I151" i="7"/>
  <c r="G148" i="7"/>
  <c r="K148" i="7"/>
  <c r="I147" i="7"/>
  <c r="L142" i="7"/>
  <c r="K138" i="7"/>
  <c r="F123" i="7"/>
  <c r="J123" i="7"/>
  <c r="H122" i="7"/>
  <c r="C12" i="7"/>
  <c r="C13" i="7"/>
  <c r="K108" i="7"/>
  <c r="L108" i="7"/>
  <c r="G108" i="7"/>
  <c r="G44" i="3"/>
  <c r="N44" i="3"/>
  <c r="P44" i="3"/>
  <c r="L264" i="7"/>
  <c r="L256" i="7"/>
  <c r="K255" i="7"/>
  <c r="J254" i="7"/>
  <c r="L248" i="7"/>
  <c r="K247" i="7"/>
  <c r="H236" i="7"/>
  <c r="L235" i="7"/>
  <c r="F234" i="7"/>
  <c r="K233" i="7"/>
  <c r="H232" i="7"/>
  <c r="L231" i="7"/>
  <c r="F230" i="7"/>
  <c r="K229" i="7"/>
  <c r="K227" i="7"/>
  <c r="K223" i="7"/>
  <c r="G220" i="7"/>
  <c r="K220" i="7"/>
  <c r="K216" i="7"/>
  <c r="G216" i="7"/>
  <c r="L210" i="7"/>
  <c r="L206" i="7"/>
  <c r="G205" i="7"/>
  <c r="K202" i="7"/>
  <c r="G201" i="7"/>
  <c r="K198" i="7"/>
  <c r="L196" i="7"/>
  <c r="J194" i="7"/>
  <c r="L192" i="7"/>
  <c r="J190" i="7"/>
  <c r="J188" i="7"/>
  <c r="F187" i="7"/>
  <c r="J187" i="7"/>
  <c r="J184" i="7"/>
  <c r="J183" i="7"/>
  <c r="F183" i="7"/>
  <c r="H172" i="7"/>
  <c r="L171" i="7"/>
  <c r="F170" i="7"/>
  <c r="K169" i="7"/>
  <c r="H168" i="7"/>
  <c r="L167" i="7"/>
  <c r="F166" i="7"/>
  <c r="K165" i="7"/>
  <c r="K163" i="7"/>
  <c r="K159" i="7"/>
  <c r="G156" i="7"/>
  <c r="K156" i="7"/>
  <c r="L150" i="7"/>
  <c r="L146" i="7"/>
  <c r="G145" i="7"/>
  <c r="K142" i="7"/>
  <c r="L140" i="7"/>
  <c r="J138" i="7"/>
  <c r="L136" i="7"/>
  <c r="J134" i="7"/>
  <c r="J132" i="7"/>
  <c r="F131" i="7"/>
  <c r="J131" i="7"/>
  <c r="J128" i="7"/>
  <c r="J127" i="7"/>
  <c r="F127" i="7"/>
  <c r="K13" i="7"/>
  <c r="K12" i="7"/>
  <c r="R21" i="3"/>
  <c r="T21" i="3"/>
  <c r="L243" i="7"/>
  <c r="K241" i="7"/>
  <c r="L239" i="7"/>
  <c r="F238" i="7"/>
  <c r="K237" i="7"/>
  <c r="K235" i="7"/>
  <c r="K231" i="7"/>
  <c r="G228" i="7"/>
  <c r="K228" i="7"/>
  <c r="I227" i="7"/>
  <c r="K224" i="7"/>
  <c r="G224" i="7"/>
  <c r="I223" i="7"/>
  <c r="G213" i="7"/>
  <c r="K210" i="7"/>
  <c r="G209" i="7"/>
  <c r="K206" i="7"/>
  <c r="L204" i="7"/>
  <c r="J202" i="7"/>
  <c r="L200" i="7"/>
  <c r="J198" i="7"/>
  <c r="F195" i="7"/>
  <c r="J195" i="7"/>
  <c r="H194" i="7"/>
  <c r="J191" i="7"/>
  <c r="F191" i="7"/>
  <c r="H190" i="7"/>
  <c r="L179" i="7"/>
  <c r="F178" i="7"/>
  <c r="K177" i="7"/>
  <c r="L175" i="7"/>
  <c r="F174" i="7"/>
  <c r="K173" i="7"/>
  <c r="K171" i="7"/>
  <c r="K167" i="7"/>
  <c r="G164" i="7"/>
  <c r="K164" i="7"/>
  <c r="I163" i="7"/>
  <c r="K160" i="7"/>
  <c r="G160" i="7"/>
  <c r="I159" i="7"/>
  <c r="G153" i="7"/>
  <c r="K150" i="7"/>
  <c r="G149" i="7"/>
  <c r="K146" i="7"/>
  <c r="L144" i="7"/>
  <c r="J142" i="7"/>
  <c r="J140" i="7"/>
  <c r="F139" i="7"/>
  <c r="J139" i="7"/>
  <c r="H138" i="7"/>
  <c r="J136" i="7"/>
  <c r="J135" i="7"/>
  <c r="F135" i="7"/>
  <c r="H134" i="7"/>
  <c r="L123" i="7"/>
  <c r="F122" i="7"/>
  <c r="G113" i="7"/>
  <c r="K113" i="7"/>
  <c r="G78" i="3"/>
  <c r="P78" i="3"/>
  <c r="R78" i="3"/>
  <c r="T78" i="3"/>
  <c r="R49" i="3"/>
  <c r="T49" i="3"/>
  <c r="G236" i="7"/>
  <c r="K236" i="7"/>
  <c r="K232" i="7"/>
  <c r="G232" i="7"/>
  <c r="F203" i="7"/>
  <c r="J203" i="7"/>
  <c r="J199" i="7"/>
  <c r="F199" i="7"/>
  <c r="G172" i="7"/>
  <c r="K172" i="7"/>
  <c r="K168" i="7"/>
  <c r="G168" i="7"/>
  <c r="J143" i="7"/>
  <c r="F143" i="7"/>
  <c r="H142" i="7"/>
  <c r="I140" i="7"/>
  <c r="I136" i="7"/>
  <c r="K123" i="7"/>
  <c r="E13" i="7"/>
  <c r="E12" i="7"/>
  <c r="G36" i="3"/>
  <c r="N36" i="3"/>
  <c r="P36" i="3"/>
  <c r="K240" i="7"/>
  <c r="G240" i="7"/>
  <c r="F211" i="7"/>
  <c r="J211" i="7"/>
  <c r="J207" i="7"/>
  <c r="F207" i="7"/>
  <c r="G180" i="7"/>
  <c r="K180" i="7"/>
  <c r="K176" i="7"/>
  <c r="G176" i="7"/>
  <c r="L170" i="7"/>
  <c r="L166" i="7"/>
  <c r="J151" i="7"/>
  <c r="F151" i="7"/>
  <c r="F147" i="7"/>
  <c r="J147" i="7"/>
  <c r="F138" i="7"/>
  <c r="G124" i="7"/>
  <c r="K124" i="7"/>
  <c r="D13" i="7"/>
  <c r="D12" i="7"/>
  <c r="K81" i="7"/>
  <c r="G81" i="7"/>
  <c r="L81" i="7"/>
  <c r="R31" i="3"/>
  <c r="T31" i="3"/>
  <c r="L114" i="7"/>
  <c r="L93" i="7"/>
  <c r="K117" i="7"/>
  <c r="I102" i="7"/>
  <c r="J120" i="7"/>
  <c r="J88" i="7"/>
  <c r="G119" i="7"/>
  <c r="L119" i="7"/>
  <c r="K114" i="7"/>
  <c r="G103" i="7"/>
  <c r="L103" i="7"/>
  <c r="K98" i="7"/>
  <c r="G87" i="7"/>
  <c r="L87" i="7"/>
  <c r="P87" i="3"/>
  <c r="R87" i="3"/>
  <c r="T87" i="3"/>
  <c r="P80" i="3"/>
  <c r="R80" i="3"/>
  <c r="T80" i="3"/>
  <c r="P59" i="3"/>
  <c r="R59" i="3"/>
  <c r="T59" i="3"/>
  <c r="P51" i="3"/>
  <c r="R51" i="3"/>
  <c r="T51" i="3"/>
  <c r="P42" i="3"/>
  <c r="R42" i="3"/>
  <c r="T42" i="3"/>
  <c r="P35" i="3"/>
  <c r="R35" i="3"/>
  <c r="T35" i="3"/>
  <c r="P33" i="3"/>
  <c r="R33" i="3"/>
  <c r="T33" i="3"/>
  <c r="P28" i="3"/>
  <c r="R28" i="3"/>
  <c r="T28" i="3"/>
  <c r="K60" i="7"/>
  <c r="G60" i="7"/>
  <c r="L60" i="7"/>
  <c r="G28" i="7"/>
  <c r="J79" i="7"/>
  <c r="H79" i="7"/>
  <c r="J63" i="7"/>
  <c r="F63" i="7"/>
  <c r="H63" i="7"/>
  <c r="L63" i="7"/>
  <c r="K63" i="7"/>
  <c r="I63" i="7"/>
  <c r="J47" i="7"/>
  <c r="F13" i="7"/>
  <c r="L72" i="7"/>
  <c r="G72" i="7"/>
  <c r="K72" i="7"/>
  <c r="G40" i="7"/>
  <c r="N12" i="2"/>
  <c r="J12" i="7"/>
  <c r="J13" i="7"/>
  <c r="G107" i="7"/>
  <c r="L107" i="7"/>
  <c r="G91" i="7"/>
  <c r="L91" i="7"/>
  <c r="R86" i="3"/>
  <c r="T86" i="3"/>
  <c r="R65" i="3"/>
  <c r="T65" i="3"/>
  <c r="G52" i="7"/>
  <c r="I84" i="7"/>
  <c r="F84" i="7"/>
  <c r="J84" i="7"/>
  <c r="H84" i="7"/>
  <c r="F67" i="7"/>
  <c r="I67" i="7"/>
  <c r="H67" i="7"/>
  <c r="L67" i="7"/>
  <c r="O12" i="6"/>
  <c r="O13" i="6"/>
  <c r="K85" i="7"/>
  <c r="G85" i="7"/>
  <c r="L80" i="7"/>
  <c r="K80" i="7"/>
  <c r="R82" i="3"/>
  <c r="T82" i="3"/>
  <c r="R27" i="3"/>
  <c r="T27" i="3"/>
  <c r="G64" i="7"/>
  <c r="K64" i="7"/>
  <c r="G32" i="7"/>
  <c r="L109" i="7"/>
  <c r="L98" i="7"/>
  <c r="K101" i="7"/>
  <c r="K91" i="7"/>
  <c r="I118" i="7"/>
  <c r="I12" i="7"/>
  <c r="J104" i="7"/>
  <c r="G111" i="7"/>
  <c r="L111" i="7"/>
  <c r="K106" i="7"/>
  <c r="G95" i="7"/>
  <c r="L95" i="7"/>
  <c r="K90" i="7"/>
  <c r="P73" i="3"/>
  <c r="R73" i="3"/>
  <c r="T73" i="3"/>
  <c r="P62" i="3"/>
  <c r="R62" i="3"/>
  <c r="T62" i="3"/>
  <c r="P58" i="3"/>
  <c r="R58" i="3"/>
  <c r="T58" i="3"/>
  <c r="P50" i="3"/>
  <c r="R50" i="3"/>
  <c r="T50" i="3"/>
  <c r="P43" i="3"/>
  <c r="R43" i="3"/>
  <c r="T43" i="3"/>
  <c r="G41" i="3"/>
  <c r="N41" i="3"/>
  <c r="P29" i="3"/>
  <c r="R29" i="3"/>
  <c r="T29" i="3"/>
  <c r="G21" i="3"/>
  <c r="N21" i="3"/>
  <c r="L86" i="7"/>
  <c r="K76" i="7"/>
  <c r="G76" i="7"/>
  <c r="K44" i="7"/>
  <c r="G44" i="7"/>
  <c r="L44" i="7"/>
  <c r="J55" i="7"/>
  <c r="F55" i="7"/>
  <c r="H55" i="7"/>
  <c r="L55" i="7"/>
  <c r="K55" i="7"/>
  <c r="I55" i="7"/>
  <c r="L12" i="7"/>
  <c r="G110" i="7"/>
  <c r="G94" i="7"/>
  <c r="K84" i="7"/>
  <c r="L84" i="7"/>
  <c r="R76" i="3"/>
  <c r="T76" i="3"/>
  <c r="R60" i="3"/>
  <c r="T60" i="3"/>
  <c r="P48" i="3"/>
  <c r="R48" i="3"/>
  <c r="T48" i="3"/>
  <c r="G31" i="3"/>
  <c r="N31" i="3"/>
  <c r="L85" i="7"/>
  <c r="K67" i="7"/>
  <c r="L56" i="7"/>
  <c r="G56" i="7"/>
  <c r="G24" i="7"/>
  <c r="L12" i="6"/>
  <c r="G115" i="7"/>
  <c r="L115" i="7"/>
  <c r="G99" i="7"/>
  <c r="L99" i="7"/>
  <c r="G83" i="7"/>
  <c r="L83" i="7"/>
  <c r="R72" i="3"/>
  <c r="T72" i="3"/>
  <c r="G68" i="7"/>
  <c r="K36" i="7"/>
  <c r="G36" i="7"/>
  <c r="L36" i="7"/>
  <c r="F75" i="7"/>
  <c r="I75" i="7"/>
  <c r="H75" i="7"/>
  <c r="L75" i="7"/>
  <c r="C12" i="2"/>
  <c r="C13" i="2"/>
  <c r="L94" i="7"/>
  <c r="P24" i="3"/>
  <c r="R24" i="3"/>
  <c r="T24" i="3"/>
  <c r="P88" i="3"/>
  <c r="R88" i="3"/>
  <c r="T88" i="3"/>
  <c r="P89" i="3"/>
  <c r="R89" i="3"/>
  <c r="T89" i="3"/>
  <c r="P34" i="3"/>
  <c r="R34" i="3"/>
  <c r="T34" i="3"/>
  <c r="P61" i="3"/>
  <c r="R61" i="3"/>
  <c r="T61" i="3"/>
  <c r="P66" i="3"/>
  <c r="R66" i="3"/>
  <c r="T66" i="3"/>
  <c r="P75" i="3"/>
  <c r="R75" i="3"/>
  <c r="T75" i="3"/>
  <c r="P81" i="3"/>
  <c r="R81" i="3"/>
  <c r="T81" i="3"/>
  <c r="P25" i="3"/>
  <c r="R25" i="3"/>
  <c r="T25" i="3"/>
  <c r="P22" i="3"/>
  <c r="R22" i="3"/>
  <c r="T22" i="3"/>
  <c r="P67" i="3"/>
  <c r="R67" i="3"/>
  <c r="T67" i="3"/>
  <c r="P85" i="3"/>
  <c r="R85" i="3"/>
  <c r="T85" i="3"/>
  <c r="K83" i="7"/>
  <c r="J75" i="7"/>
  <c r="L48" i="7"/>
  <c r="G48" i="7"/>
  <c r="K48" i="7"/>
  <c r="H80" i="7"/>
  <c r="F80" i="7"/>
  <c r="I80" i="7"/>
  <c r="K73" i="7"/>
  <c r="K57" i="7"/>
  <c r="K49" i="7"/>
  <c r="K41" i="7"/>
  <c r="K33" i="7"/>
  <c r="K25" i="7"/>
  <c r="G77" i="7"/>
  <c r="G69" i="7"/>
  <c r="G61" i="7"/>
  <c r="G53" i="7"/>
  <c r="G45" i="7"/>
  <c r="G37" i="7"/>
  <c r="G29" i="7"/>
  <c r="G21" i="7"/>
  <c r="L144" i="2"/>
  <c r="L135" i="2"/>
  <c r="L127" i="2"/>
  <c r="L108" i="2"/>
  <c r="L72" i="2"/>
  <c r="L63" i="2"/>
  <c r="L44" i="2"/>
  <c r="K150" i="2"/>
  <c r="K12" i="2"/>
  <c r="K123" i="2"/>
  <c r="K114" i="2"/>
  <c r="K105" i="2"/>
  <c r="K96" i="2"/>
  <c r="K87" i="2"/>
  <c r="K78" i="2"/>
  <c r="K69" i="2"/>
  <c r="K59" i="2"/>
  <c r="K50" i="2"/>
  <c r="K41" i="2"/>
  <c r="K32" i="2"/>
  <c r="K23" i="2"/>
  <c r="J139" i="2"/>
  <c r="J132" i="2"/>
  <c r="J124" i="2"/>
  <c r="J116" i="2"/>
  <c r="J108" i="2"/>
  <c r="J100" i="2"/>
  <c r="J92" i="2"/>
  <c r="J84" i="2"/>
  <c r="J76" i="2"/>
  <c r="J68" i="2"/>
  <c r="J60" i="2"/>
  <c r="J52" i="2"/>
  <c r="J44" i="2"/>
  <c r="J36" i="2"/>
  <c r="J28" i="2"/>
  <c r="G117" i="2"/>
  <c r="G85" i="2"/>
  <c r="G53" i="2"/>
  <c r="G21" i="2"/>
  <c r="H144" i="2"/>
  <c r="I52" i="2"/>
  <c r="I28" i="2"/>
  <c r="F140" i="2"/>
  <c r="I140" i="2"/>
  <c r="R63" i="8"/>
  <c r="V9" i="8"/>
  <c r="V11" i="8"/>
  <c r="D16" i="8"/>
  <c r="D19" i="8"/>
  <c r="V20" i="8"/>
  <c r="V4" i="8"/>
  <c r="V5" i="8"/>
  <c r="V6" i="8"/>
  <c r="V8" i="8"/>
  <c r="D15" i="8"/>
  <c r="C19" i="8"/>
  <c r="H57" i="6"/>
  <c r="G57" i="6"/>
  <c r="L43" i="7"/>
  <c r="L35" i="7"/>
  <c r="L27" i="7"/>
  <c r="H43" i="7"/>
  <c r="H27" i="7"/>
  <c r="I31" i="7"/>
  <c r="I23" i="7"/>
  <c r="L152" i="2"/>
  <c r="L116" i="2"/>
  <c r="L52" i="2"/>
  <c r="K140" i="2"/>
  <c r="K104" i="2"/>
  <c r="G154" i="2"/>
  <c r="K108" i="2"/>
  <c r="K76" i="2"/>
  <c r="K44" i="2"/>
  <c r="I124" i="2"/>
  <c r="I112" i="2"/>
  <c r="I100" i="2"/>
  <c r="I76" i="2"/>
  <c r="H151" i="2"/>
  <c r="F151" i="2"/>
  <c r="I151" i="2"/>
  <c r="H139" i="2"/>
  <c r="F139" i="2"/>
  <c r="K139" i="2"/>
  <c r="G39" i="8"/>
  <c r="N39" i="8"/>
  <c r="G49" i="8"/>
  <c r="N49" i="8"/>
  <c r="P49" i="8"/>
  <c r="R49" i="8"/>
  <c r="R43" i="8"/>
  <c r="K31" i="7"/>
  <c r="L79" i="2"/>
  <c r="L70" i="2"/>
  <c r="K148" i="2"/>
  <c r="G125" i="2"/>
  <c r="G116" i="2"/>
  <c r="G93" i="2"/>
  <c r="G84" i="2"/>
  <c r="G70" i="2"/>
  <c r="G61" i="2"/>
  <c r="G52" i="2"/>
  <c r="G29" i="2"/>
  <c r="G13" i="2"/>
  <c r="Q13" i="2"/>
  <c r="F132" i="2"/>
  <c r="F124" i="2"/>
  <c r="F116" i="2"/>
  <c r="F112" i="2"/>
  <c r="F108" i="2"/>
  <c r="F100" i="2"/>
  <c r="F92" i="2"/>
  <c r="F84" i="2"/>
  <c r="F80" i="2"/>
  <c r="F76" i="2"/>
  <c r="F68" i="2"/>
  <c r="F60" i="2"/>
  <c r="F52" i="2"/>
  <c r="F48" i="2"/>
  <c r="F44" i="2"/>
  <c r="F36" i="2"/>
  <c r="F28" i="2"/>
  <c r="N73" i="8"/>
  <c r="G61" i="8"/>
  <c r="N61" i="8"/>
  <c r="P61" i="8"/>
  <c r="R61" i="8"/>
  <c r="R55" i="8"/>
  <c r="F156" i="2"/>
  <c r="I156" i="2"/>
  <c r="H156" i="2"/>
  <c r="H128" i="2"/>
  <c r="I128" i="2"/>
  <c r="H120" i="2"/>
  <c r="I120" i="2"/>
  <c r="H104" i="2"/>
  <c r="I104" i="2"/>
  <c r="H96" i="2"/>
  <c r="I96" i="2"/>
  <c r="H88" i="2"/>
  <c r="I88" i="2"/>
  <c r="H72" i="2"/>
  <c r="I72" i="2"/>
  <c r="H64" i="2"/>
  <c r="I64" i="2"/>
  <c r="H56" i="2"/>
  <c r="I56" i="2"/>
  <c r="H40" i="2"/>
  <c r="I40" i="2"/>
  <c r="H32" i="2"/>
  <c r="I32" i="2"/>
  <c r="H24" i="2"/>
  <c r="I24" i="2"/>
  <c r="G41" i="8"/>
  <c r="N41" i="8"/>
  <c r="P41" i="8"/>
  <c r="R41" i="8"/>
  <c r="G37" i="8"/>
  <c r="N37" i="8"/>
  <c r="P37" i="8"/>
  <c r="R37" i="8"/>
  <c r="L104" i="2"/>
  <c r="L95" i="2"/>
  <c r="L76" i="2"/>
  <c r="L40" i="2"/>
  <c r="L31" i="2"/>
  <c r="K136" i="2"/>
  <c r="K128" i="2"/>
  <c r="K119" i="2"/>
  <c r="K110" i="2"/>
  <c r="K101" i="2"/>
  <c r="K91" i="2"/>
  <c r="K82" i="2"/>
  <c r="K73" i="2"/>
  <c r="K64" i="2"/>
  <c r="K55" i="2"/>
  <c r="K46" i="2"/>
  <c r="K37" i="2"/>
  <c r="K27" i="2"/>
  <c r="J128" i="2"/>
  <c r="J120" i="2"/>
  <c r="J112" i="2"/>
  <c r="J104" i="2"/>
  <c r="J96" i="2"/>
  <c r="J88" i="2"/>
  <c r="J80" i="2"/>
  <c r="J72" i="2"/>
  <c r="J64" i="2"/>
  <c r="J56" i="2"/>
  <c r="J48" i="2"/>
  <c r="J40" i="2"/>
  <c r="J32" i="2"/>
  <c r="J24" i="2"/>
  <c r="G101" i="2"/>
  <c r="G69" i="2"/>
  <c r="G37" i="2"/>
  <c r="H12" i="2"/>
  <c r="I132" i="2"/>
  <c r="I108" i="2"/>
  <c r="H155" i="2"/>
  <c r="F155" i="2"/>
  <c r="K155" i="2"/>
  <c r="H143" i="2"/>
  <c r="F143" i="2"/>
  <c r="P65" i="8"/>
  <c r="R65" i="8"/>
  <c r="G53" i="8"/>
  <c r="N53" i="8"/>
  <c r="P53" i="8"/>
  <c r="R47" i="8"/>
  <c r="R34" i="8"/>
  <c r="L31" i="7"/>
  <c r="L23" i="7"/>
  <c r="H31" i="7"/>
  <c r="I43" i="7"/>
  <c r="F31" i="7"/>
  <c r="F23" i="7"/>
  <c r="L156" i="2"/>
  <c r="L84" i="2"/>
  <c r="K144" i="2"/>
  <c r="K72" i="2"/>
  <c r="G148" i="2"/>
  <c r="G140" i="2"/>
  <c r="K124" i="2"/>
  <c r="K92" i="2"/>
  <c r="K60" i="2"/>
  <c r="K28" i="2"/>
  <c r="I144" i="2"/>
  <c r="F148" i="2"/>
  <c r="I148" i="2"/>
  <c r="F142" i="2"/>
  <c r="H142" i="2"/>
  <c r="R59" i="8"/>
  <c r="G36" i="8"/>
  <c r="N36" i="8"/>
  <c r="I116" i="2"/>
  <c r="I92" i="2"/>
  <c r="I80" i="2"/>
  <c r="I68" i="2"/>
  <c r="I44" i="2"/>
  <c r="H135" i="2"/>
  <c r="I135" i="2"/>
  <c r="F135" i="2"/>
  <c r="G45" i="8"/>
  <c r="N45" i="8"/>
  <c r="P45" i="8"/>
  <c r="R45" i="8"/>
  <c r="R36" i="8"/>
  <c r="C12" i="8"/>
  <c r="C16" i="8"/>
  <c r="D18" i="8"/>
  <c r="K125" i="2"/>
  <c r="K79" i="2"/>
  <c r="K61" i="2"/>
  <c r="K132" i="2"/>
  <c r="K100" i="2"/>
  <c r="K68" i="2"/>
  <c r="K36" i="2"/>
  <c r="I153" i="2"/>
  <c r="H153" i="2"/>
  <c r="H147" i="2"/>
  <c r="K147" i="2"/>
  <c r="G57" i="8"/>
  <c r="N57" i="8"/>
  <c r="P57" i="8"/>
  <c r="R57" i="8"/>
  <c r="R51" i="8"/>
  <c r="V3" i="8"/>
  <c r="I81" i="6"/>
  <c r="J81" i="6"/>
  <c r="F90" i="6"/>
  <c r="H90" i="6"/>
  <c r="F74" i="6"/>
  <c r="H74" i="6" s="1"/>
  <c r="F58" i="6"/>
  <c r="H58" i="6" s="1"/>
  <c r="N179" i="11"/>
  <c r="N142" i="11"/>
  <c r="L126" i="11"/>
  <c r="D13" i="6"/>
  <c r="I90" i="6"/>
  <c r="J90" i="6"/>
  <c r="I69" i="6"/>
  <c r="J69" i="6" s="1"/>
  <c r="F89" i="6"/>
  <c r="H89" i="6"/>
  <c r="F73" i="6"/>
  <c r="H73" i="6" s="1"/>
  <c r="F12" i="6"/>
  <c r="F13" i="6"/>
  <c r="N175" i="11"/>
  <c r="N170" i="11"/>
  <c r="P131" i="11"/>
  <c r="R131" i="11"/>
  <c r="T131" i="11" s="1"/>
  <c r="G131" i="11"/>
  <c r="P109" i="11"/>
  <c r="G109" i="11"/>
  <c r="M97" i="11"/>
  <c r="N88" i="11"/>
  <c r="N83" i="11"/>
  <c r="N79" i="11"/>
  <c r="N74" i="11"/>
  <c r="N65" i="11"/>
  <c r="N56" i="11"/>
  <c r="N51" i="11"/>
  <c r="N47" i="11"/>
  <c r="N42" i="11"/>
  <c r="N33" i="11"/>
  <c r="I35" i="6"/>
  <c r="J35" i="6"/>
  <c r="G95" i="6"/>
  <c r="G81" i="6"/>
  <c r="F94" i="6"/>
  <c r="H94" i="6"/>
  <c r="G94" i="6"/>
  <c r="G45" i="6"/>
  <c r="N182" i="11"/>
  <c r="N166" i="11"/>
  <c r="N163" i="11"/>
  <c r="I45" i="6"/>
  <c r="J45" i="6" s="1"/>
  <c r="H13" i="6"/>
  <c r="F50" i="6"/>
  <c r="H50" i="6" s="1"/>
  <c r="N154" i="11"/>
  <c r="N138" i="11"/>
  <c r="N130" i="11"/>
  <c r="K116" i="11"/>
  <c r="K111" i="11"/>
  <c r="P108" i="11"/>
  <c r="G108" i="11"/>
  <c r="N91" i="11"/>
  <c r="N87" i="11"/>
  <c r="P73" i="11"/>
  <c r="R73" i="11" s="1"/>
  <c r="T73" i="11" s="1"/>
  <c r="G73" i="11"/>
  <c r="N59" i="11"/>
  <c r="N55" i="11"/>
  <c r="P41" i="11"/>
  <c r="R41" i="11" s="1"/>
  <c r="T41" i="11" s="1"/>
  <c r="G41" i="11"/>
  <c r="N27" i="11"/>
  <c r="I65" i="6"/>
  <c r="J65" i="6" s="1"/>
  <c r="G91" i="6"/>
  <c r="G93" i="6"/>
  <c r="F66" i="6"/>
  <c r="H66" i="6" s="1"/>
  <c r="G181" i="11"/>
  <c r="P181" i="11"/>
  <c r="R181" i="11" s="1"/>
  <c r="T181" i="11" s="1"/>
  <c r="N178" i="11"/>
  <c r="N150" i="11"/>
  <c r="J146" i="2"/>
  <c r="I138" i="2"/>
  <c r="P64" i="8"/>
  <c r="R64" i="8"/>
  <c r="P60" i="8"/>
  <c r="R60" i="8"/>
  <c r="P56" i="8"/>
  <c r="R56" i="8"/>
  <c r="P52" i="8"/>
  <c r="R52" i="8"/>
  <c r="P48" i="8"/>
  <c r="R48" i="8"/>
  <c r="P44" i="8"/>
  <c r="R44" i="8"/>
  <c r="P40" i="8"/>
  <c r="R40" i="8"/>
  <c r="V13" i="8"/>
  <c r="I85" i="6"/>
  <c r="J85" i="6"/>
  <c r="I21" i="6"/>
  <c r="J21" i="6"/>
  <c r="G39" i="6"/>
  <c r="N174" i="11"/>
  <c r="P119" i="11"/>
  <c r="U119" i="11" s="1"/>
  <c r="G119" i="11"/>
  <c r="K113" i="11"/>
  <c r="L107" i="11"/>
  <c r="N104" i="11"/>
  <c r="N99" i="11"/>
  <c r="M95" i="11"/>
  <c r="N90" i="11"/>
  <c r="D16" i="11"/>
  <c r="D19" i="11" s="1"/>
  <c r="G81" i="11"/>
  <c r="N72" i="11"/>
  <c r="N67" i="11"/>
  <c r="N63" i="11"/>
  <c r="N58" i="11"/>
  <c r="N49" i="11"/>
  <c r="N40" i="11"/>
  <c r="N35" i="11"/>
  <c r="N31" i="11"/>
  <c r="I12" i="6"/>
  <c r="I13" i="6"/>
  <c r="F86" i="6"/>
  <c r="H86" i="6"/>
  <c r="G86" i="6"/>
  <c r="F70" i="6"/>
  <c r="F54" i="6"/>
  <c r="H54" i="6" s="1"/>
  <c r="G29" i="6"/>
  <c r="E12" i="6"/>
  <c r="E13" i="6"/>
  <c r="N162" i="11"/>
  <c r="V10" i="8"/>
  <c r="P22" i="8"/>
  <c r="R22" i="8"/>
  <c r="P25" i="8"/>
  <c r="R25" i="8"/>
  <c r="P27" i="8"/>
  <c r="R27" i="8"/>
  <c r="P29" i="8"/>
  <c r="R29" i="8"/>
  <c r="P31" i="8"/>
  <c r="R31" i="8"/>
  <c r="P33" i="8"/>
  <c r="R33" i="8"/>
  <c r="P38" i="8"/>
  <c r="R38" i="8"/>
  <c r="V22" i="8"/>
  <c r="P46" i="8"/>
  <c r="R46" i="8"/>
  <c r="P54" i="8"/>
  <c r="R54" i="8"/>
  <c r="P62" i="8"/>
  <c r="R62" i="8"/>
  <c r="P67" i="8"/>
  <c r="R67" i="8"/>
  <c r="P69" i="8"/>
  <c r="R69" i="8"/>
  <c r="P71" i="8"/>
  <c r="R71" i="8"/>
  <c r="P73" i="8"/>
  <c r="R73" i="8"/>
  <c r="P75" i="8"/>
  <c r="R75" i="8"/>
  <c r="P77" i="8"/>
  <c r="R77" i="8"/>
  <c r="P79" i="8"/>
  <c r="R79" i="8"/>
  <c r="P81" i="8"/>
  <c r="R81" i="8"/>
  <c r="P83" i="8"/>
  <c r="R83" i="8"/>
  <c r="P85" i="8"/>
  <c r="R85" i="8"/>
  <c r="P87" i="8"/>
  <c r="R87" i="8"/>
  <c r="P89" i="8"/>
  <c r="R89" i="8"/>
  <c r="P91" i="8"/>
  <c r="R91" i="8"/>
  <c r="P93" i="8"/>
  <c r="R93" i="8"/>
  <c r="P95" i="8"/>
  <c r="R95" i="8"/>
  <c r="P97" i="8"/>
  <c r="R97" i="8"/>
  <c r="V7" i="8"/>
  <c r="P21" i="8"/>
  <c r="R21" i="8"/>
  <c r="P24" i="8"/>
  <c r="R24" i="8"/>
  <c r="P26" i="8"/>
  <c r="R26" i="8"/>
  <c r="P28" i="8"/>
  <c r="R28" i="8"/>
  <c r="P30" i="8"/>
  <c r="R30" i="8"/>
  <c r="P32" i="8"/>
  <c r="R32" i="8"/>
  <c r="V14" i="8"/>
  <c r="V17" i="8"/>
  <c r="V23" i="8"/>
  <c r="P42" i="8"/>
  <c r="R42" i="8"/>
  <c r="P50" i="8"/>
  <c r="R50" i="8"/>
  <c r="P58" i="8"/>
  <c r="R58" i="8"/>
  <c r="P66" i="8"/>
  <c r="R66" i="8"/>
  <c r="P68" i="8"/>
  <c r="R68" i="8"/>
  <c r="P70" i="8"/>
  <c r="R70" i="8"/>
  <c r="P72" i="8"/>
  <c r="R72" i="8"/>
  <c r="P74" i="8"/>
  <c r="R74" i="8"/>
  <c r="P76" i="8"/>
  <c r="R76" i="8"/>
  <c r="P78" i="8"/>
  <c r="R78" i="8"/>
  <c r="P80" i="8"/>
  <c r="R80" i="8"/>
  <c r="P82" i="8"/>
  <c r="R82" i="8"/>
  <c r="P84" i="8"/>
  <c r="R84" i="8"/>
  <c r="P86" i="8"/>
  <c r="R86" i="8"/>
  <c r="P88" i="8"/>
  <c r="R88" i="8"/>
  <c r="P90" i="8"/>
  <c r="R90" i="8"/>
  <c r="P92" i="8"/>
  <c r="R92" i="8"/>
  <c r="P94" i="8"/>
  <c r="R94" i="8"/>
  <c r="P96" i="8"/>
  <c r="R96" i="8"/>
  <c r="I93" i="6"/>
  <c r="J93" i="6"/>
  <c r="I39" i="6"/>
  <c r="J39" i="6" s="1"/>
  <c r="I29" i="6"/>
  <c r="J29" i="6" s="1"/>
  <c r="G87" i="6"/>
  <c r="G35" i="6"/>
  <c r="F85" i="6"/>
  <c r="H85" i="6"/>
  <c r="F69" i="6"/>
  <c r="G69" i="6" s="1"/>
  <c r="F21" i="6"/>
  <c r="H21" i="6" s="1"/>
  <c r="N183" i="11"/>
  <c r="N158" i="11"/>
  <c r="N146" i="11"/>
  <c r="P135" i="11"/>
  <c r="G135" i="11"/>
  <c r="G118" i="11"/>
  <c r="P118" i="11"/>
  <c r="K106" i="11"/>
  <c r="M103" i="11"/>
  <c r="P89" i="11"/>
  <c r="U89" i="11" s="1"/>
  <c r="G89" i="11"/>
  <c r="N75" i="11"/>
  <c r="N71" i="11"/>
  <c r="P57" i="11"/>
  <c r="R57" i="11" s="1"/>
  <c r="G57" i="11"/>
  <c r="N43" i="11"/>
  <c r="N39" i="11"/>
  <c r="G180" i="11"/>
  <c r="G128" i="11"/>
  <c r="G117" i="11"/>
  <c r="P175" i="11"/>
  <c r="R175" i="11" s="1"/>
  <c r="T175" i="11" s="1"/>
  <c r="G167" i="11"/>
  <c r="G159" i="11"/>
  <c r="G151" i="11"/>
  <c r="G143" i="11"/>
  <c r="G132" i="11"/>
  <c r="G121" i="11"/>
  <c r="N86" i="11"/>
  <c r="N70" i="11"/>
  <c r="N54" i="11"/>
  <c r="N38" i="11"/>
  <c r="G22" i="11"/>
  <c r="D15" i="11"/>
  <c r="C19" i="11" s="1"/>
  <c r="G176" i="11"/>
  <c r="G168" i="11"/>
  <c r="G160" i="11"/>
  <c r="G152" i="11"/>
  <c r="G144" i="11"/>
  <c r="G136" i="11"/>
  <c r="N129" i="11"/>
  <c r="G125" i="11"/>
  <c r="P179" i="11"/>
  <c r="R179" i="11" s="1"/>
  <c r="T179" i="11" s="1"/>
  <c r="P163" i="11"/>
  <c r="R163" i="11" s="1"/>
  <c r="T163" i="11" s="1"/>
  <c r="P112" i="11"/>
  <c r="G112" i="11"/>
  <c r="P105" i="11"/>
  <c r="G105" i="11"/>
  <c r="G34" i="6"/>
  <c r="G26" i="6"/>
  <c r="G133" i="11"/>
  <c r="G98" i="11"/>
  <c r="G82" i="11"/>
  <c r="U69" i="11"/>
  <c r="G66" i="11"/>
  <c r="G50" i="11"/>
  <c r="G34" i="11"/>
  <c r="G21" i="11"/>
  <c r="P183" i="11"/>
  <c r="R183" i="11" s="1"/>
  <c r="T183" i="11" s="1"/>
  <c r="G171" i="11"/>
  <c r="G155" i="11"/>
  <c r="G147" i="11"/>
  <c r="G139" i="11"/>
  <c r="G123" i="11"/>
  <c r="G96" i="11"/>
  <c r="M94" i="11"/>
  <c r="G80" i="11"/>
  <c r="N78" i="11"/>
  <c r="G64" i="11"/>
  <c r="N62" i="11"/>
  <c r="G48" i="11"/>
  <c r="N46" i="11"/>
  <c r="G32" i="11"/>
  <c r="N30" i="11"/>
  <c r="R69" i="11"/>
  <c r="T69" i="11" s="1"/>
  <c r="N26" i="11"/>
  <c r="P178" i="11"/>
  <c r="P170" i="11"/>
  <c r="R170" i="11" s="1"/>
  <c r="T170" i="11" s="1"/>
  <c r="P162" i="11"/>
  <c r="R162" i="11" s="1"/>
  <c r="T162" i="11" s="1"/>
  <c r="P154" i="11"/>
  <c r="R154" i="11" s="1"/>
  <c r="T154" i="11" s="1"/>
  <c r="P146" i="11"/>
  <c r="U146" i="11" s="1"/>
  <c r="P138" i="11"/>
  <c r="R138" i="11" s="1"/>
  <c r="T138" i="11" s="1"/>
  <c r="P130" i="11"/>
  <c r="R130" i="11" s="1"/>
  <c r="T130" i="11" s="1"/>
  <c r="P122" i="11"/>
  <c r="R122" i="11" s="1"/>
  <c r="T122" i="11" s="1"/>
  <c r="P104" i="11"/>
  <c r="P97" i="11"/>
  <c r="R97" i="11" s="1"/>
  <c r="T97" i="11" s="1"/>
  <c r="P90" i="11"/>
  <c r="U90" i="11" s="1"/>
  <c r="P72" i="11"/>
  <c r="R72" i="11"/>
  <c r="T72" i="11" s="1"/>
  <c r="P65" i="11"/>
  <c r="U65" i="11" s="1"/>
  <c r="P58" i="11"/>
  <c r="R58" i="11" s="1"/>
  <c r="T58" i="11" s="1"/>
  <c r="P40" i="11"/>
  <c r="R40" i="11" s="1"/>
  <c r="T40" i="11" s="1"/>
  <c r="P33" i="11"/>
  <c r="R33" i="11" s="1"/>
  <c r="T33" i="11"/>
  <c r="P26" i="11"/>
  <c r="L339" i="12"/>
  <c r="L335" i="12"/>
  <c r="G334" i="12"/>
  <c r="K331" i="12"/>
  <c r="G330" i="12"/>
  <c r="K327" i="12"/>
  <c r="L325" i="12"/>
  <c r="J323" i="12"/>
  <c r="L321" i="12"/>
  <c r="J319" i="12"/>
  <c r="J317" i="12"/>
  <c r="F316" i="12"/>
  <c r="J316" i="12"/>
  <c r="H315" i="12"/>
  <c r="J313" i="12"/>
  <c r="J312" i="12"/>
  <c r="F312" i="12"/>
  <c r="H311" i="12"/>
  <c r="H301" i="12"/>
  <c r="L300" i="12"/>
  <c r="F299" i="12"/>
  <c r="K298" i="12"/>
  <c r="H297" i="12"/>
  <c r="L296" i="12"/>
  <c r="F295" i="12"/>
  <c r="K294" i="12"/>
  <c r="F293" i="12"/>
  <c r="F290" i="12"/>
  <c r="F324" i="12"/>
  <c r="J324" i="12"/>
  <c r="H323" i="12"/>
  <c r="J320" i="12"/>
  <c r="F320" i="12"/>
  <c r="H319" i="12"/>
  <c r="I317" i="12"/>
  <c r="I313" i="12"/>
  <c r="G293" i="12"/>
  <c r="K293" i="12"/>
  <c r="K287" i="12"/>
  <c r="I282" i="12"/>
  <c r="J282" i="12"/>
  <c r="I278" i="12"/>
  <c r="J278" i="12"/>
  <c r="F272" i="12"/>
  <c r="H272" i="12"/>
  <c r="J272" i="12"/>
  <c r="Y8" i="11"/>
  <c r="Y12" i="11"/>
  <c r="P23" i="11"/>
  <c r="P31" i="11"/>
  <c r="R31" i="11" s="1"/>
  <c r="T31" i="11" s="1"/>
  <c r="P39" i="11"/>
  <c r="U39" i="11" s="1"/>
  <c r="P47" i="11"/>
  <c r="P55" i="11"/>
  <c r="R55" i="11" s="1"/>
  <c r="T55" i="11" s="1"/>
  <c r="P63" i="11"/>
  <c r="R63" i="11" s="1"/>
  <c r="T63" i="11" s="1"/>
  <c r="P71" i="11"/>
  <c r="U71" i="11" s="1"/>
  <c r="P79" i="11"/>
  <c r="R79" i="11" s="1"/>
  <c r="T79" i="11" s="1"/>
  <c r="P87" i="11"/>
  <c r="R87" i="11" s="1"/>
  <c r="T87" i="11" s="1"/>
  <c r="P95" i="11"/>
  <c r="R95" i="11" s="1"/>
  <c r="T95" i="11" s="1"/>
  <c r="P103" i="11"/>
  <c r="U103" i="11" s="1"/>
  <c r="P111" i="11"/>
  <c r="R111" i="11" s="1"/>
  <c r="T111" i="11" s="1"/>
  <c r="Y4" i="11"/>
  <c r="Y10" i="11"/>
  <c r="P27" i="11"/>
  <c r="R27" i="11" s="1"/>
  <c r="T27" i="11" s="1"/>
  <c r="P35" i="11"/>
  <c r="R35" i="11" s="1"/>
  <c r="T35" i="11" s="1"/>
  <c r="P43" i="11"/>
  <c r="R43" i="11" s="1"/>
  <c r="T43" i="11" s="1"/>
  <c r="P51" i="11"/>
  <c r="R51" i="11" s="1"/>
  <c r="T51" i="11" s="1"/>
  <c r="P59" i="11"/>
  <c r="P67" i="11"/>
  <c r="R67" i="11" s="1"/>
  <c r="T67" i="11" s="1"/>
  <c r="P75" i="11"/>
  <c r="R75" i="11" s="1"/>
  <c r="T75" i="11" s="1"/>
  <c r="P83" i="11"/>
  <c r="R83" i="11" s="1"/>
  <c r="T83" i="11" s="1"/>
  <c r="P91" i="11"/>
  <c r="R91" i="11" s="1"/>
  <c r="T91" i="11" s="1"/>
  <c r="P99" i="11"/>
  <c r="R99" i="11" s="1"/>
  <c r="T99" i="11" s="1"/>
  <c r="P107" i="11"/>
  <c r="R107" i="11" s="1"/>
  <c r="T107" i="11" s="1"/>
  <c r="P116" i="11"/>
  <c r="R116" i="11" s="1"/>
  <c r="T116" i="11" s="1"/>
  <c r="J339" i="12"/>
  <c r="J335" i="12"/>
  <c r="J333" i="12"/>
  <c r="F332" i="12"/>
  <c r="J332" i="12"/>
  <c r="J329" i="12"/>
  <c r="J328" i="12"/>
  <c r="F328" i="12"/>
  <c r="H317" i="12"/>
  <c r="L316" i="12"/>
  <c r="H313" i="12"/>
  <c r="L312" i="12"/>
  <c r="K310" i="12"/>
  <c r="K308" i="12"/>
  <c r="K304" i="12"/>
  <c r="G301" i="12"/>
  <c r="K301" i="12"/>
  <c r="K297" i="12"/>
  <c r="G297" i="12"/>
  <c r="K291" i="12"/>
  <c r="J287" i="12"/>
  <c r="F287" i="12"/>
  <c r="L283" i="12"/>
  <c r="L279" i="12"/>
  <c r="K275" i="12"/>
  <c r="H339" i="12"/>
  <c r="J336" i="12"/>
  <c r="F336" i="12"/>
  <c r="H335" i="12"/>
  <c r="I333" i="12"/>
  <c r="I329" i="12"/>
  <c r="F323" i="12"/>
  <c r="F319" i="12"/>
  <c r="K316" i="12"/>
  <c r="F313" i="12"/>
  <c r="G309" i="12"/>
  <c r="K309" i="12"/>
  <c r="K305" i="12"/>
  <c r="G305" i="12"/>
  <c r="I286" i="12"/>
  <c r="F286" i="12"/>
  <c r="K286" i="12"/>
  <c r="I283" i="12"/>
  <c r="L282" i="12"/>
  <c r="I279" i="12"/>
  <c r="L278" i="12"/>
  <c r="G259" i="12"/>
  <c r="K259" i="12"/>
  <c r="L259" i="12"/>
  <c r="Y21" i="11"/>
  <c r="P182" i="11"/>
  <c r="R182" i="11" s="1"/>
  <c r="T182" i="11"/>
  <c r="P174" i="11"/>
  <c r="P166" i="11"/>
  <c r="R166" i="11" s="1"/>
  <c r="T166" i="11" s="1"/>
  <c r="P158" i="11"/>
  <c r="U158" i="11" s="1"/>
  <c r="P150" i="11"/>
  <c r="R150" i="11" s="1"/>
  <c r="T150" i="11" s="1"/>
  <c r="P142" i="11"/>
  <c r="R142" i="11" s="1"/>
  <c r="T142" i="11" s="1"/>
  <c r="P134" i="11"/>
  <c r="R134" i="11" s="1"/>
  <c r="T134" i="11" s="1"/>
  <c r="P126" i="11"/>
  <c r="P113" i="11"/>
  <c r="R113" i="11" s="1"/>
  <c r="T113" i="11" s="1"/>
  <c r="P106" i="11"/>
  <c r="P88" i="11"/>
  <c r="R88" i="11" s="1"/>
  <c r="T88" i="11" s="1"/>
  <c r="P81" i="11"/>
  <c r="P74" i="11"/>
  <c r="U74" i="11" s="1"/>
  <c r="P56" i="11"/>
  <c r="P49" i="11"/>
  <c r="R49" i="11" s="1"/>
  <c r="T49" i="11" s="1"/>
  <c r="P42" i="11"/>
  <c r="R42" i="11" s="1"/>
  <c r="T42" i="11" s="1"/>
  <c r="P24" i="11"/>
  <c r="R24" i="11" s="1"/>
  <c r="T24" i="11" s="1"/>
  <c r="Y13" i="11"/>
  <c r="Y6" i="11"/>
  <c r="L332" i="12"/>
  <c r="F331" i="12"/>
  <c r="K330" i="12"/>
  <c r="L328" i="12"/>
  <c r="F327" i="12"/>
  <c r="K326" i="12"/>
  <c r="K324" i="12"/>
  <c r="K320" i="12"/>
  <c r="G317" i="12"/>
  <c r="K317" i="12"/>
  <c r="K313" i="12"/>
  <c r="G313" i="12"/>
  <c r="L307" i="12"/>
  <c r="L303" i="12"/>
  <c r="G302" i="12"/>
  <c r="K299" i="12"/>
  <c r="G298" i="12"/>
  <c r="K295" i="12"/>
  <c r="L293" i="12"/>
  <c r="K290" i="12"/>
  <c r="L289" i="12"/>
  <c r="G289" i="12"/>
  <c r="K289" i="12"/>
  <c r="L285" i="12"/>
  <c r="K285" i="12"/>
  <c r="H284" i="12"/>
  <c r="K282" i="12"/>
  <c r="H280" i="12"/>
  <c r="K278" i="12"/>
  <c r="F276" i="12"/>
  <c r="K263" i="12"/>
  <c r="L263" i="12"/>
  <c r="G325" i="12"/>
  <c r="K325" i="12"/>
  <c r="K321" i="12"/>
  <c r="G321" i="12"/>
  <c r="F292" i="12"/>
  <c r="J292" i="12"/>
  <c r="L287" i="12"/>
  <c r="G284" i="12"/>
  <c r="K284" i="12"/>
  <c r="L284" i="12"/>
  <c r="H282" i="12"/>
  <c r="K280" i="12"/>
  <c r="G280" i="12"/>
  <c r="L280" i="12"/>
  <c r="H278" i="12"/>
  <c r="L275" i="12"/>
  <c r="Y11" i="11"/>
  <c r="Y3" i="11"/>
  <c r="K336" i="12"/>
  <c r="G333" i="12"/>
  <c r="K333" i="12"/>
  <c r="I332" i="12"/>
  <c r="K329" i="12"/>
  <c r="G329" i="12"/>
  <c r="I328" i="12"/>
  <c r="H324" i="12"/>
  <c r="L323" i="12"/>
  <c r="H320" i="12"/>
  <c r="L319" i="12"/>
  <c r="L309" i="12"/>
  <c r="J307" i="12"/>
  <c r="L305" i="12"/>
  <c r="J303" i="12"/>
  <c r="J301" i="12"/>
  <c r="F300" i="12"/>
  <c r="J300" i="12"/>
  <c r="H299" i="12"/>
  <c r="J297" i="12"/>
  <c r="J296" i="12"/>
  <c r="F296" i="12"/>
  <c r="H295" i="12"/>
  <c r="L291" i="12"/>
  <c r="H290" i="12"/>
  <c r="I287" i="12"/>
  <c r="L286" i="12"/>
  <c r="L272" i="12"/>
  <c r="K267" i="12"/>
  <c r="L267" i="12"/>
  <c r="K337" i="12"/>
  <c r="G337" i="12"/>
  <c r="G326" i="12"/>
  <c r="K323" i="12"/>
  <c r="F308" i="12"/>
  <c r="J308" i="12"/>
  <c r="H307" i="12"/>
  <c r="J304" i="12"/>
  <c r="F304" i="12"/>
  <c r="H303" i="12"/>
  <c r="F291" i="12"/>
  <c r="H291" i="12"/>
  <c r="F283" i="12"/>
  <c r="J283" i="12"/>
  <c r="F282" i="12"/>
  <c r="J279" i="12"/>
  <c r="F279" i="12"/>
  <c r="F278" i="12"/>
  <c r="I272" i="12"/>
  <c r="K271" i="12"/>
  <c r="L271" i="12"/>
  <c r="F275" i="12"/>
  <c r="J275" i="12"/>
  <c r="J271" i="12"/>
  <c r="F271" i="12"/>
  <c r="F258" i="12"/>
  <c r="K257" i="12"/>
  <c r="L255" i="12"/>
  <c r="F254" i="12"/>
  <c r="K253" i="12"/>
  <c r="K251" i="12"/>
  <c r="K247" i="12"/>
  <c r="G244" i="12"/>
  <c r="K244" i="12"/>
  <c r="K240" i="12"/>
  <c r="G240" i="12"/>
  <c r="L234" i="12"/>
  <c r="L230" i="12"/>
  <c r="G229" i="12"/>
  <c r="K226" i="12"/>
  <c r="G225" i="12"/>
  <c r="K222" i="12"/>
  <c r="L220" i="12"/>
  <c r="J218" i="12"/>
  <c r="L216" i="12"/>
  <c r="J214" i="12"/>
  <c r="K209" i="12"/>
  <c r="F200" i="12"/>
  <c r="K195" i="12"/>
  <c r="L187" i="12"/>
  <c r="G187" i="12"/>
  <c r="I186" i="12"/>
  <c r="L186" i="12"/>
  <c r="F186" i="12"/>
  <c r="K186" i="12"/>
  <c r="L177" i="12"/>
  <c r="G177" i="12"/>
  <c r="K177" i="12"/>
  <c r="K261" i="12"/>
  <c r="K255" i="12"/>
  <c r="G252" i="12"/>
  <c r="K252" i="12"/>
  <c r="I251" i="12"/>
  <c r="K248" i="12"/>
  <c r="G248" i="12"/>
  <c r="I247" i="12"/>
  <c r="K234" i="12"/>
  <c r="K230" i="12"/>
  <c r="L228" i="12"/>
  <c r="J226" i="12"/>
  <c r="L224" i="12"/>
  <c r="J222" i="12"/>
  <c r="J220" i="12"/>
  <c r="F219" i="12"/>
  <c r="J219" i="12"/>
  <c r="H218" i="12"/>
  <c r="J216" i="12"/>
  <c r="J215" i="12"/>
  <c r="F215" i="12"/>
  <c r="H214" i="12"/>
  <c r="J207" i="12"/>
  <c r="F207" i="12"/>
  <c r="K207" i="12"/>
  <c r="J191" i="12"/>
  <c r="F191" i="12"/>
  <c r="I191" i="12"/>
  <c r="H191" i="12"/>
  <c r="F187" i="12"/>
  <c r="J187" i="12"/>
  <c r="H187" i="12"/>
  <c r="K269" i="12"/>
  <c r="G260" i="12"/>
  <c r="K260" i="12"/>
  <c r="I259" i="12"/>
  <c r="K256" i="12"/>
  <c r="G256" i="12"/>
  <c r="I255" i="12"/>
  <c r="L250" i="12"/>
  <c r="L246" i="12"/>
  <c r="J234" i="12"/>
  <c r="J230" i="12"/>
  <c r="J228" i="12"/>
  <c r="F227" i="12"/>
  <c r="J227" i="12"/>
  <c r="H226" i="12"/>
  <c r="J224" i="12"/>
  <c r="J223" i="12"/>
  <c r="F223" i="12"/>
  <c r="H222" i="12"/>
  <c r="I220" i="12"/>
  <c r="I216" i="12"/>
  <c r="J211" i="12"/>
  <c r="G196" i="12"/>
  <c r="K196" i="12"/>
  <c r="L189" i="12"/>
  <c r="G189" i="12"/>
  <c r="G188" i="12"/>
  <c r="K188" i="12"/>
  <c r="L181" i="12"/>
  <c r="G181" i="12"/>
  <c r="K181" i="12"/>
  <c r="I178" i="12"/>
  <c r="K178" i="12"/>
  <c r="L178" i="12"/>
  <c r="F178" i="12"/>
  <c r="J178" i="12"/>
  <c r="G268" i="12"/>
  <c r="K268" i="12"/>
  <c r="I267" i="12"/>
  <c r="K264" i="12"/>
  <c r="G264" i="12"/>
  <c r="I263" i="12"/>
  <c r="L258" i="12"/>
  <c r="G253" i="12"/>
  <c r="K250" i="12"/>
  <c r="G249" i="12"/>
  <c r="K246" i="12"/>
  <c r="L244" i="12"/>
  <c r="L240" i="12"/>
  <c r="F235" i="12"/>
  <c r="J235" i="12"/>
  <c r="H234" i="12"/>
  <c r="J231" i="12"/>
  <c r="F231" i="12"/>
  <c r="H230" i="12"/>
  <c r="I228" i="12"/>
  <c r="I224" i="12"/>
  <c r="H220" i="12"/>
  <c r="L219" i="12"/>
  <c r="F218" i="12"/>
  <c r="K217" i="12"/>
  <c r="H216" i="12"/>
  <c r="L215" i="12"/>
  <c r="F214" i="12"/>
  <c r="I211" i="12"/>
  <c r="I206" i="12"/>
  <c r="J206" i="12"/>
  <c r="J175" i="12"/>
  <c r="F175" i="12"/>
  <c r="H175" i="12"/>
  <c r="K175" i="12"/>
  <c r="L175" i="12"/>
  <c r="K288" i="12"/>
  <c r="K283" i="12"/>
  <c r="K279" i="12"/>
  <c r="G276" i="12"/>
  <c r="K276" i="12"/>
  <c r="I275" i="12"/>
  <c r="K272" i="12"/>
  <c r="G272" i="12"/>
  <c r="I271" i="12"/>
  <c r="L266" i="12"/>
  <c r="L262" i="12"/>
  <c r="G261" i="12"/>
  <c r="K258" i="12"/>
  <c r="G257" i="12"/>
  <c r="K254" i="12"/>
  <c r="L252" i="12"/>
  <c r="J250" i="12"/>
  <c r="L248" i="12"/>
  <c r="J246" i="12"/>
  <c r="F243" i="12"/>
  <c r="J243" i="12"/>
  <c r="H242" i="12"/>
  <c r="J239" i="12"/>
  <c r="F239" i="12"/>
  <c r="H238" i="12"/>
  <c r="L227" i="12"/>
  <c r="F226" i="12"/>
  <c r="K225" i="12"/>
  <c r="L223" i="12"/>
  <c r="F222" i="12"/>
  <c r="K221" i="12"/>
  <c r="K219" i="12"/>
  <c r="K215" i="12"/>
  <c r="H211" i="12"/>
  <c r="G209" i="12"/>
  <c r="J208" i="12"/>
  <c r="L207" i="12"/>
  <c r="I204" i="12"/>
  <c r="L203" i="12"/>
  <c r="F195" i="12"/>
  <c r="J195" i="12"/>
  <c r="H195" i="12"/>
  <c r="J186" i="12"/>
  <c r="F251" i="12"/>
  <c r="J251" i="12"/>
  <c r="J247" i="12"/>
  <c r="F247" i="12"/>
  <c r="G220" i="12"/>
  <c r="K220" i="12"/>
  <c r="K216" i="12"/>
  <c r="G216" i="12"/>
  <c r="K211" i="12"/>
  <c r="G211" i="12"/>
  <c r="L183" i="12"/>
  <c r="G183" i="12"/>
  <c r="F179" i="12"/>
  <c r="J179" i="12"/>
  <c r="H179" i="12"/>
  <c r="K179" i="12"/>
  <c r="L179" i="12"/>
  <c r="K176" i="12"/>
  <c r="G176" i="12"/>
  <c r="L176" i="12"/>
  <c r="F259" i="12"/>
  <c r="J259" i="12"/>
  <c r="J255" i="12"/>
  <c r="F255" i="12"/>
  <c r="G228" i="12"/>
  <c r="K228" i="12"/>
  <c r="K224" i="12"/>
  <c r="G224" i="12"/>
  <c r="J183" i="12"/>
  <c r="F183" i="12"/>
  <c r="H183" i="12"/>
  <c r="F267" i="12"/>
  <c r="J267" i="12"/>
  <c r="J263" i="12"/>
  <c r="F263" i="12"/>
  <c r="L251" i="12"/>
  <c r="K249" i="12"/>
  <c r="L247" i="12"/>
  <c r="G236" i="12"/>
  <c r="K236" i="12"/>
  <c r="K232" i="12"/>
  <c r="G232" i="12"/>
  <c r="L226" i="12"/>
  <c r="L222" i="12"/>
  <c r="K218" i="12"/>
  <c r="K214" i="12"/>
  <c r="K208" i="12"/>
  <c r="G208" i="12"/>
  <c r="L208" i="12"/>
  <c r="L193" i="12"/>
  <c r="L185" i="12"/>
  <c r="K185" i="12"/>
  <c r="G185" i="12"/>
  <c r="K184" i="12"/>
  <c r="G184" i="12"/>
  <c r="G180" i="12"/>
  <c r="K180" i="12"/>
  <c r="L180" i="12"/>
  <c r="I174" i="12"/>
  <c r="K174" i="12"/>
  <c r="L174" i="12"/>
  <c r="F174" i="12"/>
  <c r="H174" i="12"/>
  <c r="J174" i="12"/>
  <c r="G204" i="12"/>
  <c r="K204" i="12"/>
  <c r="K200" i="12"/>
  <c r="G200" i="12"/>
  <c r="L194" i="12"/>
  <c r="L190" i="12"/>
  <c r="K182" i="12"/>
  <c r="J170" i="12"/>
  <c r="I170" i="12"/>
  <c r="L171" i="12"/>
  <c r="F166" i="12"/>
  <c r="I166" i="12"/>
  <c r="L150" i="12"/>
  <c r="G150" i="12"/>
  <c r="K150" i="12"/>
  <c r="L13" i="12"/>
  <c r="L12" i="12"/>
  <c r="D12" i="12"/>
  <c r="K160" i="12"/>
  <c r="L160" i="12"/>
  <c r="G160" i="12"/>
  <c r="G159" i="12"/>
  <c r="K159" i="12"/>
  <c r="K152" i="12"/>
  <c r="L152" i="12"/>
  <c r="G152" i="12"/>
  <c r="F150" i="12"/>
  <c r="H150" i="12"/>
  <c r="L146" i="12"/>
  <c r="C12" i="12"/>
  <c r="H180" i="12"/>
  <c r="H176" i="12"/>
  <c r="L172" i="12"/>
  <c r="G172" i="12"/>
  <c r="K172" i="12"/>
  <c r="I168" i="12"/>
  <c r="L166" i="12"/>
  <c r="J159" i="12"/>
  <c r="F159" i="12"/>
  <c r="F158" i="12"/>
  <c r="I158" i="12"/>
  <c r="J158" i="12"/>
  <c r="F151" i="12"/>
  <c r="J151" i="12"/>
  <c r="K151" i="12"/>
  <c r="J13" i="12"/>
  <c r="J12" i="12"/>
  <c r="F203" i="12"/>
  <c r="J203" i="12"/>
  <c r="H202" i="12"/>
  <c r="J199" i="12"/>
  <c r="F199" i="12"/>
  <c r="H198" i="12"/>
  <c r="F182" i="12"/>
  <c r="F168" i="12"/>
  <c r="K166" i="12"/>
  <c r="K143" i="12"/>
  <c r="G143" i="12"/>
  <c r="L143" i="12"/>
  <c r="K171" i="12"/>
  <c r="K168" i="12"/>
  <c r="G168" i="12"/>
  <c r="J166" i="12"/>
  <c r="P12" i="12"/>
  <c r="H13" i="12"/>
  <c r="H12" i="12"/>
  <c r="F171" i="12"/>
  <c r="J171" i="12"/>
  <c r="G167" i="12"/>
  <c r="H166" i="12"/>
  <c r="L164" i="12"/>
  <c r="G164" i="12"/>
  <c r="K164" i="12"/>
  <c r="K163" i="12"/>
  <c r="G163" i="12"/>
  <c r="L156" i="12"/>
  <c r="G156" i="12"/>
  <c r="K156" i="12"/>
  <c r="K155" i="12"/>
  <c r="G155" i="12"/>
  <c r="K192" i="12"/>
  <c r="G192" i="12"/>
  <c r="L182" i="12"/>
  <c r="J167" i="12"/>
  <c r="F167" i="12"/>
  <c r="F163" i="12"/>
  <c r="J163" i="12"/>
  <c r="J162" i="12"/>
  <c r="F162" i="12"/>
  <c r="I162" i="12"/>
  <c r="L159" i="12"/>
  <c r="K158" i="12"/>
  <c r="F155" i="12"/>
  <c r="J155" i="12"/>
  <c r="J154" i="12"/>
  <c r="F154" i="12"/>
  <c r="I154" i="12"/>
  <c r="L151" i="12"/>
  <c r="J150" i="12"/>
  <c r="K146" i="12"/>
  <c r="L144" i="12"/>
  <c r="G144" i="12"/>
  <c r="K144" i="12"/>
  <c r="H143" i="12"/>
  <c r="L142" i="12"/>
  <c r="F141" i="12"/>
  <c r="K140" i="12"/>
  <c r="H139" i="12"/>
  <c r="L138" i="12"/>
  <c r="F137" i="12"/>
  <c r="K136" i="12"/>
  <c r="K111" i="12"/>
  <c r="G111" i="12"/>
  <c r="L108" i="12"/>
  <c r="K108" i="12"/>
  <c r="K142" i="12"/>
  <c r="K138" i="12"/>
  <c r="F135" i="12"/>
  <c r="J135" i="12"/>
  <c r="L132" i="12"/>
  <c r="K132" i="12"/>
  <c r="K128" i="12"/>
  <c r="G128" i="12"/>
  <c r="K118" i="12"/>
  <c r="L118" i="12"/>
  <c r="K114" i="12"/>
  <c r="G114" i="12"/>
  <c r="L114" i="12"/>
  <c r="G139" i="12"/>
  <c r="K139" i="12"/>
  <c r="L121" i="12"/>
  <c r="K121" i="12"/>
  <c r="L107" i="12"/>
  <c r="K107" i="12"/>
  <c r="G107" i="12"/>
  <c r="K103" i="12"/>
  <c r="L103" i="12"/>
  <c r="L100" i="12"/>
  <c r="K100" i="12"/>
  <c r="K86" i="12"/>
  <c r="L86" i="12"/>
  <c r="G147" i="12"/>
  <c r="K147" i="12"/>
  <c r="L141" i="12"/>
  <c r="L137" i="12"/>
  <c r="G136" i="12"/>
  <c r="L135" i="12"/>
  <c r="K131" i="12"/>
  <c r="L131" i="12"/>
  <c r="G131" i="12"/>
  <c r="K127" i="12"/>
  <c r="L127" i="12"/>
  <c r="K106" i="12"/>
  <c r="G106" i="12"/>
  <c r="L89" i="12"/>
  <c r="K89" i="12"/>
  <c r="N12" i="12"/>
  <c r="F13" i="12"/>
  <c r="F12" i="12"/>
  <c r="O12" i="12"/>
  <c r="L149" i="12"/>
  <c r="L145" i="12"/>
  <c r="K141" i="12"/>
  <c r="G140" i="12"/>
  <c r="K137" i="12"/>
  <c r="K135" i="12"/>
  <c r="K102" i="12"/>
  <c r="G102" i="12"/>
  <c r="K99" i="12"/>
  <c r="L99" i="12"/>
  <c r="K95" i="12"/>
  <c r="L95" i="12"/>
  <c r="I12" i="12"/>
  <c r="I13" i="12"/>
  <c r="M12" i="12"/>
  <c r="L111" i="12"/>
  <c r="L91" i="12"/>
  <c r="J141" i="12"/>
  <c r="L139" i="12"/>
  <c r="J137" i="12"/>
  <c r="I135" i="12"/>
  <c r="L130" i="12"/>
  <c r="G130" i="12"/>
  <c r="K130" i="12"/>
  <c r="L126" i="12"/>
  <c r="K126" i="12"/>
  <c r="L116" i="12"/>
  <c r="K116" i="12"/>
  <c r="G116" i="12"/>
  <c r="K105" i="12"/>
  <c r="L105" i="12"/>
  <c r="G105" i="12"/>
  <c r="L98" i="12"/>
  <c r="K98" i="12"/>
  <c r="G98" i="12"/>
  <c r="J142" i="12"/>
  <c r="F142" i="12"/>
  <c r="H141" i="12"/>
  <c r="F138" i="12"/>
  <c r="J138" i="12"/>
  <c r="H137" i="12"/>
  <c r="K123" i="12"/>
  <c r="L123" i="12"/>
  <c r="K94" i="12"/>
  <c r="L94" i="12"/>
  <c r="K12" i="12"/>
  <c r="H149" i="12"/>
  <c r="F146" i="12"/>
  <c r="J146" i="12"/>
  <c r="H145" i="12"/>
  <c r="K129" i="12"/>
  <c r="K97" i="12"/>
  <c r="G12" i="12"/>
  <c r="L128" i="12"/>
  <c r="L106" i="12"/>
  <c r="L124" i="12"/>
  <c r="K124" i="12"/>
  <c r="K90" i="12"/>
  <c r="G90" i="12"/>
  <c r="K87" i="12"/>
  <c r="L87" i="12"/>
  <c r="K122" i="12"/>
  <c r="L122" i="12"/>
  <c r="G122" i="12"/>
  <c r="K119" i="12"/>
  <c r="K113" i="12"/>
  <c r="L113" i="12"/>
  <c r="L92" i="12"/>
  <c r="K92" i="12"/>
  <c r="L90" i="12"/>
  <c r="G85" i="12"/>
  <c r="L133" i="12"/>
  <c r="L96" i="12"/>
  <c r="L78" i="12"/>
  <c r="L69" i="12"/>
  <c r="L59" i="12"/>
  <c r="L23" i="12"/>
  <c r="K84" i="12"/>
  <c r="K75" i="12"/>
  <c r="K66" i="12"/>
  <c r="K57" i="12"/>
  <c r="K38" i="12"/>
  <c r="F107" i="12"/>
  <c r="I103" i="12"/>
  <c r="I75" i="12"/>
  <c r="I39" i="12"/>
  <c r="J127" i="12"/>
  <c r="J91" i="12"/>
  <c r="P158" i="13"/>
  <c r="G158" i="13"/>
  <c r="G154" i="13"/>
  <c r="P154" i="13"/>
  <c r="P149" i="13"/>
  <c r="G149" i="13"/>
  <c r="P143" i="13"/>
  <c r="G143" i="13"/>
  <c r="P99" i="13"/>
  <c r="G99" i="13"/>
  <c r="L104" i="12"/>
  <c r="L77" i="12"/>
  <c r="L31" i="12"/>
  <c r="L22" i="12"/>
  <c r="K83" i="12"/>
  <c r="K74" i="12"/>
  <c r="K55" i="12"/>
  <c r="K46" i="12"/>
  <c r="K37" i="12"/>
  <c r="G80" i="12"/>
  <c r="F39" i="12"/>
  <c r="I111" i="12"/>
  <c r="J99" i="12"/>
  <c r="J35" i="12"/>
  <c r="H31" i="12"/>
  <c r="J31" i="12"/>
  <c r="G127" i="13"/>
  <c r="G89" i="13"/>
  <c r="P89" i="13"/>
  <c r="G81" i="13"/>
  <c r="P81" i="13"/>
  <c r="N79" i="13"/>
  <c r="P35" i="13"/>
  <c r="R35" i="13" s="1"/>
  <c r="T35" i="13" s="1"/>
  <c r="G35" i="13"/>
  <c r="L112" i="12"/>
  <c r="K63" i="12"/>
  <c r="K54" i="12"/>
  <c r="K45" i="12"/>
  <c r="G84" i="12"/>
  <c r="G52" i="12"/>
  <c r="I119" i="12"/>
  <c r="J107" i="12"/>
  <c r="J43" i="12"/>
  <c r="H132" i="12"/>
  <c r="G153" i="13"/>
  <c r="G151" i="13"/>
  <c r="N142" i="13"/>
  <c r="P139" i="13"/>
  <c r="U139" i="13" s="1"/>
  <c r="G139" i="13"/>
  <c r="P133" i="13"/>
  <c r="G133" i="13"/>
  <c r="P130" i="13"/>
  <c r="G130" i="13"/>
  <c r="P98" i="13"/>
  <c r="R98" i="13" s="1"/>
  <c r="T98" i="13" s="1"/>
  <c r="G98" i="13"/>
  <c r="P69" i="13"/>
  <c r="U69" i="13" s="1"/>
  <c r="G69" i="13"/>
  <c r="K117" i="12"/>
  <c r="G56" i="12"/>
  <c r="P159" i="13"/>
  <c r="G159" i="13"/>
  <c r="P136" i="13"/>
  <c r="G136" i="13"/>
  <c r="G124" i="13"/>
  <c r="P124" i="13"/>
  <c r="R124" i="13" s="1"/>
  <c r="T124" i="13" s="1"/>
  <c r="P119" i="13"/>
  <c r="R119" i="13" s="1"/>
  <c r="T119" i="13" s="1"/>
  <c r="G119" i="13"/>
  <c r="G106" i="13"/>
  <c r="G95" i="13"/>
  <c r="G60" i="12"/>
  <c r="H131" i="12"/>
  <c r="H127" i="12"/>
  <c r="H123" i="12"/>
  <c r="H119" i="12"/>
  <c r="H111" i="12"/>
  <c r="H103" i="12"/>
  <c r="H95" i="12"/>
  <c r="P129" i="13"/>
  <c r="G129" i="13"/>
  <c r="G111" i="13"/>
  <c r="P111" i="13"/>
  <c r="G103" i="13"/>
  <c r="G85" i="13"/>
  <c r="P85" i="13"/>
  <c r="P74" i="13"/>
  <c r="G74" i="13"/>
  <c r="G64" i="13"/>
  <c r="G150" i="13"/>
  <c r="P147" i="13"/>
  <c r="G147" i="13"/>
  <c r="P141" i="13"/>
  <c r="G141" i="13"/>
  <c r="G135" i="13"/>
  <c r="G118" i="13"/>
  <c r="G105" i="13"/>
  <c r="P105" i="13"/>
  <c r="R105" i="13" s="1"/>
  <c r="T105" i="13" s="1"/>
  <c r="G71" i="13"/>
  <c r="G31" i="13"/>
  <c r="P27" i="13"/>
  <c r="R27" i="13" s="1"/>
  <c r="T27" i="13" s="1"/>
  <c r="G27" i="13"/>
  <c r="K77" i="12"/>
  <c r="K68" i="12"/>
  <c r="K31" i="12"/>
  <c r="K22" i="12"/>
  <c r="G68" i="12"/>
  <c r="I87" i="12"/>
  <c r="J111" i="12"/>
  <c r="J75" i="12"/>
  <c r="G152" i="13"/>
  <c r="G144" i="13"/>
  <c r="G110" i="13"/>
  <c r="P102" i="13"/>
  <c r="G102" i="13"/>
  <c r="G73" i="13"/>
  <c r="P73" i="13"/>
  <c r="J23" i="12"/>
  <c r="G90" i="13"/>
  <c r="P87" i="13"/>
  <c r="G87" i="13"/>
  <c r="P70" i="13"/>
  <c r="G70" i="13"/>
  <c r="P67" i="13"/>
  <c r="R67" i="13" s="1"/>
  <c r="T67" i="13" s="1"/>
  <c r="G67" i="13"/>
  <c r="R44" i="13"/>
  <c r="T44" i="13" s="1"/>
  <c r="G26" i="13"/>
  <c r="G160" i="13"/>
  <c r="G148" i="13"/>
  <c r="G140" i="13"/>
  <c r="G132" i="13"/>
  <c r="G126" i="13"/>
  <c r="L122" i="13"/>
  <c r="G121" i="13"/>
  <c r="G115" i="13"/>
  <c r="U96" i="13"/>
  <c r="G86" i="13"/>
  <c r="G83" i="13"/>
  <c r="G52" i="13"/>
  <c r="N45" i="13"/>
  <c r="G33" i="13"/>
  <c r="P142" i="13"/>
  <c r="R142" i="13" s="1"/>
  <c r="T142" i="13" s="1"/>
  <c r="P113" i="13"/>
  <c r="R113" i="13" s="1"/>
  <c r="T113" i="13" s="1"/>
  <c r="G101" i="13"/>
  <c r="P101" i="13"/>
  <c r="R101" i="13" s="1"/>
  <c r="T101" i="13" s="1"/>
  <c r="P47" i="13"/>
  <c r="R47" i="13" s="1"/>
  <c r="T47" i="13" s="1"/>
  <c r="G47" i="13"/>
  <c r="P22" i="13"/>
  <c r="G22" i="13"/>
  <c r="P97" i="13"/>
  <c r="G134" i="13"/>
  <c r="G128" i="13"/>
  <c r="G107" i="13"/>
  <c r="G78" i="13"/>
  <c r="G75" i="13"/>
  <c r="G68" i="13"/>
  <c r="G65" i="13"/>
  <c r="G60" i="13"/>
  <c r="N53" i="13"/>
  <c r="G32" i="13"/>
  <c r="P117" i="13"/>
  <c r="G62" i="13"/>
  <c r="P48" i="13"/>
  <c r="G48" i="13"/>
  <c r="P43" i="13"/>
  <c r="G43" i="13"/>
  <c r="P36" i="13"/>
  <c r="G36" i="13"/>
  <c r="G25" i="13"/>
  <c r="P23" i="13"/>
  <c r="R23" i="13" s="1"/>
  <c r="G23" i="13"/>
  <c r="P79" i="13"/>
  <c r="R79" i="13" s="1"/>
  <c r="T79" i="13"/>
  <c r="R123" i="13"/>
  <c r="T123" i="13" s="1"/>
  <c r="R96" i="13"/>
  <c r="T96" i="13" s="1"/>
  <c r="P109" i="13"/>
  <c r="U109" i="13" s="1"/>
  <c r="G156" i="13"/>
  <c r="G155" i="13"/>
  <c r="G145" i="13"/>
  <c r="G137" i="13"/>
  <c r="G114" i="13"/>
  <c r="N100" i="13"/>
  <c r="N94" i="13"/>
  <c r="G82" i="13"/>
  <c r="N61" i="13"/>
  <c r="G58" i="13"/>
  <c r="N40" i="13"/>
  <c r="P34" i="13"/>
  <c r="R34" i="13" s="1"/>
  <c r="T34" i="13" s="1"/>
  <c r="G34" i="13"/>
  <c r="G30" i="13"/>
  <c r="P30" i="13"/>
  <c r="R30" i="13" s="1"/>
  <c r="T30" i="13" s="1"/>
  <c r="P93" i="13"/>
  <c r="U93" i="13" s="1"/>
  <c r="N44" i="13"/>
  <c r="U44" i="13"/>
  <c r="P42" i="13"/>
  <c r="G42" i="13"/>
  <c r="P21" i="13"/>
  <c r="U21" i="13" s="1"/>
  <c r="G21" i="13"/>
  <c r="P163" i="1"/>
  <c r="G163" i="1"/>
  <c r="K164" i="1"/>
  <c r="G162" i="1"/>
  <c r="P162" i="1"/>
  <c r="R162" i="1" s="1"/>
  <c r="T162" i="1" s="1"/>
  <c r="K166" i="1"/>
  <c r="G161" i="13"/>
  <c r="P161" i="13"/>
  <c r="R161" i="13" s="1"/>
  <c r="T161" i="13" s="1"/>
  <c r="G162" i="13"/>
  <c r="P162" i="13"/>
  <c r="R162" i="13"/>
  <c r="T162" i="13" s="1"/>
  <c r="K163" i="13"/>
  <c r="L165" i="13"/>
  <c r="G165" i="1"/>
  <c r="P165" i="1"/>
  <c r="R165" i="1" s="1"/>
  <c r="T165" i="1" s="1"/>
  <c r="K167" i="1"/>
  <c r="U167" i="1"/>
  <c r="Y5" i="13"/>
  <c r="G161" i="1"/>
  <c r="P167" i="1"/>
  <c r="R167" i="1" s="1"/>
  <c r="T167" i="1" s="1"/>
  <c r="Y2" i="13"/>
  <c r="P164" i="1"/>
  <c r="Y13" i="13"/>
  <c r="Y7" i="13"/>
  <c r="P163" i="13"/>
  <c r="R163" i="13" s="1"/>
  <c r="T163" i="13" s="1"/>
  <c r="Y12" i="13"/>
  <c r="N56" i="13"/>
  <c r="U165" i="13"/>
  <c r="R81" i="13"/>
  <c r="T81" i="13" s="1"/>
  <c r="R143" i="13"/>
  <c r="T143" i="13" s="1"/>
  <c r="R77" i="13"/>
  <c r="T77" i="13" s="1"/>
  <c r="U77" i="13"/>
  <c r="N91" i="13"/>
  <c r="N66" i="13"/>
  <c r="U66" i="13"/>
  <c r="R166" i="13"/>
  <c r="T166" i="13" s="1"/>
  <c r="N80" i="13"/>
  <c r="R149" i="13"/>
  <c r="T149" i="13" s="1"/>
  <c r="U108" i="13"/>
  <c r="N108" i="13"/>
  <c r="N76" i="13"/>
  <c r="N57" i="13"/>
  <c r="N29" i="13"/>
  <c r="U29" i="13"/>
  <c r="N59" i="13"/>
  <c r="U59" i="13"/>
  <c r="R108" i="13"/>
  <c r="T108" i="13" s="1"/>
  <c r="N38" i="13"/>
  <c r="R100" i="13"/>
  <c r="T100" i="13" s="1"/>
  <c r="U100" i="13"/>
  <c r="R59" i="13"/>
  <c r="T59" i="13" s="1"/>
  <c r="N72" i="13"/>
  <c r="N92" i="13"/>
  <c r="L164" i="13"/>
  <c r="U166" i="13"/>
  <c r="L166" i="13"/>
  <c r="U167" i="13"/>
  <c r="L167" i="13"/>
  <c r="U82" i="13"/>
  <c r="N82" i="13"/>
  <c r="N60" i="13"/>
  <c r="N152" i="13"/>
  <c r="M119" i="13"/>
  <c r="U119" i="13"/>
  <c r="N159" i="13"/>
  <c r="U159" i="13"/>
  <c r="N89" i="13"/>
  <c r="U89" i="13"/>
  <c r="U165" i="1"/>
  <c r="K165" i="1"/>
  <c r="U163" i="1"/>
  <c r="K163" i="1"/>
  <c r="N30" i="13"/>
  <c r="U30" i="13"/>
  <c r="R82" i="13"/>
  <c r="T82" i="13" s="1"/>
  <c r="U74" i="13"/>
  <c r="N74" i="13"/>
  <c r="R163" i="1"/>
  <c r="T163" i="1" s="1"/>
  <c r="N34" i="13"/>
  <c r="K128" i="13"/>
  <c r="N26" i="13"/>
  <c r="N90" i="13"/>
  <c r="R74" i="13"/>
  <c r="T74" i="13" s="1"/>
  <c r="N151" i="13"/>
  <c r="R158" i="13"/>
  <c r="T158" i="13" s="1"/>
  <c r="K161" i="1"/>
  <c r="N42" i="13"/>
  <c r="N114" i="13"/>
  <c r="U114" i="13"/>
  <c r="N62" i="13"/>
  <c r="R117" i="13"/>
  <c r="T117" i="13" s="1"/>
  <c r="U117" i="13"/>
  <c r="K134" i="13"/>
  <c r="N47" i="13"/>
  <c r="U47" i="13"/>
  <c r="N101" i="13"/>
  <c r="U101" i="13"/>
  <c r="N86" i="13"/>
  <c r="N126" i="13"/>
  <c r="R102" i="13"/>
  <c r="T102" i="13" s="1"/>
  <c r="N27" i="13"/>
  <c r="U27" i="13"/>
  <c r="N105" i="13"/>
  <c r="R147" i="13"/>
  <c r="T147" i="13" s="1"/>
  <c r="R85" i="13"/>
  <c r="T85" i="13" s="1"/>
  <c r="R129" i="13"/>
  <c r="T129" i="13" s="1"/>
  <c r="K124" i="13"/>
  <c r="U124" i="13"/>
  <c r="R130" i="13"/>
  <c r="T130" i="13" s="1"/>
  <c r="N153" i="13"/>
  <c r="K127" i="13"/>
  <c r="L143" i="13"/>
  <c r="U143" i="13"/>
  <c r="U134" i="11"/>
  <c r="N155" i="11"/>
  <c r="N160" i="11"/>
  <c r="N151" i="11"/>
  <c r="R89" i="11"/>
  <c r="T89" i="11" s="1"/>
  <c r="R135" i="11"/>
  <c r="T135" i="11" s="1"/>
  <c r="U40" i="11"/>
  <c r="N73" i="11"/>
  <c r="U73" i="11"/>
  <c r="U97" i="11"/>
  <c r="G21" i="6"/>
  <c r="R39" i="8"/>
  <c r="C12" i="3"/>
  <c r="C16" i="3"/>
  <c r="D18" i="3"/>
  <c r="N78" i="3"/>
  <c r="C11" i="3"/>
  <c r="C15" i="3"/>
  <c r="C18" i="3"/>
  <c r="G139" i="6"/>
  <c r="G188" i="6"/>
  <c r="H188" i="6"/>
  <c r="G166" i="6"/>
  <c r="G223" i="6"/>
  <c r="G334" i="6"/>
  <c r="N75" i="13"/>
  <c r="K132" i="13"/>
  <c r="M110" i="13"/>
  <c r="N118" i="13"/>
  <c r="N150" i="13"/>
  <c r="N85" i="13"/>
  <c r="U85" i="13"/>
  <c r="N95" i="13"/>
  <c r="K136" i="13"/>
  <c r="U136" i="13"/>
  <c r="U133" i="13"/>
  <c r="K133" i="13"/>
  <c r="N48" i="11"/>
  <c r="N171" i="11"/>
  <c r="N34" i="11"/>
  <c r="N133" i="11"/>
  <c r="U122" i="11"/>
  <c r="N168" i="11"/>
  <c r="N159" i="11"/>
  <c r="K117" i="11"/>
  <c r="N57" i="11"/>
  <c r="U57" i="11"/>
  <c r="U49" i="11"/>
  <c r="U99" i="11"/>
  <c r="K119" i="11"/>
  <c r="U111" i="11"/>
  <c r="U163" i="11"/>
  <c r="U175" i="11"/>
  <c r="G85" i="6"/>
  <c r="G100" i="6"/>
  <c r="G184" i="6"/>
  <c r="G288" i="6"/>
  <c r="G280" i="6"/>
  <c r="N145" i="13"/>
  <c r="R36" i="13"/>
  <c r="T36" i="13" s="1"/>
  <c r="U78" i="13"/>
  <c r="N78" i="13"/>
  <c r="K140" i="13"/>
  <c r="N31" i="13"/>
  <c r="N103" i="13"/>
  <c r="R136" i="13"/>
  <c r="T136" i="13" s="1"/>
  <c r="R133" i="13"/>
  <c r="T133" i="13" s="1"/>
  <c r="N81" i="13"/>
  <c r="U81" i="13"/>
  <c r="U149" i="13"/>
  <c r="N149" i="13"/>
  <c r="M96" i="11"/>
  <c r="N82" i="11"/>
  <c r="N136" i="11"/>
  <c r="N176" i="11"/>
  <c r="N167" i="11"/>
  <c r="T57" i="11"/>
  <c r="U72" i="11"/>
  <c r="N41" i="11"/>
  <c r="U41" i="11"/>
  <c r="U87" i="11"/>
  <c r="U116" i="11"/>
  <c r="G50" i="6"/>
  <c r="U51" i="11"/>
  <c r="K109" i="11"/>
  <c r="G90" i="6"/>
  <c r="G89" i="6"/>
  <c r="G224" i="6"/>
  <c r="H224" i="6"/>
  <c r="G128" i="6"/>
  <c r="G155" i="6"/>
  <c r="G316" i="6"/>
  <c r="M107" i="13"/>
  <c r="N73" i="13"/>
  <c r="U73" i="13"/>
  <c r="U36" i="13"/>
  <c r="N36" i="13"/>
  <c r="N32" i="13"/>
  <c r="N33" i="13"/>
  <c r="U163" i="13"/>
  <c r="N58" i="13"/>
  <c r="N155" i="13"/>
  <c r="U43" i="13"/>
  <c r="N43" i="13"/>
  <c r="N139" i="13"/>
  <c r="M105" i="11"/>
  <c r="U105" i="11"/>
  <c r="N128" i="11"/>
  <c r="N81" i="11"/>
  <c r="U81" i="11"/>
  <c r="U166" i="11"/>
  <c r="H268" i="6"/>
  <c r="G268" i="6"/>
  <c r="K137" i="13"/>
  <c r="U162" i="1"/>
  <c r="K162" i="1"/>
  <c r="R78" i="13"/>
  <c r="T78" i="13" s="1"/>
  <c r="N148" i="13"/>
  <c r="U70" i="13"/>
  <c r="N70" i="13"/>
  <c r="N144" i="13"/>
  <c r="K135" i="13"/>
  <c r="M106" i="13"/>
  <c r="N69" i="13"/>
  <c r="U162" i="13"/>
  <c r="K162" i="13"/>
  <c r="N156" i="13"/>
  <c r="R43" i="13"/>
  <c r="T43" i="13" s="1"/>
  <c r="N52" i="13"/>
  <c r="N115" i="13"/>
  <c r="L160" i="13"/>
  <c r="R70" i="13"/>
  <c r="T70" i="13" s="1"/>
  <c r="R73" i="13"/>
  <c r="T73" i="13" s="1"/>
  <c r="N64" i="13"/>
  <c r="R111" i="13"/>
  <c r="T111" i="13" s="1"/>
  <c r="R69" i="13"/>
  <c r="T69" i="13" s="1"/>
  <c r="U35" i="13"/>
  <c r="N35" i="13"/>
  <c r="R89" i="13"/>
  <c r="T89" i="13" s="1"/>
  <c r="N99" i="13"/>
  <c r="R81" i="11"/>
  <c r="T81" i="11" s="1"/>
  <c r="N64" i="11"/>
  <c r="K123" i="11"/>
  <c r="N50" i="11"/>
  <c r="R105" i="11"/>
  <c r="T105" i="11" s="1"/>
  <c r="N144" i="11"/>
  <c r="K121" i="11"/>
  <c r="U162" i="11"/>
  <c r="U58" i="11"/>
  <c r="U181" i="11"/>
  <c r="N181" i="11"/>
  <c r="U55" i="11"/>
  <c r="U91" i="11"/>
  <c r="U33" i="11"/>
  <c r="U83" i="11"/>
  <c r="N131" i="11"/>
  <c r="U131" i="11"/>
  <c r="U142" i="11"/>
  <c r="G58" i="6"/>
  <c r="C15" i="8"/>
  <c r="C18" i="8"/>
  <c r="R36" i="3"/>
  <c r="T36" i="3"/>
  <c r="E14" i="3"/>
  <c r="R44" i="3"/>
  <c r="T44" i="3"/>
  <c r="R52" i="3"/>
  <c r="T52" i="3"/>
  <c r="G102" i="6"/>
  <c r="G151" i="6"/>
  <c r="H156" i="6"/>
  <c r="G156" i="6"/>
  <c r="G232" i="6"/>
  <c r="N21" i="13"/>
  <c r="N48" i="13"/>
  <c r="N87" i="13"/>
  <c r="U87" i="13"/>
  <c r="N71" i="13"/>
  <c r="U111" i="13"/>
  <c r="M111" i="13"/>
  <c r="N154" i="13"/>
  <c r="M98" i="11"/>
  <c r="N180" i="11"/>
  <c r="U75" i="11"/>
  <c r="R118" i="11"/>
  <c r="T118" i="11" s="1"/>
  <c r="U35" i="11"/>
  <c r="U63" i="11"/>
  <c r="U107" i="11"/>
  <c r="U130" i="11"/>
  <c r="H172" i="6"/>
  <c r="G172" i="6"/>
  <c r="H204" i="6"/>
  <c r="G204" i="6"/>
  <c r="E14" i="5"/>
  <c r="N23" i="13"/>
  <c r="U23" i="13"/>
  <c r="N22" i="13"/>
  <c r="U22" i="13"/>
  <c r="N67" i="13"/>
  <c r="U67" i="13"/>
  <c r="U141" i="13"/>
  <c r="N141" i="13"/>
  <c r="U98" i="13"/>
  <c r="N98" i="13"/>
  <c r="K161" i="13"/>
  <c r="U161" i="13"/>
  <c r="T23" i="13"/>
  <c r="N65" i="13"/>
  <c r="K121" i="13"/>
  <c r="R87" i="13"/>
  <c r="T87" i="13" s="1"/>
  <c r="R159" i="13"/>
  <c r="T159" i="13" s="1"/>
  <c r="R23" i="11"/>
  <c r="T23" i="11" s="1"/>
  <c r="U23" i="11"/>
  <c r="N32" i="11"/>
  <c r="N139" i="11"/>
  <c r="K112" i="11"/>
  <c r="N152" i="11"/>
  <c r="N22" i="11"/>
  <c r="N132" i="11"/>
  <c r="U118" i="11"/>
  <c r="K118" i="11"/>
  <c r="U183" i="11"/>
  <c r="E14" i="8"/>
  <c r="U108" i="11"/>
  <c r="K108" i="11"/>
  <c r="U138" i="11"/>
  <c r="U170" i="11"/>
  <c r="U179" i="11"/>
  <c r="R53" i="8"/>
  <c r="R41" i="3"/>
  <c r="T41" i="3"/>
  <c r="R22" i="13"/>
  <c r="T22" i="13" s="1"/>
  <c r="R141" i="13"/>
  <c r="T141" i="13" s="1"/>
  <c r="N158" i="13"/>
  <c r="U158" i="13"/>
  <c r="H25" i="13"/>
  <c r="N68" i="13"/>
  <c r="N83" i="13"/>
  <c r="U102" i="13"/>
  <c r="N102" i="13"/>
  <c r="N147" i="13"/>
  <c r="U147" i="13"/>
  <c r="K129" i="13"/>
  <c r="U129" i="13"/>
  <c r="K130" i="13"/>
  <c r="U130" i="13"/>
  <c r="U79" i="13"/>
  <c r="N80" i="11"/>
  <c r="N147" i="11"/>
  <c r="N21" i="11"/>
  <c r="N66" i="11"/>
  <c r="N125" i="11"/>
  <c r="N143" i="11"/>
  <c r="U43" i="11"/>
  <c r="N89" i="11"/>
  <c r="L135" i="11"/>
  <c r="U135" i="11"/>
  <c r="U67" i="11"/>
  <c r="U95" i="11"/>
  <c r="U113" i="11"/>
  <c r="R108" i="11"/>
  <c r="T108" i="11" s="1"/>
  <c r="U182" i="11"/>
  <c r="U42" i="11"/>
  <c r="U88" i="11"/>
  <c r="H281" i="6"/>
  <c r="G281" i="6"/>
  <c r="G198" i="6"/>
  <c r="G289" i="6"/>
  <c r="C11" i="11"/>
  <c r="D18" i="6"/>
  <c r="C18" i="2"/>
  <c r="G18" i="2"/>
  <c r="E18" i="7"/>
  <c r="E18" i="6"/>
  <c r="D18" i="7"/>
  <c r="E18" i="2"/>
  <c r="C18" i="7"/>
  <c r="G18" i="7"/>
  <c r="C12" i="11"/>
  <c r="U72" i="13" l="1"/>
  <c r="R93" i="13"/>
  <c r="T93" i="13" s="1"/>
  <c r="R146" i="11"/>
  <c r="T146" i="11" s="1"/>
  <c r="G54" i="6"/>
  <c r="K39" i="7"/>
  <c r="J45" i="7"/>
  <c r="I64" i="7"/>
  <c r="F33" i="7"/>
  <c r="F76" i="6"/>
  <c r="P64" i="11"/>
  <c r="F72" i="12"/>
  <c r="I61" i="12"/>
  <c r="R139" i="13"/>
  <c r="T139" i="13" s="1"/>
  <c r="R119" i="11"/>
  <c r="T119" i="11" s="1"/>
  <c r="R74" i="11"/>
  <c r="T74" i="11" s="1"/>
  <c r="R90" i="11"/>
  <c r="T90" i="11" s="1"/>
  <c r="F82" i="6"/>
  <c r="H82" i="6" s="1"/>
  <c r="F39" i="7"/>
  <c r="L32" i="7"/>
  <c r="K52" i="7"/>
  <c r="L45" i="7"/>
  <c r="K45" i="7"/>
  <c r="H52" i="7"/>
  <c r="F52" i="7"/>
  <c r="F45" i="7"/>
  <c r="G25" i="6"/>
  <c r="K71" i="12"/>
  <c r="F71" i="12"/>
  <c r="H65" i="12"/>
  <c r="U150" i="11"/>
  <c r="U105" i="13"/>
  <c r="U142" i="13"/>
  <c r="J71" i="12"/>
  <c r="R158" i="11"/>
  <c r="T158" i="11" s="1"/>
  <c r="K26" i="7"/>
  <c r="I33" i="7"/>
  <c r="F44" i="7"/>
  <c r="L54" i="12"/>
  <c r="F26" i="12"/>
  <c r="I54" i="12"/>
  <c r="J61" i="12"/>
  <c r="H70" i="12"/>
  <c r="H64" i="12"/>
  <c r="H41" i="12"/>
  <c r="F24" i="12"/>
  <c r="U154" i="11"/>
  <c r="K65" i="12"/>
  <c r="K47" i="12"/>
  <c r="H39" i="7"/>
  <c r="L64" i="7"/>
  <c r="H45" i="7"/>
  <c r="H26" i="7"/>
  <c r="P151" i="11"/>
  <c r="P137" i="11"/>
  <c r="U137" i="11" s="1"/>
  <c r="L71" i="12"/>
  <c r="L26" i="12"/>
  <c r="K61" i="12"/>
  <c r="F66" i="12"/>
  <c r="F47" i="12"/>
  <c r="J41" i="12"/>
  <c r="U84" i="13"/>
  <c r="J47" i="12"/>
  <c r="I47" i="12"/>
  <c r="F53" i="6"/>
  <c r="F46" i="6"/>
  <c r="H46" i="6" s="1"/>
  <c r="I39" i="7"/>
  <c r="H64" i="7"/>
  <c r="I26" i="7"/>
  <c r="F29" i="7"/>
  <c r="P168" i="11"/>
  <c r="L47" i="12"/>
  <c r="L25" i="12"/>
  <c r="F77" i="12"/>
  <c r="F61" i="12"/>
  <c r="F43" i="12"/>
  <c r="I72" i="12"/>
  <c r="H73" i="12"/>
  <c r="H63" i="12"/>
  <c r="R21" i="13"/>
  <c r="T21" i="13" s="1"/>
  <c r="H69" i="6"/>
  <c r="J64" i="7"/>
  <c r="P157" i="11"/>
  <c r="P148" i="11"/>
  <c r="P128" i="11"/>
  <c r="P25" i="11"/>
  <c r="L66" i="12"/>
  <c r="F76" i="12"/>
  <c r="F42" i="12"/>
  <c r="I71" i="12"/>
  <c r="I43" i="12"/>
  <c r="J83" i="12"/>
  <c r="F40" i="12"/>
  <c r="R109" i="13"/>
  <c r="T109" i="13" s="1"/>
  <c r="L39" i="7"/>
  <c r="K32" i="7"/>
  <c r="I75" i="6"/>
  <c r="J75" i="6" s="1"/>
  <c r="I42" i="12"/>
  <c r="J77" i="12"/>
  <c r="I83" i="12"/>
  <c r="I77" i="12"/>
  <c r="H44" i="12"/>
  <c r="U79" i="11"/>
  <c r="U152" i="13"/>
  <c r="U55" i="13"/>
  <c r="J23" i="7"/>
  <c r="H23" i="7"/>
  <c r="K23" i="7"/>
  <c r="I74" i="6"/>
  <c r="J74" i="6" s="1"/>
  <c r="G74" i="6"/>
  <c r="G30" i="6"/>
  <c r="H30" i="6"/>
  <c r="I82" i="12"/>
  <c r="F32" i="12"/>
  <c r="I32" i="12"/>
  <c r="F24" i="7"/>
  <c r="H24" i="7"/>
  <c r="I24" i="7"/>
  <c r="L24" i="7"/>
  <c r="J24" i="7"/>
  <c r="K24" i="7"/>
  <c r="H67" i="6"/>
  <c r="G67" i="6"/>
  <c r="U113" i="13"/>
  <c r="J35" i="7"/>
  <c r="K35" i="7"/>
  <c r="F35" i="7"/>
  <c r="H35" i="7"/>
  <c r="I35" i="7"/>
  <c r="I66" i="6"/>
  <c r="J66" i="6" s="1"/>
  <c r="G66" i="6"/>
  <c r="F36" i="6"/>
  <c r="I36" i="6"/>
  <c r="J36" i="6" s="1"/>
  <c r="R137" i="11"/>
  <c r="T137" i="11" s="1"/>
  <c r="J46" i="12"/>
  <c r="H46" i="12"/>
  <c r="I46" i="12"/>
  <c r="F46" i="12"/>
  <c r="L46" i="12"/>
  <c r="H33" i="12"/>
  <c r="J33" i="12"/>
  <c r="F33" i="12"/>
  <c r="K33" i="12"/>
  <c r="I33" i="12"/>
  <c r="L33" i="12"/>
  <c r="U88" i="13"/>
  <c r="R59" i="11"/>
  <c r="T59" i="11" s="1"/>
  <c r="U59" i="11"/>
  <c r="H70" i="6"/>
  <c r="G70" i="6"/>
  <c r="F79" i="7"/>
  <c r="L79" i="7"/>
  <c r="K79" i="7"/>
  <c r="I79" i="7"/>
  <c r="F28" i="7"/>
  <c r="L28" i="7"/>
  <c r="I28" i="7"/>
  <c r="K28" i="7"/>
  <c r="H65" i="6"/>
  <c r="G65" i="6"/>
  <c r="F74" i="12"/>
  <c r="H74" i="12"/>
  <c r="J74" i="12"/>
  <c r="I74" i="12"/>
  <c r="F61" i="6"/>
  <c r="H61" i="6" s="1"/>
  <c r="U31" i="11"/>
  <c r="I78" i="6"/>
  <c r="J78" i="6" s="1"/>
  <c r="F78" i="6"/>
  <c r="F42" i="6"/>
  <c r="H42" i="6" s="1"/>
  <c r="F22" i="6"/>
  <c r="H22" i="6" s="1"/>
  <c r="I22" i="6"/>
  <c r="J22" i="6" s="1"/>
  <c r="J79" i="12"/>
  <c r="I79" i="12"/>
  <c r="K79" i="12"/>
  <c r="I69" i="12"/>
  <c r="F69" i="12"/>
  <c r="I23" i="12"/>
  <c r="H23" i="12"/>
  <c r="U27" i="11"/>
  <c r="I61" i="6"/>
  <c r="J61" i="6" s="1"/>
  <c r="J40" i="7"/>
  <c r="L40" i="7"/>
  <c r="F40" i="7"/>
  <c r="H40" i="7"/>
  <c r="K40" i="7"/>
  <c r="I40" i="7"/>
  <c r="H13" i="2"/>
  <c r="M13" i="2"/>
  <c r="D13" i="2"/>
  <c r="F13" i="2"/>
  <c r="L13" i="2"/>
  <c r="N13" i="2"/>
  <c r="F56" i="6"/>
  <c r="I56" i="6"/>
  <c r="J56" i="6" s="1"/>
  <c r="G49" i="6"/>
  <c r="I51" i="12"/>
  <c r="K51" i="12"/>
  <c r="I29" i="12"/>
  <c r="F29" i="12"/>
  <c r="H29" i="12"/>
  <c r="L29" i="12"/>
  <c r="K29" i="12"/>
  <c r="J29" i="12"/>
  <c r="Y8" i="13"/>
  <c r="Y4" i="13"/>
  <c r="Y16" i="13"/>
  <c r="P41" i="13"/>
  <c r="P45" i="13"/>
  <c r="P104" i="13"/>
  <c r="P116" i="13"/>
  <c r="P140" i="13"/>
  <c r="P156" i="13"/>
  <c r="P24" i="13"/>
  <c r="P49" i="13"/>
  <c r="P146" i="13"/>
  <c r="Y17" i="13"/>
  <c r="Y21" i="13"/>
  <c r="P28" i="13"/>
  <c r="P57" i="13"/>
  <c r="P121" i="13"/>
  <c r="P148" i="13"/>
  <c r="Y11" i="13"/>
  <c r="Y19" i="13"/>
  <c r="P92" i="13"/>
  <c r="P151" i="13"/>
  <c r="P138" i="13"/>
  <c r="U138" i="13" s="1"/>
  <c r="P56" i="13"/>
  <c r="P80" i="13"/>
  <c r="P94" i="13"/>
  <c r="U94" i="13" s="1"/>
  <c r="P106" i="13"/>
  <c r="P103" i="13"/>
  <c r="P64" i="13"/>
  <c r="P135" i="13"/>
  <c r="P71" i="13"/>
  <c r="P144" i="13"/>
  <c r="P26" i="13"/>
  <c r="P62" i="13"/>
  <c r="P25" i="13"/>
  <c r="P37" i="13"/>
  <c r="Y20" i="13"/>
  <c r="P46" i="13"/>
  <c r="P54" i="13"/>
  <c r="U54" i="13" s="1"/>
  <c r="P83" i="13"/>
  <c r="P107" i="13"/>
  <c r="P134" i="13"/>
  <c r="P61" i="13"/>
  <c r="Y6" i="13"/>
  <c r="Y14" i="13"/>
  <c r="P52" i="13"/>
  <c r="P132" i="13"/>
  <c r="P160" i="13"/>
  <c r="P120" i="13"/>
  <c r="P91" i="13"/>
  <c r="P127" i="13"/>
  <c r="P95" i="13"/>
  <c r="P150" i="13"/>
  <c r="P118" i="13"/>
  <c r="P31" i="13"/>
  <c r="P110" i="13"/>
  <c r="P90" i="13"/>
  <c r="P33" i="13"/>
  <c r="Y3" i="13"/>
  <c r="P39" i="13"/>
  <c r="P65" i="13"/>
  <c r="P76" i="13"/>
  <c r="P53" i="13"/>
  <c r="P164" i="13"/>
  <c r="H62" i="7"/>
  <c r="K62" i="7"/>
  <c r="U34" i="13"/>
  <c r="U125" i="13"/>
  <c r="R39" i="11"/>
  <c r="T39" i="11" s="1"/>
  <c r="I55" i="6"/>
  <c r="J55" i="6" s="1"/>
  <c r="F55" i="6"/>
  <c r="H55" i="6" s="1"/>
  <c r="G55" i="6"/>
  <c r="F56" i="7"/>
  <c r="K56" i="7"/>
  <c r="J56" i="7"/>
  <c r="I56" i="7"/>
  <c r="H56" i="7"/>
  <c r="K51" i="7"/>
  <c r="F51" i="7"/>
  <c r="I51" i="7"/>
  <c r="J51" i="7"/>
  <c r="H51" i="7"/>
  <c r="L51" i="7"/>
  <c r="F38" i="7"/>
  <c r="I38" i="7"/>
  <c r="L38" i="7"/>
  <c r="I62" i="6"/>
  <c r="J62" i="6" s="1"/>
  <c r="F62" i="6"/>
  <c r="H55" i="12"/>
  <c r="J55" i="12"/>
  <c r="C13" i="12"/>
  <c r="E13" i="12"/>
  <c r="N13" i="12"/>
  <c r="D13" i="12"/>
  <c r="P13" i="12"/>
  <c r="P97" i="1"/>
  <c r="R97" i="1" s="1"/>
  <c r="T97" i="1" s="1"/>
  <c r="I24" i="6"/>
  <c r="J24" i="6" s="1"/>
  <c r="R103" i="11"/>
  <c r="T103" i="11" s="1"/>
  <c r="Y20" i="1"/>
  <c r="P88" i="1"/>
  <c r="J34" i="7"/>
  <c r="H78" i="7"/>
  <c r="H42" i="7"/>
  <c r="H32" i="7"/>
  <c r="I73" i="7"/>
  <c r="I29" i="7"/>
  <c r="I47" i="6"/>
  <c r="J47" i="6" s="1"/>
  <c r="P155" i="11"/>
  <c r="P149" i="11"/>
  <c r="Y17" i="11"/>
  <c r="Y9" i="11"/>
  <c r="K76" i="12"/>
  <c r="J22" i="12"/>
  <c r="U24" i="11"/>
  <c r="Y19" i="1"/>
  <c r="P85" i="1"/>
  <c r="H73" i="7"/>
  <c r="L21" i="2"/>
  <c r="F68" i="6"/>
  <c r="P159" i="11"/>
  <c r="L81" i="12"/>
  <c r="L43" i="12"/>
  <c r="K30" i="12"/>
  <c r="F70" i="12"/>
  <c r="F59" i="12"/>
  <c r="F44" i="12"/>
  <c r="F30" i="12"/>
  <c r="F80" i="12"/>
  <c r="H57" i="12"/>
  <c r="Y16" i="1"/>
  <c r="P26" i="1"/>
  <c r="R26" i="1" s="1"/>
  <c r="T26" i="1" s="1"/>
  <c r="P75" i="1"/>
  <c r="L37" i="7"/>
  <c r="K42" i="7"/>
  <c r="J42" i="7"/>
  <c r="J32" i="7"/>
  <c r="H29" i="7"/>
  <c r="I37" i="7"/>
  <c r="P148" i="1"/>
  <c r="I41" i="6"/>
  <c r="J41" i="6" s="1"/>
  <c r="G75" i="6"/>
  <c r="P46" i="11"/>
  <c r="P22" i="11"/>
  <c r="L27" i="12"/>
  <c r="F83" i="12"/>
  <c r="J72" i="12"/>
  <c r="J54" i="12"/>
  <c r="P124" i="1"/>
  <c r="P56" i="1"/>
  <c r="H37" i="7"/>
  <c r="P151" i="1"/>
  <c r="U151" i="1" s="1"/>
  <c r="P108" i="1"/>
  <c r="R108" i="1" s="1"/>
  <c r="T108" i="1" s="1"/>
  <c r="P166" i="1"/>
  <c r="P101" i="1"/>
  <c r="U101" i="1" s="1"/>
  <c r="J73" i="7"/>
  <c r="J37" i="7"/>
  <c r="H34" i="7"/>
  <c r="I78" i="7"/>
  <c r="I42" i="7"/>
  <c r="I32" i="7"/>
  <c r="I21" i="2"/>
  <c r="I25" i="6"/>
  <c r="J25" i="6" s="1"/>
  <c r="H83" i="6"/>
  <c r="F60" i="6"/>
  <c r="H47" i="6"/>
  <c r="I32" i="6"/>
  <c r="J32" i="6" s="1"/>
  <c r="P180" i="11"/>
  <c r="P92" i="11"/>
  <c r="P86" i="11"/>
  <c r="P53" i="11"/>
  <c r="U53" i="11" s="1"/>
  <c r="F63" i="12"/>
  <c r="F37" i="12"/>
  <c r="F22" i="12"/>
  <c r="I81" i="12"/>
  <c r="I68" i="12"/>
  <c r="J80" i="12"/>
  <c r="H81" i="12"/>
  <c r="G168" i="1"/>
  <c r="P168" i="1"/>
  <c r="R168" i="1" s="1"/>
  <c r="T168" i="1" s="1"/>
  <c r="D16" i="1"/>
  <c r="D19" i="1" s="1"/>
  <c r="G168" i="13"/>
  <c r="D16" i="13"/>
  <c r="D19" i="13" s="1"/>
  <c r="D15" i="13"/>
  <c r="C19" i="13" s="1"/>
  <c r="P168" i="13"/>
  <c r="R168" i="13" s="1"/>
  <c r="T168" i="13" s="1"/>
  <c r="O138" i="11"/>
  <c r="O146" i="11"/>
  <c r="O154" i="11"/>
  <c r="O162" i="11"/>
  <c r="O170" i="11"/>
  <c r="O178" i="11"/>
  <c r="O111" i="11"/>
  <c r="O113" i="11"/>
  <c r="O126" i="11"/>
  <c r="O181" i="11"/>
  <c r="C15" i="11"/>
  <c r="O139" i="11"/>
  <c r="O147" i="11"/>
  <c r="O155" i="11"/>
  <c r="O163" i="11"/>
  <c r="O171" i="11"/>
  <c r="O179" i="11"/>
  <c r="O121" i="11"/>
  <c r="O123" i="11"/>
  <c r="O133" i="11"/>
  <c r="O106" i="11"/>
  <c r="O140" i="11"/>
  <c r="O148" i="11"/>
  <c r="O156" i="11"/>
  <c r="O164" i="11"/>
  <c r="O172" i="11"/>
  <c r="O110" i="11"/>
  <c r="O135" i="11"/>
  <c r="O134" i="11"/>
  <c r="O112" i="11"/>
  <c r="O114" i="11"/>
  <c r="O141" i="11"/>
  <c r="O149" i="11"/>
  <c r="O157" i="11"/>
  <c r="O165" i="11"/>
  <c r="O173" i="11"/>
  <c r="O116" i="11"/>
  <c r="O107" i="11"/>
  <c r="O109" i="11"/>
  <c r="O122" i="11"/>
  <c r="O120" i="11"/>
  <c r="O142" i="11"/>
  <c r="O150" i="11"/>
  <c r="O158" i="11"/>
  <c r="O166" i="11"/>
  <c r="O174" i="11"/>
  <c r="O124" i="11"/>
  <c r="O117" i="11"/>
  <c r="O119" i="11"/>
  <c r="O129" i="11"/>
  <c r="O128" i="11"/>
  <c r="O143" i="11"/>
  <c r="O151" i="11"/>
  <c r="O159" i="11"/>
  <c r="O167" i="11"/>
  <c r="O175" i="11"/>
  <c r="O132" i="11"/>
  <c r="O131" i="11"/>
  <c r="O130" i="11"/>
  <c r="O108" i="11"/>
  <c r="O144" i="11"/>
  <c r="O176" i="11"/>
  <c r="O118" i="11"/>
  <c r="O145" i="11"/>
  <c r="O177" i="11"/>
  <c r="O125" i="11"/>
  <c r="O152" i="11"/>
  <c r="O183" i="11"/>
  <c r="O153" i="11"/>
  <c r="O104" i="11"/>
  <c r="O161" i="11"/>
  <c r="O127" i="11"/>
  <c r="O136" i="11"/>
  <c r="O168" i="11"/>
  <c r="O182" i="11"/>
  <c r="O160" i="11"/>
  <c r="O169" i="11"/>
  <c r="O180" i="11"/>
  <c r="O115" i="11"/>
  <c r="O137" i="11"/>
  <c r="C16" i="11"/>
  <c r="D18" i="11" s="1"/>
  <c r="R104" i="11"/>
  <c r="T104" i="11" s="1"/>
  <c r="U104" i="11"/>
  <c r="U178" i="11"/>
  <c r="R178" i="11"/>
  <c r="T178" i="11" s="1"/>
  <c r="U112" i="11"/>
  <c r="R112" i="11"/>
  <c r="T112" i="11" s="1"/>
  <c r="R106" i="11"/>
  <c r="T106" i="11" s="1"/>
  <c r="U106" i="11"/>
  <c r="R47" i="11"/>
  <c r="T47" i="11" s="1"/>
  <c r="U47" i="11"/>
  <c r="F77" i="6"/>
  <c r="H77" i="6" s="1"/>
  <c r="G77" i="6"/>
  <c r="I77" i="6"/>
  <c r="J77" i="6" s="1"/>
  <c r="R166" i="1"/>
  <c r="T166" i="1" s="1"/>
  <c r="U166" i="1"/>
  <c r="R56" i="11"/>
  <c r="T56" i="11" s="1"/>
  <c r="U56" i="11"/>
  <c r="H53" i="6"/>
  <c r="G53" i="6"/>
  <c r="R42" i="13"/>
  <c r="T42" i="13" s="1"/>
  <c r="U42" i="13"/>
  <c r="R99" i="13"/>
  <c r="T99" i="13" s="1"/>
  <c r="U99" i="13"/>
  <c r="R154" i="13"/>
  <c r="T154" i="13" s="1"/>
  <c r="U154" i="13"/>
  <c r="R174" i="11"/>
  <c r="T174" i="11" s="1"/>
  <c r="U174" i="11"/>
  <c r="R80" i="13"/>
  <c r="T80" i="13" s="1"/>
  <c r="U80" i="13"/>
  <c r="U140" i="1"/>
  <c r="R140" i="1"/>
  <c r="T140" i="1" s="1"/>
  <c r="R109" i="11"/>
  <c r="T109" i="11" s="1"/>
  <c r="U109" i="11"/>
  <c r="R72" i="1"/>
  <c r="T72" i="1" s="1"/>
  <c r="U72" i="1"/>
  <c r="R164" i="1"/>
  <c r="T164" i="1" s="1"/>
  <c r="U164" i="1"/>
  <c r="R48" i="13"/>
  <c r="T48" i="13" s="1"/>
  <c r="U48" i="13"/>
  <c r="R97" i="13"/>
  <c r="T97" i="13" s="1"/>
  <c r="U97" i="13"/>
  <c r="R26" i="11"/>
  <c r="T26" i="11" s="1"/>
  <c r="U26" i="11"/>
  <c r="R110" i="1"/>
  <c r="T110" i="1" s="1"/>
  <c r="U110" i="1"/>
  <c r="U126" i="11"/>
  <c r="R126" i="11"/>
  <c r="T126" i="11" s="1"/>
  <c r="U97" i="1"/>
  <c r="R56" i="1"/>
  <c r="T56" i="1" s="1"/>
  <c r="U56" i="1"/>
  <c r="R148" i="1"/>
  <c r="T148" i="1" s="1"/>
  <c r="U148" i="1"/>
  <c r="R88" i="1"/>
  <c r="T88" i="1" s="1"/>
  <c r="U88" i="1"/>
  <c r="R53" i="1"/>
  <c r="T53" i="1" s="1"/>
  <c r="U53" i="1"/>
  <c r="U36" i="1"/>
  <c r="R36" i="1"/>
  <c r="T36" i="1" s="1"/>
  <c r="F38" i="6"/>
  <c r="H38" i="6" s="1"/>
  <c r="I38" i="6"/>
  <c r="J38" i="6" s="1"/>
  <c r="I31" i="6"/>
  <c r="J31" i="6" s="1"/>
  <c r="F31" i="6"/>
  <c r="H31" i="6" s="1"/>
  <c r="G31" i="6"/>
  <c r="U26" i="1"/>
  <c r="U85" i="1"/>
  <c r="R85" i="1"/>
  <c r="T85" i="1" s="1"/>
  <c r="I43" i="6"/>
  <c r="J43" i="6" s="1"/>
  <c r="F43" i="6"/>
  <c r="H43" i="6" s="1"/>
  <c r="F37" i="6"/>
  <c r="H37" i="6" s="1"/>
  <c r="I37" i="6"/>
  <c r="J37" i="6" s="1"/>
  <c r="R75" i="1"/>
  <c r="T75" i="1" s="1"/>
  <c r="U75" i="1"/>
  <c r="L71" i="7"/>
  <c r="I71" i="7"/>
  <c r="F71" i="7"/>
  <c r="J71" i="7"/>
  <c r="H71" i="7"/>
  <c r="K71" i="7"/>
  <c r="J59" i="7"/>
  <c r="F59" i="7"/>
  <c r="I59" i="7"/>
  <c r="K59" i="7"/>
  <c r="H59" i="7"/>
  <c r="L59" i="7"/>
  <c r="F47" i="7"/>
  <c r="H47" i="7"/>
  <c r="I47" i="7"/>
  <c r="L47" i="7"/>
  <c r="K47" i="7"/>
  <c r="J27" i="7"/>
  <c r="K27" i="7"/>
  <c r="I27" i="7"/>
  <c r="I72" i="6"/>
  <c r="J72" i="6" s="1"/>
  <c r="F72" i="6"/>
  <c r="H72" i="6" s="1"/>
  <c r="I48" i="6"/>
  <c r="J48" i="6" s="1"/>
  <c r="F48" i="6"/>
  <c r="H48" i="6" s="1"/>
  <c r="P44" i="1"/>
  <c r="P31" i="1"/>
  <c r="P23" i="1"/>
  <c r="P120" i="1"/>
  <c r="P152" i="1"/>
  <c r="P69" i="1"/>
  <c r="P63" i="1"/>
  <c r="P21" i="1"/>
  <c r="P161" i="1"/>
  <c r="P157" i="1"/>
  <c r="P158" i="1"/>
  <c r="P45" i="1"/>
  <c r="P43" i="1"/>
  <c r="P38" i="1"/>
  <c r="P34" i="1"/>
  <c r="P30" i="1"/>
  <c r="P24" i="1"/>
  <c r="P37" i="1"/>
  <c r="P159" i="1"/>
  <c r="P47" i="1"/>
  <c r="P126" i="1"/>
  <c r="P156" i="1"/>
  <c r="P145" i="1"/>
  <c r="P131" i="1"/>
  <c r="P154" i="1"/>
  <c r="P39" i="1"/>
  <c r="P46" i="1"/>
  <c r="P51" i="1"/>
  <c r="P55" i="1"/>
  <c r="P59" i="1"/>
  <c r="P64" i="1"/>
  <c r="P70" i="1"/>
  <c r="P74" i="1"/>
  <c r="P78" i="1"/>
  <c r="P82" i="1"/>
  <c r="P86" i="1"/>
  <c r="P90" i="1"/>
  <c r="P94" i="1"/>
  <c r="P98" i="1"/>
  <c r="P28" i="1"/>
  <c r="P153" i="1"/>
  <c r="P139" i="1"/>
  <c r="P22" i="1"/>
  <c r="P40" i="1"/>
  <c r="P49" i="1"/>
  <c r="P54" i="1"/>
  <c r="P60" i="1"/>
  <c r="P66" i="1"/>
  <c r="P73" i="1"/>
  <c r="P79" i="1"/>
  <c r="P84" i="1"/>
  <c r="P89" i="1"/>
  <c r="Y6" i="1"/>
  <c r="Y14" i="1"/>
  <c r="Y22" i="1"/>
  <c r="P25" i="1"/>
  <c r="P99" i="1"/>
  <c r="P103" i="1"/>
  <c r="P107" i="1"/>
  <c r="P112" i="1"/>
  <c r="P116" i="1"/>
  <c r="P122" i="1"/>
  <c r="P127" i="1"/>
  <c r="P132" i="1"/>
  <c r="P136" i="1"/>
  <c r="P142" i="1"/>
  <c r="P147" i="1"/>
  <c r="P29" i="1"/>
  <c r="Y7" i="1"/>
  <c r="Y15" i="1"/>
  <c r="Y2" i="1"/>
  <c r="P91" i="1"/>
  <c r="P100" i="1"/>
  <c r="P104" i="1"/>
  <c r="P109" i="1"/>
  <c r="P113" i="1"/>
  <c r="P117" i="1"/>
  <c r="P123" i="1"/>
  <c r="P128" i="1"/>
  <c r="P133" i="1"/>
  <c r="P138" i="1"/>
  <c r="P143" i="1"/>
  <c r="P149" i="1"/>
  <c r="P32" i="1"/>
  <c r="Y9" i="1"/>
  <c r="Y17" i="1"/>
  <c r="D15" i="1"/>
  <c r="C19" i="1" s="1"/>
  <c r="P150" i="1"/>
  <c r="P33" i="1"/>
  <c r="P42" i="1"/>
  <c r="P52" i="1"/>
  <c r="P57" i="1"/>
  <c r="P62" i="1"/>
  <c r="P71" i="1"/>
  <c r="P76" i="1"/>
  <c r="P81" i="1"/>
  <c r="P87" i="1"/>
  <c r="P96" i="1"/>
  <c r="Y10" i="1"/>
  <c r="Y18" i="1"/>
  <c r="P35" i="1"/>
  <c r="P93" i="1"/>
  <c r="P102" i="1"/>
  <c r="P106" i="1"/>
  <c r="P111" i="1"/>
  <c r="P115" i="1"/>
  <c r="P121" i="1"/>
  <c r="P125" i="1"/>
  <c r="P130" i="1"/>
  <c r="P135" i="1"/>
  <c r="P141" i="1"/>
  <c r="P146" i="1"/>
  <c r="P27" i="1"/>
  <c r="Y5" i="1"/>
  <c r="Y13" i="1"/>
  <c r="Y21" i="1"/>
  <c r="Y11" i="1"/>
  <c r="P134" i="1"/>
  <c r="P83" i="1"/>
  <c r="P67" i="1"/>
  <c r="F77" i="7"/>
  <c r="I77" i="7"/>
  <c r="J77" i="7"/>
  <c r="H77" i="7"/>
  <c r="H70" i="7"/>
  <c r="F70" i="7"/>
  <c r="K70" i="7"/>
  <c r="L70" i="7"/>
  <c r="I70" i="7"/>
  <c r="J65" i="7"/>
  <c r="L65" i="7"/>
  <c r="H65" i="7"/>
  <c r="I65" i="7"/>
  <c r="K65" i="7"/>
  <c r="F58" i="7"/>
  <c r="I58" i="7"/>
  <c r="L58" i="7"/>
  <c r="K58" i="7"/>
  <c r="H58" i="7"/>
  <c r="P155" i="1"/>
  <c r="R65" i="11"/>
  <c r="T65" i="11" s="1"/>
  <c r="Y8" i="1"/>
  <c r="P119" i="1"/>
  <c r="P95" i="1"/>
  <c r="P65" i="1"/>
  <c r="P50" i="1"/>
  <c r="F76" i="7"/>
  <c r="J76" i="7"/>
  <c r="H76" i="7"/>
  <c r="I76" i="7"/>
  <c r="F64" i="6"/>
  <c r="H64" i="6" s="1"/>
  <c r="I59" i="6"/>
  <c r="J59" i="6" s="1"/>
  <c r="F59" i="6"/>
  <c r="H59" i="6" s="1"/>
  <c r="R71" i="11"/>
  <c r="T71" i="11" s="1"/>
  <c r="Y4" i="1"/>
  <c r="P144" i="1"/>
  <c r="P105" i="1"/>
  <c r="P80" i="1"/>
  <c r="P48" i="1"/>
  <c r="P118" i="1"/>
  <c r="F40" i="6"/>
  <c r="H40" i="6" s="1"/>
  <c r="I40" i="6"/>
  <c r="J40" i="6" s="1"/>
  <c r="P68" i="1"/>
  <c r="J58" i="12"/>
  <c r="K58" i="12"/>
  <c r="I58" i="12"/>
  <c r="F58" i="12"/>
  <c r="L58" i="12"/>
  <c r="H58" i="12"/>
  <c r="J48" i="12"/>
  <c r="I48" i="12"/>
  <c r="F48" i="12"/>
  <c r="K48" i="12"/>
  <c r="L48" i="12"/>
  <c r="H48" i="12"/>
  <c r="Y3" i="1"/>
  <c r="P129" i="1"/>
  <c r="P92" i="1"/>
  <c r="P77" i="1"/>
  <c r="P61" i="1"/>
  <c r="L74" i="7"/>
  <c r="J74" i="7"/>
  <c r="K74" i="7"/>
  <c r="F74" i="7"/>
  <c r="H74" i="7"/>
  <c r="H68" i="7"/>
  <c r="F68" i="7"/>
  <c r="K68" i="7"/>
  <c r="L68" i="7"/>
  <c r="J68" i="7"/>
  <c r="F62" i="7"/>
  <c r="J62" i="7"/>
  <c r="L62" i="7"/>
  <c r="I62" i="7"/>
  <c r="G80" i="6"/>
  <c r="I80" i="6"/>
  <c r="J80" i="6" s="1"/>
  <c r="I51" i="6"/>
  <c r="J51" i="6" s="1"/>
  <c r="F51" i="6"/>
  <c r="H51" i="6" s="1"/>
  <c r="I64" i="6"/>
  <c r="J64" i="6" s="1"/>
  <c r="P160" i="1"/>
  <c r="L62" i="12"/>
  <c r="F62" i="12"/>
  <c r="K62" i="12"/>
  <c r="J62" i="12"/>
  <c r="I62" i="12"/>
  <c r="H62" i="12"/>
  <c r="P114" i="1"/>
  <c r="P58" i="1"/>
  <c r="P41" i="1"/>
  <c r="P137" i="1"/>
  <c r="G56" i="6"/>
  <c r="H56" i="6"/>
  <c r="G22" i="6"/>
  <c r="U157" i="11"/>
  <c r="R157" i="11"/>
  <c r="T157" i="11" s="1"/>
  <c r="I84" i="12"/>
  <c r="H84" i="12"/>
  <c r="F84" i="12"/>
  <c r="J84" i="12"/>
  <c r="L84" i="12"/>
  <c r="G73" i="6"/>
  <c r="I48" i="7"/>
  <c r="F48" i="7"/>
  <c r="K13" i="2"/>
  <c r="B15" i="2"/>
  <c r="F56" i="12"/>
  <c r="J56" i="12"/>
  <c r="H56" i="12"/>
  <c r="I56" i="12"/>
  <c r="K56" i="12"/>
  <c r="L56" i="12"/>
  <c r="H57" i="7"/>
  <c r="F57" i="7"/>
  <c r="J13" i="2"/>
  <c r="I13" i="2"/>
  <c r="F79" i="6"/>
  <c r="I79" i="6"/>
  <c r="J79" i="6" s="1"/>
  <c r="G36" i="6"/>
  <c r="H36" i="6"/>
  <c r="J52" i="7"/>
  <c r="I52" i="7"/>
  <c r="I27" i="6"/>
  <c r="G41" i="6"/>
  <c r="P68" i="11"/>
  <c r="P66" i="11"/>
  <c r="J49" i="12"/>
  <c r="H49" i="12"/>
  <c r="I49" i="12"/>
  <c r="F49" i="12"/>
  <c r="L49" i="12"/>
  <c r="I61" i="7"/>
  <c r="H61" i="7"/>
  <c r="F61" i="7"/>
  <c r="F50" i="7"/>
  <c r="I50" i="7"/>
  <c r="H50" i="7"/>
  <c r="F71" i="6"/>
  <c r="I71" i="6"/>
  <c r="J71" i="6" s="1"/>
  <c r="G13" i="12"/>
  <c r="K13" i="12"/>
  <c r="O13" i="12"/>
  <c r="B15" i="12"/>
  <c r="Q13" i="12"/>
  <c r="F49" i="7"/>
  <c r="H49" i="7"/>
  <c r="L49" i="7"/>
  <c r="J49" i="7"/>
  <c r="F44" i="6"/>
  <c r="H44" i="6" s="1"/>
  <c r="I33" i="6"/>
  <c r="J33" i="6" s="1"/>
  <c r="F33" i="6"/>
  <c r="H33" i="6" s="1"/>
  <c r="F27" i="6"/>
  <c r="H23" i="6"/>
  <c r="G23" i="6"/>
  <c r="P28" i="11"/>
  <c r="P54" i="11"/>
  <c r="P114" i="11"/>
  <c r="P123" i="11"/>
  <c r="P140" i="11"/>
  <c r="P144" i="11"/>
  <c r="P117" i="11"/>
  <c r="P121" i="11"/>
  <c r="P141" i="11"/>
  <c r="P152" i="11"/>
  <c r="P156" i="11"/>
  <c r="J78" i="12"/>
  <c r="I78" i="12"/>
  <c r="F78" i="12"/>
  <c r="K78" i="12"/>
  <c r="H78" i="12"/>
  <c r="I42" i="6"/>
  <c r="J42" i="6" s="1"/>
  <c r="P115" i="11"/>
  <c r="P110" i="11"/>
  <c r="P61" i="11"/>
  <c r="Y14" i="11"/>
  <c r="H82" i="12"/>
  <c r="K82" i="12"/>
  <c r="F82" i="12"/>
  <c r="J82" i="12"/>
  <c r="H59" i="12"/>
  <c r="J59" i="12"/>
  <c r="K59" i="12"/>
  <c r="L51" i="12"/>
  <c r="J51" i="12"/>
  <c r="H42" i="12"/>
  <c r="L42" i="12"/>
  <c r="K42" i="12"/>
  <c r="J38" i="12"/>
  <c r="I38" i="12"/>
  <c r="I34" i="12"/>
  <c r="F34" i="12"/>
  <c r="L34" i="12"/>
  <c r="J25" i="12"/>
  <c r="I25" i="12"/>
  <c r="H25" i="12"/>
  <c r="F25" i="12"/>
  <c r="H21" i="12"/>
  <c r="L21" i="12"/>
  <c r="P172" i="11"/>
  <c r="P153" i="11"/>
  <c r="Y22" i="11"/>
  <c r="Y19" i="11"/>
  <c r="F45" i="12"/>
  <c r="L45" i="12"/>
  <c r="J24" i="12"/>
  <c r="K24" i="12"/>
  <c r="L24" i="12"/>
  <c r="P161" i="11"/>
  <c r="P100" i="11"/>
  <c r="P98" i="11"/>
  <c r="P96" i="11"/>
  <c r="P93" i="11"/>
  <c r="Y18" i="11"/>
  <c r="L79" i="12"/>
  <c r="H76" i="12"/>
  <c r="I76" i="12"/>
  <c r="L76" i="12"/>
  <c r="H69" i="12"/>
  <c r="K69" i="12"/>
  <c r="J69" i="12"/>
  <c r="I65" i="12"/>
  <c r="F65" i="12"/>
  <c r="L65" i="12"/>
  <c r="H32" i="12"/>
  <c r="L32" i="12"/>
  <c r="K32" i="12"/>
  <c r="L28" i="12"/>
  <c r="K28" i="12"/>
  <c r="J28" i="12"/>
  <c r="I28" i="12"/>
  <c r="G63" i="6"/>
  <c r="F52" i="6"/>
  <c r="F28" i="6"/>
  <c r="H28" i="6" s="1"/>
  <c r="P133" i="11"/>
  <c r="P120" i="11"/>
  <c r="P101" i="11"/>
  <c r="P94" i="11"/>
  <c r="P60" i="11"/>
  <c r="L72" i="12"/>
  <c r="K72" i="12"/>
  <c r="J68" i="12"/>
  <c r="L68" i="12"/>
  <c r="F52" i="12"/>
  <c r="K52" i="12"/>
  <c r="L52" i="12"/>
  <c r="H39" i="12"/>
  <c r="K39" i="12"/>
  <c r="J39" i="12"/>
  <c r="I35" i="12"/>
  <c r="F35" i="12"/>
  <c r="K27" i="12"/>
  <c r="J27" i="12"/>
  <c r="I27" i="12"/>
  <c r="F27" i="12"/>
  <c r="Y15" i="11"/>
  <c r="P38" i="11"/>
  <c r="P45" i="11"/>
  <c r="P48" i="11"/>
  <c r="P50" i="11"/>
  <c r="P52" i="11"/>
  <c r="P78" i="11"/>
  <c r="P85" i="11"/>
  <c r="P125" i="11"/>
  <c r="P127" i="11"/>
  <c r="P132" i="11"/>
  <c r="P136" i="11"/>
  <c r="P139" i="11"/>
  <c r="P173" i="11"/>
  <c r="P177" i="11"/>
  <c r="Y2" i="11"/>
  <c r="P30" i="11"/>
  <c r="P44" i="11"/>
  <c r="P82" i="11"/>
  <c r="P84" i="11"/>
  <c r="P124" i="11"/>
  <c r="P143" i="11"/>
  <c r="P147" i="11"/>
  <c r="P160" i="11"/>
  <c r="P164" i="11"/>
  <c r="P167" i="11"/>
  <c r="P171" i="11"/>
  <c r="Y5" i="11"/>
  <c r="Y16" i="11"/>
  <c r="P21" i="11"/>
  <c r="P37" i="11"/>
  <c r="P70" i="11"/>
  <c r="P77" i="11"/>
  <c r="P80" i="11"/>
  <c r="Y7" i="11"/>
  <c r="P29" i="11"/>
  <c r="P32" i="11"/>
  <c r="P34" i="11"/>
  <c r="P36" i="11"/>
  <c r="P62" i="11"/>
  <c r="P76" i="11"/>
  <c r="P102" i="11"/>
  <c r="P129" i="11"/>
  <c r="P145" i="11"/>
  <c r="P165" i="11"/>
  <c r="P169" i="11"/>
  <c r="P176" i="11"/>
  <c r="H79" i="12"/>
  <c r="F79" i="12"/>
  <c r="I55" i="12"/>
  <c r="F55" i="12"/>
  <c r="L55" i="12"/>
  <c r="H51" i="12"/>
  <c r="H38" i="12"/>
  <c r="H34" i="12"/>
  <c r="I21" i="12"/>
  <c r="I67" i="12"/>
  <c r="H67" i="12"/>
  <c r="F64" i="12"/>
  <c r="I37" i="12"/>
  <c r="H26" i="12"/>
  <c r="P145" i="13"/>
  <c r="P131" i="13"/>
  <c r="P122" i="13"/>
  <c r="P86" i="13"/>
  <c r="P63" i="13"/>
  <c r="P40" i="13"/>
  <c r="Y9" i="13"/>
  <c r="K64" i="12"/>
  <c r="I26" i="12"/>
  <c r="J26" i="12"/>
  <c r="P157" i="13"/>
  <c r="P153" i="13"/>
  <c r="P128" i="13"/>
  <c r="P126" i="13"/>
  <c r="P115" i="13"/>
  <c r="P112" i="13"/>
  <c r="P60" i="13"/>
  <c r="P58" i="13"/>
  <c r="P32" i="13"/>
  <c r="Y22" i="13"/>
  <c r="P155" i="13"/>
  <c r="P137" i="13"/>
  <c r="P75" i="13"/>
  <c r="P68" i="13"/>
  <c r="P51" i="13"/>
  <c r="P38" i="13"/>
  <c r="Y15" i="13"/>
  <c r="L18" i="2"/>
  <c r="C12" i="1"/>
  <c r="I18" i="7"/>
  <c r="C11" i="13"/>
  <c r="E18" i="12"/>
  <c r="L18" i="12"/>
  <c r="H18" i="7"/>
  <c r="D18" i="12"/>
  <c r="F18" i="7"/>
  <c r="F18" i="2"/>
  <c r="L18" i="7"/>
  <c r="K18" i="2"/>
  <c r="F18" i="12"/>
  <c r="G18" i="12"/>
  <c r="C18" i="12"/>
  <c r="K18" i="7"/>
  <c r="F18" i="6"/>
  <c r="H18" i="12"/>
  <c r="C11" i="1"/>
  <c r="I18" i="6"/>
  <c r="H18" i="2"/>
  <c r="K18" i="12"/>
  <c r="J18" i="7"/>
  <c r="I18" i="12"/>
  <c r="I18" i="2"/>
  <c r="J18" i="12"/>
  <c r="C12" i="13"/>
  <c r="D18" i="2"/>
  <c r="J18" i="2"/>
  <c r="R168" i="11" l="1"/>
  <c r="T168" i="11" s="1"/>
  <c r="U168" i="11"/>
  <c r="U25" i="11"/>
  <c r="R25" i="11"/>
  <c r="T25" i="11" s="1"/>
  <c r="R151" i="11"/>
  <c r="T151" i="11" s="1"/>
  <c r="U151" i="11"/>
  <c r="R94" i="13"/>
  <c r="T94" i="13" s="1"/>
  <c r="R128" i="11"/>
  <c r="T128" i="11" s="1"/>
  <c r="U128" i="11"/>
  <c r="U148" i="11"/>
  <c r="R148" i="11"/>
  <c r="T148" i="11" s="1"/>
  <c r="G42" i="6"/>
  <c r="G46" i="6"/>
  <c r="R101" i="1"/>
  <c r="T101" i="1" s="1"/>
  <c r="R64" i="11"/>
  <c r="T64" i="11" s="1"/>
  <c r="U64" i="11"/>
  <c r="R53" i="11"/>
  <c r="T53" i="11" s="1"/>
  <c r="G72" i="6"/>
  <c r="G37" i="6"/>
  <c r="H76" i="6"/>
  <c r="G76" i="6"/>
  <c r="G82" i="6"/>
  <c r="O6" i="2"/>
  <c r="U92" i="11"/>
  <c r="R92" i="11"/>
  <c r="T92" i="11" s="1"/>
  <c r="H62" i="6"/>
  <c r="G62" i="6"/>
  <c r="R83" i="13"/>
  <c r="T83" i="13" s="1"/>
  <c r="U83" i="13"/>
  <c r="U180" i="11"/>
  <c r="R180" i="11"/>
  <c r="T180" i="11" s="1"/>
  <c r="U108" i="1"/>
  <c r="U46" i="11"/>
  <c r="R46" i="11"/>
  <c r="T46" i="11" s="1"/>
  <c r="U76" i="13"/>
  <c r="R76" i="13"/>
  <c r="T76" i="13" s="1"/>
  <c r="U118" i="13"/>
  <c r="R118" i="13"/>
  <c r="T118" i="13" s="1"/>
  <c r="R52" i="13"/>
  <c r="T52" i="13" s="1"/>
  <c r="U52" i="13"/>
  <c r="R46" i="13"/>
  <c r="T46" i="13" s="1"/>
  <c r="U46" i="13"/>
  <c r="U135" i="13"/>
  <c r="R135" i="13"/>
  <c r="T135" i="13" s="1"/>
  <c r="R151" i="13"/>
  <c r="T151" i="13" s="1"/>
  <c r="U151" i="13"/>
  <c r="U104" i="13"/>
  <c r="R104" i="13"/>
  <c r="T104" i="13" s="1"/>
  <c r="R159" i="11"/>
  <c r="T159" i="11" s="1"/>
  <c r="U159" i="11"/>
  <c r="U164" i="13"/>
  <c r="R164" i="13"/>
  <c r="T164" i="13" s="1"/>
  <c r="R22" i="11"/>
  <c r="T22" i="11" s="1"/>
  <c r="U22" i="11"/>
  <c r="H68" i="6"/>
  <c r="G68" i="6"/>
  <c r="R53" i="13"/>
  <c r="T53" i="13" s="1"/>
  <c r="U53" i="13"/>
  <c r="R116" i="13"/>
  <c r="T116" i="13" s="1"/>
  <c r="U116" i="13"/>
  <c r="R151" i="1"/>
  <c r="T151" i="1" s="1"/>
  <c r="R138" i="13"/>
  <c r="T138" i="13" s="1"/>
  <c r="U149" i="11"/>
  <c r="R149" i="11"/>
  <c r="T149" i="11" s="1"/>
  <c r="U65" i="13"/>
  <c r="R65" i="13"/>
  <c r="T65" i="13" s="1"/>
  <c r="R150" i="13"/>
  <c r="T150" i="13" s="1"/>
  <c r="U150" i="13"/>
  <c r="R64" i="13"/>
  <c r="T64" i="13" s="1"/>
  <c r="U64" i="13"/>
  <c r="R92" i="13"/>
  <c r="T92" i="13" s="1"/>
  <c r="U92" i="13"/>
  <c r="U45" i="13"/>
  <c r="R45" i="13"/>
  <c r="T45" i="13" s="1"/>
  <c r="U110" i="13"/>
  <c r="R110" i="13"/>
  <c r="T110" i="13" s="1"/>
  <c r="R56" i="13"/>
  <c r="T56" i="13" s="1"/>
  <c r="U56" i="13"/>
  <c r="R31" i="13"/>
  <c r="T31" i="13" s="1"/>
  <c r="U31" i="13"/>
  <c r="U28" i="13"/>
  <c r="R28" i="13"/>
  <c r="T28" i="13" s="1"/>
  <c r="G60" i="6"/>
  <c r="H60" i="6"/>
  <c r="U124" i="1"/>
  <c r="R124" i="1"/>
  <c r="T124" i="1" s="1"/>
  <c r="R155" i="11"/>
  <c r="T155" i="11" s="1"/>
  <c r="U155" i="11"/>
  <c r="R39" i="13"/>
  <c r="T39" i="13" s="1"/>
  <c r="U39" i="13"/>
  <c r="U95" i="13"/>
  <c r="R95" i="13"/>
  <c r="T95" i="13" s="1"/>
  <c r="R37" i="13"/>
  <c r="T37" i="13" s="1"/>
  <c r="U37" i="13"/>
  <c r="R103" i="13"/>
  <c r="T103" i="13" s="1"/>
  <c r="U103" i="13"/>
  <c r="U146" i="13"/>
  <c r="R146" i="13"/>
  <c r="T146" i="13" s="1"/>
  <c r="U41" i="13"/>
  <c r="R41" i="13"/>
  <c r="T41" i="13" s="1"/>
  <c r="H78" i="6"/>
  <c r="G78" i="6"/>
  <c r="U140" i="13"/>
  <c r="R140" i="13"/>
  <c r="T140" i="13" s="1"/>
  <c r="R54" i="13"/>
  <c r="T54" i="13" s="1"/>
  <c r="R127" i="13"/>
  <c r="T127" i="13" s="1"/>
  <c r="U127" i="13"/>
  <c r="U61" i="13"/>
  <c r="R61" i="13"/>
  <c r="T61" i="13" s="1"/>
  <c r="R25" i="13"/>
  <c r="T25" i="13" s="1"/>
  <c r="U25" i="13"/>
  <c r="U106" i="13"/>
  <c r="R106" i="13"/>
  <c r="T106" i="13" s="1"/>
  <c r="R49" i="13"/>
  <c r="T49" i="13" s="1"/>
  <c r="U49" i="13"/>
  <c r="U144" i="13"/>
  <c r="R144" i="13"/>
  <c r="T144" i="13" s="1"/>
  <c r="R71" i="13"/>
  <c r="T71" i="13" s="1"/>
  <c r="U71" i="13"/>
  <c r="R33" i="13"/>
  <c r="T33" i="13" s="1"/>
  <c r="U33" i="13"/>
  <c r="U91" i="13"/>
  <c r="R91" i="13"/>
  <c r="T91" i="13" s="1"/>
  <c r="U134" i="13"/>
  <c r="R134" i="13"/>
  <c r="T134" i="13" s="1"/>
  <c r="R62" i="13"/>
  <c r="T62" i="13" s="1"/>
  <c r="U62" i="13"/>
  <c r="R148" i="13"/>
  <c r="T148" i="13" s="1"/>
  <c r="U148" i="13"/>
  <c r="R24" i="13"/>
  <c r="T24" i="13" s="1"/>
  <c r="U24" i="13"/>
  <c r="R160" i="13"/>
  <c r="T160" i="13" s="1"/>
  <c r="U160" i="13"/>
  <c r="U57" i="13"/>
  <c r="R57" i="13"/>
  <c r="T57" i="13" s="1"/>
  <c r="U132" i="13"/>
  <c r="R132" i="13"/>
  <c r="T132" i="13" s="1"/>
  <c r="G40" i="6"/>
  <c r="U86" i="11"/>
  <c r="R86" i="11"/>
  <c r="T86" i="11" s="1"/>
  <c r="R90" i="13"/>
  <c r="T90" i="13" s="1"/>
  <c r="U90" i="13"/>
  <c r="U120" i="13"/>
  <c r="R120" i="13"/>
  <c r="T120" i="13" s="1"/>
  <c r="U107" i="13"/>
  <c r="R107" i="13"/>
  <c r="T107" i="13" s="1"/>
  <c r="R26" i="13"/>
  <c r="T26" i="13" s="1"/>
  <c r="U26" i="13"/>
  <c r="U121" i="13"/>
  <c r="R121" i="13"/>
  <c r="T121" i="13" s="1"/>
  <c r="R156" i="13"/>
  <c r="T156" i="13" s="1"/>
  <c r="U156" i="13"/>
  <c r="G61" i="6"/>
  <c r="O168" i="1"/>
  <c r="O147" i="1"/>
  <c r="O166" i="1"/>
  <c r="O63" i="1"/>
  <c r="C15" i="1"/>
  <c r="C18" i="1" s="1"/>
  <c r="O140" i="1"/>
  <c r="O155" i="1"/>
  <c r="O153" i="1"/>
  <c r="O158" i="1"/>
  <c r="O148" i="1"/>
  <c r="O167" i="1"/>
  <c r="O150" i="1"/>
  <c r="O120" i="1"/>
  <c r="O124" i="1"/>
  <c r="O130" i="1"/>
  <c r="O143" i="1"/>
  <c r="O159" i="1"/>
  <c r="O122" i="1"/>
  <c r="O142" i="1"/>
  <c r="O165" i="1"/>
  <c r="O160" i="1"/>
  <c r="O68" i="1"/>
  <c r="O146" i="1"/>
  <c r="O144" i="1"/>
  <c r="O118" i="1"/>
  <c r="O139" i="1"/>
  <c r="O136" i="1"/>
  <c r="O154" i="1"/>
  <c r="O69" i="1"/>
  <c r="O152" i="1"/>
  <c r="O149" i="1"/>
  <c r="O135" i="1"/>
  <c r="O163" i="1"/>
  <c r="O137" i="1"/>
  <c r="O128" i="1"/>
  <c r="O145" i="1"/>
  <c r="O133" i="1"/>
  <c r="O162" i="1"/>
  <c r="O126" i="1"/>
  <c r="O156" i="1"/>
  <c r="O141" i="1"/>
  <c r="O129" i="1"/>
  <c r="O157" i="1"/>
  <c r="O164" i="1"/>
  <c r="O151" i="1"/>
  <c r="O132" i="1"/>
  <c r="O121" i="1"/>
  <c r="O161" i="1"/>
  <c r="O108" i="1"/>
  <c r="O134" i="1"/>
  <c r="O127" i="1"/>
  <c r="O131" i="1"/>
  <c r="O138" i="1"/>
  <c r="O125" i="1"/>
  <c r="O123" i="1"/>
  <c r="C16" i="1"/>
  <c r="D18" i="1" s="1"/>
  <c r="U168" i="1"/>
  <c r="K168" i="1"/>
  <c r="C16" i="13"/>
  <c r="D18" i="13" s="1"/>
  <c r="O168" i="13"/>
  <c r="O138" i="13"/>
  <c r="O146" i="13"/>
  <c r="O139" i="13"/>
  <c r="O147" i="13"/>
  <c r="O158" i="13"/>
  <c r="O69" i="13"/>
  <c r="O143" i="13"/>
  <c r="O120" i="13"/>
  <c r="O155" i="13"/>
  <c r="O28" i="13"/>
  <c r="O125" i="13"/>
  <c r="O31" i="13"/>
  <c r="O136" i="13"/>
  <c r="O144" i="13"/>
  <c r="O157" i="13"/>
  <c r="O124" i="13"/>
  <c r="O137" i="13"/>
  <c r="O148" i="13"/>
  <c r="O118" i="13"/>
  <c r="O45" i="13"/>
  <c r="O131" i="13"/>
  <c r="O140" i="13"/>
  <c r="O130" i="13"/>
  <c r="O152" i="13"/>
  <c r="O153" i="13"/>
  <c r="O154" i="13"/>
  <c r="O123" i="13"/>
  <c r="O129" i="13"/>
  <c r="O159" i="13"/>
  <c r="O151" i="13"/>
  <c r="O108" i="13"/>
  <c r="O63" i="13"/>
  <c r="O121" i="13"/>
  <c r="O162" i="13"/>
  <c r="O127" i="13"/>
  <c r="O133" i="13"/>
  <c r="O47" i="13"/>
  <c r="O128" i="13"/>
  <c r="O134" i="13"/>
  <c r="O145" i="13"/>
  <c r="O37" i="13"/>
  <c r="O161" i="13"/>
  <c r="O43" i="13"/>
  <c r="O132" i="13"/>
  <c r="O163" i="13"/>
  <c r="O21" i="13"/>
  <c r="O164" i="13"/>
  <c r="O141" i="13"/>
  <c r="O149" i="13"/>
  <c r="O156" i="13"/>
  <c r="O135" i="13"/>
  <c r="O150" i="13"/>
  <c r="O23" i="13"/>
  <c r="O34" i="13"/>
  <c r="O35" i="13"/>
  <c r="C15" i="13"/>
  <c r="C18" i="13" s="1"/>
  <c r="O22" i="13"/>
  <c r="O24" i="13"/>
  <c r="O166" i="13"/>
  <c r="O142" i="13"/>
  <c r="O44" i="13"/>
  <c r="O30" i="13"/>
  <c r="O38" i="13"/>
  <c r="O68" i="13"/>
  <c r="O165" i="13"/>
  <c r="O160" i="13"/>
  <c r="O122" i="13"/>
  <c r="O167" i="13"/>
  <c r="O126" i="13"/>
  <c r="U168" i="13"/>
  <c r="L168" i="13"/>
  <c r="O2" i="12"/>
  <c r="O3" i="12"/>
  <c r="O5" i="7"/>
  <c r="O4" i="7"/>
  <c r="O5" i="2"/>
  <c r="O3" i="2"/>
  <c r="M6" i="6"/>
  <c r="O1" i="2"/>
  <c r="O2" i="2"/>
  <c r="O4" i="2"/>
  <c r="O5" i="12"/>
  <c r="O1" i="12"/>
  <c r="O6" i="12"/>
  <c r="O3" i="7"/>
  <c r="O2" i="7"/>
  <c r="O4" i="12"/>
  <c r="O1" i="7"/>
  <c r="O6" i="7"/>
  <c r="R34" i="11"/>
  <c r="T34" i="11" s="1"/>
  <c r="U34" i="11"/>
  <c r="U101" i="11"/>
  <c r="R101" i="11"/>
  <c r="T101" i="11" s="1"/>
  <c r="R137" i="1"/>
  <c r="T137" i="1" s="1"/>
  <c r="U137" i="1"/>
  <c r="U68" i="1"/>
  <c r="R68" i="1"/>
  <c r="T68" i="1" s="1"/>
  <c r="U141" i="1"/>
  <c r="R141" i="1"/>
  <c r="T141" i="1" s="1"/>
  <c r="R127" i="1"/>
  <c r="T127" i="1" s="1"/>
  <c r="U127" i="1"/>
  <c r="R63" i="1"/>
  <c r="T63" i="1" s="1"/>
  <c r="U63" i="1"/>
  <c r="U112" i="13"/>
  <c r="R112" i="13"/>
  <c r="T112" i="13" s="1"/>
  <c r="U32" i="11"/>
  <c r="R32" i="11"/>
  <c r="T32" i="11" s="1"/>
  <c r="U124" i="11"/>
  <c r="R124" i="11"/>
  <c r="T124" i="11" s="1"/>
  <c r="R50" i="11"/>
  <c r="T50" i="11" s="1"/>
  <c r="U50" i="11"/>
  <c r="R96" i="11"/>
  <c r="T96" i="11" s="1"/>
  <c r="U96" i="11"/>
  <c r="U152" i="11"/>
  <c r="R152" i="11"/>
  <c r="T152" i="11" s="1"/>
  <c r="U54" i="11"/>
  <c r="R54" i="11"/>
  <c r="T54" i="11" s="1"/>
  <c r="U41" i="1"/>
  <c r="R41" i="1"/>
  <c r="T41" i="1" s="1"/>
  <c r="R92" i="1"/>
  <c r="T92" i="1" s="1"/>
  <c r="U92" i="1"/>
  <c r="U135" i="1"/>
  <c r="R135" i="1"/>
  <c r="T135" i="1" s="1"/>
  <c r="U93" i="1"/>
  <c r="R93" i="1"/>
  <c r="T93" i="1" s="1"/>
  <c r="R71" i="1"/>
  <c r="T71" i="1" s="1"/>
  <c r="U71" i="1"/>
  <c r="R123" i="1"/>
  <c r="T123" i="1" s="1"/>
  <c r="U123" i="1"/>
  <c r="R122" i="1"/>
  <c r="T122" i="1" s="1"/>
  <c r="U122" i="1"/>
  <c r="U54" i="1"/>
  <c r="R54" i="1"/>
  <c r="T54" i="1" s="1"/>
  <c r="U94" i="1"/>
  <c r="R94" i="1"/>
  <c r="T94" i="1" s="1"/>
  <c r="U59" i="1"/>
  <c r="R59" i="1"/>
  <c r="T59" i="1" s="1"/>
  <c r="R156" i="1"/>
  <c r="T156" i="1" s="1"/>
  <c r="U156" i="1"/>
  <c r="U38" i="1"/>
  <c r="R38" i="1"/>
  <c r="T38" i="1" s="1"/>
  <c r="R69" i="1"/>
  <c r="T69" i="1" s="1"/>
  <c r="U69" i="1"/>
  <c r="R169" i="11"/>
  <c r="T169" i="11" s="1"/>
  <c r="U169" i="11"/>
  <c r="R76" i="1"/>
  <c r="T76" i="1" s="1"/>
  <c r="U76" i="1"/>
  <c r="U145" i="1"/>
  <c r="R145" i="1"/>
  <c r="T145" i="1" s="1"/>
  <c r="U68" i="13"/>
  <c r="R68" i="13"/>
  <c r="T68" i="13" s="1"/>
  <c r="R165" i="11"/>
  <c r="T165" i="11" s="1"/>
  <c r="U165" i="11"/>
  <c r="R139" i="11"/>
  <c r="T139" i="11" s="1"/>
  <c r="U139" i="11"/>
  <c r="R120" i="11"/>
  <c r="T120" i="11" s="1"/>
  <c r="U120" i="11"/>
  <c r="U75" i="13"/>
  <c r="R75" i="13"/>
  <c r="T75" i="13" s="1"/>
  <c r="R115" i="13"/>
  <c r="T115" i="13" s="1"/>
  <c r="U115" i="13"/>
  <c r="R145" i="11"/>
  <c r="T145" i="11" s="1"/>
  <c r="U145" i="11"/>
  <c r="U29" i="11"/>
  <c r="R29" i="11"/>
  <c r="T29" i="11" s="1"/>
  <c r="U84" i="11"/>
  <c r="R84" i="11"/>
  <c r="T84" i="11" s="1"/>
  <c r="R136" i="11"/>
  <c r="T136" i="11" s="1"/>
  <c r="U136" i="11"/>
  <c r="R48" i="11"/>
  <c r="T48" i="11" s="1"/>
  <c r="U48" i="11"/>
  <c r="U133" i="11"/>
  <c r="R133" i="11"/>
  <c r="T133" i="11" s="1"/>
  <c r="U98" i="11"/>
  <c r="R98" i="11"/>
  <c r="T98" i="11" s="1"/>
  <c r="U141" i="11"/>
  <c r="R141" i="11"/>
  <c r="T141" i="11" s="1"/>
  <c r="U28" i="11"/>
  <c r="R28" i="11"/>
  <c r="T28" i="11" s="1"/>
  <c r="R66" i="11"/>
  <c r="T66" i="11" s="1"/>
  <c r="U66" i="11"/>
  <c r="U58" i="1"/>
  <c r="R58" i="1"/>
  <c r="T58" i="1" s="1"/>
  <c r="U160" i="1"/>
  <c r="R160" i="1"/>
  <c r="T160" i="1" s="1"/>
  <c r="R129" i="1"/>
  <c r="T129" i="1" s="1"/>
  <c r="U129" i="1"/>
  <c r="U155" i="1"/>
  <c r="R155" i="1"/>
  <c r="T155" i="1" s="1"/>
  <c r="U130" i="1"/>
  <c r="R130" i="1"/>
  <c r="T130" i="1" s="1"/>
  <c r="R35" i="1"/>
  <c r="T35" i="1" s="1"/>
  <c r="U35" i="1"/>
  <c r="U62" i="1"/>
  <c r="R62" i="1"/>
  <c r="T62" i="1" s="1"/>
  <c r="R117" i="1"/>
  <c r="T117" i="1" s="1"/>
  <c r="U117" i="1"/>
  <c r="R116" i="1"/>
  <c r="T116" i="1" s="1"/>
  <c r="U116" i="1"/>
  <c r="U49" i="1"/>
  <c r="R49" i="1"/>
  <c r="T49" i="1" s="1"/>
  <c r="R90" i="1"/>
  <c r="T90" i="1" s="1"/>
  <c r="U90" i="1"/>
  <c r="U55" i="1"/>
  <c r="R55" i="1"/>
  <c r="T55" i="1" s="1"/>
  <c r="R126" i="1"/>
  <c r="T126" i="1" s="1"/>
  <c r="U126" i="1"/>
  <c r="U43" i="1"/>
  <c r="R43" i="1"/>
  <c r="T43" i="1" s="1"/>
  <c r="U152" i="1"/>
  <c r="R152" i="1"/>
  <c r="T152" i="1" s="1"/>
  <c r="G43" i="6"/>
  <c r="U98" i="1"/>
  <c r="R98" i="1"/>
  <c r="T98" i="1" s="1"/>
  <c r="R40" i="13"/>
  <c r="T40" i="13" s="1"/>
  <c r="U40" i="13"/>
  <c r="U129" i="11"/>
  <c r="R129" i="11"/>
  <c r="T129" i="11" s="1"/>
  <c r="R171" i="11"/>
  <c r="T171" i="11" s="1"/>
  <c r="U171" i="11"/>
  <c r="R82" i="11"/>
  <c r="T82" i="11" s="1"/>
  <c r="U82" i="11"/>
  <c r="R132" i="11"/>
  <c r="T132" i="11" s="1"/>
  <c r="U132" i="11"/>
  <c r="U45" i="11"/>
  <c r="R45" i="11"/>
  <c r="T45" i="11" s="1"/>
  <c r="U100" i="11"/>
  <c r="R100" i="11"/>
  <c r="T100" i="11" s="1"/>
  <c r="R121" i="11"/>
  <c r="T121" i="11" s="1"/>
  <c r="U121" i="11"/>
  <c r="U68" i="11"/>
  <c r="R68" i="11"/>
  <c r="T68" i="11" s="1"/>
  <c r="H79" i="6"/>
  <c r="G79" i="6"/>
  <c r="U114" i="1"/>
  <c r="R114" i="1"/>
  <c r="T114" i="1" s="1"/>
  <c r="G59" i="6"/>
  <c r="U125" i="1"/>
  <c r="R125" i="1"/>
  <c r="T125" i="1" s="1"/>
  <c r="R57" i="1"/>
  <c r="T57" i="1" s="1"/>
  <c r="U57" i="1"/>
  <c r="R32" i="1"/>
  <c r="T32" i="1" s="1"/>
  <c r="U32" i="1"/>
  <c r="R113" i="1"/>
  <c r="T113" i="1" s="1"/>
  <c r="U113" i="1"/>
  <c r="R29" i="1"/>
  <c r="T29" i="1" s="1"/>
  <c r="U29" i="1"/>
  <c r="R112" i="1"/>
  <c r="T112" i="1" s="1"/>
  <c r="U112" i="1"/>
  <c r="U89" i="1"/>
  <c r="R89" i="1"/>
  <c r="T89" i="1" s="1"/>
  <c r="U40" i="1"/>
  <c r="R40" i="1"/>
  <c r="T40" i="1" s="1"/>
  <c r="U86" i="1"/>
  <c r="R86" i="1"/>
  <c r="T86" i="1" s="1"/>
  <c r="U51" i="1"/>
  <c r="R51" i="1"/>
  <c r="T51" i="1" s="1"/>
  <c r="R47" i="1"/>
  <c r="T47" i="1" s="1"/>
  <c r="U47" i="1"/>
  <c r="U45" i="1"/>
  <c r="R45" i="1"/>
  <c r="T45" i="1" s="1"/>
  <c r="R120" i="1"/>
  <c r="T120" i="1" s="1"/>
  <c r="U120" i="1"/>
  <c r="G38" i="6"/>
  <c r="R21" i="11"/>
  <c r="T21" i="11" s="1"/>
  <c r="U21" i="11"/>
  <c r="U110" i="11"/>
  <c r="R110" i="11"/>
  <c r="T110" i="11" s="1"/>
  <c r="U77" i="1"/>
  <c r="R77" i="1"/>
  <c r="T77" i="1" s="1"/>
  <c r="R128" i="1"/>
  <c r="T128" i="1" s="1"/>
  <c r="U128" i="1"/>
  <c r="U34" i="1"/>
  <c r="R34" i="1"/>
  <c r="T34" i="1" s="1"/>
  <c r="R155" i="13"/>
  <c r="T155" i="13" s="1"/>
  <c r="U155" i="13"/>
  <c r="R80" i="11"/>
  <c r="T80" i="11" s="1"/>
  <c r="U80" i="11"/>
  <c r="R167" i="11"/>
  <c r="T167" i="11" s="1"/>
  <c r="U167" i="11"/>
  <c r="U44" i="11"/>
  <c r="R44" i="11"/>
  <c r="T44" i="11" s="1"/>
  <c r="U127" i="11"/>
  <c r="R127" i="11"/>
  <c r="T127" i="11" s="1"/>
  <c r="U38" i="11"/>
  <c r="R38" i="11"/>
  <c r="T38" i="11" s="1"/>
  <c r="G52" i="6"/>
  <c r="H52" i="6"/>
  <c r="R161" i="11"/>
  <c r="T161" i="11" s="1"/>
  <c r="U161" i="11"/>
  <c r="R153" i="11"/>
  <c r="T153" i="11" s="1"/>
  <c r="U153" i="11"/>
  <c r="U117" i="11"/>
  <c r="R117" i="11"/>
  <c r="T117" i="11" s="1"/>
  <c r="G51" i="6"/>
  <c r="R118" i="1"/>
  <c r="T118" i="1" s="1"/>
  <c r="U118" i="1"/>
  <c r="U50" i="1"/>
  <c r="R50" i="1"/>
  <c r="T50" i="1" s="1"/>
  <c r="U121" i="1"/>
  <c r="R121" i="1"/>
  <c r="T121" i="1" s="1"/>
  <c r="R52" i="1"/>
  <c r="T52" i="1" s="1"/>
  <c r="U52" i="1"/>
  <c r="U149" i="1"/>
  <c r="R149" i="1"/>
  <c r="T149" i="1" s="1"/>
  <c r="R109" i="1"/>
  <c r="T109" i="1" s="1"/>
  <c r="U109" i="1"/>
  <c r="R147" i="1"/>
  <c r="T147" i="1" s="1"/>
  <c r="U147" i="1"/>
  <c r="R107" i="1"/>
  <c r="T107" i="1" s="1"/>
  <c r="U107" i="1"/>
  <c r="U84" i="1"/>
  <c r="R84" i="1"/>
  <c r="T84" i="1" s="1"/>
  <c r="U22" i="1"/>
  <c r="R22" i="1"/>
  <c r="T22" i="1" s="1"/>
  <c r="R82" i="1"/>
  <c r="T82" i="1" s="1"/>
  <c r="U82" i="1"/>
  <c r="R46" i="1"/>
  <c r="T46" i="1" s="1"/>
  <c r="U46" i="1"/>
  <c r="U159" i="1"/>
  <c r="R159" i="1"/>
  <c r="T159" i="1" s="1"/>
  <c r="U158" i="1"/>
  <c r="R158" i="1"/>
  <c r="T158" i="1" s="1"/>
  <c r="U23" i="1"/>
  <c r="R23" i="1"/>
  <c r="T23" i="1" s="1"/>
  <c r="G48" i="6"/>
  <c r="U60" i="13"/>
  <c r="R60" i="13"/>
  <c r="T60" i="13" s="1"/>
  <c r="R143" i="11"/>
  <c r="T143" i="11" s="1"/>
  <c r="U143" i="11"/>
  <c r="U93" i="11"/>
  <c r="R93" i="11"/>
  <c r="T93" i="11" s="1"/>
  <c r="U114" i="11"/>
  <c r="R114" i="11"/>
  <c r="T114" i="11" s="1"/>
  <c r="R134" i="1"/>
  <c r="T134" i="1" s="1"/>
  <c r="U134" i="1"/>
  <c r="R137" i="13"/>
  <c r="T137" i="13" s="1"/>
  <c r="U137" i="13"/>
  <c r="U128" i="13"/>
  <c r="R128" i="13"/>
  <c r="T128" i="13" s="1"/>
  <c r="R86" i="13"/>
  <c r="T86" i="13" s="1"/>
  <c r="U86" i="13"/>
  <c r="U76" i="11"/>
  <c r="R76" i="11"/>
  <c r="T76" i="11" s="1"/>
  <c r="U164" i="11"/>
  <c r="R164" i="11"/>
  <c r="T164" i="11" s="1"/>
  <c r="R125" i="11"/>
  <c r="T125" i="11" s="1"/>
  <c r="U125" i="11"/>
  <c r="U172" i="11"/>
  <c r="R172" i="11"/>
  <c r="T172" i="11" s="1"/>
  <c r="R144" i="11"/>
  <c r="T144" i="11" s="1"/>
  <c r="U144" i="11"/>
  <c r="H27" i="6"/>
  <c r="J27" i="6"/>
  <c r="R48" i="1"/>
  <c r="T48" i="1" s="1"/>
  <c r="U48" i="1"/>
  <c r="R65" i="1"/>
  <c r="T65" i="1" s="1"/>
  <c r="U65" i="1"/>
  <c r="U115" i="1"/>
  <c r="R115" i="1"/>
  <c r="T115" i="1" s="1"/>
  <c r="R96" i="1"/>
  <c r="T96" i="1" s="1"/>
  <c r="U96" i="1"/>
  <c r="U42" i="1"/>
  <c r="R42" i="1"/>
  <c r="T42" i="1" s="1"/>
  <c r="R143" i="1"/>
  <c r="T143" i="1" s="1"/>
  <c r="U143" i="1"/>
  <c r="R104" i="1"/>
  <c r="T104" i="1" s="1"/>
  <c r="U104" i="1"/>
  <c r="R142" i="1"/>
  <c r="T142" i="1" s="1"/>
  <c r="U142" i="1"/>
  <c r="R103" i="1"/>
  <c r="T103" i="1" s="1"/>
  <c r="U103" i="1"/>
  <c r="U79" i="1"/>
  <c r="R79" i="1"/>
  <c r="T79" i="1" s="1"/>
  <c r="U139" i="1"/>
  <c r="R139" i="1"/>
  <c r="T139" i="1" s="1"/>
  <c r="U78" i="1"/>
  <c r="R78" i="1"/>
  <c r="T78" i="1" s="1"/>
  <c r="U39" i="1"/>
  <c r="R39" i="1"/>
  <c r="T39" i="1" s="1"/>
  <c r="U37" i="1"/>
  <c r="R37" i="1"/>
  <c r="T37" i="1" s="1"/>
  <c r="U157" i="1"/>
  <c r="R157" i="1"/>
  <c r="T157" i="1" s="1"/>
  <c r="U31" i="1"/>
  <c r="R31" i="1"/>
  <c r="T31" i="1" s="1"/>
  <c r="R51" i="13"/>
  <c r="T51" i="13" s="1"/>
  <c r="U51" i="13"/>
  <c r="U52" i="11"/>
  <c r="R52" i="11"/>
  <c r="T52" i="11" s="1"/>
  <c r="U102" i="1"/>
  <c r="R102" i="1"/>
  <c r="T102" i="1" s="1"/>
  <c r="U60" i="1"/>
  <c r="R60" i="1"/>
  <c r="T60" i="1" s="1"/>
  <c r="R126" i="13"/>
  <c r="T126" i="13" s="1"/>
  <c r="U126" i="13"/>
  <c r="U63" i="13"/>
  <c r="R63" i="13"/>
  <c r="T63" i="13" s="1"/>
  <c r="R102" i="11"/>
  <c r="T102" i="11" s="1"/>
  <c r="U102" i="11"/>
  <c r="R153" i="13"/>
  <c r="T153" i="13" s="1"/>
  <c r="U153" i="13"/>
  <c r="R77" i="11"/>
  <c r="T77" i="11" s="1"/>
  <c r="U77" i="11"/>
  <c r="U30" i="11"/>
  <c r="R30" i="11"/>
  <c r="T30" i="11" s="1"/>
  <c r="U32" i="13"/>
  <c r="R32" i="13"/>
  <c r="T32" i="13" s="1"/>
  <c r="R157" i="13"/>
  <c r="T157" i="13" s="1"/>
  <c r="U157" i="13"/>
  <c r="U122" i="13"/>
  <c r="R122" i="13"/>
  <c r="T122" i="13" s="1"/>
  <c r="U62" i="11"/>
  <c r="R62" i="11"/>
  <c r="T62" i="11" s="1"/>
  <c r="U70" i="11"/>
  <c r="R70" i="11"/>
  <c r="T70" i="11" s="1"/>
  <c r="U160" i="11"/>
  <c r="R160" i="11"/>
  <c r="T160" i="11" s="1"/>
  <c r="U85" i="11"/>
  <c r="R85" i="11"/>
  <c r="T85" i="11" s="1"/>
  <c r="U60" i="11"/>
  <c r="R60" i="11"/>
  <c r="T60" i="11" s="1"/>
  <c r="G28" i="6"/>
  <c r="U140" i="11"/>
  <c r="R140" i="11"/>
  <c r="T140" i="11" s="1"/>
  <c r="G33" i="6"/>
  <c r="H71" i="6"/>
  <c r="G71" i="6"/>
  <c r="G27" i="6"/>
  <c r="U80" i="1"/>
  <c r="R80" i="1"/>
  <c r="T80" i="1" s="1"/>
  <c r="G64" i="6"/>
  <c r="R95" i="1"/>
  <c r="T95" i="1" s="1"/>
  <c r="U95" i="1"/>
  <c r="U67" i="1"/>
  <c r="R67" i="1"/>
  <c r="T67" i="1" s="1"/>
  <c r="U27" i="1"/>
  <c r="R27" i="1"/>
  <c r="T27" i="1" s="1"/>
  <c r="U111" i="1"/>
  <c r="R111" i="1"/>
  <c r="T111" i="1" s="1"/>
  <c r="R87" i="1"/>
  <c r="T87" i="1" s="1"/>
  <c r="U87" i="1"/>
  <c r="R33" i="1"/>
  <c r="T33" i="1" s="1"/>
  <c r="U33" i="1"/>
  <c r="R138" i="1"/>
  <c r="T138" i="1" s="1"/>
  <c r="U138" i="1"/>
  <c r="R100" i="1"/>
  <c r="T100" i="1" s="1"/>
  <c r="U100" i="1"/>
  <c r="R136" i="1"/>
  <c r="T136" i="1" s="1"/>
  <c r="U136" i="1"/>
  <c r="R99" i="1"/>
  <c r="T99" i="1" s="1"/>
  <c r="U99" i="1"/>
  <c r="U73" i="1"/>
  <c r="R73" i="1"/>
  <c r="T73" i="1" s="1"/>
  <c r="R153" i="1"/>
  <c r="T153" i="1" s="1"/>
  <c r="U153" i="1"/>
  <c r="U74" i="1"/>
  <c r="R74" i="1"/>
  <c r="T74" i="1" s="1"/>
  <c r="R154" i="1"/>
  <c r="T154" i="1" s="1"/>
  <c r="U154" i="1"/>
  <c r="R24" i="1"/>
  <c r="T24" i="1" s="1"/>
  <c r="U24" i="1"/>
  <c r="U161" i="1"/>
  <c r="R161" i="1"/>
  <c r="T161" i="1" s="1"/>
  <c r="U44" i="1"/>
  <c r="R44" i="1"/>
  <c r="T44" i="1" s="1"/>
  <c r="R145" i="13"/>
  <c r="T145" i="13" s="1"/>
  <c r="U145" i="13"/>
  <c r="R173" i="11"/>
  <c r="T173" i="11" s="1"/>
  <c r="U173" i="11"/>
  <c r="U156" i="11"/>
  <c r="R156" i="11"/>
  <c r="T156" i="11" s="1"/>
  <c r="U144" i="1"/>
  <c r="R144" i="1"/>
  <c r="T144" i="1" s="1"/>
  <c r="R64" i="1"/>
  <c r="T64" i="1" s="1"/>
  <c r="U64" i="1"/>
  <c r="R38" i="13"/>
  <c r="T38" i="13" s="1"/>
  <c r="U38" i="13"/>
  <c r="U58" i="13"/>
  <c r="R58" i="13"/>
  <c r="T58" i="13" s="1"/>
  <c r="U176" i="11"/>
  <c r="R176" i="11"/>
  <c r="T176" i="11" s="1"/>
  <c r="U36" i="11"/>
  <c r="R36" i="11"/>
  <c r="T36" i="11" s="1"/>
  <c r="U37" i="11"/>
  <c r="R37" i="11"/>
  <c r="T37" i="11" s="1"/>
  <c r="U147" i="11"/>
  <c r="R147" i="11"/>
  <c r="T147" i="11" s="1"/>
  <c r="R177" i="11"/>
  <c r="T177" i="11" s="1"/>
  <c r="U177" i="11"/>
  <c r="U78" i="11"/>
  <c r="R78" i="11"/>
  <c r="T78" i="11" s="1"/>
  <c r="U94" i="11"/>
  <c r="R94" i="11"/>
  <c r="T94" i="11" s="1"/>
  <c r="U61" i="11"/>
  <c r="R61" i="11"/>
  <c r="T61" i="11" s="1"/>
  <c r="R123" i="11"/>
  <c r="T123" i="11" s="1"/>
  <c r="U123" i="11"/>
  <c r="G44" i="6"/>
  <c r="U61" i="1"/>
  <c r="R61" i="1"/>
  <c r="T61" i="1" s="1"/>
  <c r="R105" i="1"/>
  <c r="T105" i="1" s="1"/>
  <c r="U105" i="1"/>
  <c r="R119" i="1"/>
  <c r="T119" i="1" s="1"/>
  <c r="U119" i="1"/>
  <c r="R83" i="1"/>
  <c r="T83" i="1" s="1"/>
  <c r="U83" i="1"/>
  <c r="U146" i="1"/>
  <c r="R146" i="1"/>
  <c r="T146" i="1" s="1"/>
  <c r="U106" i="1"/>
  <c r="R106" i="1"/>
  <c r="T106" i="1" s="1"/>
  <c r="U81" i="1"/>
  <c r="R81" i="1"/>
  <c r="T81" i="1" s="1"/>
  <c r="R150" i="1"/>
  <c r="T150" i="1" s="1"/>
  <c r="U150" i="1"/>
  <c r="R133" i="1"/>
  <c r="T133" i="1" s="1"/>
  <c r="U133" i="1"/>
  <c r="R91" i="1"/>
  <c r="T91" i="1" s="1"/>
  <c r="U91" i="1"/>
  <c r="R132" i="1"/>
  <c r="T132" i="1" s="1"/>
  <c r="U132" i="1"/>
  <c r="R25" i="1"/>
  <c r="T25" i="1" s="1"/>
  <c r="U25" i="1"/>
  <c r="U66" i="1"/>
  <c r="R66" i="1"/>
  <c r="T66" i="1" s="1"/>
  <c r="R28" i="1"/>
  <c r="T28" i="1" s="1"/>
  <c r="U28" i="1"/>
  <c r="U70" i="1"/>
  <c r="R70" i="1"/>
  <c r="T70" i="1" s="1"/>
  <c r="U30" i="1"/>
  <c r="R30" i="1"/>
  <c r="T30" i="1" s="1"/>
  <c r="R21" i="1"/>
  <c r="T21" i="1" s="1"/>
  <c r="U21" i="1"/>
  <c r="F18" i="11"/>
  <c r="F19" i="11" s="1"/>
  <c r="C18" i="11"/>
  <c r="J18" i="6"/>
  <c r="G18" i="6"/>
  <c r="H18" i="6"/>
  <c r="E14" i="13" l="1"/>
  <c r="F18" i="13"/>
  <c r="F19" i="13" s="1"/>
  <c r="F18" i="1"/>
  <c r="F19" i="1" s="1"/>
  <c r="M5" i="6"/>
  <c r="M3" i="6"/>
  <c r="M4" i="6"/>
  <c r="M2" i="6"/>
  <c r="M1" i="6"/>
  <c r="O58" i="7"/>
  <c r="O22" i="7"/>
  <c r="O86" i="7"/>
  <c r="O61" i="7"/>
  <c r="O43" i="7"/>
  <c r="O23" i="7"/>
  <c r="O108" i="7"/>
  <c r="O172" i="7"/>
  <c r="O236" i="7"/>
  <c r="O88" i="7"/>
  <c r="O71" i="7"/>
  <c r="O152" i="7"/>
  <c r="O216" i="7"/>
  <c r="O126" i="7"/>
  <c r="O211" i="7"/>
  <c r="O143" i="7"/>
  <c r="O209" i="7"/>
  <c r="O139" i="7"/>
  <c r="O230" i="7"/>
  <c r="O82" i="7"/>
  <c r="O46" i="7"/>
  <c r="O110" i="7"/>
  <c r="O93" i="7"/>
  <c r="O75" i="7"/>
  <c r="O55" i="7"/>
  <c r="O132" i="7"/>
  <c r="O196" i="7"/>
  <c r="O35" i="7"/>
  <c r="O120" i="7"/>
  <c r="O103" i="7"/>
  <c r="O176" i="7"/>
  <c r="O26" i="7"/>
  <c r="O90" i="7"/>
  <c r="O54" i="7"/>
  <c r="O118" i="7"/>
  <c r="O104" i="7"/>
  <c r="O85" i="7"/>
  <c r="O65" i="7"/>
  <c r="O140" i="7"/>
  <c r="O204" i="7"/>
  <c r="O45" i="7"/>
  <c r="O28" i="7"/>
  <c r="O113" i="7"/>
  <c r="O184" i="7"/>
  <c r="O27" i="7"/>
  <c r="O153" i="7"/>
  <c r="O59" i="7"/>
  <c r="O178" i="7"/>
  <c r="O63" i="7"/>
  <c r="O191" i="7"/>
  <c r="O268" i="7"/>
  <c r="O137" i="7"/>
  <c r="O226" i="7"/>
  <c r="O307" i="7"/>
  <c r="O125" i="7"/>
  <c r="O218" i="7"/>
  <c r="O73" i="7"/>
  <c r="O206" i="7"/>
  <c r="O34" i="7"/>
  <c r="O98" i="7"/>
  <c r="O62" i="7"/>
  <c r="O29" i="7"/>
  <c r="O115" i="7"/>
  <c r="O96" i="7"/>
  <c r="O76" i="7"/>
  <c r="O148" i="7"/>
  <c r="O212" i="7"/>
  <c r="O56" i="7"/>
  <c r="O39" i="7"/>
  <c r="O128" i="7"/>
  <c r="O192" i="7"/>
  <c r="O57" i="7"/>
  <c r="O182" i="7"/>
  <c r="O89" i="7"/>
  <c r="O199" i="7"/>
  <c r="O91" i="7"/>
  <c r="O42" i="7"/>
  <c r="O70" i="7"/>
  <c r="O21" i="7"/>
  <c r="O87" i="7"/>
  <c r="O220" i="7"/>
  <c r="O49" i="7"/>
  <c r="O200" i="7"/>
  <c r="O147" i="7"/>
  <c r="O122" i="7"/>
  <c r="O36" i="7"/>
  <c r="O201" i="7"/>
  <c r="O127" i="7"/>
  <c r="O193" i="7"/>
  <c r="O299" i="7"/>
  <c r="O129" i="7"/>
  <c r="O243" i="7"/>
  <c r="O150" i="7"/>
  <c r="O237" i="7"/>
  <c r="O163" i="7"/>
  <c r="O233" i="7"/>
  <c r="O155" i="7"/>
  <c r="O225" i="7"/>
  <c r="O303" i="7"/>
  <c r="O293" i="7"/>
  <c r="O281" i="7"/>
  <c r="O302" i="7"/>
  <c r="O300" i="7"/>
  <c r="O321" i="7"/>
  <c r="O284" i="7"/>
  <c r="O253" i="7"/>
  <c r="O50" i="7"/>
  <c r="O78" i="7"/>
  <c r="O32" i="7"/>
  <c r="O97" i="7"/>
  <c r="O228" i="7"/>
  <c r="O60" i="7"/>
  <c r="O74" i="7"/>
  <c r="O102" i="7"/>
  <c r="O64" i="7"/>
  <c r="O124" i="7"/>
  <c r="O24" i="7"/>
  <c r="O92" i="7"/>
  <c r="O232" i="7"/>
  <c r="O207" i="7"/>
  <c r="O174" i="7"/>
  <c r="O141" i="7"/>
  <c r="O260" i="7"/>
  <c r="O158" i="7"/>
  <c r="O259" i="7"/>
  <c r="O331" i="7"/>
  <c r="O179" i="7"/>
  <c r="O258" i="7"/>
  <c r="O173" i="7"/>
  <c r="O48" i="7"/>
  <c r="O198" i="7"/>
  <c r="O52" i="7"/>
  <c r="O190" i="7"/>
  <c r="O263" i="7"/>
  <c r="O327" i="7"/>
  <c r="O320" i="7"/>
  <c r="O310" i="7"/>
  <c r="O274" i="7"/>
  <c r="O262" i="7"/>
  <c r="O256" i="7"/>
  <c r="O264" i="7"/>
  <c r="O322" i="7"/>
  <c r="O114" i="7"/>
  <c r="O51" i="7"/>
  <c r="O117" i="7"/>
  <c r="O164" i="7"/>
  <c r="O77" i="7"/>
  <c r="O144" i="7"/>
  <c r="O84" i="7"/>
  <c r="O217" i="7"/>
  <c r="O205" i="7"/>
  <c r="O170" i="7"/>
  <c r="O37" i="7"/>
  <c r="O183" i="7"/>
  <c r="O275" i="7"/>
  <c r="O69" i="7"/>
  <c r="O185" i="7"/>
  <c r="O47" i="7"/>
  <c r="O210" i="7"/>
  <c r="O105" i="7"/>
  <c r="O223" i="7"/>
  <c r="O111" i="7"/>
  <c r="O215" i="7"/>
  <c r="O279" i="7"/>
  <c r="O257" i="7"/>
  <c r="O265" i="7"/>
  <c r="O316" i="7"/>
  <c r="O290" i="7"/>
  <c r="O286" i="7"/>
  <c r="O272" i="7"/>
  <c r="O309" i="7"/>
  <c r="O328" i="7"/>
  <c r="O30" i="7"/>
  <c r="O72" i="7"/>
  <c r="O33" i="7"/>
  <c r="O180" i="7"/>
  <c r="O99" i="7"/>
  <c r="O160" i="7"/>
  <c r="O112" i="7"/>
  <c r="O31" i="7"/>
  <c r="O238" i="7"/>
  <c r="O195" i="7"/>
  <c r="O68" i="7"/>
  <c r="O187" i="7"/>
  <c r="O283" i="7"/>
  <c r="O100" i="7"/>
  <c r="O214" i="7"/>
  <c r="O101" i="7"/>
  <c r="O231" i="7"/>
  <c r="O142" i="7"/>
  <c r="O227" i="7"/>
  <c r="O134" i="7"/>
  <c r="O219" i="7"/>
  <c r="O287" i="7"/>
  <c r="O269" i="7"/>
  <c r="O270" i="7"/>
  <c r="O246" i="7"/>
  <c r="O294" i="7"/>
  <c r="O288" i="7"/>
  <c r="O278" i="7"/>
  <c r="O330" i="7"/>
  <c r="O332" i="7"/>
  <c r="O53" i="7"/>
  <c r="O109" i="7"/>
  <c r="O151" i="7"/>
  <c r="O121" i="7"/>
  <c r="O131" i="7"/>
  <c r="O315" i="7"/>
  <c r="O245" i="7"/>
  <c r="O241" i="7"/>
  <c r="O248" i="7"/>
  <c r="O247" i="7"/>
  <c r="O314" i="7"/>
  <c r="O304" i="7"/>
  <c r="O325" i="7"/>
  <c r="O297" i="7"/>
  <c r="O107" i="7"/>
  <c r="O81" i="7"/>
  <c r="O186" i="7"/>
  <c r="O135" i="7"/>
  <c r="O133" i="7"/>
  <c r="O323" i="7"/>
  <c r="O250" i="7"/>
  <c r="O249" i="7"/>
  <c r="O25" i="7"/>
  <c r="O255" i="7"/>
  <c r="O318" i="7"/>
  <c r="O308" i="7"/>
  <c r="O254" i="7"/>
  <c r="O301" i="7"/>
  <c r="O66" i="7"/>
  <c r="O44" i="7"/>
  <c r="O136" i="7"/>
  <c r="O213" i="7"/>
  <c r="O166" i="7"/>
  <c r="O162" i="7"/>
  <c r="O41" i="7"/>
  <c r="O266" i="7"/>
  <c r="O79" i="7"/>
  <c r="O80" i="7"/>
  <c r="O271" i="7"/>
  <c r="O324" i="7"/>
  <c r="O277" i="7"/>
  <c r="O261" i="7"/>
  <c r="O326" i="7"/>
  <c r="O106" i="7"/>
  <c r="O119" i="7"/>
  <c r="O168" i="7"/>
  <c r="O116" i="7"/>
  <c r="O197" i="7"/>
  <c r="O189" i="7"/>
  <c r="O123" i="7"/>
  <c r="O146" i="7"/>
  <c r="O159" i="7"/>
  <c r="O138" i="7"/>
  <c r="O295" i="7"/>
  <c r="O273" i="7"/>
  <c r="O296" i="7"/>
  <c r="O280" i="7"/>
  <c r="O38" i="7"/>
  <c r="O156" i="7"/>
  <c r="O208" i="7"/>
  <c r="O145" i="7"/>
  <c r="O234" i="7"/>
  <c r="O222" i="7"/>
  <c r="O154" i="7"/>
  <c r="O167" i="7"/>
  <c r="O165" i="7"/>
  <c r="O157" i="7"/>
  <c r="O311" i="7"/>
  <c r="O285" i="7"/>
  <c r="O329" i="7"/>
  <c r="O313" i="7"/>
  <c r="O94" i="7"/>
  <c r="O188" i="7"/>
  <c r="O224" i="7"/>
  <c r="O149" i="7"/>
  <c r="O252" i="7"/>
  <c r="O251" i="7"/>
  <c r="O175" i="7"/>
  <c r="O171" i="7"/>
  <c r="O169" i="7"/>
  <c r="O161" i="7"/>
  <c r="O319" i="7"/>
  <c r="O306" i="7"/>
  <c r="O333" i="7"/>
  <c r="O317" i="7"/>
  <c r="O40" i="7"/>
  <c r="O244" i="7"/>
  <c r="O240" i="7"/>
  <c r="O203" i="7"/>
  <c r="O276" i="7"/>
  <c r="O267" i="7"/>
  <c r="O181" i="7"/>
  <c r="O177" i="7"/>
  <c r="O202" i="7"/>
  <c r="O194" i="7"/>
  <c r="O335" i="7"/>
  <c r="O312" i="7"/>
  <c r="O282" i="7"/>
  <c r="O305" i="7"/>
  <c r="O242" i="7"/>
  <c r="O298" i="7"/>
  <c r="O95" i="7"/>
  <c r="O292" i="7"/>
  <c r="O291" i="7"/>
  <c r="O334" i="7"/>
  <c r="O239" i="7"/>
  <c r="O235" i="7"/>
  <c r="O83" i="7"/>
  <c r="O229" i="7"/>
  <c r="O67" i="7"/>
  <c r="O221" i="7"/>
  <c r="O130" i="7"/>
  <c r="O289" i="7"/>
  <c r="O7" i="7"/>
  <c r="E4" i="7" s="1"/>
  <c r="P302" i="2"/>
  <c r="P238" i="2"/>
  <c r="P311" i="2"/>
  <c r="P320" i="2"/>
  <c r="P256" i="2"/>
  <c r="P329" i="2"/>
  <c r="P330" i="2"/>
  <c r="P266" i="2"/>
  <c r="P331" i="2"/>
  <c r="P317" i="2"/>
  <c r="P253" i="2"/>
  <c r="P193" i="2"/>
  <c r="P127" i="2"/>
  <c r="P63" i="2"/>
  <c r="P114" i="2"/>
  <c r="P186" i="2"/>
  <c r="P124" i="2"/>
  <c r="P60" i="2"/>
  <c r="P122" i="2"/>
  <c r="P187" i="2"/>
  <c r="P121" i="2"/>
  <c r="P57" i="2"/>
  <c r="P130" i="2"/>
  <c r="P265" i="2"/>
  <c r="P188" i="2"/>
  <c r="P118" i="2"/>
  <c r="P54" i="2"/>
  <c r="P241" i="2"/>
  <c r="P165" i="2"/>
  <c r="P99" i="2"/>
  <c r="P35" i="2"/>
  <c r="P26" i="2"/>
  <c r="P190" i="2"/>
  <c r="P128" i="2"/>
  <c r="P64" i="2"/>
  <c r="P205" i="2"/>
  <c r="P199" i="2"/>
  <c r="P141" i="2"/>
  <c r="P77" i="2"/>
  <c r="P154" i="2"/>
  <c r="P286" i="2"/>
  <c r="P222" i="2"/>
  <c r="P295" i="2"/>
  <c r="P278" i="2"/>
  <c r="P214" i="2"/>
  <c r="P287" i="2"/>
  <c r="P296" i="2"/>
  <c r="P232" i="2"/>
  <c r="P305" i="2"/>
  <c r="P306" i="2"/>
  <c r="P242" i="2"/>
  <c r="P307" i="2"/>
  <c r="P293" i="2"/>
  <c r="P243" i="2"/>
  <c r="P169" i="2"/>
  <c r="P103" i="2"/>
  <c r="P39" i="2"/>
  <c r="P239" i="2"/>
  <c r="P162" i="2"/>
  <c r="P100" i="2"/>
  <c r="P36" i="2"/>
  <c r="P268" i="2"/>
  <c r="P163" i="2"/>
  <c r="P97" i="2"/>
  <c r="P33" i="2"/>
  <c r="P34" i="2"/>
  <c r="P229" i="2"/>
  <c r="P164" i="2"/>
  <c r="P94" i="2"/>
  <c r="P30" i="2"/>
  <c r="P219" i="2"/>
  <c r="P139" i="2"/>
  <c r="P75" i="2"/>
  <c r="P255" i="2"/>
  <c r="P247" i="2"/>
  <c r="P166" i="2"/>
  <c r="P104" i="2"/>
  <c r="P40" i="2"/>
  <c r="P316" i="2"/>
  <c r="P175" i="2"/>
  <c r="P117" i="2"/>
  <c r="P53" i="2"/>
  <c r="P326" i="2"/>
  <c r="P262" i="2"/>
  <c r="P335" i="2"/>
  <c r="P271" i="2"/>
  <c r="P280" i="2"/>
  <c r="P216" i="2"/>
  <c r="P289" i="2"/>
  <c r="P290" i="2"/>
  <c r="P226" i="2"/>
  <c r="P291" i="2"/>
  <c r="P277" i="2"/>
  <c r="P227" i="2"/>
  <c r="P151" i="2"/>
  <c r="P87" i="2"/>
  <c r="P273" i="2"/>
  <c r="P207" i="2"/>
  <c r="P148" i="2"/>
  <c r="P84" i="2"/>
  <c r="P23" i="2"/>
  <c r="P220" i="2"/>
  <c r="P145" i="2"/>
  <c r="P81" i="2"/>
  <c r="P211" i="2"/>
  <c r="P276" i="2"/>
  <c r="P209" i="2"/>
  <c r="P142" i="2"/>
  <c r="P78" i="2"/>
  <c r="P259" i="2"/>
  <c r="P189" i="2"/>
  <c r="P123" i="2"/>
  <c r="P318" i="2"/>
  <c r="P254" i="2"/>
  <c r="P327" i="2"/>
  <c r="P336" i="2"/>
  <c r="P272" i="2"/>
  <c r="P208" i="2"/>
  <c r="P281" i="2"/>
  <c r="P282" i="2"/>
  <c r="P218" i="2"/>
  <c r="P333" i="2"/>
  <c r="P269" i="2"/>
  <c r="P217" i="2"/>
  <c r="P143" i="2"/>
  <c r="P79" i="2"/>
  <c r="P168" i="2"/>
  <c r="P202" i="2"/>
  <c r="P140" i="2"/>
  <c r="P76" i="2"/>
  <c r="P21" i="2"/>
  <c r="P203" i="2"/>
  <c r="P137" i="2"/>
  <c r="P73" i="2"/>
  <c r="P192" i="2"/>
  <c r="P275" i="2"/>
  <c r="P204" i="2"/>
  <c r="P134" i="2"/>
  <c r="P70" i="2"/>
  <c r="P257" i="2"/>
  <c r="P181" i="2"/>
  <c r="P115" i="2"/>
  <c r="P206" i="2"/>
  <c r="P264" i="2"/>
  <c r="P338" i="2"/>
  <c r="P210" i="2"/>
  <c r="P261" i="2"/>
  <c r="P135" i="2"/>
  <c r="P138" i="2"/>
  <c r="P132" i="2"/>
  <c r="P200" i="2"/>
  <c r="P129" i="2"/>
  <c r="P146" i="2"/>
  <c r="P196" i="2"/>
  <c r="P62" i="2"/>
  <c r="P173" i="2"/>
  <c r="P59" i="2"/>
  <c r="P42" i="2"/>
  <c r="P174" i="2"/>
  <c r="P88" i="2"/>
  <c r="P237" i="2"/>
  <c r="P183" i="2"/>
  <c r="P101" i="2"/>
  <c r="P176" i="2"/>
  <c r="P319" i="2"/>
  <c r="P248" i="2"/>
  <c r="P322" i="2"/>
  <c r="P323" i="2"/>
  <c r="P324" i="2"/>
  <c r="P119" i="2"/>
  <c r="P98" i="2"/>
  <c r="P116" i="2"/>
  <c r="P332" i="2"/>
  <c r="P113" i="2"/>
  <c r="P74" i="2"/>
  <c r="P180" i="2"/>
  <c r="P46" i="2"/>
  <c r="P155" i="2"/>
  <c r="P51" i="2"/>
  <c r="P308" i="2"/>
  <c r="P158" i="2"/>
  <c r="P80" i="2"/>
  <c r="P82" i="2"/>
  <c r="P167" i="2"/>
  <c r="P93" i="2"/>
  <c r="P90" i="2"/>
  <c r="P334" i="2"/>
  <c r="P303" i="2"/>
  <c r="P240" i="2"/>
  <c r="P314" i="2"/>
  <c r="P315" i="2"/>
  <c r="P249" i="2"/>
  <c r="P111" i="2"/>
  <c r="P66" i="2"/>
  <c r="P108" i="2"/>
  <c r="P283" i="2"/>
  <c r="P105" i="2"/>
  <c r="P50" i="2"/>
  <c r="P172" i="2"/>
  <c r="P38" i="2"/>
  <c r="P147" i="2"/>
  <c r="P43" i="2"/>
  <c r="P251" i="2"/>
  <c r="P152" i="2"/>
  <c r="P72" i="2"/>
  <c r="P58" i="2"/>
  <c r="P159" i="2"/>
  <c r="P85" i="2"/>
  <c r="P310" i="2"/>
  <c r="P279" i="2"/>
  <c r="P224" i="2"/>
  <c r="P298" i="2"/>
  <c r="P299" i="2"/>
  <c r="P233" i="2"/>
  <c r="P95" i="2"/>
  <c r="P223" i="2"/>
  <c r="P92" i="2"/>
  <c r="P236" i="2"/>
  <c r="P89" i="2"/>
  <c r="P284" i="2"/>
  <c r="P150" i="2"/>
  <c r="P221" i="2"/>
  <c r="P131" i="2"/>
  <c r="P27" i="2"/>
  <c r="P231" i="2"/>
  <c r="P144" i="2"/>
  <c r="P56" i="2"/>
  <c r="P300" i="2"/>
  <c r="P157" i="2"/>
  <c r="P69" i="2"/>
  <c r="P294" i="2"/>
  <c r="P328" i="2"/>
  <c r="P337" i="2"/>
  <c r="P274" i="2"/>
  <c r="P325" i="2"/>
  <c r="P201" i="2"/>
  <c r="P71" i="2"/>
  <c r="P194" i="2"/>
  <c r="P68" i="2"/>
  <c r="P195" i="2"/>
  <c r="P65" i="2"/>
  <c r="P267" i="2"/>
  <c r="P126" i="2"/>
  <c r="P252" i="2"/>
  <c r="P107" i="2"/>
  <c r="P292" i="2"/>
  <c r="P215" i="2"/>
  <c r="P136" i="2"/>
  <c r="P48" i="2"/>
  <c r="P263" i="2"/>
  <c r="P149" i="2"/>
  <c r="P61" i="2"/>
  <c r="P270" i="2"/>
  <c r="P312" i="2"/>
  <c r="P321" i="2"/>
  <c r="P258" i="2"/>
  <c r="P309" i="2"/>
  <c r="P185" i="2"/>
  <c r="P55" i="2"/>
  <c r="P178" i="2"/>
  <c r="P52" i="2"/>
  <c r="P179" i="2"/>
  <c r="P49" i="2"/>
  <c r="P260" i="2"/>
  <c r="P110" i="2"/>
  <c r="P235" i="2"/>
  <c r="P91" i="2"/>
  <c r="P184" i="2"/>
  <c r="P212" i="2"/>
  <c r="P120" i="2"/>
  <c r="P32" i="2"/>
  <c r="P244" i="2"/>
  <c r="P133" i="2"/>
  <c r="P45" i="2"/>
  <c r="P246" i="2"/>
  <c r="P304" i="2"/>
  <c r="P313" i="2"/>
  <c r="P250" i="2"/>
  <c r="P301" i="2"/>
  <c r="P177" i="2"/>
  <c r="P47" i="2"/>
  <c r="P170" i="2"/>
  <c r="P44" i="2"/>
  <c r="P171" i="2"/>
  <c r="P41" i="2"/>
  <c r="P245" i="2"/>
  <c r="P102" i="2"/>
  <c r="P225" i="2"/>
  <c r="P83" i="2"/>
  <c r="P160" i="2"/>
  <c r="P198" i="2"/>
  <c r="P112" i="2"/>
  <c r="P24" i="2"/>
  <c r="P228" i="2"/>
  <c r="P125" i="2"/>
  <c r="P37" i="2"/>
  <c r="P234" i="2"/>
  <c r="P213" i="2"/>
  <c r="P191" i="2"/>
  <c r="P285" i="2"/>
  <c r="P86" i="2"/>
  <c r="P109" i="2"/>
  <c r="P161" i="2"/>
  <c r="P197" i="2"/>
  <c r="P29" i="2"/>
  <c r="P31" i="2"/>
  <c r="P67" i="2"/>
  <c r="P156" i="2"/>
  <c r="P106" i="2"/>
  <c r="P230" i="2"/>
  <c r="P28" i="2"/>
  <c r="P182" i="2"/>
  <c r="P288" i="2"/>
  <c r="P153" i="2"/>
  <c r="P96" i="2"/>
  <c r="P22" i="2"/>
  <c r="P25" i="2"/>
  <c r="P297" i="2"/>
  <c r="E14" i="1"/>
  <c r="O285" i="2"/>
  <c r="O221" i="2"/>
  <c r="O294" i="2"/>
  <c r="O303" i="2"/>
  <c r="O239" i="2"/>
  <c r="O312" i="2"/>
  <c r="O313" i="2"/>
  <c r="O249" i="2"/>
  <c r="O322" i="2"/>
  <c r="O308" i="2"/>
  <c r="O323" i="2"/>
  <c r="O160" i="2"/>
  <c r="O98" i="2"/>
  <c r="O34" i="2"/>
  <c r="O53" i="2"/>
  <c r="O214" i="2"/>
  <c r="O151" i="2"/>
  <c r="O87" i="2"/>
  <c r="O85" i="2"/>
  <c r="O178" i="2"/>
  <c r="O116" i="2"/>
  <c r="O52" i="2"/>
  <c r="O93" i="2"/>
  <c r="O203" i="2"/>
  <c r="O137" i="2"/>
  <c r="O73" i="2"/>
  <c r="O267" i="2"/>
  <c r="O164" i="2"/>
  <c r="O94" i="2"/>
  <c r="O30" i="2"/>
  <c r="O264" i="2"/>
  <c r="O181" i="2"/>
  <c r="O115" i="2"/>
  <c r="O51" i="2"/>
  <c r="O157" i="2"/>
  <c r="O250" i="2"/>
  <c r="O166" i="2"/>
  <c r="O104" i="2"/>
  <c r="O40" i="2"/>
  <c r="O277" i="2"/>
  <c r="O213" i="2"/>
  <c r="O286" i="2"/>
  <c r="O295" i="2"/>
  <c r="O231" i="2"/>
  <c r="O304" i="2"/>
  <c r="O305" i="2"/>
  <c r="O241" i="2"/>
  <c r="O314" i="2"/>
  <c r="O300" i="2"/>
  <c r="O262" i="2"/>
  <c r="O154" i="2"/>
  <c r="O90" i="2"/>
  <c r="O26" i="2"/>
  <c r="O29" i="2"/>
  <c r="O210" i="2"/>
  <c r="O143" i="2"/>
  <c r="O79" i="2"/>
  <c r="O45" i="2"/>
  <c r="O170" i="2"/>
  <c r="O108" i="2"/>
  <c r="O44" i="2"/>
  <c r="O283" i="2"/>
  <c r="O195" i="2"/>
  <c r="O129" i="2"/>
  <c r="O65" i="2"/>
  <c r="O258" i="2"/>
  <c r="O150" i="2"/>
  <c r="O86" i="2"/>
  <c r="O272" i="2"/>
  <c r="O259" i="2"/>
  <c r="O173" i="2"/>
  <c r="O107" i="2"/>
  <c r="O43" i="2"/>
  <c r="O101" i="2"/>
  <c r="O234" i="2"/>
  <c r="O158" i="2"/>
  <c r="O96" i="2"/>
  <c r="O32" i="2"/>
  <c r="O333" i="2"/>
  <c r="O269" i="2"/>
  <c r="O205" i="2"/>
  <c r="O278" i="2"/>
  <c r="O287" i="2"/>
  <c r="O223" i="2"/>
  <c r="O296" i="2"/>
  <c r="O297" i="2"/>
  <c r="O233" i="2"/>
  <c r="O306" i="2"/>
  <c r="O292" i="2"/>
  <c r="O211" i="2"/>
  <c r="O146" i="2"/>
  <c r="O82" i="2"/>
  <c r="O240" i="2"/>
  <c r="O274" i="2"/>
  <c r="O201" i="2"/>
  <c r="O135" i="2"/>
  <c r="O71" i="2"/>
  <c r="O331" i="2"/>
  <c r="O162" i="2"/>
  <c r="O100" i="2"/>
  <c r="O325" i="2"/>
  <c r="O261" i="2"/>
  <c r="O334" i="2"/>
  <c r="O270" i="2"/>
  <c r="O279" i="2"/>
  <c r="O215" i="2"/>
  <c r="O288" i="2"/>
  <c r="O289" i="2"/>
  <c r="O225" i="2"/>
  <c r="O298" i="2"/>
  <c r="O284" i="2"/>
  <c r="O200" i="2"/>
  <c r="O138" i="2"/>
  <c r="O74" i="2"/>
  <c r="O183" i="2"/>
  <c r="O254" i="2"/>
  <c r="O193" i="2"/>
  <c r="O127" i="2"/>
  <c r="O63" i="2"/>
  <c r="O242" i="2"/>
  <c r="O156" i="2"/>
  <c r="O92" i="2"/>
  <c r="O28" i="2"/>
  <c r="O248" i="2"/>
  <c r="O179" i="2"/>
  <c r="O113" i="2"/>
  <c r="O49" i="2"/>
  <c r="O204" i="2"/>
  <c r="O134" i="2"/>
  <c r="O70" i="2"/>
  <c r="O159" i="2"/>
  <c r="O235" i="2"/>
  <c r="O155" i="2"/>
  <c r="O91" i="2"/>
  <c r="O27" i="2"/>
  <c r="O315" i="2"/>
  <c r="O212" i="2"/>
  <c r="O144" i="2"/>
  <c r="O80" i="2"/>
  <c r="O22" i="2"/>
  <c r="O317" i="2"/>
  <c r="O253" i="2"/>
  <c r="O326" i="2"/>
  <c r="O335" i="2"/>
  <c r="O271" i="2"/>
  <c r="O207" i="2"/>
  <c r="O280" i="2"/>
  <c r="O281" i="2"/>
  <c r="O217" i="2"/>
  <c r="O290" i="2"/>
  <c r="O276" i="2"/>
  <c r="O192" i="2"/>
  <c r="O130" i="2"/>
  <c r="O66" i="2"/>
  <c r="O175" i="2"/>
  <c r="O246" i="2"/>
  <c r="O185" i="2"/>
  <c r="O119" i="2"/>
  <c r="O55" i="2"/>
  <c r="O226" i="2"/>
  <c r="O148" i="2"/>
  <c r="O84" i="2"/>
  <c r="O23" i="2"/>
  <c r="O236" i="2"/>
  <c r="O171" i="2"/>
  <c r="O105" i="2"/>
  <c r="O41" i="2"/>
  <c r="O196" i="2"/>
  <c r="O126" i="2"/>
  <c r="O62" i="2"/>
  <c r="O141" i="2"/>
  <c r="O222" i="2"/>
  <c r="O147" i="2"/>
  <c r="O83" i="2"/>
  <c r="O244" i="2"/>
  <c r="O299" i="2"/>
  <c r="O198" i="2"/>
  <c r="O136" i="2"/>
  <c r="O72" i="2"/>
  <c r="O282" i="2"/>
  <c r="O309" i="2"/>
  <c r="O245" i="2"/>
  <c r="O318" i="2"/>
  <c r="O327" i="2"/>
  <c r="O263" i="2"/>
  <c r="O336" i="2"/>
  <c r="O337" i="2"/>
  <c r="O273" i="2"/>
  <c r="O209" i="2"/>
  <c r="O332" i="2"/>
  <c r="O268" i="2"/>
  <c r="O184" i="2"/>
  <c r="O122" i="2"/>
  <c r="O58" i="2"/>
  <c r="O149" i="2"/>
  <c r="O243" i="2"/>
  <c r="O177" i="2"/>
  <c r="O111" i="2"/>
  <c r="O47" i="2"/>
  <c r="O202" i="2"/>
  <c r="O140" i="2"/>
  <c r="O76" i="2"/>
  <c r="O21" i="2"/>
  <c r="O232" i="2"/>
  <c r="O163" i="2"/>
  <c r="O97" i="2"/>
  <c r="O33" i="2"/>
  <c r="O188" i="2"/>
  <c r="O118" i="2"/>
  <c r="O54" i="2"/>
  <c r="O117" i="2"/>
  <c r="O219" i="2"/>
  <c r="O139" i="2"/>
  <c r="O75" i="2"/>
  <c r="O224" i="2"/>
  <c r="O291" i="2"/>
  <c r="O190" i="2"/>
  <c r="O128" i="2"/>
  <c r="O64" i="2"/>
  <c r="O228" i="2"/>
  <c r="O301" i="2"/>
  <c r="O237" i="2"/>
  <c r="O310" i="2"/>
  <c r="O319" i="2"/>
  <c r="O255" i="2"/>
  <c r="O328" i="2"/>
  <c r="O329" i="2"/>
  <c r="O265" i="2"/>
  <c r="O338" i="2"/>
  <c r="O324" i="2"/>
  <c r="O260" i="2"/>
  <c r="O176" i="2"/>
  <c r="O114" i="2"/>
  <c r="O50" i="2"/>
  <c r="O125" i="2"/>
  <c r="O230" i="2"/>
  <c r="O169" i="2"/>
  <c r="O103" i="2"/>
  <c r="O39" i="2"/>
  <c r="O194" i="2"/>
  <c r="O132" i="2"/>
  <c r="O68" i="2"/>
  <c r="O25" i="2"/>
  <c r="O220" i="2"/>
  <c r="O153" i="2"/>
  <c r="O89" i="2"/>
  <c r="O61" i="2"/>
  <c r="O180" i="2"/>
  <c r="O110" i="2"/>
  <c r="O46" i="2"/>
  <c r="O69" i="2"/>
  <c r="O197" i="2"/>
  <c r="O131" i="2"/>
  <c r="O67" i="2"/>
  <c r="O208" i="2"/>
  <c r="O256" i="2"/>
  <c r="O182" i="2"/>
  <c r="O120" i="2"/>
  <c r="O56" i="2"/>
  <c r="O133" i="2"/>
  <c r="O321" i="2"/>
  <c r="O77" i="2"/>
  <c r="O36" i="2"/>
  <c r="O57" i="2"/>
  <c r="O167" i="2"/>
  <c r="O35" i="2"/>
  <c r="O88" i="2"/>
  <c r="O257" i="2"/>
  <c r="O227" i="2"/>
  <c r="O199" i="2"/>
  <c r="O275" i="2"/>
  <c r="O307" i="2"/>
  <c r="O191" i="2"/>
  <c r="O48" i="2"/>
  <c r="O293" i="2"/>
  <c r="O330" i="2"/>
  <c r="O161" i="2"/>
  <c r="O266" i="2"/>
  <c r="O206" i="2"/>
  <c r="O238" i="2"/>
  <c r="O37" i="2"/>
  <c r="O24" i="2"/>
  <c r="O229" i="2"/>
  <c r="O316" i="2"/>
  <c r="O95" i="2"/>
  <c r="O216" i="2"/>
  <c r="O172" i="2"/>
  <c r="O189" i="2"/>
  <c r="O251" i="2"/>
  <c r="O109" i="2"/>
  <c r="O302" i="2"/>
  <c r="O252" i="2"/>
  <c r="O31" i="2"/>
  <c r="O187" i="2"/>
  <c r="O142" i="2"/>
  <c r="O165" i="2"/>
  <c r="O218" i="2"/>
  <c r="O311" i="2"/>
  <c r="O168" i="2"/>
  <c r="O186" i="2"/>
  <c r="O145" i="2"/>
  <c r="O102" i="2"/>
  <c r="O123" i="2"/>
  <c r="O174" i="2"/>
  <c r="O247" i="2"/>
  <c r="O106" i="2"/>
  <c r="O124" i="2"/>
  <c r="O121" i="2"/>
  <c r="O78" i="2"/>
  <c r="O99" i="2"/>
  <c r="O152" i="2"/>
  <c r="O60" i="2"/>
  <c r="O81" i="2"/>
  <c r="O38" i="2"/>
  <c r="O59" i="2"/>
  <c r="O112" i="2"/>
  <c r="O42" i="2"/>
  <c r="O320" i="2"/>
  <c r="O7" i="2"/>
  <c r="E5" i="2" s="1"/>
  <c r="P50" i="7"/>
  <c r="P79" i="7"/>
  <c r="P45" i="7"/>
  <c r="P64" i="7"/>
  <c r="P77" i="7"/>
  <c r="P202" i="7"/>
  <c r="P287" i="7"/>
  <c r="P194" i="7"/>
  <c r="P33" i="7"/>
  <c r="P317" i="7"/>
  <c r="P314" i="7"/>
  <c r="P175" i="7"/>
  <c r="P71" i="7"/>
  <c r="P111" i="7"/>
  <c r="P281" i="7"/>
  <c r="P239" i="7"/>
  <c r="P178" i="7"/>
  <c r="P125" i="7"/>
  <c r="P279" i="7"/>
  <c r="P123" i="7"/>
  <c r="P113" i="7"/>
  <c r="P32" i="7"/>
  <c r="P244" i="7"/>
  <c r="P103" i="7"/>
  <c r="P253" i="7"/>
  <c r="P213" i="7"/>
  <c r="P335" i="7"/>
  <c r="P82" i="7"/>
  <c r="P246" i="7"/>
  <c r="P189" i="7"/>
  <c r="P331" i="7"/>
  <c r="P61" i="7"/>
  <c r="P238" i="7"/>
  <c r="P181" i="7"/>
  <c r="P301" i="7"/>
  <c r="P38" i="7"/>
  <c r="P240" i="7"/>
  <c r="P76" i="7"/>
  <c r="P207" i="7"/>
  <c r="P205" i="7"/>
  <c r="P242" i="7"/>
  <c r="P99" i="7"/>
  <c r="P201" i="7"/>
  <c r="P120" i="7"/>
  <c r="P293" i="7"/>
  <c r="P259" i="7"/>
  <c r="P44" i="7"/>
  <c r="P21" i="7"/>
  <c r="P310" i="7"/>
  <c r="P297" i="7"/>
  <c r="P267" i="7"/>
  <c r="P151" i="7"/>
  <c r="P72" i="7"/>
  <c r="P289" i="7"/>
  <c r="P144" i="7"/>
  <c r="P236" i="7"/>
  <c r="P69" i="7"/>
  <c r="P247" i="7"/>
  <c r="P226" i="7"/>
  <c r="P180" i="7"/>
  <c r="P278" i="7"/>
  <c r="P270" i="7"/>
  <c r="P214" i="7"/>
  <c r="P160" i="7"/>
  <c r="P83" i="7"/>
  <c r="P265" i="7"/>
  <c r="P204" i="7"/>
  <c r="P143" i="7"/>
  <c r="P73" i="7"/>
  <c r="P258" i="7"/>
  <c r="P200" i="7"/>
  <c r="P122" i="7"/>
  <c r="P41" i="7"/>
  <c r="P304" i="7"/>
  <c r="P187" i="7"/>
  <c r="P109" i="7"/>
  <c r="P60" i="7"/>
  <c r="P126" i="7"/>
  <c r="P115" i="7"/>
  <c r="P164" i="7"/>
  <c r="P106" i="7"/>
  <c r="P147" i="7"/>
  <c r="P319" i="7"/>
  <c r="P128" i="7"/>
  <c r="P220" i="7"/>
  <c r="P296" i="7"/>
  <c r="P183" i="7"/>
  <c r="P219" i="7"/>
  <c r="P52" i="7"/>
  <c r="P283" i="7"/>
  <c r="P251" i="7"/>
  <c r="P130" i="7"/>
  <c r="P40" i="7"/>
  <c r="P272" i="7"/>
  <c r="P152" i="7"/>
  <c r="P233" i="7"/>
  <c r="P266" i="7"/>
  <c r="P257" i="7"/>
  <c r="P102" i="7"/>
  <c r="P286" i="7"/>
  <c r="P231" i="7"/>
  <c r="P161" i="7"/>
  <c r="P313" i="7"/>
  <c r="P223" i="7"/>
  <c r="P98" i="7"/>
  <c r="P87" i="7"/>
  <c r="P330" i="7"/>
  <c r="P280" i="7"/>
  <c r="P158" i="7"/>
  <c r="P190" i="7"/>
  <c r="P36" i="7"/>
  <c r="P188" i="7"/>
  <c r="P34" i="7"/>
  <c r="P129" i="7"/>
  <c r="P261" i="7"/>
  <c r="P328" i="7"/>
  <c r="P222" i="7"/>
  <c r="P91" i="7"/>
  <c r="P116" i="7"/>
  <c r="P320" i="7"/>
  <c r="P212" i="7"/>
  <c r="P70" i="7"/>
  <c r="P100" i="7"/>
  <c r="P312" i="7"/>
  <c r="P208" i="7"/>
  <c r="P27" i="7"/>
  <c r="P84" i="7"/>
  <c r="P142" i="7"/>
  <c r="P308" i="7"/>
  <c r="P78" i="7"/>
  <c r="P230" i="7"/>
  <c r="P124" i="7"/>
  <c r="P96" i="7"/>
  <c r="P168" i="7"/>
  <c r="P157" i="7"/>
  <c r="P74" i="7"/>
  <c r="P28" i="7"/>
  <c r="P68" i="7"/>
  <c r="P195" i="7"/>
  <c r="P285" i="7"/>
  <c r="P307" i="7"/>
  <c r="P132" i="7"/>
  <c r="P300" i="7"/>
  <c r="P169" i="7"/>
  <c r="P299" i="7"/>
  <c r="P198" i="7"/>
  <c r="P55" i="7"/>
  <c r="P241" i="7"/>
  <c r="P309" i="7"/>
  <c r="P86" i="7"/>
  <c r="P276" i="7"/>
  <c r="P117" i="7"/>
  <c r="P305" i="7"/>
  <c r="P264" i="7"/>
  <c r="P148" i="7"/>
  <c r="P155" i="7"/>
  <c r="P295" i="7"/>
  <c r="P256" i="7"/>
  <c r="P131" i="7"/>
  <c r="P138" i="7"/>
  <c r="P291" i="7"/>
  <c r="P248" i="7"/>
  <c r="P127" i="7"/>
  <c r="P134" i="7"/>
  <c r="P311" i="7"/>
  <c r="P249" i="7"/>
  <c r="P97" i="7"/>
  <c r="P42" i="7"/>
  <c r="P139" i="7"/>
  <c r="P217" i="7"/>
  <c r="P108" i="7"/>
  <c r="P49" i="7"/>
  <c r="P62" i="7"/>
  <c r="P229" i="7"/>
  <c r="P154" i="7"/>
  <c r="P303" i="7"/>
  <c r="P334" i="7"/>
  <c r="P35" i="7"/>
  <c r="P243" i="7"/>
  <c r="P329" i="7"/>
  <c r="P235" i="7"/>
  <c r="P216" i="7"/>
  <c r="P67" i="7"/>
  <c r="P282" i="7"/>
  <c r="P107" i="7"/>
  <c r="P284" i="7"/>
  <c r="P153" i="7"/>
  <c r="P275" i="7"/>
  <c r="P206" i="7"/>
  <c r="P166" i="7"/>
  <c r="P221" i="7"/>
  <c r="P254" i="7"/>
  <c r="P184" i="7"/>
  <c r="P332" i="7"/>
  <c r="P225" i="7"/>
  <c r="P325" i="7"/>
  <c r="P163" i="7"/>
  <c r="P324" i="7"/>
  <c r="P209" i="7"/>
  <c r="P321" i="7"/>
  <c r="P159" i="7"/>
  <c r="P316" i="7"/>
  <c r="P193" i="7"/>
  <c r="P333" i="7"/>
  <c r="P167" i="7"/>
  <c r="P228" i="7"/>
  <c r="P173" i="7"/>
  <c r="P269" i="7"/>
  <c r="P145" i="7"/>
  <c r="P268" i="7"/>
  <c r="P176" i="7"/>
  <c r="P37" i="7"/>
  <c r="P165" i="7"/>
  <c r="P292" i="7"/>
  <c r="P288" i="7"/>
  <c r="P298" i="7"/>
  <c r="P199" i="7"/>
  <c r="P302" i="7"/>
  <c r="P150" i="7"/>
  <c r="P54" i="7"/>
  <c r="P31" i="7"/>
  <c r="P315" i="7"/>
  <c r="P210" i="7"/>
  <c r="P170" i="7"/>
  <c r="P25" i="7"/>
  <c r="P294" i="7"/>
  <c r="P136" i="7"/>
  <c r="P174" i="7"/>
  <c r="P105" i="7"/>
  <c r="P263" i="7"/>
  <c r="P65" i="7"/>
  <c r="P260" i="7"/>
  <c r="P121" i="7"/>
  <c r="P262" i="7"/>
  <c r="P43" i="7"/>
  <c r="P252" i="7"/>
  <c r="P110" i="7"/>
  <c r="P255" i="7"/>
  <c r="P22" i="7"/>
  <c r="P234" i="7"/>
  <c r="P89" i="7"/>
  <c r="P323" i="7"/>
  <c r="P39" i="7"/>
  <c r="P93" i="7"/>
  <c r="P30" i="7"/>
  <c r="P203" i="7"/>
  <c r="P46" i="7"/>
  <c r="P191" i="7"/>
  <c r="P23" i="7"/>
  <c r="P48" i="7"/>
  <c r="P224" i="7"/>
  <c r="P232" i="7"/>
  <c r="P274" i="7"/>
  <c r="P327" i="7"/>
  <c r="P318" i="7"/>
  <c r="P114" i="7"/>
  <c r="P66" i="7"/>
  <c r="P51" i="7"/>
  <c r="P149" i="7"/>
  <c r="P47" i="7"/>
  <c r="P326" i="7"/>
  <c r="P322" i="7"/>
  <c r="P227" i="7"/>
  <c r="P215" i="7"/>
  <c r="P137" i="7"/>
  <c r="P58" i="7"/>
  <c r="P271" i="7"/>
  <c r="P290" i="7"/>
  <c r="P192" i="7"/>
  <c r="P171" i="7"/>
  <c r="P179" i="7"/>
  <c r="P53" i="7"/>
  <c r="P57" i="7"/>
  <c r="P162" i="7"/>
  <c r="P140" i="7"/>
  <c r="P196" i="7"/>
  <c r="P81" i="7"/>
  <c r="P59" i="7"/>
  <c r="P119" i="7"/>
  <c r="P90" i="7"/>
  <c r="P94" i="7"/>
  <c r="P146" i="7"/>
  <c r="P277" i="7"/>
  <c r="P156" i="7"/>
  <c r="P135" i="7"/>
  <c r="P118" i="7"/>
  <c r="P172" i="7"/>
  <c r="P75" i="7"/>
  <c r="P101" i="7"/>
  <c r="P141" i="7"/>
  <c r="P237" i="7"/>
  <c r="P211" i="7"/>
  <c r="P186" i="7"/>
  <c r="P182" i="7"/>
  <c r="P185" i="7"/>
  <c r="P29" i="7"/>
  <c r="P56" i="7"/>
  <c r="P306" i="7"/>
  <c r="P273" i="7"/>
  <c r="P95" i="7"/>
  <c r="P85" i="7"/>
  <c r="P63" i="7"/>
  <c r="P80" i="7"/>
  <c r="P177" i="7"/>
  <c r="P92" i="7"/>
  <c r="P197" i="7"/>
  <c r="P250" i="7"/>
  <c r="P218" i="7"/>
  <c r="P26" i="7"/>
  <c r="P112" i="7"/>
  <c r="P133" i="7"/>
  <c r="P24" i="7"/>
  <c r="P245" i="7"/>
  <c r="P88" i="7"/>
  <c r="P104" i="7"/>
  <c r="E5" i="7"/>
  <c r="Q68" i="7"/>
  <c r="Q54" i="7"/>
  <c r="Q36" i="7"/>
  <c r="Q47" i="7"/>
  <c r="Q60" i="7"/>
  <c r="Q97" i="7"/>
  <c r="Q51" i="7"/>
  <c r="Q48" i="7"/>
  <c r="Q53" i="7"/>
  <c r="Q186" i="7"/>
  <c r="Q225" i="7"/>
  <c r="Q205" i="7"/>
  <c r="Q269" i="7"/>
  <c r="Q195" i="7"/>
  <c r="Q144" i="7"/>
  <c r="Q235" i="7"/>
  <c r="Q247" i="7"/>
  <c r="Q335" i="7"/>
  <c r="Q280" i="7"/>
  <c r="Q284" i="7"/>
  <c r="Q257" i="7"/>
  <c r="Q285" i="7"/>
  <c r="Q202" i="7"/>
  <c r="Q67" i="7"/>
  <c r="Q254" i="7"/>
  <c r="Q292" i="7"/>
  <c r="Q252" i="7"/>
  <c r="Q111" i="7"/>
  <c r="Q103" i="7"/>
  <c r="Q84" i="7"/>
  <c r="Q261" i="7"/>
  <c r="Q79" i="7"/>
  <c r="Q291" i="7"/>
  <c r="Q228" i="7"/>
  <c r="Q162" i="7"/>
  <c r="Q27" i="7"/>
  <c r="Q278" i="7"/>
  <c r="Q242" i="7"/>
  <c r="Q296" i="7"/>
  <c r="Q271" i="7"/>
  <c r="Q30" i="7"/>
  <c r="Q113" i="7"/>
  <c r="Q59" i="7"/>
  <c r="Q126" i="7"/>
  <c r="Q94" i="7"/>
  <c r="Q194" i="7"/>
  <c r="Q153" i="7"/>
  <c r="Q209" i="7"/>
  <c r="Q277" i="7"/>
  <c r="Q100" i="7"/>
  <c r="Q175" i="7"/>
  <c r="Q249" i="7"/>
  <c r="Q320" i="7"/>
  <c r="Q266" i="7"/>
  <c r="Q282" i="7"/>
  <c r="Q255" i="7"/>
  <c r="Q171" i="7"/>
  <c r="Q201" i="7"/>
  <c r="Q138" i="7"/>
  <c r="Q66" i="7"/>
  <c r="Q124" i="7"/>
  <c r="Q312" i="7"/>
  <c r="Q139" i="7"/>
  <c r="Q163" i="7"/>
  <c r="Q120" i="7"/>
  <c r="Q168" i="7"/>
  <c r="Q22" i="7"/>
  <c r="Q229" i="7"/>
  <c r="Q143" i="7"/>
  <c r="Q98" i="7"/>
  <c r="Q26" i="7"/>
  <c r="Q300" i="7"/>
  <c r="Q56" i="7"/>
  <c r="Q306" i="7"/>
  <c r="Q57" i="7"/>
  <c r="Q88" i="7"/>
  <c r="Q21" i="7"/>
  <c r="Q107" i="7"/>
  <c r="Q91" i="7"/>
  <c r="Q203" i="7"/>
  <c r="Q129" i="7"/>
  <c r="Q167" i="7"/>
  <c r="Q332" i="7"/>
  <c r="Q323" i="7"/>
  <c r="Q321" i="7"/>
  <c r="Q207" i="7"/>
  <c r="Q142" i="7"/>
  <c r="Q246" i="7"/>
  <c r="Q200" i="7"/>
  <c r="Q217" i="7"/>
  <c r="Q35" i="7"/>
  <c r="Q328" i="7"/>
  <c r="Q42" i="7"/>
  <c r="Q245" i="7"/>
  <c r="Q90" i="7"/>
  <c r="Q93" i="7"/>
  <c r="Q297" i="7"/>
  <c r="Q283" i="7"/>
  <c r="Q288" i="7"/>
  <c r="Q177" i="7"/>
  <c r="Q211" i="7"/>
  <c r="Q104" i="7"/>
  <c r="Q121" i="7"/>
  <c r="Q73" i="7"/>
  <c r="Q72" i="7"/>
  <c r="Q29" i="7"/>
  <c r="Q128" i="7"/>
  <c r="Q145" i="7"/>
  <c r="Q293" i="7"/>
  <c r="Q183" i="7"/>
  <c r="Q169" i="7"/>
  <c r="Q322" i="7"/>
  <c r="Q274" i="7"/>
  <c r="Q241" i="7"/>
  <c r="Q112" i="7"/>
  <c r="Q77" i="7"/>
  <c r="Q181" i="7"/>
  <c r="Q40" i="7"/>
  <c r="Q251" i="7"/>
  <c r="Q234" i="7"/>
  <c r="Q34" i="7"/>
  <c r="Q204" i="7"/>
  <c r="Q148" i="7"/>
  <c r="Q161" i="7"/>
  <c r="Q25" i="7"/>
  <c r="Q165" i="7"/>
  <c r="Q311" i="7"/>
  <c r="Q304" i="7"/>
  <c r="Q212" i="7"/>
  <c r="Q147" i="7"/>
  <c r="Q222" i="7"/>
  <c r="Q55" i="7"/>
  <c r="Q44" i="7"/>
  <c r="Q50" i="7"/>
  <c r="Q45" i="7"/>
  <c r="Q61" i="7"/>
  <c r="Q157" i="7"/>
  <c r="Q172" i="7"/>
  <c r="Q333" i="7"/>
  <c r="Q185" i="7"/>
  <c r="Q192" i="7"/>
  <c r="Q326" i="7"/>
  <c r="Q315" i="7"/>
  <c r="Q173" i="7"/>
  <c r="Q176" i="7"/>
  <c r="Q69" i="7"/>
  <c r="Q275" i="7"/>
  <c r="Q41" i="7"/>
  <c r="Q152" i="7"/>
  <c r="Q170" i="7"/>
  <c r="Q33" i="7"/>
  <c r="Q260" i="7"/>
  <c r="Q264" i="7"/>
  <c r="Q220" i="7"/>
  <c r="Q226" i="7"/>
  <c r="Q63" i="7"/>
  <c r="Q156" i="7"/>
  <c r="Q268" i="7"/>
  <c r="Q259" i="7"/>
  <c r="Q131" i="7"/>
  <c r="Q213" i="7"/>
  <c r="Q158" i="7"/>
  <c r="Q62" i="7"/>
  <c r="Q38" i="7"/>
  <c r="Q58" i="7"/>
  <c r="Q134" i="7"/>
  <c r="Q64" i="7"/>
  <c r="Q188" i="7"/>
  <c r="Q262" i="7"/>
  <c r="Q96" i="7"/>
  <c r="Q208" i="7"/>
  <c r="Q265" i="7"/>
  <c r="Q316" i="7"/>
  <c r="Q319" i="7"/>
  <c r="Q327" i="7"/>
  <c r="Q187" i="7"/>
  <c r="Q223" i="7"/>
  <c r="Q65" i="7"/>
  <c r="Q314" i="7"/>
  <c r="Q86" i="7"/>
  <c r="Q317" i="7"/>
  <c r="Q108" i="7"/>
  <c r="Q71" i="7"/>
  <c r="Q184" i="7"/>
  <c r="Q298" i="7"/>
  <c r="Q137" i="7"/>
  <c r="Q115" i="7"/>
  <c r="Q70" i="7"/>
  <c r="Q164" i="7"/>
  <c r="Q276" i="7"/>
  <c r="Q250" i="7"/>
  <c r="Q216" i="7"/>
  <c r="Q227" i="7"/>
  <c r="Q80" i="7"/>
  <c r="Q23" i="7"/>
  <c r="Q74" i="7"/>
  <c r="Q150" i="7"/>
  <c r="Q122" i="7"/>
  <c r="Q221" i="7"/>
  <c r="Q270" i="7"/>
  <c r="Q133" i="7"/>
  <c r="Q123" i="7"/>
  <c r="Q305" i="7"/>
  <c r="Q318" i="7"/>
  <c r="Q256" i="7"/>
  <c r="Q244" i="7"/>
  <c r="Q127" i="7"/>
  <c r="Q132" i="7"/>
  <c r="Q105" i="7"/>
  <c r="Q233" i="7"/>
  <c r="Q28" i="7"/>
  <c r="Q253" i="7"/>
  <c r="Q24" i="7"/>
  <c r="Q78" i="7"/>
  <c r="Q119" i="7"/>
  <c r="Q295" i="7"/>
  <c r="Q309" i="7"/>
  <c r="Q230" i="7"/>
  <c r="Q76" i="7"/>
  <c r="Q219" i="7"/>
  <c r="Q281" i="7"/>
  <c r="Q248" i="7"/>
  <c r="Q135" i="7"/>
  <c r="Q159" i="7"/>
  <c r="Q99" i="7"/>
  <c r="Q31" i="7"/>
  <c r="Q75" i="7"/>
  <c r="Q190" i="7"/>
  <c r="Q130" i="7"/>
  <c r="Q155" i="7"/>
  <c r="Q116" i="7"/>
  <c r="Q189" i="7"/>
  <c r="Q237" i="7"/>
  <c r="Q313" i="7"/>
  <c r="Q267" i="7"/>
  <c r="Q286" i="7"/>
  <c r="Q258" i="7"/>
  <c r="Q193" i="7"/>
  <c r="Q32" i="7"/>
  <c r="Q39" i="7"/>
  <c r="Q102" i="7"/>
  <c r="Q289" i="7"/>
  <c r="Q160" i="7"/>
  <c r="Q238" i="7"/>
  <c r="Q182" i="7"/>
  <c r="Q290" i="7"/>
  <c r="Q232" i="7"/>
  <c r="Q166" i="7"/>
  <c r="Q109" i="7"/>
  <c r="Q136" i="7"/>
  <c r="Q273" i="7"/>
  <c r="Q301" i="7"/>
  <c r="Q218" i="7"/>
  <c r="Q83" i="7"/>
  <c r="Q89" i="7"/>
  <c r="Q117" i="7"/>
  <c r="Q198" i="7"/>
  <c r="Q146" i="7"/>
  <c r="Q180" i="7"/>
  <c r="Q197" i="7"/>
  <c r="Q191" i="7"/>
  <c r="Q239" i="7"/>
  <c r="Q329" i="7"/>
  <c r="Q331" i="7"/>
  <c r="Q299" i="7"/>
  <c r="Q324" i="7"/>
  <c r="Q118" i="7"/>
  <c r="Q85" i="7"/>
  <c r="Q46" i="7"/>
  <c r="Q325" i="7"/>
  <c r="Q231" i="7"/>
  <c r="Q236" i="7"/>
  <c r="Q174" i="7"/>
  <c r="Q294" i="7"/>
  <c r="Q114" i="7"/>
  <c r="Q279" i="7"/>
  <c r="Q149" i="7"/>
  <c r="Q92" i="7"/>
  <c r="Q272" i="7"/>
  <c r="Q307" i="7"/>
  <c r="Q196" i="7"/>
  <c r="Q224" i="7"/>
  <c r="Q154" i="7"/>
  <c r="Q82" i="7"/>
  <c r="Q240" i="7"/>
  <c r="Q95" i="7"/>
  <c r="Q43" i="7"/>
  <c r="Q141" i="7"/>
  <c r="Q199" i="7"/>
  <c r="Q206" i="7"/>
  <c r="Q179" i="7"/>
  <c r="Q87" i="7"/>
  <c r="Q125" i="7"/>
  <c r="Q52" i="7"/>
  <c r="Q215" i="7"/>
  <c r="Q81" i="7"/>
  <c r="Q243" i="7"/>
  <c r="Q178" i="7"/>
  <c r="Q110" i="7"/>
  <c r="Q49" i="7"/>
  <c r="Q330" i="7"/>
  <c r="Q140" i="7"/>
  <c r="Q287" i="7"/>
  <c r="Q37" i="7"/>
  <c r="Q302" i="7"/>
  <c r="Q151" i="7"/>
  <c r="Q308" i="7"/>
  <c r="Q214" i="7"/>
  <c r="Q303" i="7"/>
  <c r="Q101" i="7"/>
  <c r="Q263" i="7"/>
  <c r="Q334" i="7"/>
  <c r="Q310" i="7"/>
  <c r="Q210" i="7"/>
  <c r="Q106" i="7"/>
  <c r="E6" i="7"/>
  <c r="E9" i="7" s="1"/>
  <c r="E10" i="7" s="1"/>
  <c r="Q31" i="12"/>
  <c r="Q95" i="12"/>
  <c r="Q48" i="12"/>
  <c r="Q112" i="12"/>
  <c r="Q75" i="12"/>
  <c r="Q37" i="12"/>
  <c r="Q123" i="12"/>
  <c r="Q89" i="12"/>
  <c r="Q46" i="12"/>
  <c r="Q50" i="12"/>
  <c r="Q22" i="12"/>
  <c r="Q136" i="12"/>
  <c r="Q190" i="12"/>
  <c r="Q94" i="12"/>
  <c r="Q68" i="12"/>
  <c r="Q70" i="12"/>
  <c r="Q44" i="12"/>
  <c r="Q149" i="12"/>
  <c r="Q156" i="12"/>
  <c r="Q146" i="12"/>
  <c r="Q180" i="12"/>
  <c r="Q262" i="12"/>
  <c r="Q163" i="12"/>
  <c r="Q234" i="12"/>
  <c r="Q215" i="12"/>
  <c r="Q232" i="12"/>
  <c r="Q216" i="12"/>
  <c r="Q295" i="12"/>
  <c r="Q199" i="12"/>
  <c r="Q192" i="12"/>
  <c r="Q184" i="12"/>
  <c r="Q260" i="12"/>
  <c r="Q252" i="12"/>
  <c r="Q339" i="12"/>
  <c r="Q324" i="12"/>
  <c r="Q55" i="12"/>
  <c r="Q119" i="12"/>
  <c r="Q72" i="12"/>
  <c r="Q21" i="12"/>
  <c r="Q107" i="12"/>
  <c r="Q69" i="12"/>
  <c r="Q145" i="12"/>
  <c r="Q131" i="12"/>
  <c r="Q90" i="12"/>
  <c r="Q92" i="12"/>
  <c r="Q66" i="12"/>
  <c r="Q142" i="12"/>
  <c r="Q25" i="12"/>
  <c r="Q150" i="12"/>
  <c r="Q110" i="12"/>
  <c r="Q63" i="12"/>
  <c r="Q127" i="12"/>
  <c r="Q80" i="12"/>
  <c r="Q33" i="12"/>
  <c r="Q117" i="12"/>
  <c r="Q81" i="12"/>
  <c r="Q30" i="12"/>
  <c r="Q153" i="12"/>
  <c r="Q105" i="12"/>
  <c r="Q106" i="12"/>
  <c r="Q78" i="12"/>
  <c r="Q158" i="12"/>
  <c r="Q38" i="12"/>
  <c r="Q157" i="12"/>
  <c r="Q125" i="12"/>
  <c r="Q71" i="12"/>
  <c r="Q24" i="12"/>
  <c r="Q88" i="12"/>
  <c r="Q43" i="12"/>
  <c r="Q129" i="12"/>
  <c r="Q91" i="12"/>
  <c r="Q45" i="12"/>
  <c r="Q161" i="12"/>
  <c r="Q118" i="12"/>
  <c r="Q121" i="12"/>
  <c r="Q93" i="12"/>
  <c r="Q166" i="12"/>
  <c r="Q52" i="12"/>
  <c r="Q26" i="12"/>
  <c r="Q28" i="12"/>
  <c r="Q139" i="12"/>
  <c r="Q115" i="12"/>
  <c r="Q186" i="12"/>
  <c r="Q179" i="12"/>
  <c r="Q159" i="12"/>
  <c r="Q238" i="12"/>
  <c r="Q165" i="12"/>
  <c r="Q208" i="12"/>
  <c r="Q274" i="12"/>
  <c r="Q193" i="12"/>
  <c r="Q188" i="12"/>
  <c r="Q259" i="12"/>
  <c r="Q335" i="12"/>
  <c r="Q251" i="12"/>
  <c r="Q243" i="12"/>
  <c r="Q233" i="12"/>
  <c r="Q225" i="12"/>
  <c r="Q315" i="12"/>
  <c r="Q318" i="12"/>
  <c r="Q314" i="12"/>
  <c r="Q23" i="12"/>
  <c r="Q40" i="12"/>
  <c r="Q65" i="12"/>
  <c r="Q113" i="12"/>
  <c r="Q34" i="12"/>
  <c r="Q144" i="12"/>
  <c r="Q182" i="12"/>
  <c r="Q54" i="12"/>
  <c r="Q126" i="12"/>
  <c r="Q135" i="12"/>
  <c r="Q173" i="12"/>
  <c r="Q152" i="12"/>
  <c r="Q254" i="12"/>
  <c r="Q183" i="12"/>
  <c r="Q266" i="12"/>
  <c r="Q211" i="12"/>
  <c r="Q253" i="12"/>
  <c r="Q327" i="12"/>
  <c r="Q191" i="12"/>
  <c r="Q207" i="12"/>
  <c r="Q223" i="12"/>
  <c r="Q331" i="12"/>
  <c r="Q288" i="12"/>
  <c r="Q306" i="12"/>
  <c r="Q300" i="12"/>
  <c r="Q313" i="12"/>
  <c r="Q297" i="12"/>
  <c r="Q328" i="12"/>
  <c r="Q39" i="12"/>
  <c r="Q56" i="12"/>
  <c r="Q85" i="12"/>
  <c r="Q133" i="12"/>
  <c r="Q61" i="12"/>
  <c r="Q36" i="12"/>
  <c r="Q198" i="12"/>
  <c r="Q83" i="12"/>
  <c r="Q143" i="12"/>
  <c r="Q154" i="12"/>
  <c r="Q175" i="12"/>
  <c r="Q160" i="12"/>
  <c r="Q270" i="12"/>
  <c r="Q185" i="12"/>
  <c r="Q282" i="12"/>
  <c r="Q236" i="12"/>
  <c r="Q255" i="12"/>
  <c r="Q189" i="12"/>
  <c r="Q200" i="12"/>
  <c r="Q229" i="12"/>
  <c r="Q227" i="12"/>
  <c r="Q265" i="12"/>
  <c r="Q310" i="12"/>
  <c r="Q308" i="12"/>
  <c r="Q321" i="12"/>
  <c r="Q317" i="12"/>
  <c r="Q301" i="12"/>
  <c r="Q330" i="12"/>
  <c r="Q47" i="12"/>
  <c r="Q64" i="12"/>
  <c r="Q97" i="12"/>
  <c r="Q137" i="12"/>
  <c r="Q76" i="12"/>
  <c r="Q51" i="12"/>
  <c r="Q206" i="12"/>
  <c r="Q98" i="12"/>
  <c r="Q29" i="12"/>
  <c r="Q162" i="12"/>
  <c r="Q177" i="12"/>
  <c r="Q176" i="12"/>
  <c r="Q278" i="12"/>
  <c r="Q187" i="12"/>
  <c r="Q213" i="12"/>
  <c r="Q205" i="12"/>
  <c r="Q257" i="12"/>
  <c r="Q196" i="12"/>
  <c r="Q237" i="12"/>
  <c r="Q231" i="12"/>
  <c r="Q248" i="12"/>
  <c r="Q275" i="12"/>
  <c r="Q312" i="12"/>
  <c r="Q329" i="12"/>
  <c r="Q325" i="12"/>
  <c r="Q271" i="12"/>
  <c r="Q334" i="12"/>
  <c r="Q332" i="12"/>
  <c r="Q79" i="12"/>
  <c r="Q96" i="12"/>
  <c r="Q141" i="12"/>
  <c r="Q60" i="12"/>
  <c r="Q132" i="12"/>
  <c r="Q108" i="12"/>
  <c r="Q67" i="12"/>
  <c r="Q42" i="12"/>
  <c r="Q58" i="12"/>
  <c r="Q170" i="12"/>
  <c r="Q164" i="12"/>
  <c r="Q210" i="12"/>
  <c r="Q286" i="12"/>
  <c r="Q218" i="12"/>
  <c r="Q217" i="12"/>
  <c r="Q224" i="12"/>
  <c r="Q280" i="12"/>
  <c r="Q212" i="12"/>
  <c r="Q239" i="12"/>
  <c r="Q235" i="12"/>
  <c r="Q285" i="12"/>
  <c r="Q279" i="12"/>
  <c r="Q316" i="12"/>
  <c r="Q333" i="12"/>
  <c r="Q267" i="12"/>
  <c r="Q305" i="12"/>
  <c r="Q336" i="12"/>
  <c r="Q87" i="12"/>
  <c r="Q104" i="12"/>
  <c r="Q27" i="12"/>
  <c r="Q74" i="12"/>
  <c r="Q35" i="12"/>
  <c r="Q122" i="12"/>
  <c r="Q82" i="12"/>
  <c r="Q57" i="12"/>
  <c r="Q73" i="12"/>
  <c r="Q178" i="12"/>
  <c r="Q168" i="12"/>
  <c r="Q214" i="12"/>
  <c r="Q148" i="12"/>
  <c r="Q226" i="12"/>
  <c r="Q219" i="12"/>
  <c r="Q228" i="12"/>
  <c r="Q284" i="12"/>
  <c r="Q245" i="12"/>
  <c r="Q241" i="12"/>
  <c r="Q256" i="12"/>
  <c r="Q291" i="12"/>
  <c r="Q283" i="12"/>
  <c r="Q337" i="12"/>
  <c r="Q289" i="12"/>
  <c r="Q269" i="12"/>
  <c r="Q309" i="12"/>
  <c r="Q338" i="12"/>
  <c r="Q103" i="12"/>
  <c r="Q120" i="12"/>
  <c r="Q49" i="12"/>
  <c r="Q102" i="12"/>
  <c r="Q62" i="12"/>
  <c r="Q138" i="12"/>
  <c r="Q109" i="12"/>
  <c r="Q84" i="12"/>
  <c r="Q86" i="12"/>
  <c r="Q194" i="12"/>
  <c r="Q147" i="12"/>
  <c r="Q222" i="12"/>
  <c r="Q172" i="12"/>
  <c r="Q242" i="12"/>
  <c r="Q240" i="12"/>
  <c r="Q195" i="12"/>
  <c r="Q303" i="12"/>
  <c r="Q247" i="12"/>
  <c r="Q264" i="12"/>
  <c r="Q197" i="12"/>
  <c r="Q299" i="12"/>
  <c r="Q320" i="12"/>
  <c r="Q261" i="12"/>
  <c r="Q294" i="12"/>
  <c r="Q277" i="12"/>
  <c r="Q263" i="12"/>
  <c r="Q290" i="12"/>
  <c r="Q111" i="12"/>
  <c r="Q128" i="12"/>
  <c r="Q59" i="12"/>
  <c r="Q116" i="12"/>
  <c r="Q77" i="12"/>
  <c r="Q140" i="12"/>
  <c r="Q124" i="12"/>
  <c r="Q99" i="12"/>
  <c r="Q100" i="12"/>
  <c r="Q202" i="12"/>
  <c r="Q171" i="12"/>
  <c r="Q230" i="12"/>
  <c r="Q155" i="12"/>
  <c r="Q250" i="12"/>
  <c r="Q244" i="12"/>
  <c r="Q209" i="12"/>
  <c r="Q311" i="12"/>
  <c r="Q249" i="12"/>
  <c r="Q268" i="12"/>
  <c r="Q204" i="12"/>
  <c r="Q307" i="12"/>
  <c r="Q322" i="12"/>
  <c r="Q302" i="12"/>
  <c r="Q296" i="12"/>
  <c r="Q281" i="12"/>
  <c r="Q273" i="12"/>
  <c r="Q293" i="12"/>
  <c r="Q32" i="12"/>
  <c r="Q130" i="12"/>
  <c r="Q319" i="12"/>
  <c r="Q292" i="12"/>
  <c r="Q53" i="12"/>
  <c r="Q167" i="12"/>
  <c r="Q272" i="12"/>
  <c r="Q287" i="12"/>
  <c r="Q101" i="12"/>
  <c r="Q151" i="12"/>
  <c r="Q203" i="12"/>
  <c r="Q326" i="12"/>
  <c r="Q169" i="12"/>
  <c r="Q246" i="12"/>
  <c r="Q221" i="12"/>
  <c r="Q174" i="12"/>
  <c r="Q258" i="12"/>
  <c r="Q276" i="12"/>
  <c r="Q41" i="12"/>
  <c r="Q201" i="12"/>
  <c r="Q304" i="12"/>
  <c r="Q181" i="12"/>
  <c r="Q220" i="12"/>
  <c r="Q323" i="12"/>
  <c r="Q298" i="12"/>
  <c r="Q134" i="12"/>
  <c r="Q114" i="12"/>
  <c r="O66" i="12"/>
  <c r="O130" i="12"/>
  <c r="O78" i="12"/>
  <c r="O23" i="12"/>
  <c r="O87" i="12"/>
  <c r="O40" i="12"/>
  <c r="O104" i="12"/>
  <c r="O97" i="12"/>
  <c r="O73" i="12"/>
  <c r="O75" i="12"/>
  <c r="O53" i="12"/>
  <c r="O100" i="12"/>
  <c r="O124" i="12"/>
  <c r="O212" i="12"/>
  <c r="O21" i="12"/>
  <c r="O68" i="12"/>
  <c r="O69" i="12"/>
  <c r="O184" i="12"/>
  <c r="O158" i="12"/>
  <c r="O203" i="12"/>
  <c r="O260" i="12"/>
  <c r="O154" i="12"/>
  <c r="O224" i="12"/>
  <c r="O175" i="12"/>
  <c r="O263" i="12"/>
  <c r="O181" i="12"/>
  <c r="O257" i="12"/>
  <c r="O249" i="12"/>
  <c r="O333" i="12"/>
  <c r="O183" i="12"/>
  <c r="O266" i="12"/>
  <c r="O225" i="12"/>
  <c r="O275" i="12"/>
  <c r="O329" i="12"/>
  <c r="O300" i="12"/>
  <c r="O294" i="12"/>
  <c r="O311" i="12"/>
  <c r="O332" i="12"/>
  <c r="O330" i="12"/>
  <c r="O318" i="12"/>
  <c r="O74" i="12"/>
  <c r="O22" i="12"/>
  <c r="O86" i="12"/>
  <c r="O31" i="12"/>
  <c r="O95" i="12"/>
  <c r="O48" i="12"/>
  <c r="O112" i="12"/>
  <c r="O113" i="12"/>
  <c r="O89" i="12"/>
  <c r="O93" i="12"/>
  <c r="O76" i="12"/>
  <c r="O123" i="12"/>
  <c r="O156" i="12"/>
  <c r="O43" i="12"/>
  <c r="O44" i="12"/>
  <c r="O91" i="12"/>
  <c r="O92" i="12"/>
  <c r="O192" i="12"/>
  <c r="O145" i="12"/>
  <c r="O205" i="12"/>
  <c r="O268" i="12"/>
  <c r="O161" i="12"/>
  <c r="O232" i="12"/>
  <c r="O182" i="12"/>
  <c r="O267" i="12"/>
  <c r="O187" i="12"/>
  <c r="O189" i="12"/>
  <c r="O278" i="12"/>
  <c r="O190" i="12"/>
  <c r="O186" i="12"/>
  <c r="O179" i="12"/>
  <c r="O254" i="12"/>
  <c r="O277" i="12"/>
  <c r="O337" i="12"/>
  <c r="O302" i="12"/>
  <c r="O298" i="12"/>
  <c r="O315" i="12"/>
  <c r="O334" i="12"/>
  <c r="O265" i="12"/>
  <c r="O322" i="12"/>
  <c r="O82" i="12"/>
  <c r="O30" i="12"/>
  <c r="O94" i="12"/>
  <c r="O39" i="12"/>
  <c r="O103" i="12"/>
  <c r="O56" i="12"/>
  <c r="O120" i="12"/>
  <c r="O129" i="12"/>
  <c r="O105" i="12"/>
  <c r="O116" i="12"/>
  <c r="O99" i="12"/>
  <c r="O136" i="12"/>
  <c r="O164" i="12"/>
  <c r="O61" i="12"/>
  <c r="O67" i="12"/>
  <c r="O109" i="12"/>
  <c r="O115" i="12"/>
  <c r="O200" i="12"/>
  <c r="O148" i="12"/>
  <c r="O209" i="12"/>
  <c r="O276" i="12"/>
  <c r="O162" i="12"/>
  <c r="O240" i="12"/>
  <c r="O193" i="12"/>
  <c r="O194" i="12"/>
  <c r="O202" i="12"/>
  <c r="O191" i="12"/>
  <c r="O282" i="12"/>
  <c r="O231" i="12"/>
  <c r="O207" i="12"/>
  <c r="O185" i="12"/>
  <c r="O258" i="12"/>
  <c r="O281" i="12"/>
  <c r="O304" i="12"/>
  <c r="O306" i="12"/>
  <c r="O327" i="12"/>
  <c r="O336" i="12"/>
  <c r="O338" i="12"/>
  <c r="O279" i="12"/>
  <c r="O26" i="12"/>
  <c r="O90" i="12"/>
  <c r="O38" i="12"/>
  <c r="O102" i="12"/>
  <c r="O47" i="12"/>
  <c r="O111" i="12"/>
  <c r="O64" i="12"/>
  <c r="O128" i="12"/>
  <c r="O139" i="12"/>
  <c r="O121" i="12"/>
  <c r="O146" i="12"/>
  <c r="O117" i="12"/>
  <c r="O140" i="12"/>
  <c r="O172" i="12"/>
  <c r="O84" i="12"/>
  <c r="O85" i="12"/>
  <c r="O132" i="12"/>
  <c r="O133" i="12"/>
  <c r="O208" i="12"/>
  <c r="O149" i="12"/>
  <c r="O220" i="12"/>
  <c r="O284" i="12"/>
  <c r="O170" i="12"/>
  <c r="O248" i="12"/>
  <c r="O198" i="12"/>
  <c r="O195" i="12"/>
  <c r="O222" i="12"/>
  <c r="O214" i="12"/>
  <c r="O293" i="12"/>
  <c r="O235" i="12"/>
  <c r="O223" i="12"/>
  <c r="O197" i="12"/>
  <c r="O213" i="12"/>
  <c r="O287" i="12"/>
  <c r="O308" i="12"/>
  <c r="O335" i="12"/>
  <c r="O331" i="12"/>
  <c r="O273" i="12"/>
  <c r="O295" i="12"/>
  <c r="O283" i="12"/>
  <c r="O34" i="12"/>
  <c r="O98" i="12"/>
  <c r="O46" i="12"/>
  <c r="O110" i="12"/>
  <c r="O55" i="12"/>
  <c r="O119" i="12"/>
  <c r="O72" i="12"/>
  <c r="O33" i="12"/>
  <c r="O147" i="12"/>
  <c r="O135" i="12"/>
  <c r="O151" i="12"/>
  <c r="O138" i="12"/>
  <c r="O37" i="12"/>
  <c r="O180" i="12"/>
  <c r="O107" i="12"/>
  <c r="O108" i="12"/>
  <c r="O137" i="12"/>
  <c r="O152" i="12"/>
  <c r="O171" i="12"/>
  <c r="O165" i="12"/>
  <c r="O228" i="12"/>
  <c r="O144" i="12"/>
  <c r="O173" i="12"/>
  <c r="O256" i="12"/>
  <c r="O201" i="12"/>
  <c r="O230" i="12"/>
  <c r="O226" i="12"/>
  <c r="O218" i="12"/>
  <c r="O301" i="12"/>
  <c r="O237" i="12"/>
  <c r="O227" i="12"/>
  <c r="O210" i="12"/>
  <c r="O217" i="12"/>
  <c r="O297" i="12"/>
  <c r="O310" i="12"/>
  <c r="O339" i="12"/>
  <c r="O269" i="12"/>
  <c r="O290" i="12"/>
  <c r="O299" i="12"/>
  <c r="O288" i="12"/>
  <c r="O42" i="12"/>
  <c r="O106" i="12"/>
  <c r="O54" i="12"/>
  <c r="O118" i="12"/>
  <c r="O63" i="12"/>
  <c r="O127" i="12"/>
  <c r="O80" i="12"/>
  <c r="O49" i="12"/>
  <c r="O25" i="12"/>
  <c r="O143" i="12"/>
  <c r="O159" i="12"/>
  <c r="O36" i="12"/>
  <c r="O60" i="12"/>
  <c r="O188" i="12"/>
  <c r="O125" i="12"/>
  <c r="O131" i="12"/>
  <c r="O141" i="12"/>
  <c r="O160" i="12"/>
  <c r="O142" i="12"/>
  <c r="O174" i="12"/>
  <c r="O236" i="12"/>
  <c r="O166" i="12"/>
  <c r="O177" i="12"/>
  <c r="O264" i="12"/>
  <c r="O211" i="12"/>
  <c r="O234" i="12"/>
  <c r="O247" i="12"/>
  <c r="O239" i="12"/>
  <c r="O309" i="12"/>
  <c r="O241" i="12"/>
  <c r="O229" i="12"/>
  <c r="O215" i="12"/>
  <c r="O246" i="12"/>
  <c r="O305" i="12"/>
  <c r="O314" i="12"/>
  <c r="O285" i="12"/>
  <c r="O286" i="12"/>
  <c r="O303" i="12"/>
  <c r="O320" i="12"/>
  <c r="O291" i="12"/>
  <c r="O50" i="12"/>
  <c r="O114" i="12"/>
  <c r="O62" i="12"/>
  <c r="O126" i="12"/>
  <c r="O71" i="12"/>
  <c r="O24" i="12"/>
  <c r="O88" i="12"/>
  <c r="O65" i="12"/>
  <c r="O41" i="12"/>
  <c r="O29" i="12"/>
  <c r="O167" i="12"/>
  <c r="O59" i="12"/>
  <c r="O83" i="12"/>
  <c r="O196" i="12"/>
  <c r="O155" i="12"/>
  <c r="O27" i="12"/>
  <c r="O28" i="12"/>
  <c r="O168" i="12"/>
  <c r="O150" i="12"/>
  <c r="O178" i="12"/>
  <c r="O244" i="12"/>
  <c r="O169" i="12"/>
  <c r="O206" i="12"/>
  <c r="O272" i="12"/>
  <c r="O238" i="12"/>
  <c r="O255" i="12"/>
  <c r="O251" i="12"/>
  <c r="O243" i="12"/>
  <c r="O317" i="12"/>
  <c r="O270" i="12"/>
  <c r="O233" i="12"/>
  <c r="O219" i="12"/>
  <c r="O250" i="12"/>
  <c r="O313" i="12"/>
  <c r="O261" i="12"/>
  <c r="O289" i="12"/>
  <c r="O319" i="12"/>
  <c r="O307" i="12"/>
  <c r="O324" i="12"/>
  <c r="O312" i="12"/>
  <c r="O32" i="12"/>
  <c r="O204" i="12"/>
  <c r="O153" i="12"/>
  <c r="O274" i="12"/>
  <c r="O328" i="12"/>
  <c r="O96" i="12"/>
  <c r="O163" i="12"/>
  <c r="O216" i="12"/>
  <c r="O262" i="12"/>
  <c r="O326" i="12"/>
  <c r="O81" i="12"/>
  <c r="O45" i="12"/>
  <c r="O280" i="12"/>
  <c r="O221" i="12"/>
  <c r="O316" i="12"/>
  <c r="O58" i="12"/>
  <c r="O57" i="12"/>
  <c r="O51" i="12"/>
  <c r="O242" i="12"/>
  <c r="O271" i="12"/>
  <c r="O70" i="12"/>
  <c r="O35" i="12"/>
  <c r="O157" i="12"/>
  <c r="O253" i="12"/>
  <c r="O296" i="12"/>
  <c r="O134" i="12"/>
  <c r="O77" i="12"/>
  <c r="O199" i="12"/>
  <c r="O245" i="12"/>
  <c r="O292" i="12"/>
  <c r="O176" i="12"/>
  <c r="O252" i="12"/>
  <c r="O259" i="12"/>
  <c r="O325" i="12"/>
  <c r="O122" i="12"/>
  <c r="O321" i="12"/>
  <c r="O79" i="12"/>
  <c r="O323" i="12"/>
  <c r="O52" i="12"/>
  <c r="O101" i="12"/>
  <c r="O7" i="12"/>
  <c r="E4" i="12" s="1"/>
  <c r="E14" i="11"/>
  <c r="Q49" i="2"/>
  <c r="Q113" i="2"/>
  <c r="Q74" i="2"/>
  <c r="Q58" i="2"/>
  <c r="Q73" i="2"/>
  <c r="Q28" i="2"/>
  <c r="Q101" i="2"/>
  <c r="Q65" i="2"/>
  <c r="Q46" i="2"/>
  <c r="Q48" i="2"/>
  <c r="Q128" i="2"/>
  <c r="Q75" i="2"/>
  <c r="Q156" i="2"/>
  <c r="Q114" i="2"/>
  <c r="Q53" i="2"/>
  <c r="Q140" i="2"/>
  <c r="Q104" i="2"/>
  <c r="Q80" i="2"/>
  <c r="Q34" i="2"/>
  <c r="Q134" i="2"/>
  <c r="Q84" i="2"/>
  <c r="Q24" i="2"/>
  <c r="Q120" i="2"/>
  <c r="Q311" i="2"/>
  <c r="Q247" i="2"/>
  <c r="Q320" i="2"/>
  <c r="Q329" i="2"/>
  <c r="Q265" i="2"/>
  <c r="Q338" i="2"/>
  <c r="Q331" i="2"/>
  <c r="Q267" i="2"/>
  <c r="Q332" i="2"/>
  <c r="Q318" i="2"/>
  <c r="Q254" i="2"/>
  <c r="Q214" i="2"/>
  <c r="Q193" i="2"/>
  <c r="Q203" i="2"/>
  <c r="Q284" i="2"/>
  <c r="Q216" i="2"/>
  <c r="Q309" i="2"/>
  <c r="Q181" i="2"/>
  <c r="Q198" i="2"/>
  <c r="Q256" i="2"/>
  <c r="Q183" i="2"/>
  <c r="Q221" i="2"/>
  <c r="Q160" i="2"/>
  <c r="Q81" i="2"/>
  <c r="Q55" i="2"/>
  <c r="Q67" i="2"/>
  <c r="Q135" i="2"/>
  <c r="Q87" i="2"/>
  <c r="Q27" i="2"/>
  <c r="Q124" i="2"/>
  <c r="Q66" i="2"/>
  <c r="Q149" i="2"/>
  <c r="Q116" i="2"/>
  <c r="Q93" i="2"/>
  <c r="Q45" i="2"/>
  <c r="Q144" i="2"/>
  <c r="Q96" i="2"/>
  <c r="Q36" i="2"/>
  <c r="Q129" i="2"/>
  <c r="Q303" i="2"/>
  <c r="Q239" i="2"/>
  <c r="Q312" i="2"/>
  <c r="Q321" i="2"/>
  <c r="Q257" i="2"/>
  <c r="Q330" i="2"/>
  <c r="Q323" i="2"/>
  <c r="Q259" i="2"/>
  <c r="Q324" i="2"/>
  <c r="Q310" i="2"/>
  <c r="Q317" i="2"/>
  <c r="Q210" i="2"/>
  <c r="Q161" i="2"/>
  <c r="Q195" i="2"/>
  <c r="Q276" i="2"/>
  <c r="Q213" i="2"/>
  <c r="Q285" i="2"/>
  <c r="Q173" i="2"/>
  <c r="Q190" i="2"/>
  <c r="Q250" i="2"/>
  <c r="Q175" i="2"/>
  <c r="Q208" i="2"/>
  <c r="Q201" i="2"/>
  <c r="Q89" i="2"/>
  <c r="Q64" i="2"/>
  <c r="Q76" i="2"/>
  <c r="Q143" i="2"/>
  <c r="Q99" i="2"/>
  <c r="Q40" i="2"/>
  <c r="Q131" i="2"/>
  <c r="Q78" i="2"/>
  <c r="Q31" i="2"/>
  <c r="Q141" i="2"/>
  <c r="Q106" i="2"/>
  <c r="Q59" i="2"/>
  <c r="Q153" i="2"/>
  <c r="Q108" i="2"/>
  <c r="Q50" i="2"/>
  <c r="Q137" i="2"/>
  <c r="Q295" i="2"/>
  <c r="Q231" i="2"/>
  <c r="Q304" i="2"/>
  <c r="Q313" i="2"/>
  <c r="Q249" i="2"/>
  <c r="Q322" i="2"/>
  <c r="Q315" i="2"/>
  <c r="Q251" i="2"/>
  <c r="Q316" i="2"/>
  <c r="Q302" i="2"/>
  <c r="Q293" i="2"/>
  <c r="Q202" i="2"/>
  <c r="Q268" i="2"/>
  <c r="Q187" i="2"/>
  <c r="Q266" i="2"/>
  <c r="Q204" i="2"/>
  <c r="Q277" i="2"/>
  <c r="Q165" i="2"/>
  <c r="Q182" i="2"/>
  <c r="Q244" i="2"/>
  <c r="Q167" i="2"/>
  <c r="Q205" i="2"/>
  <c r="Q21" i="2"/>
  <c r="Q97" i="2"/>
  <c r="Q83" i="2"/>
  <c r="Q85" i="2"/>
  <c r="Q151" i="2"/>
  <c r="Q111" i="2"/>
  <c r="Q52" i="2"/>
  <c r="Q139" i="2"/>
  <c r="Q90" i="2"/>
  <c r="Q43" i="2"/>
  <c r="Q150" i="2"/>
  <c r="Q117" i="2"/>
  <c r="Q70" i="2"/>
  <c r="Q23" i="2"/>
  <c r="Q119" i="2"/>
  <c r="Q61" i="2"/>
  <c r="Q146" i="2"/>
  <c r="Q287" i="2"/>
  <c r="Q223" i="2"/>
  <c r="Q296" i="2"/>
  <c r="Q305" i="2"/>
  <c r="Q241" i="2"/>
  <c r="Q314" i="2"/>
  <c r="Q307" i="2"/>
  <c r="Q243" i="2"/>
  <c r="Q308" i="2"/>
  <c r="Q294" i="2"/>
  <c r="Q274" i="2"/>
  <c r="Q194" i="2"/>
  <c r="Q253" i="2"/>
  <c r="Q179" i="2"/>
  <c r="Q260" i="2"/>
  <c r="Q196" i="2"/>
  <c r="Q258" i="2"/>
  <c r="Q333" i="2"/>
  <c r="Q174" i="2"/>
  <c r="Q234" i="2"/>
  <c r="Q159" i="2"/>
  <c r="Q200" i="2"/>
  <c r="Q25" i="2"/>
  <c r="Q105" i="2"/>
  <c r="Q92" i="2"/>
  <c r="Q94" i="2"/>
  <c r="Q26" i="2"/>
  <c r="Q123" i="2"/>
  <c r="Q63" i="2"/>
  <c r="Q148" i="2"/>
  <c r="Q102" i="2"/>
  <c r="Q54" i="2"/>
  <c r="Q32" i="2"/>
  <c r="Q133" i="2"/>
  <c r="Q82" i="2"/>
  <c r="Q35" i="2"/>
  <c r="Q127" i="2"/>
  <c r="Q72" i="2"/>
  <c r="Q155" i="2"/>
  <c r="Q279" i="2"/>
  <c r="Q215" i="2"/>
  <c r="Q288" i="2"/>
  <c r="Q297" i="2"/>
  <c r="Q233" i="2"/>
  <c r="Q306" i="2"/>
  <c r="Q299" i="2"/>
  <c r="Q235" i="2"/>
  <c r="Q300" i="2"/>
  <c r="Q286" i="2"/>
  <c r="Q269" i="2"/>
  <c r="Q186" i="2"/>
  <c r="Q242" i="2"/>
  <c r="Q171" i="2"/>
  <c r="Q248" i="2"/>
  <c r="Q188" i="2"/>
  <c r="Q252" i="2"/>
  <c r="Q264" i="2"/>
  <c r="Q166" i="2"/>
  <c r="Q228" i="2"/>
  <c r="Q185" i="2"/>
  <c r="Q192" i="2"/>
  <c r="Q33" i="2"/>
  <c r="Q121" i="2"/>
  <c r="Q110" i="2"/>
  <c r="Q103" i="2"/>
  <c r="Q38" i="2"/>
  <c r="Q130" i="2"/>
  <c r="Q77" i="2"/>
  <c r="Q157" i="2"/>
  <c r="Q115" i="2"/>
  <c r="Q68" i="2"/>
  <c r="Q44" i="2"/>
  <c r="Q142" i="2"/>
  <c r="Q95" i="2"/>
  <c r="Q47" i="2"/>
  <c r="Q136" i="2"/>
  <c r="Q86" i="2"/>
  <c r="Q335" i="2"/>
  <c r="Q271" i="2"/>
  <c r="Q207" i="2"/>
  <c r="Q280" i="2"/>
  <c r="Q289" i="2"/>
  <c r="Q225" i="2"/>
  <c r="Q298" i="2"/>
  <c r="Q291" i="2"/>
  <c r="Q227" i="2"/>
  <c r="Q292" i="2"/>
  <c r="Q278" i="2"/>
  <c r="Q261" i="2"/>
  <c r="Q178" i="2"/>
  <c r="Q236" i="2"/>
  <c r="Q163" i="2"/>
  <c r="Q245" i="2"/>
  <c r="Q180" i="2"/>
  <c r="Q206" i="2"/>
  <c r="Q238" i="2"/>
  <c r="Q158" i="2"/>
  <c r="Q218" i="2"/>
  <c r="Q240" i="2"/>
  <c r="Q184" i="2"/>
  <c r="Q41" i="2"/>
  <c r="Q126" i="2"/>
  <c r="Q30" i="2"/>
  <c r="Q112" i="2"/>
  <c r="Q51" i="2"/>
  <c r="Q138" i="2"/>
  <c r="Q88" i="2"/>
  <c r="Q29" i="2"/>
  <c r="Q125" i="2"/>
  <c r="Q79" i="2"/>
  <c r="Q56" i="2"/>
  <c r="Q152" i="2"/>
  <c r="Q107" i="2"/>
  <c r="Q60" i="2"/>
  <c r="Q145" i="2"/>
  <c r="Q98" i="2"/>
  <c r="Q327" i="2"/>
  <c r="Q263" i="2"/>
  <c r="Q336" i="2"/>
  <c r="Q272" i="2"/>
  <c r="Q281" i="2"/>
  <c r="Q217" i="2"/>
  <c r="Q290" i="2"/>
  <c r="Q283" i="2"/>
  <c r="Q219" i="2"/>
  <c r="Q334" i="2"/>
  <c r="Q270" i="2"/>
  <c r="Q246" i="2"/>
  <c r="Q170" i="2"/>
  <c r="Q226" i="2"/>
  <c r="Q301" i="2"/>
  <c r="Q232" i="2"/>
  <c r="Q172" i="2"/>
  <c r="Q197" i="2"/>
  <c r="Q222" i="2"/>
  <c r="Q177" i="2"/>
  <c r="Q199" i="2"/>
  <c r="Q237" i="2"/>
  <c r="Q176" i="2"/>
  <c r="Q147" i="2"/>
  <c r="Q71" i="2"/>
  <c r="Q209" i="2"/>
  <c r="Q220" i="2"/>
  <c r="Q224" i="2"/>
  <c r="Q100" i="2"/>
  <c r="Q154" i="2"/>
  <c r="Q282" i="2"/>
  <c r="Q325" i="2"/>
  <c r="Q168" i="2"/>
  <c r="Q42" i="2"/>
  <c r="Q109" i="2"/>
  <c r="Q275" i="2"/>
  <c r="Q229" i="2"/>
  <c r="Q57" i="2"/>
  <c r="Q132" i="2"/>
  <c r="Q319" i="2"/>
  <c r="Q211" i="2"/>
  <c r="Q164" i="2"/>
  <c r="Q37" i="2"/>
  <c r="Q91" i="2"/>
  <c r="Q255" i="2"/>
  <c r="Q326" i="2"/>
  <c r="Q189" i="2"/>
  <c r="Q39" i="2"/>
  <c r="Q69" i="2"/>
  <c r="Q328" i="2"/>
  <c r="Q262" i="2"/>
  <c r="Q212" i="2"/>
  <c r="Q122" i="2"/>
  <c r="Q22" i="2"/>
  <c r="Q337" i="2"/>
  <c r="Q230" i="2"/>
  <c r="Q169" i="2"/>
  <c r="Q62" i="2"/>
  <c r="Q118" i="2"/>
  <c r="Q273" i="2"/>
  <c r="Q162" i="2"/>
  <c r="Q191" i="2"/>
  <c r="P34" i="12"/>
  <c r="P30" i="12"/>
  <c r="P23" i="12"/>
  <c r="P87" i="12"/>
  <c r="P40" i="12"/>
  <c r="P104" i="12"/>
  <c r="P66" i="12"/>
  <c r="P62" i="12"/>
  <c r="P55" i="12"/>
  <c r="P119" i="12"/>
  <c r="P72" i="12"/>
  <c r="P25" i="12"/>
  <c r="P58" i="12"/>
  <c r="P78" i="12"/>
  <c r="P95" i="12"/>
  <c r="P64" i="12"/>
  <c r="P57" i="12"/>
  <c r="P148" i="12"/>
  <c r="P125" i="12"/>
  <c r="P124" i="12"/>
  <c r="P113" i="12"/>
  <c r="P138" i="12"/>
  <c r="P130" i="12"/>
  <c r="P205" i="12"/>
  <c r="P147" i="12"/>
  <c r="P133" i="12"/>
  <c r="P134" i="12"/>
  <c r="P123" i="12"/>
  <c r="P193" i="12"/>
  <c r="P159" i="12"/>
  <c r="P229" i="12"/>
  <c r="P149" i="12"/>
  <c r="P162" i="12"/>
  <c r="P225" i="12"/>
  <c r="P232" i="12"/>
  <c r="P242" i="12"/>
  <c r="P234" i="12"/>
  <c r="P222" i="12"/>
  <c r="P294" i="12"/>
  <c r="P214" i="12"/>
  <c r="P190" i="12"/>
  <c r="P183" i="12"/>
  <c r="P210" i="12"/>
  <c r="P283" i="12"/>
  <c r="P284" i="12"/>
  <c r="P329" i="12"/>
  <c r="P267" i="12"/>
  <c r="P309" i="12"/>
  <c r="P311" i="12"/>
  <c r="P307" i="12"/>
  <c r="P74" i="12"/>
  <c r="P86" i="12"/>
  <c r="P103" i="12"/>
  <c r="P80" i="12"/>
  <c r="P73" i="12"/>
  <c r="P33" i="12"/>
  <c r="P136" i="12"/>
  <c r="P152" i="12"/>
  <c r="P126" i="12"/>
  <c r="P142" i="12"/>
  <c r="P150" i="12"/>
  <c r="P27" i="12"/>
  <c r="P156" i="12"/>
  <c r="P139" i="12"/>
  <c r="P135" i="12"/>
  <c r="P137" i="12"/>
  <c r="P201" i="12"/>
  <c r="P158" i="12"/>
  <c r="P237" i="12"/>
  <c r="P174" i="12"/>
  <c r="P167" i="12"/>
  <c r="P233" i="12"/>
  <c r="P236" i="12"/>
  <c r="P188" i="12"/>
  <c r="P255" i="12"/>
  <c r="P226" i="12"/>
  <c r="P302" i="12"/>
  <c r="P218" i="12"/>
  <c r="P203" i="12"/>
  <c r="P208" i="12"/>
  <c r="P215" i="12"/>
  <c r="P298" i="12"/>
  <c r="P288" i="12"/>
  <c r="P333" i="12"/>
  <c r="P292" i="12"/>
  <c r="P319" i="12"/>
  <c r="P315" i="12"/>
  <c r="P328" i="12"/>
  <c r="P82" i="12"/>
  <c r="P31" i="12"/>
  <c r="P111" i="12"/>
  <c r="P88" i="12"/>
  <c r="P89" i="12"/>
  <c r="P49" i="12"/>
  <c r="P144" i="12"/>
  <c r="P160" i="12"/>
  <c r="P43" i="12"/>
  <c r="P21" i="12"/>
  <c r="P157" i="12"/>
  <c r="P45" i="12"/>
  <c r="P28" i="12"/>
  <c r="P29" i="12"/>
  <c r="P145" i="12"/>
  <c r="P141" i="12"/>
  <c r="P164" i="12"/>
  <c r="P172" i="12"/>
  <c r="P245" i="12"/>
  <c r="P178" i="12"/>
  <c r="P175" i="12"/>
  <c r="P241" i="12"/>
  <c r="P246" i="12"/>
  <c r="P194" i="12"/>
  <c r="P180" i="12"/>
  <c r="P247" i="12"/>
  <c r="P310" i="12"/>
  <c r="P239" i="12"/>
  <c r="P231" i="12"/>
  <c r="P223" i="12"/>
  <c r="P219" i="12"/>
  <c r="P306" i="12"/>
  <c r="P291" i="12"/>
  <c r="P296" i="12"/>
  <c r="P313" i="12"/>
  <c r="P323" i="12"/>
  <c r="P336" i="12"/>
  <c r="P332" i="12"/>
  <c r="P22" i="12"/>
  <c r="P39" i="12"/>
  <c r="P127" i="12"/>
  <c r="P96" i="12"/>
  <c r="P99" i="12"/>
  <c r="P65" i="12"/>
  <c r="P36" i="12"/>
  <c r="P168" i="12"/>
  <c r="P61" i="12"/>
  <c r="P44" i="12"/>
  <c r="P165" i="12"/>
  <c r="P68" i="12"/>
  <c r="P51" i="12"/>
  <c r="P52" i="12"/>
  <c r="P35" i="12"/>
  <c r="P153" i="12"/>
  <c r="P170" i="12"/>
  <c r="P182" i="12"/>
  <c r="P253" i="12"/>
  <c r="P143" i="12"/>
  <c r="P179" i="12"/>
  <c r="P249" i="12"/>
  <c r="P250" i="12"/>
  <c r="P195" i="12"/>
  <c r="P187" i="12"/>
  <c r="P251" i="12"/>
  <c r="P318" i="12"/>
  <c r="P243" i="12"/>
  <c r="P235" i="12"/>
  <c r="P227" i="12"/>
  <c r="P240" i="12"/>
  <c r="P314" i="12"/>
  <c r="P312" i="12"/>
  <c r="P300" i="12"/>
  <c r="P317" i="12"/>
  <c r="P259" i="12"/>
  <c r="P278" i="12"/>
  <c r="P275" i="12"/>
  <c r="P26" i="12"/>
  <c r="P46" i="12"/>
  <c r="P63" i="12"/>
  <c r="P32" i="12"/>
  <c r="P120" i="12"/>
  <c r="P121" i="12"/>
  <c r="P93" i="12"/>
  <c r="P77" i="12"/>
  <c r="P60" i="12"/>
  <c r="P100" i="12"/>
  <c r="P85" i="12"/>
  <c r="P181" i="12"/>
  <c r="P102" i="12"/>
  <c r="P91" i="12"/>
  <c r="P92" i="12"/>
  <c r="P76" i="12"/>
  <c r="P169" i="12"/>
  <c r="P146" i="12"/>
  <c r="P207" i="12"/>
  <c r="P269" i="12"/>
  <c r="P163" i="12"/>
  <c r="P204" i="12"/>
  <c r="P265" i="12"/>
  <c r="P224" i="12"/>
  <c r="P216" i="12"/>
  <c r="P199" i="12"/>
  <c r="P276" i="12"/>
  <c r="P334" i="12"/>
  <c r="P268" i="12"/>
  <c r="P260" i="12"/>
  <c r="P252" i="12"/>
  <c r="P254" i="12"/>
  <c r="P330" i="12"/>
  <c r="P337" i="12"/>
  <c r="P325" i="12"/>
  <c r="P331" i="12"/>
  <c r="P287" i="12"/>
  <c r="P290" i="12"/>
  <c r="P299" i="12"/>
  <c r="P42" i="12"/>
  <c r="P54" i="12"/>
  <c r="P71" i="12"/>
  <c r="P48" i="12"/>
  <c r="P128" i="12"/>
  <c r="P131" i="12"/>
  <c r="P105" i="12"/>
  <c r="P97" i="12"/>
  <c r="P83" i="12"/>
  <c r="P114" i="12"/>
  <c r="P101" i="12"/>
  <c r="P189" i="12"/>
  <c r="P117" i="12"/>
  <c r="P106" i="12"/>
  <c r="P107" i="12"/>
  <c r="P94" i="12"/>
  <c r="P177" i="12"/>
  <c r="P171" i="12"/>
  <c r="P213" i="12"/>
  <c r="P277" i="12"/>
  <c r="P166" i="12"/>
  <c r="P211" i="12"/>
  <c r="P273" i="12"/>
  <c r="P228" i="12"/>
  <c r="P220" i="12"/>
  <c r="P202" i="12"/>
  <c r="P286" i="12"/>
  <c r="P191" i="12"/>
  <c r="P176" i="12"/>
  <c r="P270" i="12"/>
  <c r="P262" i="12"/>
  <c r="P258" i="12"/>
  <c r="P338" i="12"/>
  <c r="P304" i="12"/>
  <c r="P335" i="12"/>
  <c r="P271" i="12"/>
  <c r="P297" i="12"/>
  <c r="P293" i="12"/>
  <c r="P320" i="12"/>
  <c r="P24" i="12"/>
  <c r="P59" i="12"/>
  <c r="P173" i="12"/>
  <c r="P53" i="12"/>
  <c r="P261" i="12"/>
  <c r="P198" i="12"/>
  <c r="P326" i="12"/>
  <c r="P244" i="12"/>
  <c r="P327" i="12"/>
  <c r="P56" i="12"/>
  <c r="P110" i="12"/>
  <c r="P197" i="12"/>
  <c r="P108" i="12"/>
  <c r="P285" i="12"/>
  <c r="P238" i="12"/>
  <c r="P206" i="12"/>
  <c r="P279" i="12"/>
  <c r="P305" i="12"/>
  <c r="P112" i="12"/>
  <c r="P37" i="12"/>
  <c r="P90" i="12"/>
  <c r="P161" i="12"/>
  <c r="P155" i="12"/>
  <c r="P209" i="12"/>
  <c r="P264" i="12"/>
  <c r="P322" i="12"/>
  <c r="P263" i="12"/>
  <c r="P50" i="12"/>
  <c r="P41" i="12"/>
  <c r="P98" i="12"/>
  <c r="P132" i="12"/>
  <c r="P185" i="12"/>
  <c r="P154" i="12"/>
  <c r="P230" i="12"/>
  <c r="P184" i="12"/>
  <c r="P280" i="12"/>
  <c r="P301" i="12"/>
  <c r="P38" i="12"/>
  <c r="P109" i="12"/>
  <c r="P84" i="12"/>
  <c r="P69" i="12"/>
  <c r="P192" i="12"/>
  <c r="P200" i="12"/>
  <c r="P196" i="12"/>
  <c r="P256" i="12"/>
  <c r="P316" i="12"/>
  <c r="P282" i="12"/>
  <c r="P70" i="12"/>
  <c r="P140" i="12"/>
  <c r="P129" i="12"/>
  <c r="P118" i="12"/>
  <c r="P151" i="12"/>
  <c r="P217" i="12"/>
  <c r="P212" i="12"/>
  <c r="P274" i="12"/>
  <c r="P308" i="12"/>
  <c r="P303" i="12"/>
  <c r="P47" i="12"/>
  <c r="P81" i="12"/>
  <c r="P67" i="12"/>
  <c r="P75" i="12"/>
  <c r="P186" i="12"/>
  <c r="P257" i="12"/>
  <c r="P272" i="12"/>
  <c r="P248" i="12"/>
  <c r="P321" i="12"/>
  <c r="P295" i="12"/>
  <c r="P116" i="12"/>
  <c r="P122" i="12"/>
  <c r="P221" i="12"/>
  <c r="P281" i="12"/>
  <c r="P289" i="12"/>
  <c r="P266" i="12"/>
  <c r="P79" i="12"/>
  <c r="P339" i="12"/>
  <c r="P115" i="12"/>
  <c r="P324" i="12"/>
  <c r="P18" i="7"/>
  <c r="O18" i="2"/>
  <c r="Q18" i="7"/>
  <c r="Q18" i="2"/>
  <c r="P18" i="12"/>
  <c r="O18" i="7"/>
  <c r="Q18" i="12"/>
  <c r="P18" i="2"/>
  <c r="O18" i="12"/>
  <c r="E6" i="2" l="1"/>
  <c r="E9" i="2" s="1"/>
  <c r="E10" i="2" s="1"/>
  <c r="M45" i="7"/>
  <c r="M282" i="7"/>
  <c r="M120" i="7"/>
  <c r="M298" i="7"/>
  <c r="M243" i="7"/>
  <c r="M104" i="7"/>
  <c r="M260" i="7"/>
  <c r="M256" i="7"/>
  <c r="M67" i="7"/>
  <c r="M319" i="7"/>
  <c r="M235" i="7"/>
  <c r="M51" i="7"/>
  <c r="M294" i="7"/>
  <c r="M171" i="7"/>
  <c r="M226" i="7"/>
  <c r="M167" i="7"/>
  <c r="M210" i="7"/>
  <c r="M290" i="7"/>
  <c r="M188" i="7"/>
  <c r="M148" i="7"/>
  <c r="M29" i="7"/>
  <c r="M39" i="7"/>
  <c r="M254" i="7"/>
  <c r="M215" i="7"/>
  <c r="M123" i="7"/>
  <c r="M126" i="7"/>
  <c r="M49" i="7"/>
  <c r="M307" i="7"/>
  <c r="M227" i="7"/>
  <c r="M61" i="7"/>
  <c r="M286" i="7"/>
  <c r="M223" i="7"/>
  <c r="M300" i="7"/>
  <c r="M257" i="7"/>
  <c r="M292" i="7"/>
  <c r="M296" i="7"/>
  <c r="M327" i="7"/>
  <c r="M321" i="7"/>
  <c r="M162" i="7"/>
  <c r="M323" i="7"/>
  <c r="M305" i="7"/>
  <c r="M301" i="7"/>
  <c r="M125" i="7"/>
  <c r="M55" i="7"/>
  <c r="M332" i="7"/>
  <c r="M149" i="7"/>
  <c r="M214" i="7"/>
  <c r="M312" i="7"/>
  <c r="M261" i="7"/>
  <c r="M191" i="7"/>
  <c r="M279" i="7"/>
  <c r="M253" i="7"/>
  <c r="M156" i="7"/>
  <c r="M252" i="7"/>
  <c r="M236" i="7"/>
  <c r="M119" i="7"/>
  <c r="M228" i="7"/>
  <c r="M324" i="7"/>
  <c r="M211" i="7"/>
  <c r="M289" i="7"/>
  <c r="V7" i="7"/>
  <c r="M130" i="7"/>
  <c r="M42" i="7"/>
  <c r="M270" i="7"/>
  <c r="M229" i="7"/>
  <c r="M135" i="7"/>
  <c r="M325" i="7"/>
  <c r="M185" i="7"/>
  <c r="M71" i="7"/>
  <c r="M317" i="7"/>
  <c r="M181" i="7"/>
  <c r="M151" i="7"/>
  <c r="M230" i="7"/>
  <c r="M143" i="7"/>
  <c r="M334" i="7"/>
  <c r="M280" i="7"/>
  <c r="M132" i="7"/>
  <c r="M110" i="7"/>
  <c r="M291" i="7"/>
  <c r="M87" i="7"/>
  <c r="M166" i="7"/>
  <c r="M303" i="7"/>
  <c r="M240" i="7"/>
  <c r="M150" i="7"/>
  <c r="M278" i="7"/>
  <c r="M176" i="7"/>
  <c r="M112" i="7"/>
  <c r="M153" i="7"/>
  <c r="M96" i="7"/>
  <c r="M268" i="7"/>
  <c r="M217" i="7"/>
  <c r="M84" i="7"/>
  <c r="M232" i="7"/>
  <c r="M330" i="7"/>
  <c r="M140" i="7"/>
  <c r="M134" i="7"/>
  <c r="M68" i="7"/>
  <c r="M271" i="7"/>
  <c r="M281" i="7"/>
  <c r="M85" i="7"/>
  <c r="M31" i="7"/>
  <c r="M311" i="7"/>
  <c r="M213" i="7"/>
  <c r="M108" i="7"/>
  <c r="V15" i="7"/>
  <c r="M41" i="7"/>
  <c r="M192" i="7"/>
  <c r="V13" i="7"/>
  <c r="M234" i="7"/>
  <c r="M24" i="7"/>
  <c r="M52" i="7"/>
  <c r="M299" i="7"/>
  <c r="M244" i="7"/>
  <c r="M177" i="7"/>
  <c r="M158" i="7"/>
  <c r="M81" i="7"/>
  <c r="M233" i="7"/>
  <c r="M139" i="7"/>
  <c r="M43" i="7"/>
  <c r="M40" i="7"/>
  <c r="M205" i="7"/>
  <c r="M272" i="7"/>
  <c r="M239" i="7"/>
  <c r="V3" i="7"/>
  <c r="M36" i="7"/>
  <c r="M277" i="7"/>
  <c r="M237" i="7"/>
  <c r="M21" i="7"/>
  <c r="M64" i="7"/>
  <c r="M262" i="7"/>
  <c r="M255" i="7"/>
  <c r="M208" i="7"/>
  <c r="M77" i="7"/>
  <c r="M97" i="7"/>
  <c r="M329" i="7"/>
  <c r="M197" i="7"/>
  <c r="M170" i="7"/>
  <c r="M62" i="7"/>
  <c r="V18" i="7"/>
  <c r="M284" i="7"/>
  <c r="M155" i="7"/>
  <c r="M266" i="7"/>
  <c r="M107" i="7"/>
  <c r="V17" i="7"/>
  <c r="M44" i="7"/>
  <c r="M165" i="7"/>
  <c r="M224" i="7"/>
  <c r="M202" i="7"/>
  <c r="M78" i="7"/>
  <c r="M146" i="7"/>
  <c r="M293" i="7"/>
  <c r="M335" i="7"/>
  <c r="M93" i="7"/>
  <c r="M175" i="7"/>
  <c r="M308" i="7"/>
  <c r="M25" i="7"/>
  <c r="M258" i="7"/>
  <c r="M304" i="7"/>
  <c r="M144" i="7"/>
  <c r="M94" i="7"/>
  <c r="M74" i="7"/>
  <c r="M209" i="7"/>
  <c r="M212" i="7"/>
  <c r="M89" i="7"/>
  <c r="M32" i="7"/>
  <c r="M267" i="7"/>
  <c r="M163" i="7"/>
  <c r="M129" i="7"/>
  <c r="V20" i="7"/>
  <c r="M23" i="7"/>
  <c r="M265" i="7"/>
  <c r="M238" i="7"/>
  <c r="V6" i="7"/>
  <c r="M30" i="7"/>
  <c r="M58" i="7"/>
  <c r="M315" i="7"/>
  <c r="M225" i="7"/>
  <c r="M183" i="7"/>
  <c r="M53" i="7"/>
  <c r="M63" i="7"/>
  <c r="M82" i="7"/>
  <c r="M297" i="7"/>
  <c r="M141" i="7"/>
  <c r="M138" i="7"/>
  <c r="M46" i="7"/>
  <c r="M164" i="7"/>
  <c r="M285" i="7"/>
  <c r="M245" i="7"/>
  <c r="M35" i="7"/>
  <c r="M316" i="7"/>
  <c r="M145" i="7"/>
  <c r="M131" i="7"/>
  <c r="M27" i="7"/>
  <c r="M70" i="7"/>
  <c r="M259" i="7"/>
  <c r="V2" i="7"/>
  <c r="M195" i="7"/>
  <c r="M83" i="7"/>
  <c r="M60" i="7"/>
  <c r="M101" i="7"/>
  <c r="M200" i="7"/>
  <c r="M174" i="7"/>
  <c r="M98" i="7"/>
  <c r="M26" i="7"/>
  <c r="M302" i="7"/>
  <c r="M157" i="7"/>
  <c r="V14" i="7"/>
  <c r="M121" i="7"/>
  <c r="M80" i="7"/>
  <c r="M50" i="7"/>
  <c r="M241" i="7"/>
  <c r="M206" i="7"/>
  <c r="M99" i="7"/>
  <c r="M106" i="7"/>
  <c r="M326" i="7"/>
  <c r="M147" i="7"/>
  <c r="M220" i="7"/>
  <c r="M194" i="7"/>
  <c r="M322" i="7"/>
  <c r="M100" i="7"/>
  <c r="M216" i="7"/>
  <c r="M186" i="7"/>
  <c r="M38" i="7"/>
  <c r="M333" i="7"/>
  <c r="M196" i="7"/>
  <c r="M133" i="7"/>
  <c r="M242" i="7"/>
  <c r="M28" i="7"/>
  <c r="M180" i="7"/>
  <c r="M95" i="7"/>
  <c r="V10" i="7"/>
  <c r="M33" i="7"/>
  <c r="M310" i="7"/>
  <c r="M248" i="7"/>
  <c r="M189" i="7"/>
  <c r="M59" i="7"/>
  <c r="M48" i="7"/>
  <c r="M219" i="7"/>
  <c r="M173" i="7"/>
  <c r="M142" i="7"/>
  <c r="M65" i="7"/>
  <c r="M283" i="7"/>
  <c r="M159" i="7"/>
  <c r="M275" i="7"/>
  <c r="V9" i="7"/>
  <c r="M137" i="7"/>
  <c r="M88" i="7"/>
  <c r="M328" i="7"/>
  <c r="M184" i="7"/>
  <c r="M201" i="7"/>
  <c r="M122" i="7"/>
  <c r="M314" i="7"/>
  <c r="M269" i="7"/>
  <c r="M111" i="7"/>
  <c r="M199" i="7"/>
  <c r="M178" i="7"/>
  <c r="M66" i="7"/>
  <c r="M247" i="7"/>
  <c r="M187" i="7"/>
  <c r="M69" i="7"/>
  <c r="M79" i="7"/>
  <c r="M309" i="7"/>
  <c r="M169" i="7"/>
  <c r="M90" i="7"/>
  <c r="M218" i="7"/>
  <c r="M86" i="7"/>
  <c r="M124" i="7"/>
  <c r="M250" i="7"/>
  <c r="M91" i="7"/>
  <c r="M118" i="7"/>
  <c r="M76" i="7"/>
  <c r="M179" i="7"/>
  <c r="M331" i="7"/>
  <c r="M73" i="7"/>
  <c r="M274" i="7"/>
  <c r="V11" i="7"/>
  <c r="V8" i="7"/>
  <c r="M203" i="7"/>
  <c r="M57" i="7"/>
  <c r="M263" i="7"/>
  <c r="V4" i="7"/>
  <c r="M117" i="7"/>
  <c r="M114" i="7"/>
  <c r="M320" i="7"/>
  <c r="M207" i="7"/>
  <c r="M273" i="7"/>
  <c r="M103" i="7"/>
  <c r="V19" i="7"/>
  <c r="M34" i="7"/>
  <c r="M161" i="7"/>
  <c r="M127" i="7"/>
  <c r="V12" i="7"/>
  <c r="V16" i="7"/>
  <c r="M276" i="7"/>
  <c r="M246" i="7"/>
  <c r="M313" i="7"/>
  <c r="M160" i="7"/>
  <c r="M154" i="7"/>
  <c r="M54" i="7"/>
  <c r="M221" i="7"/>
  <c r="M152" i="7"/>
  <c r="M37" i="7"/>
  <c r="M47" i="7"/>
  <c r="M198" i="7"/>
  <c r="M204" i="7"/>
  <c r="M105" i="7"/>
  <c r="M113" i="7"/>
  <c r="M182" i="7"/>
  <c r="M72" i="7"/>
  <c r="M288" i="7"/>
  <c r="M109" i="7"/>
  <c r="M251" i="7"/>
  <c r="M136" i="7"/>
  <c r="M168" i="7"/>
  <c r="M190" i="7"/>
  <c r="M264" i="7"/>
  <c r="M249" i="7"/>
  <c r="M287" i="7"/>
  <c r="M306" i="7"/>
  <c r="M102" i="7"/>
  <c r="M193" i="7"/>
  <c r="M222" i="7"/>
  <c r="V5" i="7"/>
  <c r="M231" i="7"/>
  <c r="M116" i="7"/>
  <c r="M56" i="7"/>
  <c r="M22" i="7"/>
  <c r="M92" i="7"/>
  <c r="M128" i="7"/>
  <c r="M172" i="7"/>
  <c r="M318" i="7"/>
  <c r="M75" i="7"/>
  <c r="M295" i="7"/>
  <c r="M115" i="7"/>
  <c r="E5" i="12"/>
  <c r="E6" i="12"/>
  <c r="E9" i="12" s="1"/>
  <c r="E10" i="12" s="1"/>
  <c r="E4" i="2"/>
  <c r="M37" i="6"/>
  <c r="M104" i="6"/>
  <c r="M73" i="6"/>
  <c r="M26" i="6"/>
  <c r="M120" i="6"/>
  <c r="M48" i="6"/>
  <c r="M28" i="6"/>
  <c r="M127" i="6"/>
  <c r="M72" i="6"/>
  <c r="M140" i="6"/>
  <c r="M204" i="6"/>
  <c r="M268" i="6"/>
  <c r="M92" i="6"/>
  <c r="M32" i="6"/>
  <c r="M109" i="6"/>
  <c r="M76" i="6"/>
  <c r="M137" i="6"/>
  <c r="M78" i="6"/>
  <c r="M168" i="6"/>
  <c r="M232" i="6"/>
  <c r="M174" i="6"/>
  <c r="M263" i="6"/>
  <c r="M162" i="6"/>
  <c r="M235" i="6"/>
  <c r="M155" i="6"/>
  <c r="M246" i="6"/>
  <c r="M322" i="6"/>
  <c r="M225" i="6"/>
  <c r="M142" i="6"/>
  <c r="M229" i="6"/>
  <c r="M194" i="6"/>
  <c r="M281" i="6"/>
  <c r="M166" i="6"/>
  <c r="M255" i="6"/>
  <c r="M318" i="6"/>
  <c r="M328" i="6"/>
  <c r="M329" i="6"/>
  <c r="M315" i="6"/>
  <c r="M266" i="6"/>
  <c r="M308" i="6"/>
  <c r="M45" i="6"/>
  <c r="M112" i="6"/>
  <c r="M81" i="6"/>
  <c r="M36" i="6"/>
  <c r="M122" i="6"/>
  <c r="M59" i="6"/>
  <c r="M39" i="6"/>
  <c r="M136" i="6"/>
  <c r="M83" i="6"/>
  <c r="M148" i="6"/>
  <c r="M212" i="6"/>
  <c r="M276" i="6"/>
  <c r="M98" i="6"/>
  <c r="M43" i="6"/>
  <c r="M119" i="6"/>
  <c r="M87" i="6"/>
  <c r="M139" i="6"/>
  <c r="M103" i="6"/>
  <c r="M176" i="6"/>
  <c r="M240" i="6"/>
  <c r="M181" i="6"/>
  <c r="M270" i="6"/>
  <c r="M163" i="6"/>
  <c r="M242" i="6"/>
  <c r="M175" i="6"/>
  <c r="M253" i="6"/>
  <c r="M330" i="6"/>
  <c r="M243" i="6"/>
  <c r="M157" i="6"/>
  <c r="M247" i="6"/>
  <c r="M201" i="6"/>
  <c r="M289" i="6"/>
  <c r="M173" i="6"/>
  <c r="M262" i="6"/>
  <c r="M326" i="6"/>
  <c r="M335" i="6"/>
  <c r="M336" i="6"/>
  <c r="M316" i="6"/>
  <c r="M307" i="6"/>
  <c r="M209" i="6"/>
  <c r="M53" i="6"/>
  <c r="M25" i="6"/>
  <c r="M94" i="6"/>
  <c r="M47" i="6"/>
  <c r="M61" i="6"/>
  <c r="M33" i="6"/>
  <c r="M100" i="6"/>
  <c r="M58" i="6"/>
  <c r="M133" i="6"/>
  <c r="M80" i="6"/>
  <c r="M60" i="6"/>
  <c r="M143" i="6"/>
  <c r="M101" i="6"/>
  <c r="M164" i="6"/>
  <c r="M228" i="6"/>
  <c r="M42" i="6"/>
  <c r="M121" i="6"/>
  <c r="M64" i="6"/>
  <c r="M23" i="6"/>
  <c r="M99" i="6"/>
  <c r="M24" i="6"/>
  <c r="M113" i="6"/>
  <c r="M192" i="6"/>
  <c r="M256" i="6"/>
  <c r="M206" i="6"/>
  <c r="M288" i="6"/>
  <c r="M178" i="6"/>
  <c r="M267" i="6"/>
  <c r="M189" i="6"/>
  <c r="M282" i="6"/>
  <c r="M69" i="6"/>
  <c r="M41" i="6"/>
  <c r="M108" i="6"/>
  <c r="M68" i="6"/>
  <c r="M141" i="6"/>
  <c r="M88" i="6"/>
  <c r="M71" i="6"/>
  <c r="M30" i="6"/>
  <c r="M114" i="6"/>
  <c r="M172" i="6"/>
  <c r="M236" i="6"/>
  <c r="M52" i="6"/>
  <c r="M145" i="6"/>
  <c r="M75" i="6"/>
  <c r="M34" i="6"/>
  <c r="M106" i="6"/>
  <c r="M35" i="6"/>
  <c r="M135" i="6"/>
  <c r="M200" i="6"/>
  <c r="M264" i="6"/>
  <c r="M213" i="6"/>
  <c r="M296" i="6"/>
  <c r="M185" i="6"/>
  <c r="M274" i="6"/>
  <c r="M207" i="6"/>
  <c r="M290" i="6"/>
  <c r="M77" i="6"/>
  <c r="M49" i="6"/>
  <c r="M116" i="6"/>
  <c r="M79" i="6"/>
  <c r="M149" i="6"/>
  <c r="M111" i="6"/>
  <c r="M82" i="6"/>
  <c r="M40" i="6"/>
  <c r="M123" i="6"/>
  <c r="M180" i="6"/>
  <c r="M244" i="6"/>
  <c r="M63" i="6"/>
  <c r="M153" i="6"/>
  <c r="M86" i="6"/>
  <c r="M44" i="6"/>
  <c r="M115" i="6"/>
  <c r="M46" i="6"/>
  <c r="M144" i="6"/>
  <c r="M208" i="6"/>
  <c r="M272" i="6"/>
  <c r="M231" i="6"/>
  <c r="M304" i="6"/>
  <c r="M203" i="6"/>
  <c r="M277" i="6"/>
  <c r="M214" i="6"/>
  <c r="M298" i="6"/>
  <c r="M193" i="6"/>
  <c r="M279" i="6"/>
  <c r="M197" i="6"/>
  <c r="M158" i="6"/>
  <c r="M251" i="6"/>
  <c r="M321" i="6"/>
  <c r="M223" i="6"/>
  <c r="M294" i="6"/>
  <c r="M292" i="6"/>
  <c r="M332" i="6"/>
  <c r="M283" i="6"/>
  <c r="M311" i="6"/>
  <c r="M331" i="6"/>
  <c r="M21" i="6"/>
  <c r="M85" i="6"/>
  <c r="M57" i="6"/>
  <c r="M124" i="6"/>
  <c r="M96" i="6"/>
  <c r="M27" i="6"/>
  <c r="M118" i="6"/>
  <c r="M89" i="6"/>
  <c r="M51" i="6"/>
  <c r="M125" i="6"/>
  <c r="M188" i="6"/>
  <c r="M252" i="6"/>
  <c r="M74" i="6"/>
  <c r="M161" i="6"/>
  <c r="M93" i="6"/>
  <c r="M55" i="6"/>
  <c r="M117" i="6"/>
  <c r="M56" i="6"/>
  <c r="M152" i="6"/>
  <c r="M216" i="6"/>
  <c r="M150" i="6"/>
  <c r="M238" i="6"/>
  <c r="M312" i="6"/>
  <c r="M210" i="6"/>
  <c r="M285" i="6"/>
  <c r="M221" i="6"/>
  <c r="M306" i="6"/>
  <c r="M211" i="6"/>
  <c r="M287" i="6"/>
  <c r="M215" i="6"/>
  <c r="M169" i="6"/>
  <c r="M258" i="6"/>
  <c r="M130" i="6"/>
  <c r="M230" i="6"/>
  <c r="M302" i="6"/>
  <c r="M301" i="6"/>
  <c r="M241" i="6"/>
  <c r="M291" i="6"/>
  <c r="M323" i="6"/>
  <c r="M177" i="6"/>
  <c r="M131" i="6"/>
  <c r="M91" i="6"/>
  <c r="M105" i="6"/>
  <c r="M147" i="6"/>
  <c r="M199" i="6"/>
  <c r="M182" i="6"/>
  <c r="M250" i="6"/>
  <c r="M254" i="6"/>
  <c r="M297" i="6"/>
  <c r="M269" i="6"/>
  <c r="M170" i="6"/>
  <c r="M317" i="6"/>
  <c r="M7" i="6"/>
  <c r="E4" i="6" s="1"/>
  <c r="M38" i="6"/>
  <c r="M134" i="6"/>
  <c r="M22" i="6"/>
  <c r="M67" i="6"/>
  <c r="M245" i="6"/>
  <c r="M239" i="6"/>
  <c r="M257" i="6"/>
  <c r="M261" i="6"/>
  <c r="M305" i="6"/>
  <c r="M278" i="6"/>
  <c r="M227" i="6"/>
  <c r="M273" i="6"/>
  <c r="M70" i="6"/>
  <c r="M156" i="6"/>
  <c r="M54" i="6"/>
  <c r="M110" i="6"/>
  <c r="M280" i="6"/>
  <c r="M271" i="6"/>
  <c r="M275" i="6"/>
  <c r="M151" i="6"/>
  <c r="M313" i="6"/>
  <c r="M286" i="6"/>
  <c r="M325" i="6"/>
  <c r="M309" i="6"/>
  <c r="M29" i="6"/>
  <c r="M129" i="6"/>
  <c r="M196" i="6"/>
  <c r="M102" i="6"/>
  <c r="M160" i="6"/>
  <c r="M146" i="6"/>
  <c r="M314" i="6"/>
  <c r="M295" i="6"/>
  <c r="M187" i="6"/>
  <c r="M159" i="6"/>
  <c r="M310" i="6"/>
  <c r="M300" i="6"/>
  <c r="M195" i="6"/>
  <c r="M65" i="6"/>
  <c r="M97" i="6"/>
  <c r="M260" i="6"/>
  <c r="M66" i="6"/>
  <c r="M224" i="6"/>
  <c r="M217" i="6"/>
  <c r="M179" i="6"/>
  <c r="M183" i="6"/>
  <c r="M226" i="6"/>
  <c r="M198" i="6"/>
  <c r="M202" i="6"/>
  <c r="M234" i="6"/>
  <c r="M320" i="6"/>
  <c r="M132" i="6"/>
  <c r="M138" i="6"/>
  <c r="M31" i="6"/>
  <c r="M95" i="6"/>
  <c r="M248" i="6"/>
  <c r="M249" i="6"/>
  <c r="M186" i="6"/>
  <c r="M190" i="6"/>
  <c r="M233" i="6"/>
  <c r="M205" i="6"/>
  <c r="M284" i="6"/>
  <c r="M259" i="6"/>
  <c r="M324" i="6"/>
  <c r="M50" i="6"/>
  <c r="M171" i="6"/>
  <c r="M191" i="6"/>
  <c r="M62" i="6"/>
  <c r="M293" i="6"/>
  <c r="M237" i="6"/>
  <c r="M220" i="6"/>
  <c r="M154" i="6"/>
  <c r="M334" i="6"/>
  <c r="M84" i="6"/>
  <c r="M218" i="6"/>
  <c r="M303" i="6"/>
  <c r="M128" i="6"/>
  <c r="M165" i="6"/>
  <c r="M333" i="6"/>
  <c r="M126" i="6"/>
  <c r="M222" i="6"/>
  <c r="M299" i="6"/>
  <c r="M90" i="6"/>
  <c r="M184" i="6"/>
  <c r="M219" i="6"/>
  <c r="M319" i="6"/>
  <c r="M107" i="6"/>
  <c r="M167" i="6"/>
  <c r="M265" i="6"/>
  <c r="M327" i="6"/>
  <c r="N25" i="6"/>
  <c r="N94" i="6"/>
  <c r="N61" i="6"/>
  <c r="N127" i="6"/>
  <c r="N88" i="6"/>
  <c r="N50" i="6"/>
  <c r="N131" i="6"/>
  <c r="N104" i="6"/>
  <c r="N74" i="6"/>
  <c r="N143" i="6"/>
  <c r="N207" i="6"/>
  <c r="N271" i="6"/>
  <c r="N93" i="6"/>
  <c r="N148" i="6"/>
  <c r="N76" i="6"/>
  <c r="N46" i="6"/>
  <c r="N142" i="6"/>
  <c r="N96" i="6"/>
  <c r="N155" i="6"/>
  <c r="N219" i="6"/>
  <c r="N170" i="6"/>
  <c r="N252" i="6"/>
  <c r="N149" i="6"/>
  <c r="N238" i="6"/>
  <c r="N178" i="6"/>
  <c r="N260" i="6"/>
  <c r="N325" i="6"/>
  <c r="N232" i="6"/>
  <c r="N145" i="6"/>
  <c r="N225" i="6"/>
  <c r="N176" i="6"/>
  <c r="N261" i="6"/>
  <c r="N169" i="6"/>
  <c r="N258" i="6"/>
  <c r="N321" i="6"/>
  <c r="N331" i="6"/>
  <c r="N332" i="6"/>
  <c r="N230" i="6"/>
  <c r="N262" i="6"/>
  <c r="N141" i="6"/>
  <c r="N33" i="6"/>
  <c r="N99" i="6"/>
  <c r="N69" i="6"/>
  <c r="N135" i="6"/>
  <c r="N110" i="6"/>
  <c r="N60" i="6"/>
  <c r="N30" i="6"/>
  <c r="N118" i="6"/>
  <c r="N84" i="6"/>
  <c r="N151" i="6"/>
  <c r="N215" i="6"/>
  <c r="N22" i="6"/>
  <c r="N41" i="6"/>
  <c r="N107" i="6"/>
  <c r="N77" i="6"/>
  <c r="N27" i="6"/>
  <c r="N113" i="6"/>
  <c r="N71" i="6"/>
  <c r="N40" i="6"/>
  <c r="N129" i="6"/>
  <c r="N92" i="6"/>
  <c r="N159" i="6"/>
  <c r="N223" i="6"/>
  <c r="N32" i="6"/>
  <c r="N112" i="6"/>
  <c r="N164" i="6"/>
  <c r="N95" i="6"/>
  <c r="N67" i="6"/>
  <c r="N26" i="6"/>
  <c r="N115" i="6"/>
  <c r="N171" i="6"/>
  <c r="N235" i="6"/>
  <c r="N188" i="6"/>
  <c r="N273" i="6"/>
  <c r="N174" i="6"/>
  <c r="N256" i="6"/>
  <c r="N196" i="6"/>
  <c r="N277" i="6"/>
  <c r="N168" i="6"/>
  <c r="N253" i="6"/>
  <c r="N154" i="6"/>
  <c r="N250" i="6"/>
  <c r="N197" i="6"/>
  <c r="N284" i="6"/>
  <c r="N194" i="6"/>
  <c r="N276" i="6"/>
  <c r="N287" i="6"/>
  <c r="N302" i="6"/>
  <c r="N184" i="6"/>
  <c r="N326" i="6"/>
  <c r="N327" i="6"/>
  <c r="N132" i="6"/>
  <c r="N49" i="6"/>
  <c r="N21" i="6"/>
  <c r="N85" i="6"/>
  <c r="N38" i="6"/>
  <c r="N124" i="6"/>
  <c r="N82" i="6"/>
  <c r="N51" i="6"/>
  <c r="N146" i="6"/>
  <c r="N97" i="6"/>
  <c r="N167" i="6"/>
  <c r="N231" i="6"/>
  <c r="N43" i="6"/>
  <c r="N114" i="6"/>
  <c r="N23" i="6"/>
  <c r="N98" i="6"/>
  <c r="N78" i="6"/>
  <c r="N36" i="6"/>
  <c r="N117" i="6"/>
  <c r="N179" i="6"/>
  <c r="N243" i="6"/>
  <c r="N202" i="6"/>
  <c r="N283" i="6"/>
  <c r="N181" i="6"/>
  <c r="N270" i="6"/>
  <c r="N210" i="6"/>
  <c r="N285" i="6"/>
  <c r="N182" i="6"/>
  <c r="N264" i="6"/>
  <c r="N172" i="6"/>
  <c r="N257" i="6"/>
  <c r="N208" i="6"/>
  <c r="N292" i="6"/>
  <c r="N201" i="6"/>
  <c r="N281" i="6"/>
  <c r="N295" i="6"/>
  <c r="N303" i="6"/>
  <c r="N286" i="6"/>
  <c r="N269" i="6"/>
  <c r="N160" i="6"/>
  <c r="N205" i="6"/>
  <c r="N65" i="6"/>
  <c r="N37" i="6"/>
  <c r="N103" i="6"/>
  <c r="N59" i="6"/>
  <c r="N152" i="6"/>
  <c r="N100" i="6"/>
  <c r="N72" i="6"/>
  <c r="N42" i="6"/>
  <c r="N116" i="6"/>
  <c r="N183" i="6"/>
  <c r="N247" i="6"/>
  <c r="N64" i="6"/>
  <c r="N125" i="6"/>
  <c r="N44" i="6"/>
  <c r="N121" i="6"/>
  <c r="N109" i="6"/>
  <c r="N58" i="6"/>
  <c r="N137" i="6"/>
  <c r="N195" i="6"/>
  <c r="N259" i="6"/>
  <c r="N220" i="6"/>
  <c r="N299" i="6"/>
  <c r="N206" i="6"/>
  <c r="N288" i="6"/>
  <c r="N228" i="6"/>
  <c r="N301" i="6"/>
  <c r="N200" i="6"/>
  <c r="N290" i="6"/>
  <c r="N193" i="6"/>
  <c r="N279" i="6"/>
  <c r="N229" i="6"/>
  <c r="N308" i="6"/>
  <c r="N226" i="6"/>
  <c r="N297" i="6"/>
  <c r="N319" i="6"/>
  <c r="N335" i="6"/>
  <c r="N322" i="6"/>
  <c r="N330" i="6"/>
  <c r="N311" i="6"/>
  <c r="N73" i="6"/>
  <c r="N45" i="6"/>
  <c r="N111" i="6"/>
  <c r="N70" i="6"/>
  <c r="N28" i="6"/>
  <c r="N120" i="6"/>
  <c r="N83" i="6"/>
  <c r="N52" i="6"/>
  <c r="N136" i="6"/>
  <c r="N191" i="6"/>
  <c r="N255" i="6"/>
  <c r="N75" i="6"/>
  <c r="N134" i="6"/>
  <c r="N55" i="6"/>
  <c r="N24" i="6"/>
  <c r="N128" i="6"/>
  <c r="N68" i="6"/>
  <c r="N139" i="6"/>
  <c r="N203" i="6"/>
  <c r="N267" i="6"/>
  <c r="N234" i="6"/>
  <c r="N307" i="6"/>
  <c r="N213" i="6"/>
  <c r="N296" i="6"/>
  <c r="N242" i="6"/>
  <c r="N309" i="6"/>
  <c r="N214" i="6"/>
  <c r="N298" i="6"/>
  <c r="N204" i="6"/>
  <c r="N157" i="6"/>
  <c r="N240" i="6"/>
  <c r="N316" i="6"/>
  <c r="N233" i="6"/>
  <c r="N305" i="6"/>
  <c r="N320" i="6"/>
  <c r="N198" i="6"/>
  <c r="N336" i="6"/>
  <c r="N173" i="6"/>
  <c r="N318" i="6"/>
  <c r="N57" i="6"/>
  <c r="N144" i="6"/>
  <c r="N108" i="6"/>
  <c r="N101" i="6"/>
  <c r="N35" i="6"/>
  <c r="N126" i="6"/>
  <c r="N177" i="6"/>
  <c r="N224" i="6"/>
  <c r="N293" i="6"/>
  <c r="N153" i="6"/>
  <c r="N254" i="6"/>
  <c r="N289" i="6"/>
  <c r="N166" i="6"/>
  <c r="N334" i="6"/>
  <c r="N81" i="6"/>
  <c r="N39" i="6"/>
  <c r="N138" i="6"/>
  <c r="N123" i="6"/>
  <c r="N56" i="6"/>
  <c r="N147" i="6"/>
  <c r="N209" i="6"/>
  <c r="N245" i="6"/>
  <c r="N317" i="6"/>
  <c r="N186" i="6"/>
  <c r="N272" i="6"/>
  <c r="N313" i="6"/>
  <c r="N294" i="6"/>
  <c r="N310" i="6"/>
  <c r="N29" i="6"/>
  <c r="N89" i="6"/>
  <c r="N175" i="6"/>
  <c r="N140" i="6"/>
  <c r="N102" i="6"/>
  <c r="N163" i="6"/>
  <c r="N241" i="6"/>
  <c r="N280" i="6"/>
  <c r="N333" i="6"/>
  <c r="N218" i="6"/>
  <c r="N300" i="6"/>
  <c r="N329" i="6"/>
  <c r="N216" i="6"/>
  <c r="N53" i="6"/>
  <c r="N122" i="6"/>
  <c r="N199" i="6"/>
  <c r="N156" i="6"/>
  <c r="N130" i="6"/>
  <c r="N187" i="6"/>
  <c r="N266" i="6"/>
  <c r="N162" i="6"/>
  <c r="N189" i="6"/>
  <c r="N236" i="6"/>
  <c r="N158" i="6"/>
  <c r="N304" i="6"/>
  <c r="N314" i="6"/>
  <c r="N90" i="6"/>
  <c r="N62" i="6"/>
  <c r="N239" i="6"/>
  <c r="N34" i="6"/>
  <c r="N150" i="6"/>
  <c r="N211" i="6"/>
  <c r="N291" i="6"/>
  <c r="N185" i="6"/>
  <c r="N221" i="6"/>
  <c r="N268" i="6"/>
  <c r="N180" i="6"/>
  <c r="N324" i="6"/>
  <c r="N312" i="6"/>
  <c r="N119" i="6"/>
  <c r="N91" i="6"/>
  <c r="N263" i="6"/>
  <c r="N66" i="6"/>
  <c r="N47" i="6"/>
  <c r="N227" i="6"/>
  <c r="N315" i="6"/>
  <c r="N217" i="6"/>
  <c r="N246" i="6"/>
  <c r="N165" i="6"/>
  <c r="N212" i="6"/>
  <c r="N278" i="6"/>
  <c r="N248" i="6"/>
  <c r="N48" i="6"/>
  <c r="N31" i="6"/>
  <c r="N54" i="6"/>
  <c r="N87" i="6"/>
  <c r="N79" i="6"/>
  <c r="N251" i="6"/>
  <c r="N161" i="6"/>
  <c r="N249" i="6"/>
  <c r="N282" i="6"/>
  <c r="N190" i="6"/>
  <c r="N244" i="6"/>
  <c r="N328" i="6"/>
  <c r="N306" i="6"/>
  <c r="N80" i="6"/>
  <c r="N133" i="6"/>
  <c r="N63" i="6"/>
  <c r="N222" i="6"/>
  <c r="N86" i="6"/>
  <c r="N265" i="6"/>
  <c r="N105" i="6"/>
  <c r="N237" i="6"/>
  <c r="N106" i="6"/>
  <c r="N323" i="6"/>
  <c r="N275" i="6"/>
  <c r="N192" i="6"/>
  <c r="N274" i="6"/>
  <c r="O58" i="6"/>
  <c r="O51" i="6"/>
  <c r="O44" i="6"/>
  <c r="O21" i="6"/>
  <c r="O85" i="6"/>
  <c r="O71" i="6"/>
  <c r="O56" i="6"/>
  <c r="O49" i="6"/>
  <c r="O78" i="6"/>
  <c r="O102" i="6"/>
  <c r="O103" i="6"/>
  <c r="O107" i="6"/>
  <c r="O141" i="6"/>
  <c r="O170" i="6"/>
  <c r="O234" i="6"/>
  <c r="O116" i="6"/>
  <c r="O125" i="6"/>
  <c r="O128" i="6"/>
  <c r="O198" i="6"/>
  <c r="O66" i="6"/>
  <c r="O59" i="6"/>
  <c r="O52" i="6"/>
  <c r="O29" i="6"/>
  <c r="O93" i="6"/>
  <c r="O79" i="6"/>
  <c r="O64" i="6"/>
  <c r="O57" i="6"/>
  <c r="O22" i="6"/>
  <c r="O110" i="6"/>
  <c r="O115" i="6"/>
  <c r="O113" i="6"/>
  <c r="O104" i="6"/>
  <c r="O178" i="6"/>
  <c r="O242" i="6"/>
  <c r="O136" i="6"/>
  <c r="O105" i="6"/>
  <c r="O142" i="6"/>
  <c r="O206" i="6"/>
  <c r="O270" i="6"/>
  <c r="O237" i="6"/>
  <c r="O310" i="6"/>
  <c r="O241" i="6"/>
  <c r="O149" i="6"/>
  <c r="O224" i="6"/>
  <c r="O304" i="6"/>
  <c r="O175" i="6"/>
  <c r="O260" i="6"/>
  <c r="O179" i="6"/>
  <c r="O264" i="6"/>
  <c r="O215" i="6"/>
  <c r="O295" i="6"/>
  <c r="O187" i="6"/>
  <c r="O272" i="6"/>
  <c r="O233" i="6"/>
  <c r="O301" i="6"/>
  <c r="O265" i="6"/>
  <c r="O313" i="6"/>
  <c r="O309" i="6"/>
  <c r="O34" i="6"/>
  <c r="O27" i="6"/>
  <c r="O91" i="6"/>
  <c r="O84" i="6"/>
  <c r="O61" i="6"/>
  <c r="O47" i="6"/>
  <c r="O32" i="6"/>
  <c r="O25" i="6"/>
  <c r="O89" i="6"/>
  <c r="O38" i="6"/>
  <c r="O122" i="6"/>
  <c r="O137" i="6"/>
  <c r="O120" i="6"/>
  <c r="O146" i="6"/>
  <c r="O210" i="6"/>
  <c r="O274" i="6"/>
  <c r="O101" i="6"/>
  <c r="O145" i="6"/>
  <c r="O174" i="6"/>
  <c r="O238" i="6"/>
  <c r="O195" i="6"/>
  <c r="O278" i="6"/>
  <c r="O199" i="6"/>
  <c r="O283" i="6"/>
  <c r="O181" i="6"/>
  <c r="O267" i="6"/>
  <c r="O336" i="6"/>
  <c r="O217" i="6"/>
  <c r="O293" i="6"/>
  <c r="O221" i="6"/>
  <c r="O172" i="6"/>
  <c r="O257" i="6"/>
  <c r="O144" i="6"/>
  <c r="O229" i="6"/>
  <c r="O308" i="6"/>
  <c r="O327" i="6"/>
  <c r="O325" i="6"/>
  <c r="O333" i="6"/>
  <c r="O326" i="6"/>
  <c r="O330" i="6"/>
  <c r="O42" i="6"/>
  <c r="O35" i="6"/>
  <c r="O28" i="6"/>
  <c r="O92" i="6"/>
  <c r="O69" i="6"/>
  <c r="O55" i="6"/>
  <c r="O40" i="6"/>
  <c r="O33" i="6"/>
  <c r="O62" i="6"/>
  <c r="O46" i="6"/>
  <c r="O130" i="6"/>
  <c r="O139" i="6"/>
  <c r="O131" i="6"/>
  <c r="O154" i="6"/>
  <c r="O218" i="6"/>
  <c r="O97" i="6"/>
  <c r="O112" i="6"/>
  <c r="O99" i="6"/>
  <c r="O182" i="6"/>
  <c r="O74" i="6"/>
  <c r="O60" i="6"/>
  <c r="O23" i="6"/>
  <c r="O72" i="6"/>
  <c r="O86" i="6"/>
  <c r="O117" i="6"/>
  <c r="O118" i="6"/>
  <c r="O250" i="6"/>
  <c r="O119" i="6"/>
  <c r="O214" i="6"/>
  <c r="O184" i="6"/>
  <c r="O294" i="6"/>
  <c r="O252" i="6"/>
  <c r="O171" i="6"/>
  <c r="O288" i="6"/>
  <c r="O185" i="6"/>
  <c r="O285" i="6"/>
  <c r="O243" i="6"/>
  <c r="O225" i="6"/>
  <c r="O319" i="6"/>
  <c r="O251" i="6"/>
  <c r="O305" i="6"/>
  <c r="O276" i="6"/>
  <c r="O201" i="6"/>
  <c r="O290" i="6"/>
  <c r="O82" i="6"/>
  <c r="O68" i="6"/>
  <c r="O31" i="6"/>
  <c r="O80" i="6"/>
  <c r="O30" i="6"/>
  <c r="O126" i="6"/>
  <c r="O127" i="6"/>
  <c r="O258" i="6"/>
  <c r="O121" i="6"/>
  <c r="O222" i="6"/>
  <c r="O205" i="6"/>
  <c r="O302" i="6"/>
  <c r="O263" i="6"/>
  <c r="O192" i="6"/>
  <c r="O296" i="6"/>
  <c r="O196" i="6"/>
  <c r="O152" i="6"/>
  <c r="O253" i="6"/>
  <c r="O236" i="6"/>
  <c r="O157" i="6"/>
  <c r="O261" i="6"/>
  <c r="O306" i="6"/>
  <c r="O335" i="6"/>
  <c r="O299" i="6"/>
  <c r="O298" i="6"/>
  <c r="O90" i="6"/>
  <c r="O76" i="6"/>
  <c r="O39" i="6"/>
  <c r="O88" i="6"/>
  <c r="O94" i="6"/>
  <c r="O135" i="6"/>
  <c r="O129" i="6"/>
  <c r="O266" i="6"/>
  <c r="O132" i="6"/>
  <c r="O230" i="6"/>
  <c r="O216" i="6"/>
  <c r="O167" i="6"/>
  <c r="O273" i="6"/>
  <c r="O203" i="6"/>
  <c r="O312" i="6"/>
  <c r="O207" i="6"/>
  <c r="O156" i="6"/>
  <c r="O275" i="6"/>
  <c r="O247" i="6"/>
  <c r="O165" i="6"/>
  <c r="O284" i="6"/>
  <c r="O307" i="6"/>
  <c r="O180" i="6"/>
  <c r="O314" i="6"/>
  <c r="O223" i="6"/>
  <c r="O43" i="6"/>
  <c r="O96" i="6"/>
  <c r="O63" i="6"/>
  <c r="O41" i="6"/>
  <c r="O54" i="6"/>
  <c r="O147" i="6"/>
  <c r="O162" i="6"/>
  <c r="O108" i="6"/>
  <c r="O109" i="6"/>
  <c r="O246" i="6"/>
  <c r="O227" i="6"/>
  <c r="O177" i="6"/>
  <c r="O291" i="6"/>
  <c r="O213" i="6"/>
  <c r="O320" i="6"/>
  <c r="O228" i="6"/>
  <c r="O168" i="6"/>
  <c r="O282" i="6"/>
  <c r="O268" i="6"/>
  <c r="O176" i="6"/>
  <c r="O292" i="6"/>
  <c r="O255" i="6"/>
  <c r="O212" i="6"/>
  <c r="O315" i="6"/>
  <c r="O244" i="6"/>
  <c r="O75" i="6"/>
  <c r="O45" i="6"/>
  <c r="O95" i="6"/>
  <c r="O73" i="6"/>
  <c r="O106" i="6"/>
  <c r="O100" i="6"/>
  <c r="O194" i="6"/>
  <c r="O151" i="6"/>
  <c r="O158" i="6"/>
  <c r="O262" i="6"/>
  <c r="O259" i="6"/>
  <c r="O209" i="6"/>
  <c r="O140" i="6"/>
  <c r="O245" i="6"/>
  <c r="O148" i="6"/>
  <c r="O249" i="6"/>
  <c r="O200" i="6"/>
  <c r="O183" i="6"/>
  <c r="O287" i="6"/>
  <c r="O208" i="6"/>
  <c r="O316" i="6"/>
  <c r="O297" i="6"/>
  <c r="O281" i="6"/>
  <c r="O318" i="6"/>
  <c r="O26" i="6"/>
  <c r="O83" i="6"/>
  <c r="O53" i="6"/>
  <c r="O24" i="6"/>
  <c r="O81" i="6"/>
  <c r="O114" i="6"/>
  <c r="O111" i="6"/>
  <c r="O202" i="6"/>
  <c r="O159" i="6"/>
  <c r="O166" i="6"/>
  <c r="O160" i="6"/>
  <c r="O269" i="6"/>
  <c r="O220" i="6"/>
  <c r="O161" i="6"/>
  <c r="O256" i="6"/>
  <c r="O155" i="6"/>
  <c r="O271" i="6"/>
  <c r="O211" i="6"/>
  <c r="O193" i="6"/>
  <c r="O303" i="6"/>
  <c r="O219" i="6"/>
  <c r="O324" i="6"/>
  <c r="O321" i="6"/>
  <c r="O322" i="6"/>
  <c r="O323" i="6"/>
  <c r="O65" i="6"/>
  <c r="O143" i="6"/>
  <c r="O188" i="6"/>
  <c r="O239" i="6"/>
  <c r="O197" i="6"/>
  <c r="O317" i="6"/>
  <c r="O50" i="6"/>
  <c r="O70" i="6"/>
  <c r="O123" i="6"/>
  <c r="O231" i="6"/>
  <c r="O277" i="6"/>
  <c r="O240" i="6"/>
  <c r="O334" i="6"/>
  <c r="O67" i="6"/>
  <c r="O98" i="6"/>
  <c r="O150" i="6"/>
  <c r="O134" i="6"/>
  <c r="O189" i="6"/>
  <c r="O300" i="6"/>
  <c r="O169" i="6"/>
  <c r="O36" i="6"/>
  <c r="O138" i="6"/>
  <c r="O190" i="6"/>
  <c r="O163" i="6"/>
  <c r="O232" i="6"/>
  <c r="O332" i="6"/>
  <c r="O37" i="6"/>
  <c r="O124" i="6"/>
  <c r="O254" i="6"/>
  <c r="O235" i="6"/>
  <c r="O153" i="6"/>
  <c r="O289" i="6"/>
  <c r="O77" i="6"/>
  <c r="O133" i="6"/>
  <c r="O173" i="6"/>
  <c r="O280" i="6"/>
  <c r="O204" i="6"/>
  <c r="O331" i="6"/>
  <c r="O87" i="6"/>
  <c r="O186" i="6"/>
  <c r="O248" i="6"/>
  <c r="O328" i="6"/>
  <c r="O279" i="6"/>
  <c r="O329" i="6"/>
  <c r="O48" i="6"/>
  <c r="O226" i="6"/>
  <c r="O286" i="6"/>
  <c r="O164" i="6"/>
  <c r="O311" i="6"/>
  <c r="O191" i="6"/>
  <c r="M18" i="6"/>
  <c r="O18" i="6"/>
  <c r="N18" i="6"/>
  <c r="M45" i="12" l="1"/>
  <c r="N45" i="12" s="1"/>
  <c r="V24" i="12"/>
  <c r="M34" i="12"/>
  <c r="M48" i="12"/>
  <c r="M323" i="12"/>
  <c r="M235" i="12"/>
  <c r="E5" i="6"/>
  <c r="M272" i="12"/>
  <c r="R272" i="12" s="1"/>
  <c r="M303" i="12"/>
  <c r="N303" i="12" s="1"/>
  <c r="M213" i="12"/>
  <c r="M59" i="12"/>
  <c r="M279" i="12"/>
  <c r="M249" i="12"/>
  <c r="M66" i="12"/>
  <c r="N66" i="12" s="1"/>
  <c r="M62" i="12"/>
  <c r="N62" i="12" s="1"/>
  <c r="M262" i="12"/>
  <c r="N262" i="12" s="1"/>
  <c r="M33" i="12"/>
  <c r="R33" i="12" s="1"/>
  <c r="M39" i="12"/>
  <c r="M76" i="12"/>
  <c r="M22" i="12"/>
  <c r="M298" i="12"/>
  <c r="M283" i="12"/>
  <c r="R283" i="12" s="1"/>
  <c r="E6" i="6"/>
  <c r="E9" i="6" s="1"/>
  <c r="E10" i="6" s="1"/>
  <c r="M263" i="12"/>
  <c r="R263" i="12" s="1"/>
  <c r="M287" i="12"/>
  <c r="N287" i="12" s="1"/>
  <c r="M24" i="12"/>
  <c r="M145" i="12"/>
  <c r="M189" i="12"/>
  <c r="M98" i="12"/>
  <c r="M65" i="12"/>
  <c r="N65" i="12" s="1"/>
  <c r="M291" i="12"/>
  <c r="N291" i="12" s="1"/>
  <c r="M222" i="12"/>
  <c r="N222" i="12" s="1"/>
  <c r="M80" i="12"/>
  <c r="N80" i="12" s="1"/>
  <c r="M141" i="12"/>
  <c r="M108" i="12"/>
  <c r="M88" i="12"/>
  <c r="N88" i="12" s="1"/>
  <c r="V11" i="12"/>
  <c r="M166" i="12"/>
  <c r="N166" i="12" s="1"/>
  <c r="M184" i="12"/>
  <c r="N184" i="12" s="1"/>
  <c r="M194" i="12"/>
  <c r="N194" i="12" s="1"/>
  <c r="M296" i="12"/>
  <c r="R296" i="12" s="1"/>
  <c r="M119" i="12"/>
  <c r="R119" i="12" s="1"/>
  <c r="M122" i="12"/>
  <c r="M86" i="12"/>
  <c r="M229" i="12"/>
  <c r="M311" i="12"/>
  <c r="N311" i="12" s="1"/>
  <c r="R318" i="7"/>
  <c r="N318" i="7"/>
  <c r="R190" i="7"/>
  <c r="N190" i="7"/>
  <c r="N113" i="7"/>
  <c r="R113" i="7"/>
  <c r="N54" i="7"/>
  <c r="R54" i="7"/>
  <c r="N127" i="7"/>
  <c r="R127" i="7"/>
  <c r="N114" i="7"/>
  <c r="R114" i="7"/>
  <c r="N274" i="7"/>
  <c r="R274" i="7"/>
  <c r="N124" i="7"/>
  <c r="R124" i="7"/>
  <c r="N187" i="7"/>
  <c r="R187" i="7"/>
  <c r="N122" i="7"/>
  <c r="R122" i="7"/>
  <c r="N159" i="7"/>
  <c r="R159" i="7"/>
  <c r="R189" i="7"/>
  <c r="N189" i="7"/>
  <c r="R242" i="7"/>
  <c r="N242" i="7"/>
  <c r="N322" i="7"/>
  <c r="R322" i="7"/>
  <c r="R241" i="7"/>
  <c r="N241" i="7"/>
  <c r="N98" i="7"/>
  <c r="R98" i="7"/>
  <c r="R259" i="7"/>
  <c r="N259" i="7"/>
  <c r="N285" i="7"/>
  <c r="R285" i="7"/>
  <c r="N53" i="7"/>
  <c r="R53" i="7"/>
  <c r="N265" i="7"/>
  <c r="R265" i="7"/>
  <c r="R212" i="7"/>
  <c r="N212" i="7"/>
  <c r="R308" i="7"/>
  <c r="N308" i="7"/>
  <c r="R224" i="7"/>
  <c r="N224" i="7"/>
  <c r="N255" i="7"/>
  <c r="R255" i="7"/>
  <c r="R239" i="7"/>
  <c r="N239" i="7"/>
  <c r="N158" i="7"/>
  <c r="R158" i="7"/>
  <c r="R192" i="7"/>
  <c r="N192" i="7"/>
  <c r="R281" i="7"/>
  <c r="N281" i="7"/>
  <c r="R217" i="7"/>
  <c r="N217" i="7"/>
  <c r="N240" i="7"/>
  <c r="R240" i="7"/>
  <c r="R334" i="7"/>
  <c r="N334" i="7"/>
  <c r="N325" i="7"/>
  <c r="R325" i="7"/>
  <c r="N211" i="7"/>
  <c r="R211" i="7"/>
  <c r="N279" i="7"/>
  <c r="R279" i="7"/>
  <c r="N125" i="7"/>
  <c r="R125" i="7"/>
  <c r="R292" i="7"/>
  <c r="N292" i="7"/>
  <c r="N49" i="7"/>
  <c r="R49" i="7"/>
  <c r="R188" i="7"/>
  <c r="N188" i="7"/>
  <c r="N235" i="7"/>
  <c r="R235" i="7"/>
  <c r="R120" i="7"/>
  <c r="N120" i="7"/>
  <c r="M333" i="12"/>
  <c r="M297" i="12"/>
  <c r="M79" i="12"/>
  <c r="M130" i="12"/>
  <c r="M158" i="12"/>
  <c r="M75" i="12"/>
  <c r="M83" i="12"/>
  <c r="M195" i="12"/>
  <c r="M44" i="12"/>
  <c r="M52" i="12"/>
  <c r="V4" i="12"/>
  <c r="M43" i="12"/>
  <c r="M169" i="12"/>
  <c r="M271" i="12"/>
  <c r="M276" i="12"/>
  <c r="V16" i="12"/>
  <c r="M266" i="12"/>
  <c r="M84" i="12"/>
  <c r="M40" i="12"/>
  <c r="M155" i="12"/>
  <c r="M175" i="12"/>
  <c r="M170" i="12"/>
  <c r="M138" i="12"/>
  <c r="M171" i="12"/>
  <c r="M121" i="12"/>
  <c r="M281" i="12"/>
  <c r="V5" i="12"/>
  <c r="M280" i="12"/>
  <c r="M224" i="12"/>
  <c r="M264" i="12"/>
  <c r="M267" i="12"/>
  <c r="M327" i="12"/>
  <c r="M244" i="12"/>
  <c r="V25" i="12"/>
  <c r="M302" i="12"/>
  <c r="M93" i="12"/>
  <c r="M117" i="12"/>
  <c r="M337" i="12"/>
  <c r="M77" i="12"/>
  <c r="V20" i="12"/>
  <c r="M74" i="12"/>
  <c r="M226" i="12"/>
  <c r="M95" i="12"/>
  <c r="R161" i="7"/>
  <c r="N161" i="7"/>
  <c r="R283" i="7"/>
  <c r="N283" i="7"/>
  <c r="R164" i="7"/>
  <c r="N164" i="7"/>
  <c r="N262" i="7"/>
  <c r="R262" i="7"/>
  <c r="N303" i="7"/>
  <c r="R303" i="7"/>
  <c r="N257" i="7"/>
  <c r="R257" i="7"/>
  <c r="R311" i="12"/>
  <c r="M30" i="2"/>
  <c r="M252" i="2"/>
  <c r="M246" i="2"/>
  <c r="M52" i="2"/>
  <c r="M316" i="2"/>
  <c r="M140" i="2"/>
  <c r="M268" i="2"/>
  <c r="V20" i="2"/>
  <c r="M298" i="2"/>
  <c r="M106" i="2"/>
  <c r="M250" i="2"/>
  <c r="M57" i="2"/>
  <c r="M289" i="2"/>
  <c r="M277" i="2"/>
  <c r="M162" i="2"/>
  <c r="M330" i="2"/>
  <c r="M128" i="2"/>
  <c r="M265" i="2"/>
  <c r="M301" i="2"/>
  <c r="M66" i="2"/>
  <c r="M116" i="2"/>
  <c r="M197" i="2"/>
  <c r="M129" i="2"/>
  <c r="M127" i="2"/>
  <c r="M311" i="2"/>
  <c r="M61" i="2"/>
  <c r="V2" i="2"/>
  <c r="M170" i="2"/>
  <c r="M257" i="2"/>
  <c r="M306" i="2"/>
  <c r="M284" i="2"/>
  <c r="M87" i="2"/>
  <c r="M273" i="2"/>
  <c r="M240" i="2"/>
  <c r="M327" i="2"/>
  <c r="M283" i="2"/>
  <c r="M23" i="2"/>
  <c r="M21" i="2"/>
  <c r="M42" i="2"/>
  <c r="M126" i="2"/>
  <c r="M325" i="2"/>
  <c r="M336" i="2"/>
  <c r="M55" i="2"/>
  <c r="M183" i="2"/>
  <c r="M171" i="2"/>
  <c r="M50" i="2"/>
  <c r="V11" i="2"/>
  <c r="M186" i="2"/>
  <c r="M260" i="2"/>
  <c r="M188" i="2"/>
  <c r="M213" i="2"/>
  <c r="M215" i="2"/>
  <c r="M244" i="2"/>
  <c r="M272" i="2"/>
  <c r="M307" i="2"/>
  <c r="M193" i="2"/>
  <c r="M235" i="2"/>
  <c r="M24" i="2"/>
  <c r="M315" i="2"/>
  <c r="M234" i="2"/>
  <c r="M209" i="2"/>
  <c r="M191" i="2"/>
  <c r="M276" i="2"/>
  <c r="M88" i="2"/>
  <c r="M248" i="2"/>
  <c r="M245" i="2"/>
  <c r="M133" i="2"/>
  <c r="M220" i="2"/>
  <c r="V24" i="2"/>
  <c r="M93" i="2"/>
  <c r="M100" i="2"/>
  <c r="M163" i="2"/>
  <c r="M158" i="2"/>
  <c r="M62" i="2"/>
  <c r="M29" i="2"/>
  <c r="M53" i="2"/>
  <c r="M74" i="2"/>
  <c r="M261" i="2"/>
  <c r="M322" i="2"/>
  <c r="M112" i="2"/>
  <c r="M101" i="2"/>
  <c r="M43" i="2"/>
  <c r="M95" i="2"/>
  <c r="V23" i="2"/>
  <c r="V3" i="2"/>
  <c r="M192" i="2"/>
  <c r="M256" i="2"/>
  <c r="M280" i="2"/>
  <c r="V18" i="2"/>
  <c r="M156" i="2"/>
  <c r="M203" i="2"/>
  <c r="M86" i="2"/>
  <c r="M321" i="2"/>
  <c r="M224" i="2"/>
  <c r="M115" i="2"/>
  <c r="V7" i="2"/>
  <c r="M153" i="2"/>
  <c r="M122" i="2"/>
  <c r="M168" i="2"/>
  <c r="M236" i="2"/>
  <c r="M164" i="2"/>
  <c r="M295" i="2"/>
  <c r="M286" i="2"/>
  <c r="M297" i="2"/>
  <c r="M63" i="2"/>
  <c r="V19" i="2"/>
  <c r="M77" i="2"/>
  <c r="M165" i="2"/>
  <c r="M184" i="2"/>
  <c r="M78" i="2"/>
  <c r="M204" i="2"/>
  <c r="V25" i="2"/>
  <c r="M108" i="2"/>
  <c r="M103" i="2"/>
  <c r="M41" i="2"/>
  <c r="M160" i="2"/>
  <c r="M216" i="2"/>
  <c r="M267" i="2"/>
  <c r="M194" i="2"/>
  <c r="M222" i="2"/>
  <c r="M300" i="2"/>
  <c r="M94" i="2"/>
  <c r="V5" i="2"/>
  <c r="M251" i="2"/>
  <c r="M337" i="2"/>
  <c r="M196" i="2"/>
  <c r="M187" i="2"/>
  <c r="M172" i="2"/>
  <c r="M320" i="2"/>
  <c r="M31" i="2"/>
  <c r="M299" i="2"/>
  <c r="M169" i="2"/>
  <c r="M135" i="2"/>
  <c r="M218" i="2"/>
  <c r="M232" i="2"/>
  <c r="M271" i="2"/>
  <c r="M142" i="2"/>
  <c r="M105" i="2"/>
  <c r="M210" i="2"/>
  <c r="M278" i="2"/>
  <c r="M35" i="2"/>
  <c r="M302" i="2"/>
  <c r="M51" i="2"/>
  <c r="M120" i="2"/>
  <c r="M263" i="2"/>
  <c r="M98" i="2"/>
  <c r="M89" i="2"/>
  <c r="M274" i="2"/>
  <c r="M118" i="2"/>
  <c r="M125" i="2"/>
  <c r="M201" i="2"/>
  <c r="M72" i="2"/>
  <c r="M195" i="2"/>
  <c r="M36" i="2"/>
  <c r="M68" i="2"/>
  <c r="M253" i="2"/>
  <c r="M177" i="2"/>
  <c r="M242" i="2"/>
  <c r="M205" i="2"/>
  <c r="M217" i="2"/>
  <c r="M81" i="2"/>
  <c r="M119" i="2"/>
  <c r="M83" i="2"/>
  <c r="V17" i="2"/>
  <c r="M92" i="2"/>
  <c r="M228" i="2"/>
  <c r="V21" i="2"/>
  <c r="M308" i="2"/>
  <c r="V9" i="2"/>
  <c r="V4" i="2"/>
  <c r="M312" i="2"/>
  <c r="M147" i="2"/>
  <c r="V8" i="2"/>
  <c r="M44" i="2"/>
  <c r="M288" i="2"/>
  <c r="M130" i="2"/>
  <c r="M328" i="2"/>
  <c r="M141" i="2"/>
  <c r="M226" i="2"/>
  <c r="V13" i="2"/>
  <c r="M275" i="2"/>
  <c r="M34" i="2"/>
  <c r="M110" i="2"/>
  <c r="M104" i="2"/>
  <c r="M189" i="2"/>
  <c r="M202" i="2"/>
  <c r="M167" i="2"/>
  <c r="M296" i="2"/>
  <c r="M111" i="2"/>
  <c r="M113" i="2"/>
  <c r="M40" i="2"/>
  <c r="M96" i="2"/>
  <c r="M91" i="2"/>
  <c r="M259" i="2"/>
  <c r="M48" i="2"/>
  <c r="M37" i="2"/>
  <c r="M58" i="2"/>
  <c r="M131" i="2"/>
  <c r="M335" i="2"/>
  <c r="M305" i="2"/>
  <c r="V14" i="2"/>
  <c r="M225" i="2"/>
  <c r="M281" i="2"/>
  <c r="M45" i="2"/>
  <c r="V10" i="2"/>
  <c r="M175" i="2"/>
  <c r="M238" i="2"/>
  <c r="M214" i="2"/>
  <c r="M149" i="2"/>
  <c r="M270" i="2"/>
  <c r="M182" i="2"/>
  <c r="M138" i="2"/>
  <c r="V15" i="2"/>
  <c r="M25" i="2"/>
  <c r="M264" i="2"/>
  <c r="M285" i="2"/>
  <c r="M70" i="2"/>
  <c r="M318" i="2"/>
  <c r="M99" i="2"/>
  <c r="M33" i="2"/>
  <c r="M303" i="2"/>
  <c r="M79" i="2"/>
  <c r="M65" i="2"/>
  <c r="M282" i="2"/>
  <c r="M262" i="2"/>
  <c r="M176" i="2"/>
  <c r="M198" i="2"/>
  <c r="M269" i="2"/>
  <c r="M38" i="2"/>
  <c r="M332" i="2"/>
  <c r="M76" i="2"/>
  <c r="M155" i="2"/>
  <c r="M123" i="2"/>
  <c r="M255" i="2"/>
  <c r="M249" i="2"/>
  <c r="M231" i="2"/>
  <c r="M28" i="2"/>
  <c r="M146" i="2"/>
  <c r="M173" i="2"/>
  <c r="M310" i="2"/>
  <c r="M82" i="2"/>
  <c r="M181" i="2"/>
  <c r="M309" i="2"/>
  <c r="M64" i="2"/>
  <c r="M59" i="2"/>
  <c r="M319" i="2"/>
  <c r="M227" i="2"/>
  <c r="M223" i="2"/>
  <c r="M22" i="2"/>
  <c r="M190" i="2"/>
  <c r="M159" i="2"/>
  <c r="M200" i="2"/>
  <c r="M143" i="2"/>
  <c r="M180" i="2"/>
  <c r="M241" i="2"/>
  <c r="M73" i="2"/>
  <c r="M134" i="2"/>
  <c r="M69" i="2"/>
  <c r="M107" i="2"/>
  <c r="M292" i="2"/>
  <c r="M304" i="2"/>
  <c r="M109" i="2"/>
  <c r="M247" i="2"/>
  <c r="M338" i="2"/>
  <c r="V16" i="2"/>
  <c r="M243" i="2"/>
  <c r="M49" i="2"/>
  <c r="M230" i="2"/>
  <c r="M148" i="2"/>
  <c r="M85" i="2"/>
  <c r="M144" i="2"/>
  <c r="M145" i="2"/>
  <c r="M314" i="2"/>
  <c r="M317" i="2"/>
  <c r="M211" i="2"/>
  <c r="M237" i="2"/>
  <c r="M207" i="2"/>
  <c r="M199" i="2"/>
  <c r="M154" i="2"/>
  <c r="M266" i="2"/>
  <c r="M157" i="2"/>
  <c r="M124" i="2"/>
  <c r="M258" i="2"/>
  <c r="M139" i="2"/>
  <c r="M136" i="2"/>
  <c r="M293" i="2"/>
  <c r="M290" i="2"/>
  <c r="M313" i="2"/>
  <c r="M166" i="2"/>
  <c r="M333" i="2"/>
  <c r="M102" i="2"/>
  <c r="M219" i="2"/>
  <c r="M329" i="2"/>
  <c r="M331" i="2"/>
  <c r="V6" i="2"/>
  <c r="M84" i="2"/>
  <c r="M117" i="2"/>
  <c r="M323" i="2"/>
  <c r="M174" i="2"/>
  <c r="M26" i="2"/>
  <c r="M206" i="2"/>
  <c r="M254" i="2"/>
  <c r="M178" i="2"/>
  <c r="M39" i="2"/>
  <c r="M114" i="2"/>
  <c r="M137" i="2"/>
  <c r="M60" i="2"/>
  <c r="M185" i="2"/>
  <c r="M239" i="2"/>
  <c r="M67" i="2"/>
  <c r="M324" i="2"/>
  <c r="M80" i="2"/>
  <c r="M90" i="2"/>
  <c r="M152" i="2"/>
  <c r="M229" i="2"/>
  <c r="M179" i="2"/>
  <c r="M334" i="2"/>
  <c r="M161" i="2"/>
  <c r="M121" i="2"/>
  <c r="M208" i="2"/>
  <c r="M56" i="2"/>
  <c r="M212" i="2"/>
  <c r="M132" i="2"/>
  <c r="M27" i="2"/>
  <c r="M150" i="2"/>
  <c r="M75" i="2"/>
  <c r="M291" i="2"/>
  <c r="M287" i="2"/>
  <c r="M47" i="2"/>
  <c r="M54" i="2"/>
  <c r="M97" i="2"/>
  <c r="V12" i="2"/>
  <c r="M233" i="2"/>
  <c r="M151" i="2"/>
  <c r="M221" i="2"/>
  <c r="M294" i="2"/>
  <c r="M46" i="2"/>
  <c r="V22" i="2"/>
  <c r="M32" i="2"/>
  <c r="M326" i="2"/>
  <c r="M71" i="2"/>
  <c r="M279" i="2"/>
  <c r="R128" i="7"/>
  <c r="N128" i="7"/>
  <c r="N193" i="7"/>
  <c r="R193" i="7"/>
  <c r="N136" i="7"/>
  <c r="R136" i="7"/>
  <c r="N204" i="7"/>
  <c r="R204" i="7"/>
  <c r="N160" i="7"/>
  <c r="R160" i="7"/>
  <c r="R34" i="7"/>
  <c r="N34" i="7"/>
  <c r="N331" i="7"/>
  <c r="R331" i="7"/>
  <c r="N218" i="7"/>
  <c r="R218" i="7"/>
  <c r="N66" i="7"/>
  <c r="R66" i="7"/>
  <c r="R184" i="7"/>
  <c r="N184" i="7"/>
  <c r="N65" i="7"/>
  <c r="R65" i="7"/>
  <c r="N310" i="7"/>
  <c r="R310" i="7"/>
  <c r="N196" i="7"/>
  <c r="R196" i="7"/>
  <c r="N220" i="7"/>
  <c r="R220" i="7"/>
  <c r="R80" i="7"/>
  <c r="N80" i="7"/>
  <c r="N200" i="7"/>
  <c r="R200" i="7"/>
  <c r="R27" i="7"/>
  <c r="N27" i="7"/>
  <c r="N46" i="7"/>
  <c r="R46" i="7"/>
  <c r="N225" i="7"/>
  <c r="R225" i="7"/>
  <c r="N74" i="7"/>
  <c r="R74" i="7"/>
  <c r="R93" i="7"/>
  <c r="N93" i="7"/>
  <c r="R44" i="7"/>
  <c r="N44" i="7"/>
  <c r="N170" i="7"/>
  <c r="R170" i="7"/>
  <c r="N64" i="7"/>
  <c r="R64" i="7"/>
  <c r="N205" i="7"/>
  <c r="R205" i="7"/>
  <c r="N244" i="7"/>
  <c r="R244" i="7"/>
  <c r="N68" i="7"/>
  <c r="R68" i="7"/>
  <c r="R96" i="7"/>
  <c r="N96" i="7"/>
  <c r="R166" i="7"/>
  <c r="N166" i="7"/>
  <c r="N230" i="7"/>
  <c r="R230" i="7"/>
  <c r="R229" i="7"/>
  <c r="N229" i="7"/>
  <c r="R228" i="7"/>
  <c r="N228" i="7"/>
  <c r="R261" i="7"/>
  <c r="N261" i="7"/>
  <c r="R305" i="7"/>
  <c r="N305" i="7"/>
  <c r="R300" i="7"/>
  <c r="N300" i="7"/>
  <c r="N123" i="7"/>
  <c r="R123" i="7"/>
  <c r="N210" i="7"/>
  <c r="R210" i="7"/>
  <c r="N67" i="7"/>
  <c r="R67" i="7"/>
  <c r="N45" i="7"/>
  <c r="R45" i="7"/>
  <c r="M167" i="12"/>
  <c r="M190" i="12"/>
  <c r="M312" i="12"/>
  <c r="M152" i="12"/>
  <c r="M308" i="12"/>
  <c r="M232" i="12"/>
  <c r="M148" i="12"/>
  <c r="M30" i="12"/>
  <c r="M64" i="12"/>
  <c r="M61" i="12"/>
  <c r="M214" i="12"/>
  <c r="V22" i="12"/>
  <c r="M275" i="12"/>
  <c r="M137" i="12"/>
  <c r="M125" i="12"/>
  <c r="M123" i="12"/>
  <c r="M53" i="12"/>
  <c r="M156" i="12"/>
  <c r="V19" i="12"/>
  <c r="M21" i="12"/>
  <c r="M102" i="12"/>
  <c r="M103" i="12"/>
  <c r="M227" i="12"/>
  <c r="M90" i="12"/>
  <c r="M329" i="12"/>
  <c r="M106" i="12"/>
  <c r="M101" i="12"/>
  <c r="V3" i="12"/>
  <c r="M72" i="12"/>
  <c r="M35" i="12"/>
  <c r="M126" i="12"/>
  <c r="M97" i="12"/>
  <c r="M193" i="12"/>
  <c r="M159" i="12"/>
  <c r="V6" i="12"/>
  <c r="M313" i="12"/>
  <c r="M23" i="12"/>
  <c r="M293" i="12"/>
  <c r="M301" i="12"/>
  <c r="M334" i="12"/>
  <c r="M107" i="12"/>
  <c r="M321" i="12"/>
  <c r="N105" i="7"/>
  <c r="R105" i="7"/>
  <c r="N247" i="7"/>
  <c r="R247" i="7"/>
  <c r="N194" i="7"/>
  <c r="R194" i="7"/>
  <c r="N183" i="7"/>
  <c r="R183" i="7"/>
  <c r="R165" i="7"/>
  <c r="N165" i="7"/>
  <c r="N271" i="7"/>
  <c r="R271" i="7"/>
  <c r="R324" i="7"/>
  <c r="N324" i="7"/>
  <c r="R319" i="7"/>
  <c r="N319" i="7"/>
  <c r="N119" i="12"/>
  <c r="R213" i="12"/>
  <c r="N213" i="12"/>
  <c r="R298" i="12"/>
  <c r="N298" i="12"/>
  <c r="N145" i="12"/>
  <c r="R145" i="12"/>
  <c r="R235" i="12"/>
  <c r="N235" i="12"/>
  <c r="R92" i="7"/>
  <c r="N92" i="7"/>
  <c r="N102" i="7"/>
  <c r="R102" i="7"/>
  <c r="R251" i="7"/>
  <c r="N251" i="7"/>
  <c r="R198" i="7"/>
  <c r="N198" i="7"/>
  <c r="R313" i="7"/>
  <c r="N313" i="7"/>
  <c r="N263" i="7"/>
  <c r="R263" i="7"/>
  <c r="R179" i="7"/>
  <c r="N179" i="7"/>
  <c r="N90" i="7"/>
  <c r="R90" i="7"/>
  <c r="R178" i="7"/>
  <c r="N178" i="7"/>
  <c r="N328" i="7"/>
  <c r="R328" i="7"/>
  <c r="N142" i="7"/>
  <c r="R142" i="7"/>
  <c r="N33" i="7"/>
  <c r="R33" i="7"/>
  <c r="R333" i="7"/>
  <c r="N333" i="7"/>
  <c r="N147" i="7"/>
  <c r="R147" i="7"/>
  <c r="N121" i="7"/>
  <c r="R121" i="7"/>
  <c r="R101" i="7"/>
  <c r="N101" i="7"/>
  <c r="N131" i="7"/>
  <c r="R131" i="7"/>
  <c r="R138" i="7"/>
  <c r="N138" i="7"/>
  <c r="N315" i="7"/>
  <c r="R315" i="7"/>
  <c r="N129" i="7"/>
  <c r="R129" i="7"/>
  <c r="N94" i="7"/>
  <c r="R94" i="7"/>
  <c r="N335" i="7"/>
  <c r="R335" i="7"/>
  <c r="R197" i="7"/>
  <c r="N197" i="7"/>
  <c r="R21" i="7"/>
  <c r="N21" i="7"/>
  <c r="N40" i="7"/>
  <c r="R40" i="7"/>
  <c r="N299" i="7"/>
  <c r="R299" i="7"/>
  <c r="R108" i="7"/>
  <c r="N108" i="7"/>
  <c r="R134" i="7"/>
  <c r="N134" i="7"/>
  <c r="R153" i="7"/>
  <c r="N153" i="7"/>
  <c r="R87" i="7"/>
  <c r="N87" i="7"/>
  <c r="N151" i="7"/>
  <c r="R151" i="7"/>
  <c r="N270" i="7"/>
  <c r="R270" i="7"/>
  <c r="N119" i="7"/>
  <c r="R119" i="7"/>
  <c r="R312" i="7"/>
  <c r="N312" i="7"/>
  <c r="N323" i="7"/>
  <c r="R323" i="7"/>
  <c r="N223" i="7"/>
  <c r="R223" i="7"/>
  <c r="R215" i="7"/>
  <c r="N215" i="7"/>
  <c r="R167" i="7"/>
  <c r="N167" i="7"/>
  <c r="R256" i="7"/>
  <c r="N256" i="7"/>
  <c r="M207" i="12"/>
  <c r="M69" i="12"/>
  <c r="M246" i="12"/>
  <c r="M56" i="12"/>
  <c r="M216" i="12"/>
  <c r="M318" i="12"/>
  <c r="M268" i="12"/>
  <c r="M314" i="12"/>
  <c r="M55" i="12"/>
  <c r="M27" i="12"/>
  <c r="M31" i="12"/>
  <c r="M233" i="12"/>
  <c r="M163" i="12"/>
  <c r="M173" i="12"/>
  <c r="M73" i="12"/>
  <c r="M242" i="12"/>
  <c r="M99" i="12"/>
  <c r="M81" i="12"/>
  <c r="M51" i="12"/>
  <c r="M112" i="12"/>
  <c r="M111" i="12"/>
  <c r="M115" i="12"/>
  <c r="M146" i="12"/>
  <c r="M57" i="12"/>
  <c r="M165" i="12"/>
  <c r="V23" i="12"/>
  <c r="M147" i="12"/>
  <c r="M178" i="12"/>
  <c r="M134" i="12"/>
  <c r="M85" i="12"/>
  <c r="M38" i="12"/>
  <c r="M157" i="12"/>
  <c r="M282" i="12"/>
  <c r="M260" i="12"/>
  <c r="M286" i="12"/>
  <c r="M127" i="12"/>
  <c r="M110" i="12"/>
  <c r="M143" i="12"/>
  <c r="M37" i="12"/>
  <c r="M116" i="12"/>
  <c r="M132" i="12"/>
  <c r="M290" i="12"/>
  <c r="M248" i="12"/>
  <c r="R172" i="7"/>
  <c r="N172" i="7"/>
  <c r="N117" i="7"/>
  <c r="R117" i="7"/>
  <c r="N133" i="7"/>
  <c r="R133" i="7"/>
  <c r="N23" i="7"/>
  <c r="R23" i="7"/>
  <c r="N272" i="7"/>
  <c r="R272" i="7"/>
  <c r="N143" i="7"/>
  <c r="R143" i="7"/>
  <c r="N290" i="7"/>
  <c r="R290" i="7"/>
  <c r="N323" i="12"/>
  <c r="R323" i="12"/>
  <c r="U14" i="6"/>
  <c r="N22" i="7"/>
  <c r="R22" i="7"/>
  <c r="R306" i="7"/>
  <c r="N306" i="7"/>
  <c r="N109" i="7"/>
  <c r="R109" i="7"/>
  <c r="N47" i="7"/>
  <c r="R47" i="7"/>
  <c r="N246" i="7"/>
  <c r="R246" i="7"/>
  <c r="N103" i="7"/>
  <c r="R103" i="7"/>
  <c r="N57" i="7"/>
  <c r="R57" i="7"/>
  <c r="R76" i="7"/>
  <c r="N76" i="7"/>
  <c r="N169" i="7"/>
  <c r="R169" i="7"/>
  <c r="N199" i="7"/>
  <c r="R199" i="7"/>
  <c r="N88" i="7"/>
  <c r="R88" i="7"/>
  <c r="N173" i="7"/>
  <c r="R173" i="7"/>
  <c r="N38" i="7"/>
  <c r="R38" i="7"/>
  <c r="N326" i="7"/>
  <c r="R326" i="7"/>
  <c r="N60" i="7"/>
  <c r="R60" i="7"/>
  <c r="R145" i="7"/>
  <c r="N145" i="7"/>
  <c r="R141" i="7"/>
  <c r="N141" i="7"/>
  <c r="R58" i="7"/>
  <c r="N58" i="7"/>
  <c r="R163" i="7"/>
  <c r="N163" i="7"/>
  <c r="N144" i="7"/>
  <c r="R144" i="7"/>
  <c r="N293" i="7"/>
  <c r="R293" i="7"/>
  <c r="N107" i="7"/>
  <c r="R107" i="7"/>
  <c r="N329" i="7"/>
  <c r="R329" i="7"/>
  <c r="N237" i="7"/>
  <c r="R237" i="7"/>
  <c r="R43" i="7"/>
  <c r="N43" i="7"/>
  <c r="N52" i="7"/>
  <c r="R52" i="7"/>
  <c r="N213" i="7"/>
  <c r="R213" i="7"/>
  <c r="N140" i="7"/>
  <c r="R140" i="7"/>
  <c r="R112" i="7"/>
  <c r="N112" i="7"/>
  <c r="N291" i="7"/>
  <c r="R291" i="7"/>
  <c r="N181" i="7"/>
  <c r="R181" i="7"/>
  <c r="N42" i="7"/>
  <c r="R42" i="7"/>
  <c r="R236" i="7"/>
  <c r="N236" i="7"/>
  <c r="R214" i="7"/>
  <c r="N214" i="7"/>
  <c r="N162" i="7"/>
  <c r="R162" i="7"/>
  <c r="N286" i="7"/>
  <c r="R286" i="7"/>
  <c r="N254" i="7"/>
  <c r="R254" i="7"/>
  <c r="R226" i="7"/>
  <c r="N226" i="7"/>
  <c r="R260" i="7"/>
  <c r="N260" i="7"/>
  <c r="M203" i="12"/>
  <c r="M154" i="12"/>
  <c r="M36" i="12"/>
  <c r="M204" i="12"/>
  <c r="M197" i="12"/>
  <c r="M149" i="12"/>
  <c r="M153" i="12"/>
  <c r="M128" i="12"/>
  <c r="M142" i="12"/>
  <c r="M307" i="12"/>
  <c r="M274" i="12"/>
  <c r="M47" i="12"/>
  <c r="M335" i="12"/>
  <c r="M210" i="12"/>
  <c r="V14" i="12"/>
  <c r="M278" i="12"/>
  <c r="M188" i="12"/>
  <c r="M199" i="12"/>
  <c r="M294" i="12"/>
  <c r="M236" i="12"/>
  <c r="M205" i="12"/>
  <c r="M176" i="12"/>
  <c r="M238" i="12"/>
  <c r="M100" i="12"/>
  <c r="M251" i="12"/>
  <c r="M139" i="12"/>
  <c r="M253" i="12"/>
  <c r="M29" i="12"/>
  <c r="M198" i="12"/>
  <c r="M191" i="12"/>
  <c r="M237" i="12"/>
  <c r="M182" i="12"/>
  <c r="M208" i="12"/>
  <c r="M277" i="12"/>
  <c r="M92" i="12"/>
  <c r="M172" i="12"/>
  <c r="V7" i="12"/>
  <c r="M221" i="12"/>
  <c r="M105" i="12"/>
  <c r="M202" i="12"/>
  <c r="M230" i="12"/>
  <c r="M324" i="12"/>
  <c r="M252" i="12"/>
  <c r="N154" i="7"/>
  <c r="R154" i="7"/>
  <c r="N201" i="7"/>
  <c r="R201" i="7"/>
  <c r="N70" i="7"/>
  <c r="R70" i="7"/>
  <c r="N62" i="7"/>
  <c r="R62" i="7"/>
  <c r="R268" i="7"/>
  <c r="N268" i="7"/>
  <c r="R301" i="7"/>
  <c r="N301" i="7"/>
  <c r="N98" i="12"/>
  <c r="R98" i="12"/>
  <c r="R76" i="12"/>
  <c r="N76" i="12"/>
  <c r="N22" i="12"/>
  <c r="R22" i="12"/>
  <c r="N59" i="12"/>
  <c r="R59" i="12"/>
  <c r="N33" i="12"/>
  <c r="R115" i="7"/>
  <c r="N115" i="7"/>
  <c r="N56" i="7"/>
  <c r="R56" i="7"/>
  <c r="R287" i="7"/>
  <c r="N287" i="7"/>
  <c r="N288" i="7"/>
  <c r="R288" i="7"/>
  <c r="R37" i="7"/>
  <c r="N37" i="7"/>
  <c r="N276" i="7"/>
  <c r="R276" i="7"/>
  <c r="N273" i="7"/>
  <c r="R273" i="7"/>
  <c r="N203" i="7"/>
  <c r="R203" i="7"/>
  <c r="R118" i="7"/>
  <c r="N118" i="7"/>
  <c r="R309" i="7"/>
  <c r="N309" i="7"/>
  <c r="R111" i="7"/>
  <c r="N111" i="7"/>
  <c r="N137" i="7"/>
  <c r="R137" i="7"/>
  <c r="N219" i="7"/>
  <c r="R219" i="7"/>
  <c r="R95" i="7"/>
  <c r="N95" i="7"/>
  <c r="R186" i="7"/>
  <c r="N186" i="7"/>
  <c r="N106" i="7"/>
  <c r="R106" i="7"/>
  <c r="R157" i="7"/>
  <c r="N157" i="7"/>
  <c r="N83" i="7"/>
  <c r="R83" i="7"/>
  <c r="N316" i="7"/>
  <c r="R316" i="7"/>
  <c r="N297" i="7"/>
  <c r="R297" i="7"/>
  <c r="N30" i="7"/>
  <c r="R30" i="7"/>
  <c r="N267" i="7"/>
  <c r="R267" i="7"/>
  <c r="R304" i="7"/>
  <c r="N304" i="7"/>
  <c r="N146" i="7"/>
  <c r="R146" i="7"/>
  <c r="N266" i="7"/>
  <c r="R266" i="7"/>
  <c r="N97" i="7"/>
  <c r="R97" i="7"/>
  <c r="N277" i="7"/>
  <c r="R277" i="7"/>
  <c r="N139" i="7"/>
  <c r="R139" i="7"/>
  <c r="R24" i="7"/>
  <c r="N24" i="7"/>
  <c r="N311" i="7"/>
  <c r="R311" i="7"/>
  <c r="N330" i="7"/>
  <c r="R330" i="7"/>
  <c r="N176" i="7"/>
  <c r="R176" i="7"/>
  <c r="N110" i="7"/>
  <c r="R110" i="7"/>
  <c r="N317" i="7"/>
  <c r="R317" i="7"/>
  <c r="R130" i="7"/>
  <c r="N130" i="7"/>
  <c r="N252" i="7"/>
  <c r="R252" i="7"/>
  <c r="R149" i="7"/>
  <c r="N149" i="7"/>
  <c r="R321" i="7"/>
  <c r="N321" i="7"/>
  <c r="R61" i="7"/>
  <c r="N61" i="7"/>
  <c r="N39" i="7"/>
  <c r="R39" i="7"/>
  <c r="N171" i="7"/>
  <c r="R171" i="7"/>
  <c r="N104" i="7"/>
  <c r="R104" i="7"/>
  <c r="M257" i="12"/>
  <c r="M186" i="12"/>
  <c r="M114" i="12"/>
  <c r="M228" i="12"/>
  <c r="M41" i="12"/>
  <c r="M219" i="12"/>
  <c r="M179" i="12"/>
  <c r="M247" i="12"/>
  <c r="M180" i="12"/>
  <c r="M49" i="12"/>
  <c r="M243" i="12"/>
  <c r="V15" i="12"/>
  <c r="M284" i="12"/>
  <c r="M144" i="12"/>
  <c r="M168" i="12"/>
  <c r="M331" i="12"/>
  <c r="M306" i="12"/>
  <c r="M285" i="12"/>
  <c r="M104" i="12"/>
  <c r="M269" i="12"/>
  <c r="M201" i="12"/>
  <c r="M317" i="12"/>
  <c r="M261" i="12"/>
  <c r="M42" i="12"/>
  <c r="M319" i="12"/>
  <c r="M256" i="12"/>
  <c r="M316" i="12"/>
  <c r="M160" i="12"/>
  <c r="M231" i="12"/>
  <c r="M322" i="12"/>
  <c r="M289" i="12"/>
  <c r="M300" i="12"/>
  <c r="M96" i="12"/>
  <c r="M151" i="12"/>
  <c r="M91" i="12"/>
  <c r="M192" i="12"/>
  <c r="M177" i="12"/>
  <c r="M338" i="12"/>
  <c r="M339" i="12"/>
  <c r="M258" i="12"/>
  <c r="M215" i="12"/>
  <c r="M239" i="12"/>
  <c r="M234" i="12"/>
  <c r="N222" i="7"/>
  <c r="R222" i="7"/>
  <c r="R73" i="7"/>
  <c r="N73" i="7"/>
  <c r="N50" i="7"/>
  <c r="R50" i="7"/>
  <c r="N209" i="7"/>
  <c r="R209" i="7"/>
  <c r="N177" i="7"/>
  <c r="R177" i="7"/>
  <c r="R135" i="7"/>
  <c r="N135" i="7"/>
  <c r="R126" i="7"/>
  <c r="N126" i="7"/>
  <c r="N108" i="12"/>
  <c r="R108" i="12"/>
  <c r="R39" i="12"/>
  <c r="N39" i="12"/>
  <c r="N48" i="12"/>
  <c r="R48" i="12"/>
  <c r="N86" i="12"/>
  <c r="R86" i="12"/>
  <c r="N189" i="12"/>
  <c r="R189" i="12"/>
  <c r="R295" i="7"/>
  <c r="N295" i="7"/>
  <c r="R116" i="7"/>
  <c r="N116" i="7"/>
  <c r="N249" i="7"/>
  <c r="R249" i="7"/>
  <c r="N72" i="7"/>
  <c r="R72" i="7"/>
  <c r="R152" i="7"/>
  <c r="N152" i="7"/>
  <c r="N207" i="7"/>
  <c r="R207" i="7"/>
  <c r="N91" i="7"/>
  <c r="R91" i="7"/>
  <c r="N79" i="7"/>
  <c r="R79" i="7"/>
  <c r="R269" i="7"/>
  <c r="N269" i="7"/>
  <c r="N48" i="7"/>
  <c r="R48" i="7"/>
  <c r="N180" i="7"/>
  <c r="R180" i="7"/>
  <c r="N216" i="7"/>
  <c r="R216" i="7"/>
  <c r="R99" i="7"/>
  <c r="N99" i="7"/>
  <c r="N302" i="7"/>
  <c r="R302" i="7"/>
  <c r="N195" i="7"/>
  <c r="R195" i="7"/>
  <c r="R35" i="7"/>
  <c r="N35" i="7"/>
  <c r="N82" i="7"/>
  <c r="R82" i="7"/>
  <c r="N32" i="7"/>
  <c r="R32" i="7"/>
  <c r="N258" i="7"/>
  <c r="R258" i="7"/>
  <c r="N78" i="7"/>
  <c r="R78" i="7"/>
  <c r="R155" i="7"/>
  <c r="N155" i="7"/>
  <c r="N77" i="7"/>
  <c r="R77" i="7"/>
  <c r="R36" i="7"/>
  <c r="N36" i="7"/>
  <c r="N233" i="7"/>
  <c r="R233" i="7"/>
  <c r="N234" i="7"/>
  <c r="R234" i="7"/>
  <c r="N31" i="7"/>
  <c r="R31" i="7"/>
  <c r="N232" i="7"/>
  <c r="R232" i="7"/>
  <c r="N278" i="7"/>
  <c r="R278" i="7"/>
  <c r="R132" i="7"/>
  <c r="N132" i="7"/>
  <c r="N71" i="7"/>
  <c r="R71" i="7"/>
  <c r="R156" i="7"/>
  <c r="N156" i="7"/>
  <c r="N332" i="7"/>
  <c r="R332" i="7"/>
  <c r="R327" i="7"/>
  <c r="N327" i="7"/>
  <c r="R227" i="7"/>
  <c r="N227" i="7"/>
  <c r="N29" i="7"/>
  <c r="R29" i="7"/>
  <c r="N294" i="7"/>
  <c r="R294" i="7"/>
  <c r="N243" i="7"/>
  <c r="R243" i="7"/>
  <c r="M309" i="12"/>
  <c r="M46" i="12"/>
  <c r="V10" i="12"/>
  <c r="M129" i="12"/>
  <c r="M26" i="12"/>
  <c r="M245" i="12"/>
  <c r="M212" i="12"/>
  <c r="M71" i="12"/>
  <c r="M211" i="12"/>
  <c r="M187" i="12"/>
  <c r="M320" i="12"/>
  <c r="M223" i="12"/>
  <c r="M82" i="12"/>
  <c r="M50" i="12"/>
  <c r="M299" i="12"/>
  <c r="M206" i="12"/>
  <c r="V13" i="12"/>
  <c r="M150" i="12"/>
  <c r="M259" i="12"/>
  <c r="M200" i="12"/>
  <c r="M124" i="12"/>
  <c r="M136" i="12"/>
  <c r="V2" i="12"/>
  <c r="M330" i="12"/>
  <c r="M60" i="12"/>
  <c r="M336" i="12"/>
  <c r="M63" i="12"/>
  <c r="M326" i="12"/>
  <c r="M292" i="12"/>
  <c r="M70" i="12"/>
  <c r="M218" i="12"/>
  <c r="V17" i="12"/>
  <c r="M162" i="12"/>
  <c r="M305" i="12"/>
  <c r="M140" i="12"/>
  <c r="M332" i="12"/>
  <c r="M310" i="12"/>
  <c r="M164" i="12"/>
  <c r="M270" i="12"/>
  <c r="M288" i="12"/>
  <c r="V21" i="12"/>
  <c r="M185" i="12"/>
  <c r="M250" i="12"/>
  <c r="R168" i="7"/>
  <c r="N168" i="7"/>
  <c r="N86" i="7"/>
  <c r="R86" i="7"/>
  <c r="N248" i="7"/>
  <c r="R248" i="7"/>
  <c r="N174" i="7"/>
  <c r="R174" i="7"/>
  <c r="R175" i="7"/>
  <c r="N175" i="7"/>
  <c r="N41" i="7"/>
  <c r="R41" i="7"/>
  <c r="R191" i="7"/>
  <c r="N191" i="7"/>
  <c r="N282" i="7"/>
  <c r="R282" i="7"/>
  <c r="N249" i="12"/>
  <c r="R249" i="12"/>
  <c r="R34" i="12"/>
  <c r="N34" i="12"/>
  <c r="N122" i="12"/>
  <c r="R122" i="12"/>
  <c r="R24" i="12"/>
  <c r="N24" i="12"/>
  <c r="N229" i="12"/>
  <c r="R229" i="12"/>
  <c r="R279" i="12"/>
  <c r="N279" i="12"/>
  <c r="R141" i="12"/>
  <c r="N141" i="12"/>
  <c r="R75" i="7"/>
  <c r="N75" i="7"/>
  <c r="N231" i="7"/>
  <c r="R231" i="7"/>
  <c r="N264" i="7"/>
  <c r="R264" i="7"/>
  <c r="R182" i="7"/>
  <c r="N182" i="7"/>
  <c r="N221" i="7"/>
  <c r="R221" i="7"/>
  <c r="N320" i="7"/>
  <c r="R320" i="7"/>
  <c r="R250" i="7"/>
  <c r="N250" i="7"/>
  <c r="R69" i="7"/>
  <c r="N69" i="7"/>
  <c r="R314" i="7"/>
  <c r="N314" i="7"/>
  <c r="R275" i="7"/>
  <c r="N275" i="7"/>
  <c r="R59" i="7"/>
  <c r="N59" i="7"/>
  <c r="R28" i="7"/>
  <c r="N28" i="7"/>
  <c r="N100" i="7"/>
  <c r="R100" i="7"/>
  <c r="R206" i="7"/>
  <c r="N206" i="7"/>
  <c r="N26" i="7"/>
  <c r="R26" i="7"/>
  <c r="R245" i="7"/>
  <c r="N245" i="7"/>
  <c r="N63" i="7"/>
  <c r="R63" i="7"/>
  <c r="R238" i="7"/>
  <c r="N238" i="7"/>
  <c r="R89" i="7"/>
  <c r="N89" i="7"/>
  <c r="R25" i="7"/>
  <c r="N25" i="7"/>
  <c r="R202" i="7"/>
  <c r="N202" i="7"/>
  <c r="R284" i="7"/>
  <c r="N284" i="7"/>
  <c r="R208" i="7"/>
  <c r="N208" i="7"/>
  <c r="R81" i="7"/>
  <c r="N81" i="7"/>
  <c r="N85" i="7"/>
  <c r="R85" i="7"/>
  <c r="R84" i="7"/>
  <c r="N84" i="7"/>
  <c r="N150" i="7"/>
  <c r="R150" i="7"/>
  <c r="N280" i="7"/>
  <c r="R280" i="7"/>
  <c r="R185" i="7"/>
  <c r="N185" i="7"/>
  <c r="N289" i="7"/>
  <c r="R289" i="7"/>
  <c r="N253" i="7"/>
  <c r="R253" i="7"/>
  <c r="R55" i="7"/>
  <c r="N55" i="7"/>
  <c r="R296" i="7"/>
  <c r="N296" i="7"/>
  <c r="R307" i="7"/>
  <c r="N307" i="7"/>
  <c r="R148" i="7"/>
  <c r="N148" i="7"/>
  <c r="R51" i="7"/>
  <c r="N51" i="7"/>
  <c r="N298" i="7"/>
  <c r="R298" i="7"/>
  <c r="M225" i="12"/>
  <c r="M183" i="12"/>
  <c r="V9" i="12"/>
  <c r="M58" i="12"/>
  <c r="M133" i="12"/>
  <c r="V12" i="12"/>
  <c r="M217" i="12"/>
  <c r="M54" i="12"/>
  <c r="M328" i="12"/>
  <c r="M89" i="12"/>
  <c r="M120" i="12"/>
  <c r="M304" i="12"/>
  <c r="M109" i="12"/>
  <c r="M118" i="12"/>
  <c r="M325" i="12"/>
  <c r="M220" i="12"/>
  <c r="M87" i="12"/>
  <c r="M240" i="12"/>
  <c r="M241" i="12"/>
  <c r="M174" i="12"/>
  <c r="M131" i="12"/>
  <c r="M265" i="12"/>
  <c r="M273" i="12"/>
  <c r="M295" i="12"/>
  <c r="V8" i="12"/>
  <c r="M181" i="12"/>
  <c r="M315" i="12"/>
  <c r="M32" i="12"/>
  <c r="M209" i="12"/>
  <c r="M113" i="12"/>
  <c r="M135" i="12"/>
  <c r="M196" i="12"/>
  <c r="M254" i="12"/>
  <c r="M161" i="12"/>
  <c r="M78" i="12"/>
  <c r="M94" i="12"/>
  <c r="M68" i="12"/>
  <c r="M25" i="12"/>
  <c r="M67" i="12"/>
  <c r="V18" i="12"/>
  <c r="M255" i="12"/>
  <c r="M28" i="12"/>
  <c r="N18" i="7"/>
  <c r="R62" i="12" l="1"/>
  <c r="K84" i="6"/>
  <c r="R88" i="12"/>
  <c r="K114" i="6"/>
  <c r="K163" i="6"/>
  <c r="K194" i="6"/>
  <c r="K268" i="6"/>
  <c r="L268" i="6" s="1"/>
  <c r="K145" i="6"/>
  <c r="L145" i="6" s="1"/>
  <c r="K170" i="6"/>
  <c r="K87" i="6"/>
  <c r="K229" i="6"/>
  <c r="K263" i="6"/>
  <c r="K71" i="6"/>
  <c r="K223" i="6"/>
  <c r="K285" i="6"/>
  <c r="L285" i="6" s="1"/>
  <c r="K168" i="6"/>
  <c r="P168" i="6" s="1"/>
  <c r="K77" i="6"/>
  <c r="K213" i="6"/>
  <c r="L213" i="6" s="1"/>
  <c r="K110" i="6"/>
  <c r="K67" i="6"/>
  <c r="K175" i="6"/>
  <c r="U8" i="6"/>
  <c r="K322" i="6"/>
  <c r="P322" i="6" s="1"/>
  <c r="K113" i="6"/>
  <c r="P113" i="6" s="1"/>
  <c r="K292" i="6"/>
  <c r="K152" i="6"/>
  <c r="L152" i="6" s="1"/>
  <c r="U22" i="6"/>
  <c r="K221" i="6"/>
  <c r="K188" i="6"/>
  <c r="K181" i="6"/>
  <c r="K328" i="6"/>
  <c r="L328" i="6" s="1"/>
  <c r="K61" i="6"/>
  <c r="P61" i="6" s="1"/>
  <c r="K265" i="6"/>
  <c r="K303" i="6"/>
  <c r="L303" i="6" s="1"/>
  <c r="K127" i="6"/>
  <c r="K93" i="6"/>
  <c r="K23" i="6"/>
  <c r="K236" i="6"/>
  <c r="K22" i="6"/>
  <c r="L22" i="6" s="1"/>
  <c r="K220" i="6"/>
  <c r="P220" i="6" s="1"/>
  <c r="K106" i="6"/>
  <c r="K65" i="6"/>
  <c r="L65" i="6" s="1"/>
  <c r="K47" i="6"/>
  <c r="K83" i="6"/>
  <c r="K36" i="6"/>
  <c r="K240" i="6"/>
  <c r="K91" i="6"/>
  <c r="P91" i="6" s="1"/>
  <c r="K272" i="6"/>
  <c r="L272" i="6" s="1"/>
  <c r="K56" i="6"/>
  <c r="K196" i="6"/>
  <c r="P196" i="6" s="1"/>
  <c r="K323" i="6"/>
  <c r="U18" i="6"/>
  <c r="K99" i="6"/>
  <c r="R184" i="12"/>
  <c r="K121" i="6"/>
  <c r="L121" i="6" s="1"/>
  <c r="K330" i="6"/>
  <c r="L330" i="6" s="1"/>
  <c r="K49" i="6"/>
  <c r="K182" i="6"/>
  <c r="L182" i="6" s="1"/>
  <c r="K86" i="6"/>
  <c r="K314" i="6"/>
  <c r="K283" i="6"/>
  <c r="K81" i="6"/>
  <c r="K130" i="6"/>
  <c r="L130" i="6" s="1"/>
  <c r="K136" i="6"/>
  <c r="L136" i="6" s="1"/>
  <c r="K333" i="6"/>
  <c r="K142" i="6"/>
  <c r="P142" i="6" s="1"/>
  <c r="K317" i="6"/>
  <c r="K108" i="6"/>
  <c r="K297" i="6"/>
  <c r="U7" i="6"/>
  <c r="K78" i="6"/>
  <c r="L78" i="6" s="1"/>
  <c r="K109" i="6"/>
  <c r="P109" i="6" s="1"/>
  <c r="K154" i="6"/>
  <c r="K180" i="6"/>
  <c r="L180" i="6" s="1"/>
  <c r="K111" i="6"/>
  <c r="K299" i="6"/>
  <c r="U11" i="6"/>
  <c r="K309" i="6"/>
  <c r="K139" i="6"/>
  <c r="L139" i="6" s="1"/>
  <c r="K120" i="6"/>
  <c r="P120" i="6" s="1"/>
  <c r="K249" i="6"/>
  <c r="K190" i="6"/>
  <c r="L190" i="6" s="1"/>
  <c r="K68" i="6"/>
  <c r="K271" i="6"/>
  <c r="K319" i="6"/>
  <c r="K250" i="6"/>
  <c r="K313" i="6"/>
  <c r="P313" i="6" s="1"/>
  <c r="K27" i="6"/>
  <c r="L27" i="6" s="1"/>
  <c r="K222" i="6"/>
  <c r="K275" i="6"/>
  <c r="L275" i="6" s="1"/>
  <c r="K217" i="6"/>
  <c r="K50" i="6"/>
  <c r="K280" i="6"/>
  <c r="K329" i="6"/>
  <c r="K239" i="6"/>
  <c r="P239" i="6" s="1"/>
  <c r="K73" i="6"/>
  <c r="L73" i="6" s="1"/>
  <c r="K295" i="6"/>
  <c r="K225" i="6"/>
  <c r="P225" i="6" s="1"/>
  <c r="K191" i="6"/>
  <c r="K140" i="6"/>
  <c r="K94" i="6"/>
  <c r="K212" i="6"/>
  <c r="U17" i="6"/>
  <c r="K164" i="6"/>
  <c r="P164" i="6" s="1"/>
  <c r="U21" i="6"/>
  <c r="K41" i="6"/>
  <c r="P41" i="6" s="1"/>
  <c r="K131" i="6"/>
  <c r="K259" i="6"/>
  <c r="K174" i="6"/>
  <c r="K298" i="6"/>
  <c r="K128" i="6"/>
  <c r="L128" i="6" s="1"/>
  <c r="K119" i="6"/>
  <c r="P119" i="6" s="1"/>
  <c r="K325" i="6"/>
  <c r="K149" i="6"/>
  <c r="P149" i="6" s="1"/>
  <c r="K291" i="6"/>
  <c r="K209" i="6"/>
  <c r="K98" i="6"/>
  <c r="K276" i="6"/>
  <c r="K254" i="6"/>
  <c r="L254" i="6" s="1"/>
  <c r="K167" i="6"/>
  <c r="P167" i="6" s="1"/>
  <c r="K134" i="6"/>
  <c r="K278" i="6"/>
  <c r="P278" i="6" s="1"/>
  <c r="K95" i="6"/>
  <c r="K155" i="6"/>
  <c r="K247" i="6"/>
  <c r="K148" i="6"/>
  <c r="P148" i="6" s="1"/>
  <c r="K238" i="6"/>
  <c r="P238" i="6" s="1"/>
  <c r="K316" i="6"/>
  <c r="L316" i="6" s="1"/>
  <c r="K306" i="6"/>
  <c r="K70" i="6"/>
  <c r="L70" i="6" s="1"/>
  <c r="K230" i="6"/>
  <c r="L230" i="6" s="1"/>
  <c r="K132" i="6"/>
  <c r="K72" i="6"/>
  <c r="K100" i="6"/>
  <c r="K28" i="6"/>
  <c r="P28" i="6" s="1"/>
  <c r="K232" i="6"/>
  <c r="L232" i="6" s="1"/>
  <c r="K39" i="6"/>
  <c r="K186" i="6"/>
  <c r="L186" i="6" s="1"/>
  <c r="K310" i="6"/>
  <c r="K126" i="6"/>
  <c r="K197" i="6"/>
  <c r="K231" i="6"/>
  <c r="R291" i="12"/>
  <c r="K58" i="6"/>
  <c r="P58" i="6" s="1"/>
  <c r="K318" i="6"/>
  <c r="K203" i="6"/>
  <c r="L203" i="6" s="1"/>
  <c r="K34" i="6"/>
  <c r="K205" i="6"/>
  <c r="K228" i="6"/>
  <c r="K159" i="6"/>
  <c r="P159" i="6" s="1"/>
  <c r="K166" i="6"/>
  <c r="P166" i="6" s="1"/>
  <c r="K147" i="6"/>
  <c r="P147" i="6" s="1"/>
  <c r="K300" i="6"/>
  <c r="U9" i="6"/>
  <c r="K117" i="6"/>
  <c r="L117" i="6" s="1"/>
  <c r="K40" i="6"/>
  <c r="U4" i="6"/>
  <c r="K215" i="6"/>
  <c r="P215" i="6" s="1"/>
  <c r="K125" i="6"/>
  <c r="L125" i="6" s="1"/>
  <c r="K102" i="6"/>
  <c r="L102" i="6" s="1"/>
  <c r="K267" i="6"/>
  <c r="K273" i="6"/>
  <c r="L273" i="6" s="1"/>
  <c r="K210" i="6"/>
  <c r="K293" i="6"/>
  <c r="K153" i="6"/>
  <c r="K123" i="6"/>
  <c r="P123" i="6" s="1"/>
  <c r="K216" i="6"/>
  <c r="L216" i="6" s="1"/>
  <c r="K118" i="6"/>
  <c r="L118" i="6" s="1"/>
  <c r="K311" i="6"/>
  <c r="K107" i="6"/>
  <c r="L107" i="6" s="1"/>
  <c r="U12" i="6"/>
  <c r="K178" i="6"/>
  <c r="K52" i="6"/>
  <c r="L52" i="6" s="1"/>
  <c r="K219" i="6"/>
  <c r="L219" i="6" s="1"/>
  <c r="K63" i="6"/>
  <c r="L63" i="6" s="1"/>
  <c r="K289" i="6"/>
  <c r="L289" i="6" s="1"/>
  <c r="K96" i="6"/>
  <c r="K332" i="6"/>
  <c r="P332" i="6" s="1"/>
  <c r="K46" i="6"/>
  <c r="L46" i="6" s="1"/>
  <c r="K156" i="6"/>
  <c r="K74" i="6"/>
  <c r="K189" i="6"/>
  <c r="P189" i="6" s="1"/>
  <c r="K80" i="6"/>
  <c r="P80" i="6" s="1"/>
  <c r="K264" i="6"/>
  <c r="L264" i="6" s="1"/>
  <c r="K171" i="6"/>
  <c r="N263" i="12"/>
  <c r="K258" i="6"/>
  <c r="K55" i="6"/>
  <c r="K92" i="6"/>
  <c r="P92" i="6" s="1"/>
  <c r="U20" i="6"/>
  <c r="K89" i="6"/>
  <c r="L89" i="6" s="1"/>
  <c r="K69" i="6"/>
  <c r="L69" i="6" s="1"/>
  <c r="K245" i="6"/>
  <c r="K54" i="6"/>
  <c r="L54" i="6" s="1"/>
  <c r="K244" i="6"/>
  <c r="L244" i="6" s="1"/>
  <c r="K296" i="6"/>
  <c r="U10" i="6"/>
  <c r="K82" i="6"/>
  <c r="P82" i="6" s="1"/>
  <c r="K287" i="6"/>
  <c r="P287" i="6" s="1"/>
  <c r="K138" i="6"/>
  <c r="P138" i="6" s="1"/>
  <c r="K33" i="6"/>
  <c r="K199" i="6"/>
  <c r="P199" i="6" s="1"/>
  <c r="K161" i="6"/>
  <c r="P161" i="6" s="1"/>
  <c r="K146" i="6"/>
  <c r="K260" i="6"/>
  <c r="L260" i="6" s="1"/>
  <c r="K32" i="6"/>
  <c r="L32" i="6" s="1"/>
  <c r="K165" i="6"/>
  <c r="P165" i="6" s="1"/>
  <c r="K187" i="6"/>
  <c r="L187" i="6" s="1"/>
  <c r="K336" i="6"/>
  <c r="P336" i="6" s="1"/>
  <c r="K274" i="6"/>
  <c r="P274" i="6" s="1"/>
  <c r="K335" i="6"/>
  <c r="L335" i="6" s="1"/>
  <c r="K162" i="6"/>
  <c r="K35" i="6"/>
  <c r="L35" i="6" s="1"/>
  <c r="K193" i="6"/>
  <c r="L193" i="6" s="1"/>
  <c r="K29" i="6"/>
  <c r="L29" i="6" s="1"/>
  <c r="K137" i="6"/>
  <c r="L137" i="6" s="1"/>
  <c r="K97" i="6"/>
  <c r="K235" i="6"/>
  <c r="L235" i="6" s="1"/>
  <c r="K25" i="6"/>
  <c r="L25" i="6" s="1"/>
  <c r="K135" i="6"/>
  <c r="K262" i="6"/>
  <c r="P262" i="6" s="1"/>
  <c r="K312" i="6"/>
  <c r="L312" i="6" s="1"/>
  <c r="K158" i="6"/>
  <c r="L158" i="6" s="1"/>
  <c r="K307" i="6"/>
  <c r="P307" i="6" s="1"/>
  <c r="K214" i="6"/>
  <c r="K173" i="6"/>
  <c r="L173" i="6" s="1"/>
  <c r="K112" i="6"/>
  <c r="L112" i="6" s="1"/>
  <c r="K248" i="6"/>
  <c r="U15" i="6"/>
  <c r="K218" i="6"/>
  <c r="L218" i="6" s="1"/>
  <c r="K115" i="6"/>
  <c r="P115" i="6" s="1"/>
  <c r="K51" i="6"/>
  <c r="P51" i="6" s="1"/>
  <c r="K261" i="6"/>
  <c r="K308" i="6"/>
  <c r="L308" i="6" s="1"/>
  <c r="K172" i="6"/>
  <c r="L172" i="6" s="1"/>
  <c r="K129" i="6"/>
  <c r="K192" i="6"/>
  <c r="U16" i="6"/>
  <c r="K64" i="6"/>
  <c r="L64" i="6" s="1"/>
  <c r="K251" i="6"/>
  <c r="L251" i="6" s="1"/>
  <c r="K201" i="6"/>
  <c r="K324" i="6"/>
  <c r="P324" i="6" s="1"/>
  <c r="K45" i="6"/>
  <c r="L45" i="6" s="1"/>
  <c r="K177" i="6"/>
  <c r="K270" i="6"/>
  <c r="K320" i="6"/>
  <c r="P320" i="6" s="1"/>
  <c r="K242" i="6"/>
  <c r="L242" i="6" s="1"/>
  <c r="U5" i="6"/>
  <c r="K133" i="6"/>
  <c r="K88" i="6"/>
  <c r="P88" i="6" s="1"/>
  <c r="K243" i="6"/>
  <c r="L243" i="6" s="1"/>
  <c r="K42" i="6"/>
  <c r="K290" i="6"/>
  <c r="K48" i="6"/>
  <c r="L48" i="6" s="1"/>
  <c r="K179" i="6"/>
  <c r="P179" i="6" s="1"/>
  <c r="K301" i="6"/>
  <c r="P301" i="6" s="1"/>
  <c r="K185" i="6"/>
  <c r="K305" i="6"/>
  <c r="L305" i="6" s="1"/>
  <c r="K200" i="6"/>
  <c r="L200" i="6" s="1"/>
  <c r="K176" i="6"/>
  <c r="K21" i="6"/>
  <c r="K288" i="6"/>
  <c r="P288" i="6" s="1"/>
  <c r="K202" i="6"/>
  <c r="P202" i="6" s="1"/>
  <c r="U19" i="6"/>
  <c r="K144" i="6"/>
  <c r="K116" i="6"/>
  <c r="P116" i="6" s="1"/>
  <c r="K31" i="6"/>
  <c r="L31" i="6" s="1"/>
  <c r="K304" i="6"/>
  <c r="K103" i="6"/>
  <c r="K76" i="6"/>
  <c r="P76" i="6" s="1"/>
  <c r="K253" i="6"/>
  <c r="L253" i="6" s="1"/>
  <c r="K24" i="6"/>
  <c r="L24" i="6" s="1"/>
  <c r="K208" i="6"/>
  <c r="K66" i="6"/>
  <c r="P66" i="6" s="1"/>
  <c r="K257" i="6"/>
  <c r="L257" i="6" s="1"/>
  <c r="K105" i="6"/>
  <c r="K227" i="6"/>
  <c r="K150" i="6"/>
  <c r="L150" i="6" s="1"/>
  <c r="K233" i="6"/>
  <c r="L233" i="6" s="1"/>
  <c r="K151" i="6"/>
  <c r="L151" i="6" s="1"/>
  <c r="K160" i="6"/>
  <c r="K59" i="6"/>
  <c r="P59" i="6" s="1"/>
  <c r="K281" i="6"/>
  <c r="P281" i="6" s="1"/>
  <c r="U13" i="6"/>
  <c r="K169" i="6"/>
  <c r="K44" i="6"/>
  <c r="P44" i="6" s="1"/>
  <c r="U3" i="6"/>
  <c r="K195" i="6"/>
  <c r="P195" i="6" s="1"/>
  <c r="K204" i="6"/>
  <c r="K143" i="6"/>
  <c r="L143" i="6" s="1"/>
  <c r="K256" i="6"/>
  <c r="P256" i="6" s="1"/>
  <c r="K277" i="6"/>
  <c r="K211" i="6"/>
  <c r="K252" i="6"/>
  <c r="P252" i="6" s="1"/>
  <c r="K124" i="6"/>
  <c r="L124" i="6" s="1"/>
  <c r="U6" i="6"/>
  <c r="K279" i="6"/>
  <c r="K294" i="6"/>
  <c r="L294" i="6" s="1"/>
  <c r="K57" i="6"/>
  <c r="L57" i="6" s="1"/>
  <c r="K286" i="6"/>
  <c r="K26" i="6"/>
  <c r="K60" i="6"/>
  <c r="L60" i="6" s="1"/>
  <c r="K255" i="6"/>
  <c r="P255" i="6" s="1"/>
  <c r="K90" i="6"/>
  <c r="L90" i="6" s="1"/>
  <c r="K79" i="6"/>
  <c r="K284" i="6"/>
  <c r="P284" i="6" s="1"/>
  <c r="K53" i="6"/>
  <c r="K246" i="6"/>
  <c r="K321" i="6"/>
  <c r="K43" i="6"/>
  <c r="P43" i="6" s="1"/>
  <c r="K206" i="6"/>
  <c r="P206" i="6" s="1"/>
  <c r="K184" i="6"/>
  <c r="P184" i="6" s="1"/>
  <c r="K37" i="6"/>
  <c r="K302" i="6"/>
  <c r="L302" i="6" s="1"/>
  <c r="K269" i="6"/>
  <c r="K122" i="6"/>
  <c r="K226" i="6"/>
  <c r="K30" i="6"/>
  <c r="L30" i="6" s="1"/>
  <c r="K75" i="6"/>
  <c r="P75" i="6" s="1"/>
  <c r="K157" i="6"/>
  <c r="P157" i="6" s="1"/>
  <c r="K62" i="6"/>
  <c r="K141" i="6"/>
  <c r="L141" i="6" s="1"/>
  <c r="K266" i="6"/>
  <c r="U2" i="6"/>
  <c r="K315" i="6"/>
  <c r="K38" i="6"/>
  <c r="L38" i="6" s="1"/>
  <c r="K183" i="6"/>
  <c r="P183" i="6" s="1"/>
  <c r="K101" i="6"/>
  <c r="L101" i="6" s="1"/>
  <c r="K237" i="6"/>
  <c r="K104" i="6"/>
  <c r="L104" i="6" s="1"/>
  <c r="K224" i="6"/>
  <c r="K198" i="6"/>
  <c r="K241" i="6"/>
  <c r="K207" i="6"/>
  <c r="L207" i="6" s="1"/>
  <c r="K331" i="6"/>
  <c r="P331" i="6" s="1"/>
  <c r="K282" i="6"/>
  <c r="P282" i="6" s="1"/>
  <c r="K334" i="6"/>
  <c r="K234" i="6"/>
  <c r="P234" i="6" s="1"/>
  <c r="K327" i="6"/>
  <c r="K85" i="6"/>
  <c r="K326" i="6"/>
  <c r="N296" i="12"/>
  <c r="R45" i="12"/>
  <c r="R287" i="12"/>
  <c r="R80" i="12"/>
  <c r="R303" i="12"/>
  <c r="R194" i="12"/>
  <c r="R262" i="12"/>
  <c r="R222" i="12"/>
  <c r="N272" i="12"/>
  <c r="R166" i="12"/>
  <c r="R66" i="12"/>
  <c r="N283" i="12"/>
  <c r="R65" i="12"/>
  <c r="E7" i="7"/>
  <c r="R26" i="12"/>
  <c r="N26" i="12"/>
  <c r="N192" i="12"/>
  <c r="R192" i="12"/>
  <c r="N92" i="12"/>
  <c r="R92" i="12"/>
  <c r="L228" i="6"/>
  <c r="P228" i="6"/>
  <c r="P156" i="6"/>
  <c r="L156" i="6"/>
  <c r="N163" i="12"/>
  <c r="R163" i="12"/>
  <c r="N193" i="12"/>
  <c r="R193" i="12"/>
  <c r="R167" i="12"/>
  <c r="N167" i="12"/>
  <c r="N71" i="2"/>
  <c r="R71" i="2"/>
  <c r="N150" i="2"/>
  <c r="R150" i="2"/>
  <c r="R136" i="2"/>
  <c r="N136" i="2"/>
  <c r="N304" i="2"/>
  <c r="R304" i="2"/>
  <c r="R59" i="2"/>
  <c r="N59" i="2"/>
  <c r="R38" i="2"/>
  <c r="N38" i="2"/>
  <c r="N58" i="2"/>
  <c r="R58" i="2"/>
  <c r="N275" i="2"/>
  <c r="R275" i="2"/>
  <c r="N92" i="2"/>
  <c r="R92" i="2"/>
  <c r="R118" i="2"/>
  <c r="N118" i="2"/>
  <c r="N135" i="2"/>
  <c r="R135" i="2"/>
  <c r="R216" i="2"/>
  <c r="N216" i="2"/>
  <c r="R164" i="2"/>
  <c r="N164" i="2"/>
  <c r="N244" i="2"/>
  <c r="R244" i="2"/>
  <c r="N23" i="2"/>
  <c r="R23" i="2"/>
  <c r="R116" i="2"/>
  <c r="N116" i="2"/>
  <c r="N316" i="2"/>
  <c r="R316" i="2"/>
  <c r="N93" i="12"/>
  <c r="R93" i="12"/>
  <c r="N155" i="12"/>
  <c r="R155" i="12"/>
  <c r="N130" i="12"/>
  <c r="R130" i="12"/>
  <c r="R78" i="12"/>
  <c r="N78" i="12"/>
  <c r="N315" i="12"/>
  <c r="R315" i="12"/>
  <c r="R241" i="12"/>
  <c r="N241" i="12"/>
  <c r="R120" i="12"/>
  <c r="N120" i="12"/>
  <c r="N332" i="12"/>
  <c r="R332" i="12"/>
  <c r="N326" i="12"/>
  <c r="R326" i="12"/>
  <c r="R200" i="12"/>
  <c r="N200" i="12"/>
  <c r="R223" i="12"/>
  <c r="N223" i="12"/>
  <c r="R129" i="12"/>
  <c r="N129" i="12"/>
  <c r="R234" i="12"/>
  <c r="N234" i="12"/>
  <c r="N91" i="12"/>
  <c r="R91" i="12"/>
  <c r="N316" i="12"/>
  <c r="R316" i="12"/>
  <c r="R104" i="12"/>
  <c r="N104" i="12"/>
  <c r="N243" i="12"/>
  <c r="R243" i="12"/>
  <c r="N114" i="12"/>
  <c r="R114" i="12"/>
  <c r="R324" i="12"/>
  <c r="N324" i="12"/>
  <c r="N277" i="12"/>
  <c r="R277" i="12"/>
  <c r="R139" i="12"/>
  <c r="N139" i="12"/>
  <c r="N199" i="12"/>
  <c r="R199" i="12"/>
  <c r="N307" i="12"/>
  <c r="R307" i="12"/>
  <c r="R154" i="12"/>
  <c r="N154" i="12"/>
  <c r="L258" i="6"/>
  <c r="P258" i="6"/>
  <c r="L55" i="6"/>
  <c r="P55" i="6"/>
  <c r="L92" i="6"/>
  <c r="P89" i="6"/>
  <c r="L245" i="6"/>
  <c r="P245" i="6"/>
  <c r="P244" i="6"/>
  <c r="P296" i="6"/>
  <c r="L296" i="6"/>
  <c r="L33" i="6"/>
  <c r="P33" i="6"/>
  <c r="L146" i="6"/>
  <c r="P146" i="6"/>
  <c r="P260" i="6"/>
  <c r="L336" i="6"/>
  <c r="P335" i="6"/>
  <c r="L162" i="6"/>
  <c r="P162" i="6"/>
  <c r="L97" i="6"/>
  <c r="P97" i="6"/>
  <c r="L135" i="6"/>
  <c r="P135" i="6"/>
  <c r="L262" i="6"/>
  <c r="P214" i="6"/>
  <c r="L214" i="6"/>
  <c r="L248" i="6"/>
  <c r="P248" i="6"/>
  <c r="N127" i="12"/>
  <c r="R127" i="12"/>
  <c r="R178" i="12"/>
  <c r="N178" i="12"/>
  <c r="N112" i="12"/>
  <c r="R112" i="12"/>
  <c r="N233" i="12"/>
  <c r="R233" i="12"/>
  <c r="R56" i="12"/>
  <c r="N56" i="12"/>
  <c r="N334" i="12"/>
  <c r="R334" i="12"/>
  <c r="N97" i="12"/>
  <c r="R97" i="12"/>
  <c r="N90" i="12"/>
  <c r="R90" i="12"/>
  <c r="N123" i="12"/>
  <c r="R123" i="12"/>
  <c r="N30" i="12"/>
  <c r="R30" i="12"/>
  <c r="N326" i="2"/>
  <c r="R326" i="2"/>
  <c r="N27" i="2"/>
  <c r="R27" i="2"/>
  <c r="N179" i="2"/>
  <c r="R179" i="2"/>
  <c r="N185" i="2"/>
  <c r="R185" i="2"/>
  <c r="N26" i="2"/>
  <c r="R26" i="2"/>
  <c r="N219" i="2"/>
  <c r="R219" i="2"/>
  <c r="N139" i="2"/>
  <c r="R139" i="2"/>
  <c r="N237" i="2"/>
  <c r="R237" i="2"/>
  <c r="N230" i="2"/>
  <c r="R230" i="2"/>
  <c r="N292" i="2"/>
  <c r="R292" i="2"/>
  <c r="N200" i="2"/>
  <c r="R200" i="2"/>
  <c r="N64" i="2"/>
  <c r="R64" i="2"/>
  <c r="N231" i="2"/>
  <c r="R231" i="2"/>
  <c r="N269" i="2"/>
  <c r="R269" i="2"/>
  <c r="N33" i="2"/>
  <c r="R33" i="2"/>
  <c r="R138" i="2"/>
  <c r="N138" i="2"/>
  <c r="N45" i="2"/>
  <c r="R45" i="2"/>
  <c r="R37" i="2"/>
  <c r="N37" i="2"/>
  <c r="N296" i="2"/>
  <c r="R296" i="2"/>
  <c r="N147" i="2"/>
  <c r="R147" i="2"/>
  <c r="N253" i="2"/>
  <c r="R253" i="2"/>
  <c r="N274" i="2"/>
  <c r="R274" i="2"/>
  <c r="N278" i="2"/>
  <c r="R278" i="2"/>
  <c r="R169" i="2"/>
  <c r="N169" i="2"/>
  <c r="N251" i="2"/>
  <c r="R251" i="2"/>
  <c r="N160" i="2"/>
  <c r="R160" i="2"/>
  <c r="N165" i="2"/>
  <c r="R165" i="2"/>
  <c r="N236" i="2"/>
  <c r="R236" i="2"/>
  <c r="N86" i="2"/>
  <c r="R86" i="2"/>
  <c r="N53" i="2"/>
  <c r="R53" i="2"/>
  <c r="N220" i="2"/>
  <c r="R220" i="2"/>
  <c r="N234" i="2"/>
  <c r="R234" i="2"/>
  <c r="R215" i="2"/>
  <c r="N215" i="2"/>
  <c r="N183" i="2"/>
  <c r="R183" i="2"/>
  <c r="N283" i="2"/>
  <c r="R283" i="2"/>
  <c r="N170" i="2"/>
  <c r="R170" i="2"/>
  <c r="N66" i="2"/>
  <c r="R66" i="2"/>
  <c r="R57" i="2"/>
  <c r="N57" i="2"/>
  <c r="R52" i="2"/>
  <c r="N52" i="2"/>
  <c r="R95" i="12"/>
  <c r="N95" i="12"/>
  <c r="N302" i="12"/>
  <c r="R302" i="12"/>
  <c r="R40" i="12"/>
  <c r="N40" i="12"/>
  <c r="N79" i="12"/>
  <c r="R79" i="12"/>
  <c r="N32" i="12"/>
  <c r="R32" i="12"/>
  <c r="N252" i="12"/>
  <c r="R252" i="12"/>
  <c r="L205" i="6"/>
  <c r="P205" i="6"/>
  <c r="L267" i="6"/>
  <c r="P267" i="6"/>
  <c r="P52" i="6"/>
  <c r="P46" i="6"/>
  <c r="L171" i="6"/>
  <c r="P171" i="6"/>
  <c r="N111" i="12"/>
  <c r="R111" i="12"/>
  <c r="N107" i="12"/>
  <c r="R107" i="12"/>
  <c r="R64" i="12"/>
  <c r="N64" i="12"/>
  <c r="N233" i="2"/>
  <c r="R233" i="2"/>
  <c r="N334" i="2"/>
  <c r="R334" i="2"/>
  <c r="N207" i="2"/>
  <c r="R207" i="2"/>
  <c r="N143" i="2"/>
  <c r="R143" i="2"/>
  <c r="N28" i="2"/>
  <c r="R28" i="2"/>
  <c r="N303" i="2"/>
  <c r="R303" i="2"/>
  <c r="N111" i="2"/>
  <c r="R111" i="2"/>
  <c r="N177" i="2"/>
  <c r="R177" i="2"/>
  <c r="N35" i="2"/>
  <c r="R35" i="2"/>
  <c r="N337" i="2"/>
  <c r="R337" i="2"/>
  <c r="N184" i="2"/>
  <c r="R184" i="2"/>
  <c r="R321" i="2"/>
  <c r="N321" i="2"/>
  <c r="R74" i="2"/>
  <c r="N74" i="2"/>
  <c r="R209" i="2"/>
  <c r="N209" i="2"/>
  <c r="N171" i="2"/>
  <c r="R171" i="2"/>
  <c r="R257" i="2"/>
  <c r="N257" i="2"/>
  <c r="N289" i="2"/>
  <c r="R289" i="2"/>
  <c r="R280" i="12"/>
  <c r="N280" i="12"/>
  <c r="N43" i="12"/>
  <c r="R43" i="12"/>
  <c r="R28" i="12"/>
  <c r="N28" i="12"/>
  <c r="N161" i="12"/>
  <c r="R161" i="12"/>
  <c r="N181" i="12"/>
  <c r="R181" i="12"/>
  <c r="R240" i="12"/>
  <c r="N240" i="12"/>
  <c r="N89" i="12"/>
  <c r="R89" i="12"/>
  <c r="R183" i="12"/>
  <c r="N183" i="12"/>
  <c r="R250" i="12"/>
  <c r="N250" i="12"/>
  <c r="N140" i="12"/>
  <c r="R140" i="12"/>
  <c r="R63" i="12"/>
  <c r="N63" i="12"/>
  <c r="N259" i="12"/>
  <c r="R259" i="12"/>
  <c r="N320" i="12"/>
  <c r="R320" i="12"/>
  <c r="N239" i="12"/>
  <c r="R239" i="12"/>
  <c r="R151" i="12"/>
  <c r="N151" i="12"/>
  <c r="N256" i="12"/>
  <c r="R256" i="12"/>
  <c r="R285" i="12"/>
  <c r="N285" i="12"/>
  <c r="R49" i="12"/>
  <c r="N49" i="12"/>
  <c r="N186" i="12"/>
  <c r="R186" i="12"/>
  <c r="N230" i="12"/>
  <c r="R230" i="12"/>
  <c r="R208" i="12"/>
  <c r="N208" i="12"/>
  <c r="N251" i="12"/>
  <c r="R251" i="12"/>
  <c r="N188" i="12"/>
  <c r="R188" i="12"/>
  <c r="R142" i="12"/>
  <c r="N142" i="12"/>
  <c r="N203" i="12"/>
  <c r="R203" i="12"/>
  <c r="L148" i="6"/>
  <c r="L49" i="6"/>
  <c r="P49" i="6"/>
  <c r="P306" i="6"/>
  <c r="L306" i="6"/>
  <c r="L86" i="6"/>
  <c r="P86" i="6"/>
  <c r="P314" i="6"/>
  <c r="L314" i="6"/>
  <c r="P230" i="6"/>
  <c r="P283" i="6"/>
  <c r="L283" i="6"/>
  <c r="L51" i="6"/>
  <c r="L261" i="6"/>
  <c r="P261" i="6"/>
  <c r="L129" i="6"/>
  <c r="P129" i="6"/>
  <c r="P192" i="6"/>
  <c r="L192" i="6"/>
  <c r="L201" i="6"/>
  <c r="P201" i="6"/>
  <c r="L177" i="6"/>
  <c r="P177" i="6"/>
  <c r="L270" i="6"/>
  <c r="P270" i="6"/>
  <c r="L133" i="6"/>
  <c r="P133" i="6"/>
  <c r="P243" i="6"/>
  <c r="P42" i="6"/>
  <c r="L42" i="6"/>
  <c r="P290" i="6"/>
  <c r="L290" i="6"/>
  <c r="L185" i="6"/>
  <c r="P185" i="6"/>
  <c r="N248" i="12"/>
  <c r="R248" i="12"/>
  <c r="R286" i="12"/>
  <c r="N286" i="12"/>
  <c r="N147" i="12"/>
  <c r="R147" i="12"/>
  <c r="R51" i="12"/>
  <c r="N51" i="12"/>
  <c r="N31" i="12"/>
  <c r="R31" i="12"/>
  <c r="R246" i="12"/>
  <c r="N246" i="12"/>
  <c r="N301" i="12"/>
  <c r="R301" i="12"/>
  <c r="N126" i="12"/>
  <c r="R126" i="12"/>
  <c r="N227" i="12"/>
  <c r="R227" i="12"/>
  <c r="N125" i="12"/>
  <c r="R125" i="12"/>
  <c r="N148" i="12"/>
  <c r="R148" i="12"/>
  <c r="R32" i="2"/>
  <c r="N32" i="2"/>
  <c r="N97" i="2"/>
  <c r="R97" i="2"/>
  <c r="R132" i="2"/>
  <c r="N132" i="2"/>
  <c r="R229" i="2"/>
  <c r="N229" i="2"/>
  <c r="N60" i="2"/>
  <c r="R60" i="2"/>
  <c r="R174" i="2"/>
  <c r="N174" i="2"/>
  <c r="N102" i="2"/>
  <c r="R102" i="2"/>
  <c r="N258" i="2"/>
  <c r="R258" i="2"/>
  <c r="R211" i="2"/>
  <c r="N211" i="2"/>
  <c r="N49" i="2"/>
  <c r="R49" i="2"/>
  <c r="N107" i="2"/>
  <c r="R107" i="2"/>
  <c r="N159" i="2"/>
  <c r="R159" i="2"/>
  <c r="N309" i="2"/>
  <c r="R309" i="2"/>
  <c r="N249" i="2"/>
  <c r="R249" i="2"/>
  <c r="N198" i="2"/>
  <c r="R198" i="2"/>
  <c r="N99" i="2"/>
  <c r="R99" i="2"/>
  <c r="N182" i="2"/>
  <c r="R182" i="2"/>
  <c r="R281" i="2"/>
  <c r="N281" i="2"/>
  <c r="N48" i="2"/>
  <c r="R48" i="2"/>
  <c r="R167" i="2"/>
  <c r="N167" i="2"/>
  <c r="N226" i="2"/>
  <c r="R226" i="2"/>
  <c r="N312" i="2"/>
  <c r="R312" i="2"/>
  <c r="N83" i="2"/>
  <c r="R83" i="2"/>
  <c r="R68" i="2"/>
  <c r="N68" i="2"/>
  <c r="N89" i="2"/>
  <c r="R89" i="2"/>
  <c r="N210" i="2"/>
  <c r="R210" i="2"/>
  <c r="N299" i="2"/>
  <c r="R299" i="2"/>
  <c r="N41" i="2"/>
  <c r="R41" i="2"/>
  <c r="N77" i="2"/>
  <c r="R77" i="2"/>
  <c r="R168" i="2"/>
  <c r="N168" i="2"/>
  <c r="N203" i="2"/>
  <c r="R203" i="2"/>
  <c r="N95" i="2"/>
  <c r="R95" i="2"/>
  <c r="N29" i="2"/>
  <c r="R29" i="2"/>
  <c r="N133" i="2"/>
  <c r="R133" i="2"/>
  <c r="N315" i="2"/>
  <c r="R315" i="2"/>
  <c r="N213" i="2"/>
  <c r="R213" i="2"/>
  <c r="R55" i="2"/>
  <c r="N55" i="2"/>
  <c r="R327" i="2"/>
  <c r="N327" i="2"/>
  <c r="R301" i="2"/>
  <c r="N301" i="2"/>
  <c r="N250" i="2"/>
  <c r="R250" i="2"/>
  <c r="N246" i="2"/>
  <c r="R246" i="2"/>
  <c r="R226" i="12"/>
  <c r="N226" i="12"/>
  <c r="N281" i="12"/>
  <c r="R281" i="12"/>
  <c r="N84" i="12"/>
  <c r="R84" i="12"/>
  <c r="N52" i="12"/>
  <c r="R52" i="12"/>
  <c r="R297" i="12"/>
  <c r="N297" i="12"/>
  <c r="R94" i="12"/>
  <c r="N94" i="12"/>
  <c r="N292" i="12"/>
  <c r="R292" i="12"/>
  <c r="R269" i="12"/>
  <c r="N269" i="12"/>
  <c r="N294" i="12"/>
  <c r="R294" i="12"/>
  <c r="P34" i="6"/>
  <c r="L34" i="6"/>
  <c r="P300" i="6"/>
  <c r="L300" i="6"/>
  <c r="L178" i="6"/>
  <c r="P178" i="6"/>
  <c r="N110" i="12"/>
  <c r="R110" i="12"/>
  <c r="N206" i="2"/>
  <c r="R206" i="2"/>
  <c r="N255" i="12"/>
  <c r="R255" i="12"/>
  <c r="R225" i="12"/>
  <c r="N225" i="12"/>
  <c r="N185" i="12"/>
  <c r="R185" i="12"/>
  <c r="N305" i="12"/>
  <c r="R305" i="12"/>
  <c r="N336" i="12"/>
  <c r="R336" i="12"/>
  <c r="N150" i="12"/>
  <c r="R150" i="12"/>
  <c r="N187" i="12"/>
  <c r="R187" i="12"/>
  <c r="R46" i="12"/>
  <c r="N46" i="12"/>
  <c r="N215" i="12"/>
  <c r="R215" i="12"/>
  <c r="N96" i="12"/>
  <c r="R96" i="12"/>
  <c r="N319" i="12"/>
  <c r="R319" i="12"/>
  <c r="N306" i="12"/>
  <c r="R306" i="12"/>
  <c r="N180" i="12"/>
  <c r="R180" i="12"/>
  <c r="R257" i="12"/>
  <c r="N257" i="12"/>
  <c r="N202" i="12"/>
  <c r="R202" i="12"/>
  <c r="N182" i="12"/>
  <c r="R182" i="12"/>
  <c r="N100" i="12"/>
  <c r="R100" i="12"/>
  <c r="N278" i="12"/>
  <c r="R278" i="12"/>
  <c r="N128" i="12"/>
  <c r="R128" i="12"/>
  <c r="P169" i="6"/>
  <c r="L169" i="6"/>
  <c r="L44" i="6"/>
  <c r="L204" i="6"/>
  <c r="P204" i="6"/>
  <c r="P143" i="6"/>
  <c r="L277" i="6"/>
  <c r="P277" i="6"/>
  <c r="L211" i="6"/>
  <c r="P211" i="6"/>
  <c r="P200" i="6"/>
  <c r="L176" i="6"/>
  <c r="P176" i="6"/>
  <c r="P279" i="6"/>
  <c r="L279" i="6"/>
  <c r="L21" i="6"/>
  <c r="P21" i="6"/>
  <c r="P144" i="6"/>
  <c r="L144" i="6"/>
  <c r="P286" i="6"/>
  <c r="L286" i="6"/>
  <c r="P304" i="6"/>
  <c r="L304" i="6"/>
  <c r="P103" i="6"/>
  <c r="L103" i="6"/>
  <c r="L208" i="6"/>
  <c r="P208" i="6"/>
  <c r="P257" i="6"/>
  <c r="P105" i="6"/>
  <c r="L105" i="6"/>
  <c r="P227" i="6"/>
  <c r="L227" i="6"/>
  <c r="L160" i="6"/>
  <c r="P160" i="6"/>
  <c r="L59" i="6"/>
  <c r="L281" i="6"/>
  <c r="N290" i="12"/>
  <c r="R290" i="12"/>
  <c r="N260" i="12"/>
  <c r="R260" i="12"/>
  <c r="N81" i="12"/>
  <c r="R81" i="12"/>
  <c r="N27" i="12"/>
  <c r="R27" i="12"/>
  <c r="N69" i="12"/>
  <c r="R69" i="12"/>
  <c r="N293" i="12"/>
  <c r="R293" i="12"/>
  <c r="N35" i="12"/>
  <c r="R35" i="12"/>
  <c r="N103" i="12"/>
  <c r="R103" i="12"/>
  <c r="R137" i="12"/>
  <c r="N137" i="12"/>
  <c r="R232" i="12"/>
  <c r="N232" i="12"/>
  <c r="R54" i="2"/>
  <c r="N54" i="2"/>
  <c r="N212" i="2"/>
  <c r="R212" i="2"/>
  <c r="R152" i="2"/>
  <c r="N152" i="2"/>
  <c r="N137" i="2"/>
  <c r="R137" i="2"/>
  <c r="N323" i="2"/>
  <c r="R323" i="2"/>
  <c r="N333" i="2"/>
  <c r="R333" i="2"/>
  <c r="R124" i="2"/>
  <c r="N124" i="2"/>
  <c r="R317" i="2"/>
  <c r="N317" i="2"/>
  <c r="N243" i="2"/>
  <c r="R243" i="2"/>
  <c r="N69" i="2"/>
  <c r="R69" i="2"/>
  <c r="N190" i="2"/>
  <c r="R190" i="2"/>
  <c r="N181" i="2"/>
  <c r="R181" i="2"/>
  <c r="R255" i="2"/>
  <c r="N255" i="2"/>
  <c r="N176" i="2"/>
  <c r="R176" i="2"/>
  <c r="N318" i="2"/>
  <c r="R318" i="2"/>
  <c r="N270" i="2"/>
  <c r="R270" i="2"/>
  <c r="R225" i="2"/>
  <c r="N225" i="2"/>
  <c r="N259" i="2"/>
  <c r="R259" i="2"/>
  <c r="R202" i="2"/>
  <c r="N202" i="2"/>
  <c r="N141" i="2"/>
  <c r="R141" i="2"/>
  <c r="N119" i="2"/>
  <c r="R119" i="2"/>
  <c r="N36" i="2"/>
  <c r="R36" i="2"/>
  <c r="N98" i="2"/>
  <c r="R98" i="2"/>
  <c r="R105" i="2"/>
  <c r="N105" i="2"/>
  <c r="N31" i="2"/>
  <c r="R31" i="2"/>
  <c r="R94" i="2"/>
  <c r="N94" i="2"/>
  <c r="R103" i="2"/>
  <c r="N103" i="2"/>
  <c r="N122" i="2"/>
  <c r="R122" i="2"/>
  <c r="R156" i="2"/>
  <c r="N156" i="2"/>
  <c r="N43" i="2"/>
  <c r="R43" i="2"/>
  <c r="N62" i="2"/>
  <c r="R62" i="2"/>
  <c r="N245" i="2"/>
  <c r="R245" i="2"/>
  <c r="N24" i="2"/>
  <c r="R24" i="2"/>
  <c r="N188" i="2"/>
  <c r="R188" i="2"/>
  <c r="N336" i="2"/>
  <c r="R336" i="2"/>
  <c r="N240" i="2"/>
  <c r="R240" i="2"/>
  <c r="N61" i="2"/>
  <c r="R61" i="2"/>
  <c r="R265" i="2"/>
  <c r="N265" i="2"/>
  <c r="R106" i="2"/>
  <c r="N106" i="2"/>
  <c r="N252" i="2"/>
  <c r="R252" i="2"/>
  <c r="R74" i="12"/>
  <c r="N74" i="12"/>
  <c r="R244" i="12"/>
  <c r="N244" i="12"/>
  <c r="R121" i="12"/>
  <c r="N121" i="12"/>
  <c r="N266" i="12"/>
  <c r="R266" i="12"/>
  <c r="N44" i="12"/>
  <c r="R44" i="12"/>
  <c r="R333" i="12"/>
  <c r="N333" i="12"/>
  <c r="N304" i="12"/>
  <c r="R304" i="12"/>
  <c r="R124" i="12"/>
  <c r="N124" i="12"/>
  <c r="N228" i="12"/>
  <c r="R228" i="12"/>
  <c r="R36" i="12"/>
  <c r="N36" i="12"/>
  <c r="P318" i="6"/>
  <c r="L318" i="6"/>
  <c r="P293" i="6"/>
  <c r="L293" i="6"/>
  <c r="N329" i="12"/>
  <c r="R329" i="12"/>
  <c r="R239" i="2"/>
  <c r="N239" i="2"/>
  <c r="R254" i="12"/>
  <c r="N254" i="12"/>
  <c r="N87" i="12"/>
  <c r="R87" i="12"/>
  <c r="N328" i="12"/>
  <c r="R328" i="12"/>
  <c r="N196" i="12"/>
  <c r="R196" i="12"/>
  <c r="R295" i="12"/>
  <c r="N295" i="12"/>
  <c r="N220" i="12"/>
  <c r="R220" i="12"/>
  <c r="N54" i="12"/>
  <c r="R54" i="12"/>
  <c r="R162" i="12"/>
  <c r="N162" i="12"/>
  <c r="R60" i="12"/>
  <c r="N60" i="12"/>
  <c r="N211" i="12"/>
  <c r="R211" i="12"/>
  <c r="R309" i="12"/>
  <c r="N309" i="12"/>
  <c r="N258" i="12"/>
  <c r="R258" i="12"/>
  <c r="R300" i="12"/>
  <c r="N300" i="12"/>
  <c r="R42" i="12"/>
  <c r="N42" i="12"/>
  <c r="N331" i="12"/>
  <c r="R331" i="12"/>
  <c r="N247" i="12"/>
  <c r="R247" i="12"/>
  <c r="R105" i="12"/>
  <c r="N105" i="12"/>
  <c r="N237" i="12"/>
  <c r="R237" i="12"/>
  <c r="R238" i="12"/>
  <c r="N238" i="12"/>
  <c r="R153" i="12"/>
  <c r="N153" i="12"/>
  <c r="P26" i="6"/>
  <c r="L26" i="6"/>
  <c r="P79" i="6"/>
  <c r="L79" i="6"/>
  <c r="P53" i="6"/>
  <c r="L53" i="6"/>
  <c r="L246" i="6"/>
  <c r="P246" i="6"/>
  <c r="L321" i="6"/>
  <c r="P321" i="6"/>
  <c r="L37" i="6"/>
  <c r="P37" i="6"/>
  <c r="L269" i="6"/>
  <c r="P269" i="6"/>
  <c r="P122" i="6"/>
  <c r="L122" i="6"/>
  <c r="L226" i="6"/>
  <c r="P226" i="6"/>
  <c r="P62" i="6"/>
  <c r="L62" i="6"/>
  <c r="P266" i="6"/>
  <c r="L266" i="6"/>
  <c r="L315" i="6"/>
  <c r="P315" i="6"/>
  <c r="P237" i="6"/>
  <c r="L237" i="6"/>
  <c r="L224" i="6"/>
  <c r="P224" i="6"/>
  <c r="P198" i="6"/>
  <c r="L198" i="6"/>
  <c r="L241" i="6"/>
  <c r="P241" i="6"/>
  <c r="L334" i="6"/>
  <c r="P334" i="6"/>
  <c r="L327" i="6"/>
  <c r="P327" i="6"/>
  <c r="L85" i="6"/>
  <c r="P85" i="6"/>
  <c r="L326" i="6"/>
  <c r="P326" i="6"/>
  <c r="L93" i="6"/>
  <c r="P93" i="6"/>
  <c r="N132" i="12"/>
  <c r="R132" i="12"/>
  <c r="N282" i="12"/>
  <c r="R282" i="12"/>
  <c r="N165" i="12"/>
  <c r="R165" i="12"/>
  <c r="N99" i="12"/>
  <c r="R99" i="12"/>
  <c r="N55" i="12"/>
  <c r="R55" i="12"/>
  <c r="R207" i="12"/>
  <c r="N207" i="12"/>
  <c r="N23" i="12"/>
  <c r="R23" i="12"/>
  <c r="R72" i="12"/>
  <c r="N72" i="12"/>
  <c r="N102" i="12"/>
  <c r="R102" i="12"/>
  <c r="R275" i="12"/>
  <c r="N275" i="12"/>
  <c r="R308" i="12"/>
  <c r="N308" i="12"/>
  <c r="N46" i="2"/>
  <c r="R46" i="2"/>
  <c r="R47" i="2"/>
  <c r="N47" i="2"/>
  <c r="R56" i="2"/>
  <c r="N56" i="2"/>
  <c r="R90" i="2"/>
  <c r="N90" i="2"/>
  <c r="N114" i="2"/>
  <c r="R114" i="2"/>
  <c r="N117" i="2"/>
  <c r="R117" i="2"/>
  <c r="R166" i="2"/>
  <c r="N166" i="2"/>
  <c r="N157" i="2"/>
  <c r="R157" i="2"/>
  <c r="R314" i="2"/>
  <c r="N314" i="2"/>
  <c r="N134" i="2"/>
  <c r="R134" i="2"/>
  <c r="N22" i="2"/>
  <c r="R22" i="2"/>
  <c r="N82" i="2"/>
  <c r="R82" i="2"/>
  <c r="R123" i="2"/>
  <c r="N123" i="2"/>
  <c r="N262" i="2"/>
  <c r="R262" i="2"/>
  <c r="N70" i="2"/>
  <c r="R70" i="2"/>
  <c r="N149" i="2"/>
  <c r="R149" i="2"/>
  <c r="R91" i="2"/>
  <c r="N91" i="2"/>
  <c r="N189" i="2"/>
  <c r="R189" i="2"/>
  <c r="N328" i="2"/>
  <c r="R328" i="2"/>
  <c r="N81" i="2"/>
  <c r="R81" i="2"/>
  <c r="N195" i="2"/>
  <c r="R195" i="2"/>
  <c r="N263" i="2"/>
  <c r="R263" i="2"/>
  <c r="N142" i="2"/>
  <c r="R142" i="2"/>
  <c r="R320" i="2"/>
  <c r="N320" i="2"/>
  <c r="N300" i="2"/>
  <c r="R300" i="2"/>
  <c r="N108" i="2"/>
  <c r="R108" i="2"/>
  <c r="R63" i="2"/>
  <c r="N63" i="2"/>
  <c r="R153" i="2"/>
  <c r="N153" i="2"/>
  <c r="R101" i="2"/>
  <c r="N101" i="2"/>
  <c r="R158" i="2"/>
  <c r="N158" i="2"/>
  <c r="N248" i="2"/>
  <c r="R248" i="2"/>
  <c r="N235" i="2"/>
  <c r="R235" i="2"/>
  <c r="N260" i="2"/>
  <c r="R260" i="2"/>
  <c r="N325" i="2"/>
  <c r="R325" i="2"/>
  <c r="N273" i="2"/>
  <c r="R273" i="2"/>
  <c r="R311" i="2"/>
  <c r="N311" i="2"/>
  <c r="R128" i="2"/>
  <c r="N128" i="2"/>
  <c r="N298" i="2"/>
  <c r="R298" i="2"/>
  <c r="R30" i="2"/>
  <c r="N30" i="2"/>
  <c r="N327" i="12"/>
  <c r="R327" i="12"/>
  <c r="N171" i="12"/>
  <c r="R171" i="12"/>
  <c r="R195" i="12"/>
  <c r="N195" i="12"/>
  <c r="N135" i="12"/>
  <c r="R135" i="12"/>
  <c r="R217" i="12"/>
  <c r="N217" i="12"/>
  <c r="N288" i="12"/>
  <c r="R288" i="12"/>
  <c r="R330" i="12"/>
  <c r="N330" i="12"/>
  <c r="N206" i="12"/>
  <c r="R206" i="12"/>
  <c r="N71" i="12"/>
  <c r="R71" i="12"/>
  <c r="N339" i="12"/>
  <c r="R339" i="12"/>
  <c r="R289" i="12"/>
  <c r="N289" i="12"/>
  <c r="R261" i="12"/>
  <c r="N261" i="12"/>
  <c r="N168" i="12"/>
  <c r="R168" i="12"/>
  <c r="N179" i="12"/>
  <c r="R179" i="12"/>
  <c r="R221" i="12"/>
  <c r="N221" i="12"/>
  <c r="N191" i="12"/>
  <c r="R191" i="12"/>
  <c r="N176" i="12"/>
  <c r="R176" i="12"/>
  <c r="R210" i="12"/>
  <c r="N210" i="12"/>
  <c r="R149" i="12"/>
  <c r="N149" i="12"/>
  <c r="L154" i="6"/>
  <c r="P154" i="6"/>
  <c r="L322" i="6"/>
  <c r="L265" i="6"/>
  <c r="P265" i="6"/>
  <c r="P111" i="6"/>
  <c r="L111" i="6"/>
  <c r="P114" i="6"/>
  <c r="L114" i="6"/>
  <c r="L299" i="6"/>
  <c r="P299" i="6"/>
  <c r="L309" i="6"/>
  <c r="P309" i="6"/>
  <c r="P139" i="6"/>
  <c r="L132" i="6"/>
  <c r="P132" i="6"/>
  <c r="L47" i="6"/>
  <c r="P47" i="6"/>
  <c r="P130" i="6"/>
  <c r="L98" i="6"/>
  <c r="P98" i="6"/>
  <c r="L181" i="6"/>
  <c r="P181" i="6"/>
  <c r="L240" i="6"/>
  <c r="P240" i="6"/>
  <c r="L94" i="6"/>
  <c r="P94" i="6"/>
  <c r="L175" i="6"/>
  <c r="P175" i="6"/>
  <c r="L319" i="6"/>
  <c r="P319" i="6"/>
  <c r="L56" i="6"/>
  <c r="P56" i="6"/>
  <c r="L84" i="6"/>
  <c r="P84" i="6"/>
  <c r="L297" i="6"/>
  <c r="P297" i="6"/>
  <c r="L95" i="6"/>
  <c r="P95" i="6"/>
  <c r="L223" i="6"/>
  <c r="P223" i="6"/>
  <c r="P197" i="6"/>
  <c r="L197" i="6"/>
  <c r="P131" i="6"/>
  <c r="L131" i="6"/>
  <c r="N116" i="12"/>
  <c r="R116" i="12"/>
  <c r="N157" i="12"/>
  <c r="R157" i="12"/>
  <c r="N57" i="12"/>
  <c r="R57" i="12"/>
  <c r="R242" i="12"/>
  <c r="N242" i="12"/>
  <c r="R314" i="12"/>
  <c r="N314" i="12"/>
  <c r="N313" i="12"/>
  <c r="R313" i="12"/>
  <c r="R21" i="12"/>
  <c r="N21" i="12"/>
  <c r="R152" i="12"/>
  <c r="N152" i="12"/>
  <c r="R294" i="2"/>
  <c r="N294" i="2"/>
  <c r="N287" i="2"/>
  <c r="R287" i="2"/>
  <c r="R208" i="2"/>
  <c r="N208" i="2"/>
  <c r="R80" i="2"/>
  <c r="N80" i="2"/>
  <c r="N39" i="2"/>
  <c r="R39" i="2"/>
  <c r="N84" i="2"/>
  <c r="R84" i="2"/>
  <c r="R313" i="2"/>
  <c r="N313" i="2"/>
  <c r="N266" i="2"/>
  <c r="R266" i="2"/>
  <c r="R145" i="2"/>
  <c r="N145" i="2"/>
  <c r="R338" i="2"/>
  <c r="N338" i="2"/>
  <c r="N73" i="2"/>
  <c r="R73" i="2"/>
  <c r="N223" i="2"/>
  <c r="R223" i="2"/>
  <c r="N310" i="2"/>
  <c r="R310" i="2"/>
  <c r="N155" i="2"/>
  <c r="R155" i="2"/>
  <c r="R282" i="2"/>
  <c r="N282" i="2"/>
  <c r="N285" i="2"/>
  <c r="R285" i="2"/>
  <c r="N214" i="2"/>
  <c r="R214" i="2"/>
  <c r="N305" i="2"/>
  <c r="R305" i="2"/>
  <c r="N96" i="2"/>
  <c r="R96" i="2"/>
  <c r="N104" i="2"/>
  <c r="R104" i="2"/>
  <c r="N130" i="2"/>
  <c r="R130" i="2"/>
  <c r="N308" i="2"/>
  <c r="R308" i="2"/>
  <c r="N217" i="2"/>
  <c r="R217" i="2"/>
  <c r="N72" i="2"/>
  <c r="R72" i="2"/>
  <c r="R120" i="2"/>
  <c r="N120" i="2"/>
  <c r="N271" i="2"/>
  <c r="R271" i="2"/>
  <c r="R172" i="2"/>
  <c r="N172" i="2"/>
  <c r="N222" i="2"/>
  <c r="R222" i="2"/>
  <c r="N297" i="2"/>
  <c r="R297" i="2"/>
  <c r="N280" i="2"/>
  <c r="R280" i="2"/>
  <c r="R112" i="2"/>
  <c r="N112" i="2"/>
  <c r="N163" i="2"/>
  <c r="R163" i="2"/>
  <c r="R88" i="2"/>
  <c r="N88" i="2"/>
  <c r="N193" i="2"/>
  <c r="R193" i="2"/>
  <c r="N186" i="2"/>
  <c r="R186" i="2"/>
  <c r="R126" i="2"/>
  <c r="N126" i="2"/>
  <c r="N87" i="2"/>
  <c r="R87" i="2"/>
  <c r="N127" i="2"/>
  <c r="R127" i="2"/>
  <c r="N330" i="2"/>
  <c r="R330" i="2"/>
  <c r="R77" i="12"/>
  <c r="N77" i="12"/>
  <c r="N267" i="12"/>
  <c r="R267" i="12"/>
  <c r="N138" i="12"/>
  <c r="R138" i="12"/>
  <c r="N276" i="12"/>
  <c r="R276" i="12"/>
  <c r="N83" i="12"/>
  <c r="R83" i="12"/>
  <c r="N58" i="12"/>
  <c r="R58" i="12"/>
  <c r="R310" i="12"/>
  <c r="N310" i="12"/>
  <c r="N160" i="12"/>
  <c r="R160" i="12"/>
  <c r="R253" i="12"/>
  <c r="N253" i="12"/>
  <c r="L153" i="6"/>
  <c r="P153" i="6"/>
  <c r="P96" i="6"/>
  <c r="L96" i="6"/>
  <c r="N134" i="12"/>
  <c r="R134" i="12"/>
  <c r="N329" i="2"/>
  <c r="R329" i="2"/>
  <c r="N273" i="12"/>
  <c r="R273" i="12"/>
  <c r="N113" i="12"/>
  <c r="R113" i="12"/>
  <c r="N118" i="12"/>
  <c r="R118" i="12"/>
  <c r="N270" i="12"/>
  <c r="R270" i="12"/>
  <c r="N218" i="12"/>
  <c r="R218" i="12"/>
  <c r="R299" i="12"/>
  <c r="N299" i="12"/>
  <c r="N212" i="12"/>
  <c r="R212" i="12"/>
  <c r="N338" i="12"/>
  <c r="R338" i="12"/>
  <c r="R322" i="12"/>
  <c r="N322" i="12"/>
  <c r="N317" i="12"/>
  <c r="R317" i="12"/>
  <c r="N144" i="12"/>
  <c r="R144" i="12"/>
  <c r="N219" i="12"/>
  <c r="R219" i="12"/>
  <c r="N198" i="12"/>
  <c r="R198" i="12"/>
  <c r="N205" i="12"/>
  <c r="R205" i="12"/>
  <c r="N335" i="12"/>
  <c r="R335" i="12"/>
  <c r="N197" i="12"/>
  <c r="R197" i="12"/>
  <c r="L217" i="6"/>
  <c r="P217" i="6"/>
  <c r="L221" i="6"/>
  <c r="P221" i="6"/>
  <c r="L50" i="6"/>
  <c r="P50" i="6"/>
  <c r="L87" i="6"/>
  <c r="P87" i="6"/>
  <c r="L280" i="6"/>
  <c r="P280" i="6"/>
  <c r="P229" i="6"/>
  <c r="L229" i="6"/>
  <c r="L329" i="6"/>
  <c r="P329" i="6"/>
  <c r="P110" i="6"/>
  <c r="L110" i="6"/>
  <c r="P188" i="6"/>
  <c r="L188" i="6"/>
  <c r="L295" i="6"/>
  <c r="P295" i="6"/>
  <c r="L163" i="6"/>
  <c r="P163" i="6"/>
  <c r="P81" i="6"/>
  <c r="L81" i="6"/>
  <c r="L209" i="6"/>
  <c r="P209" i="6"/>
  <c r="L67" i="6"/>
  <c r="P67" i="6"/>
  <c r="P249" i="6"/>
  <c r="L249" i="6"/>
  <c r="L100" i="6"/>
  <c r="P100" i="6"/>
  <c r="P36" i="6"/>
  <c r="L36" i="6"/>
  <c r="P140" i="6"/>
  <c r="L140" i="6"/>
  <c r="P127" i="6"/>
  <c r="L127" i="6"/>
  <c r="L333" i="6"/>
  <c r="P333" i="6"/>
  <c r="P254" i="6"/>
  <c r="L71" i="6"/>
  <c r="P71" i="6"/>
  <c r="L271" i="6"/>
  <c r="P271" i="6"/>
  <c r="L39" i="6"/>
  <c r="P39" i="6"/>
  <c r="P152" i="6"/>
  <c r="L108" i="6"/>
  <c r="P108" i="6"/>
  <c r="L313" i="6"/>
  <c r="P126" i="6"/>
  <c r="L126" i="6"/>
  <c r="P323" i="6"/>
  <c r="L323" i="6"/>
  <c r="P247" i="6"/>
  <c r="L247" i="6"/>
  <c r="R37" i="12"/>
  <c r="N37" i="12"/>
  <c r="N38" i="12"/>
  <c r="R38" i="12"/>
  <c r="N146" i="12"/>
  <c r="R146" i="12"/>
  <c r="N73" i="12"/>
  <c r="R73" i="12"/>
  <c r="N268" i="12"/>
  <c r="R268" i="12"/>
  <c r="N101" i="12"/>
  <c r="R101" i="12"/>
  <c r="R214" i="12"/>
  <c r="N214" i="12"/>
  <c r="N312" i="12"/>
  <c r="R312" i="12"/>
  <c r="N221" i="2"/>
  <c r="R221" i="2"/>
  <c r="N291" i="2"/>
  <c r="R291" i="2"/>
  <c r="N121" i="2"/>
  <c r="R121" i="2"/>
  <c r="R324" i="2"/>
  <c r="N324" i="2"/>
  <c r="N178" i="2"/>
  <c r="R178" i="2"/>
  <c r="R290" i="2"/>
  <c r="N290" i="2"/>
  <c r="R154" i="2"/>
  <c r="N154" i="2"/>
  <c r="N144" i="2"/>
  <c r="R144" i="2"/>
  <c r="N247" i="2"/>
  <c r="R247" i="2"/>
  <c r="N241" i="2"/>
  <c r="R241" i="2"/>
  <c r="R227" i="2"/>
  <c r="N227" i="2"/>
  <c r="N173" i="2"/>
  <c r="R173" i="2"/>
  <c r="R76" i="2"/>
  <c r="N76" i="2"/>
  <c r="R65" i="2"/>
  <c r="N65" i="2"/>
  <c r="R264" i="2"/>
  <c r="N264" i="2"/>
  <c r="R238" i="2"/>
  <c r="N238" i="2"/>
  <c r="R335" i="2"/>
  <c r="N335" i="2"/>
  <c r="N40" i="2"/>
  <c r="R40" i="2"/>
  <c r="R110" i="2"/>
  <c r="N110" i="2"/>
  <c r="N288" i="2"/>
  <c r="R288" i="2"/>
  <c r="N205" i="2"/>
  <c r="R205" i="2"/>
  <c r="N201" i="2"/>
  <c r="R201" i="2"/>
  <c r="N51" i="2"/>
  <c r="R51" i="2"/>
  <c r="N232" i="2"/>
  <c r="R232" i="2"/>
  <c r="N187" i="2"/>
  <c r="R187" i="2"/>
  <c r="R194" i="2"/>
  <c r="N194" i="2"/>
  <c r="R204" i="2"/>
  <c r="N204" i="2"/>
  <c r="N286" i="2"/>
  <c r="R286" i="2"/>
  <c r="R115" i="2"/>
  <c r="N115" i="2"/>
  <c r="N256" i="2"/>
  <c r="R256" i="2"/>
  <c r="N322" i="2"/>
  <c r="R322" i="2"/>
  <c r="N100" i="2"/>
  <c r="R100" i="2"/>
  <c r="N276" i="2"/>
  <c r="R276" i="2"/>
  <c r="N307" i="2"/>
  <c r="R307" i="2"/>
  <c r="N42" i="2"/>
  <c r="R42" i="2"/>
  <c r="N284" i="2"/>
  <c r="R284" i="2"/>
  <c r="R129" i="2"/>
  <c r="N129" i="2"/>
  <c r="N162" i="2"/>
  <c r="R162" i="2"/>
  <c r="N268" i="2"/>
  <c r="R268" i="2"/>
  <c r="R337" i="12"/>
  <c r="N337" i="12"/>
  <c r="N264" i="12"/>
  <c r="R264" i="12"/>
  <c r="R170" i="12"/>
  <c r="N170" i="12"/>
  <c r="N271" i="12"/>
  <c r="R271" i="12"/>
  <c r="N75" i="12"/>
  <c r="R75" i="12"/>
  <c r="N174" i="12"/>
  <c r="R174" i="12"/>
  <c r="N82" i="12"/>
  <c r="R82" i="12"/>
  <c r="N274" i="12"/>
  <c r="R274" i="12"/>
  <c r="L40" i="6"/>
  <c r="P40" i="6"/>
  <c r="P210" i="6"/>
  <c r="L210" i="6"/>
  <c r="L311" i="6"/>
  <c r="P311" i="6"/>
  <c r="L74" i="6"/>
  <c r="P74" i="6"/>
  <c r="N216" i="12"/>
  <c r="R216" i="12"/>
  <c r="R53" i="12"/>
  <c r="N53" i="12"/>
  <c r="R148" i="2"/>
  <c r="N148" i="2"/>
  <c r="N67" i="12"/>
  <c r="R67" i="12"/>
  <c r="N325" i="12"/>
  <c r="R325" i="12"/>
  <c r="R25" i="12"/>
  <c r="N25" i="12"/>
  <c r="N265" i="12"/>
  <c r="R265" i="12"/>
  <c r="R68" i="12"/>
  <c r="N68" i="12"/>
  <c r="N209" i="12"/>
  <c r="R209" i="12"/>
  <c r="N131" i="12"/>
  <c r="R131" i="12"/>
  <c r="N109" i="12"/>
  <c r="R109" i="12"/>
  <c r="N133" i="12"/>
  <c r="R133" i="12"/>
  <c r="R164" i="12"/>
  <c r="N164" i="12"/>
  <c r="N70" i="12"/>
  <c r="R70" i="12"/>
  <c r="R136" i="12"/>
  <c r="N136" i="12"/>
  <c r="N50" i="12"/>
  <c r="R50" i="12"/>
  <c r="R245" i="12"/>
  <c r="N245" i="12"/>
  <c r="N177" i="12"/>
  <c r="R177" i="12"/>
  <c r="N231" i="12"/>
  <c r="R231" i="12"/>
  <c r="N201" i="12"/>
  <c r="R201" i="12"/>
  <c r="R284" i="12"/>
  <c r="N284" i="12"/>
  <c r="R41" i="12"/>
  <c r="N41" i="12"/>
  <c r="N172" i="12"/>
  <c r="R172" i="12"/>
  <c r="N29" i="12"/>
  <c r="R29" i="12"/>
  <c r="R236" i="12"/>
  <c r="N236" i="12"/>
  <c r="R47" i="12"/>
  <c r="N47" i="12"/>
  <c r="R204" i="12"/>
  <c r="N204" i="12"/>
  <c r="P174" i="6"/>
  <c r="L174" i="6"/>
  <c r="L23" i="6"/>
  <c r="P23" i="6"/>
  <c r="P298" i="6"/>
  <c r="L298" i="6"/>
  <c r="L236" i="6"/>
  <c r="P236" i="6"/>
  <c r="L325" i="6"/>
  <c r="P325" i="6"/>
  <c r="P106" i="6"/>
  <c r="L106" i="6"/>
  <c r="P65" i="6"/>
  <c r="L291" i="6"/>
  <c r="P291" i="6"/>
  <c r="P263" i="6"/>
  <c r="L263" i="6"/>
  <c r="L120" i="6"/>
  <c r="L72" i="6"/>
  <c r="P72" i="6"/>
  <c r="L83" i="6"/>
  <c r="P83" i="6"/>
  <c r="L191" i="6"/>
  <c r="P191" i="6"/>
  <c r="L292" i="6"/>
  <c r="P292" i="6"/>
  <c r="P276" i="6"/>
  <c r="L276" i="6"/>
  <c r="P194" i="6"/>
  <c r="L194" i="6"/>
  <c r="L68" i="6"/>
  <c r="P68" i="6"/>
  <c r="L91" i="6"/>
  <c r="L212" i="6"/>
  <c r="P212" i="6"/>
  <c r="P77" i="6"/>
  <c r="L77" i="6"/>
  <c r="L317" i="6"/>
  <c r="P317" i="6"/>
  <c r="L134" i="6"/>
  <c r="P134" i="6"/>
  <c r="L250" i="6"/>
  <c r="P250" i="6"/>
  <c r="L310" i="6"/>
  <c r="P310" i="6"/>
  <c r="P170" i="6"/>
  <c r="L170" i="6"/>
  <c r="L155" i="6"/>
  <c r="P155" i="6"/>
  <c r="L222" i="6"/>
  <c r="P222" i="6"/>
  <c r="L231" i="6"/>
  <c r="P231" i="6"/>
  <c r="P99" i="6"/>
  <c r="L99" i="6"/>
  <c r="P259" i="6"/>
  <c r="L259" i="6"/>
  <c r="N143" i="12"/>
  <c r="R143" i="12"/>
  <c r="R85" i="12"/>
  <c r="N85" i="12"/>
  <c r="N115" i="12"/>
  <c r="R115" i="12"/>
  <c r="R173" i="12"/>
  <c r="N173" i="12"/>
  <c r="R318" i="12"/>
  <c r="N318" i="12"/>
  <c r="R321" i="12"/>
  <c r="N321" i="12"/>
  <c r="R159" i="12"/>
  <c r="N159" i="12"/>
  <c r="R106" i="12"/>
  <c r="N106" i="12"/>
  <c r="R156" i="12"/>
  <c r="N156" i="12"/>
  <c r="N61" i="12"/>
  <c r="R61" i="12"/>
  <c r="R190" i="12"/>
  <c r="N190" i="12"/>
  <c r="N279" i="2"/>
  <c r="R279" i="2"/>
  <c r="R151" i="2"/>
  <c r="N151" i="2"/>
  <c r="R75" i="2"/>
  <c r="N75" i="2"/>
  <c r="N161" i="2"/>
  <c r="R161" i="2"/>
  <c r="R67" i="2"/>
  <c r="N67" i="2"/>
  <c r="R254" i="2"/>
  <c r="N254" i="2"/>
  <c r="N331" i="2"/>
  <c r="R331" i="2"/>
  <c r="R293" i="2"/>
  <c r="N293" i="2"/>
  <c r="N199" i="2"/>
  <c r="R199" i="2"/>
  <c r="N85" i="2"/>
  <c r="R85" i="2"/>
  <c r="R109" i="2"/>
  <c r="N109" i="2"/>
  <c r="R180" i="2"/>
  <c r="N180" i="2"/>
  <c r="R319" i="2"/>
  <c r="N319" i="2"/>
  <c r="N146" i="2"/>
  <c r="R146" i="2"/>
  <c r="N332" i="2"/>
  <c r="R332" i="2"/>
  <c r="N79" i="2"/>
  <c r="R79" i="2"/>
  <c r="N25" i="2"/>
  <c r="R25" i="2"/>
  <c r="N175" i="2"/>
  <c r="R175" i="2"/>
  <c r="N131" i="2"/>
  <c r="R131" i="2"/>
  <c r="N113" i="2"/>
  <c r="R113" i="2"/>
  <c r="N34" i="2"/>
  <c r="R34" i="2"/>
  <c r="N44" i="2"/>
  <c r="R44" i="2"/>
  <c r="N228" i="2"/>
  <c r="R228" i="2"/>
  <c r="N242" i="2"/>
  <c r="R242" i="2"/>
  <c r="R125" i="2"/>
  <c r="N125" i="2"/>
  <c r="N302" i="2"/>
  <c r="R302" i="2"/>
  <c r="N218" i="2"/>
  <c r="R218" i="2"/>
  <c r="N196" i="2"/>
  <c r="R196" i="2"/>
  <c r="N267" i="2"/>
  <c r="R267" i="2"/>
  <c r="N78" i="2"/>
  <c r="R78" i="2"/>
  <c r="N295" i="2"/>
  <c r="R295" i="2"/>
  <c r="N224" i="2"/>
  <c r="R224" i="2"/>
  <c r="N192" i="2"/>
  <c r="R192" i="2"/>
  <c r="N261" i="2"/>
  <c r="R261" i="2"/>
  <c r="N93" i="2"/>
  <c r="R93" i="2"/>
  <c r="R191" i="2"/>
  <c r="N191" i="2"/>
  <c r="R272" i="2"/>
  <c r="N272" i="2"/>
  <c r="N50" i="2"/>
  <c r="R50" i="2"/>
  <c r="N21" i="2"/>
  <c r="R21" i="2"/>
  <c r="N306" i="2"/>
  <c r="R306" i="2"/>
  <c r="R197" i="2"/>
  <c r="N197" i="2"/>
  <c r="N277" i="2"/>
  <c r="R277" i="2"/>
  <c r="N140" i="2"/>
  <c r="R140" i="2"/>
  <c r="R117" i="12"/>
  <c r="N117" i="12"/>
  <c r="R224" i="12"/>
  <c r="N224" i="12"/>
  <c r="N175" i="12"/>
  <c r="R175" i="12"/>
  <c r="R169" i="12"/>
  <c r="N169" i="12"/>
  <c r="N158" i="12"/>
  <c r="R158" i="12"/>
  <c r="N18" i="12"/>
  <c r="N18" i="2"/>
  <c r="P45" i="6" l="1"/>
  <c r="P31" i="6"/>
  <c r="P233" i="6"/>
  <c r="P251" i="6"/>
  <c r="L301" i="6"/>
  <c r="L157" i="6"/>
  <c r="L167" i="6"/>
  <c r="L183" i="6"/>
  <c r="P124" i="6"/>
  <c r="P24" i="6"/>
  <c r="L164" i="6"/>
  <c r="L109" i="6"/>
  <c r="L287" i="6"/>
  <c r="P73" i="6"/>
  <c r="L184" i="6"/>
  <c r="P264" i="6"/>
  <c r="L138" i="6"/>
  <c r="P69" i="6"/>
  <c r="L220" i="6"/>
  <c r="P272" i="6"/>
  <c r="L168" i="6"/>
  <c r="L195" i="6"/>
  <c r="P316" i="6"/>
  <c r="P187" i="6"/>
  <c r="L113" i="6"/>
  <c r="P90" i="6"/>
  <c r="P289" i="6"/>
  <c r="P118" i="6"/>
  <c r="L119" i="6"/>
  <c r="L58" i="6"/>
  <c r="L61" i="6"/>
  <c r="L282" i="6"/>
  <c r="P137" i="6"/>
  <c r="P232" i="6"/>
  <c r="P145" i="6"/>
  <c r="P27" i="6"/>
  <c r="P102" i="6"/>
  <c r="L307" i="6"/>
  <c r="P136" i="6"/>
  <c r="L147" i="6"/>
  <c r="P101" i="6"/>
  <c r="P151" i="6"/>
  <c r="P330" i="6"/>
  <c r="P112" i="6"/>
  <c r="L179" i="6"/>
  <c r="P242" i="6"/>
  <c r="P117" i="6"/>
  <c r="P328" i="6"/>
  <c r="P63" i="6"/>
  <c r="L202" i="6"/>
  <c r="L165" i="6"/>
  <c r="L80" i="6"/>
  <c r="L28" i="6"/>
  <c r="L75" i="6"/>
  <c r="L255" i="6"/>
  <c r="P121" i="6"/>
  <c r="P216" i="6"/>
  <c r="P22" i="6"/>
  <c r="P78" i="6"/>
  <c r="P268" i="6"/>
  <c r="P125" i="6"/>
  <c r="L331" i="6"/>
  <c r="P253" i="6"/>
  <c r="P64" i="6"/>
  <c r="L239" i="6"/>
  <c r="P128" i="6"/>
  <c r="L238" i="6"/>
  <c r="P158" i="6"/>
  <c r="P285" i="6"/>
  <c r="L206" i="6"/>
  <c r="L166" i="6"/>
  <c r="L115" i="6"/>
  <c r="P29" i="6"/>
  <c r="P57" i="6"/>
  <c r="L256" i="6"/>
  <c r="P172" i="6"/>
  <c r="P25" i="6"/>
  <c r="P35" i="6"/>
  <c r="L161" i="6"/>
  <c r="P213" i="6"/>
  <c r="P303" i="6"/>
  <c r="L234" i="6"/>
  <c r="P275" i="6"/>
  <c r="L88" i="6"/>
  <c r="P302" i="6"/>
  <c r="P70" i="6"/>
  <c r="L274" i="6"/>
  <c r="L196" i="6"/>
  <c r="L225" i="6"/>
  <c r="P180" i="6"/>
  <c r="P104" i="6"/>
  <c r="L284" i="6"/>
  <c r="P107" i="6"/>
  <c r="L66" i="6"/>
  <c r="L116" i="6"/>
  <c r="P294" i="6"/>
  <c r="P305" i="6"/>
  <c r="P308" i="6"/>
  <c r="P235" i="6"/>
  <c r="P54" i="6"/>
  <c r="L149" i="6"/>
  <c r="L41" i="6"/>
  <c r="P186" i="6"/>
  <c r="L142" i="6"/>
  <c r="P141" i="6"/>
  <c r="L324" i="6"/>
  <c r="P173" i="6"/>
  <c r="P273" i="6"/>
  <c r="L278" i="6"/>
  <c r="P203" i="6"/>
  <c r="P190" i="6"/>
  <c r="L332" i="6"/>
  <c r="P182" i="6"/>
  <c r="L199" i="6"/>
  <c r="P150" i="6"/>
  <c r="L76" i="6"/>
  <c r="L252" i="6"/>
  <c r="P218" i="6"/>
  <c r="L159" i="6"/>
  <c r="P30" i="6"/>
  <c r="L43" i="6"/>
  <c r="P60" i="6"/>
  <c r="L189" i="6"/>
  <c r="L288" i="6"/>
  <c r="L123" i="6"/>
  <c r="L320" i="6"/>
  <c r="P219" i="6"/>
  <c r="L215" i="6"/>
  <c r="P207" i="6"/>
  <c r="P38" i="6"/>
  <c r="P48" i="6"/>
  <c r="P312" i="6"/>
  <c r="P193" i="6"/>
  <c r="P32" i="6"/>
  <c r="L82" i="6"/>
  <c r="E7" i="12"/>
  <c r="E7" i="2"/>
  <c r="F4" i="7"/>
  <c r="H4" i="7" s="1"/>
  <c r="F6" i="7"/>
  <c r="H6" i="7" s="1"/>
  <c r="F9" i="7" s="1"/>
  <c r="F10" i="7" s="1"/>
  <c r="F5" i="7"/>
  <c r="H5" i="7" s="1"/>
  <c r="L18" i="6"/>
  <c r="E7" i="6" l="1"/>
  <c r="F4" i="6" s="1"/>
  <c r="H4" i="6" s="1"/>
  <c r="F4" i="2"/>
  <c r="H4" i="2" s="1"/>
  <c r="F5" i="2"/>
  <c r="H5" i="2" s="1"/>
  <c r="F6" i="2"/>
  <c r="H6" i="2" s="1"/>
  <c r="F9" i="2" s="1"/>
  <c r="F10" i="2" s="1"/>
  <c r="F4" i="12"/>
  <c r="H4" i="12" s="1"/>
  <c r="F5" i="12"/>
  <c r="H5" i="12" s="1"/>
  <c r="F6" i="12"/>
  <c r="H6" i="12" s="1"/>
  <c r="F9" i="12" s="1"/>
  <c r="F10" i="12" s="1"/>
  <c r="F5" i="6" l="1"/>
  <c r="H5" i="6" s="1"/>
  <c r="F6" i="6"/>
  <c r="H6" i="6" s="1"/>
  <c r="F9" i="6" s="1"/>
  <c r="F10" i="6" s="1"/>
  <c r="F8" i="6"/>
  <c r="F8" i="2"/>
  <c r="F8" i="12"/>
  <c r="F8" i="7"/>
  <c r="G9" i="7" l="1"/>
  <c r="G9" i="6"/>
  <c r="G9" i="12"/>
  <c r="G9" i="2"/>
</calcChain>
</file>

<file path=xl/sharedStrings.xml><?xml version="1.0" encoding="utf-8"?>
<sst xmlns="http://schemas.openxmlformats.org/spreadsheetml/2006/main" count="4088" uniqueCount="763">
  <si>
    <t>IBVS 6244</t>
  </si>
  <si>
    <t>IBVS 6196</t>
  </si>
  <si>
    <t>EW</t>
  </si>
  <si>
    <t>Whitney, B.S., 1959, AJ, 64, 1272, pp258-265</t>
  </si>
  <si>
    <t>Epoch =</t>
  </si>
  <si>
    <t>See Demircan</t>
  </si>
  <si>
    <t>Period =</t>
  </si>
  <si>
    <t>et al. 1995</t>
  </si>
  <si>
    <t>New Period =</t>
  </si>
  <si>
    <t>New Ephemeris =</t>
  </si>
  <si>
    <t>Y1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</si>
  <si>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</si>
  <si>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</si>
  <si>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</si>
  <si>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</si>
  <si>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</si>
  <si>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</si>
  <si>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</si>
  <si>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</si>
  <si>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</si>
  <si>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GCVS 4</t>
  </si>
  <si>
    <t>Whitney</t>
  </si>
  <si>
    <t>Demircan</t>
  </si>
  <si>
    <t>Whitney, 1959</t>
  </si>
  <si>
    <t>IBVS 5040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</si>
  <si>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</si>
  <si>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</si>
  <si>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</si>
  <si>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</si>
  <si>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</si>
  <si>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</si>
  <si>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</si>
  <si>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</si>
  <si>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</si>
  <si>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</si>
  <si>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</si>
  <si>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IBVS 5016</t>
  </si>
  <si>
    <t>Lin Fit</t>
  </si>
  <si>
    <t>Q fit</t>
  </si>
  <si>
    <t>diff^2</t>
  </si>
  <si>
    <t>pg</t>
  </si>
  <si>
    <t>K</t>
  </si>
  <si>
    <t>v</t>
  </si>
  <si>
    <t>B</t>
  </si>
  <si>
    <t>phe</t>
  </si>
  <si>
    <t>Peter H</t>
  </si>
  <si>
    <t>phe  B</t>
  </si>
  <si>
    <t>BAV-M 56</t>
  </si>
  <si>
    <t>phe  V</t>
  </si>
  <si>
    <t>BBSAG Bull.92</t>
  </si>
  <si>
    <t>BBSAG Bull.93</t>
  </si>
  <si>
    <t>BBSAG Bull.95</t>
  </si>
  <si>
    <t>BBSAG Bull.96</t>
  </si>
  <si>
    <t>BAV-M 62</t>
  </si>
  <si>
    <t>Vandenbroere J</t>
  </si>
  <si>
    <t>BBSAG Bull.108</t>
  </si>
  <si>
    <t>BBSAG Bull.115</t>
  </si>
  <si>
    <t>Nelson</t>
  </si>
  <si>
    <t>BBSAG</t>
  </si>
  <si>
    <t>Misc</t>
  </si>
  <si>
    <t>IBVS 5463</t>
  </si>
  <si>
    <t>I</t>
  </si>
  <si>
    <t>II</t>
  </si>
  <si>
    <t>IBVS</t>
  </si>
  <si>
    <t>Count</t>
  </si>
  <si>
    <t>IBVS 5296</t>
  </si>
  <si>
    <t>IBVS 5484</t>
  </si>
  <si>
    <t>IBVS 5643</t>
  </si>
  <si>
    <t>CV Cyg / GSC 3137-0824</t>
  </si>
  <si>
    <t>IBVS 5657</t>
  </si>
  <si>
    <t>Or &gt;&gt;&gt;&gt;&gt;&gt;</t>
  </si>
  <si>
    <t>Quad</t>
  </si>
  <si>
    <t># of data points:</t>
  </si>
  <si>
    <t>IBVS 5731</t>
  </si>
  <si>
    <t>IBVS 5802</t>
  </si>
  <si>
    <t>IBVS 5809</t>
  </si>
  <si>
    <t>IBVS 5874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</si>
  <si>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</si>
  <si>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</si>
  <si>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</si>
  <si>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</si>
  <si>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</si>
  <si>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</si>
  <si>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</si>
  <si>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</si>
  <si>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</si>
  <si>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</si>
  <si>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</si>
  <si>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</si>
  <si>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</si>
  <si>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</si>
  <si>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</si>
  <si>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</si>
  <si>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</si>
  <si>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</si>
  <si>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</si>
  <si>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</si>
  <si>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</si>
  <si>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</si>
  <si>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</si>
  <si>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</si>
  <si>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</si>
  <si>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</si>
  <si>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</si>
  <si>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</si>
  <si>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</si>
  <si>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</si>
  <si>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</si>
  <si>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</si>
  <si>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</si>
  <si>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</si>
  <si>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</si>
  <si>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</si>
  <si>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</si>
  <si>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</si>
  <si>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</si>
  <si>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</si>
  <si>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</si>
  <si>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</si>
  <si>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</si>
  <si>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</si>
  <si>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</si>
  <si>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</si>
  <si>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</si>
  <si>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</si>
  <si>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</si>
  <si>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</si>
  <si>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</si>
  <si>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</si>
  <si>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</si>
  <si>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</si>
  <si>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</si>
  <si>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</si>
  <si>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</si>
  <si>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</si>
  <si>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</si>
  <si>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</si>
  <si>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</si>
  <si>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</si>
  <si>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</si>
  <si>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</si>
  <si>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</si>
  <si>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</si>
  <si>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</si>
  <si>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</si>
  <si>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</si>
  <si>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</si>
  <si>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</si>
  <si>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</si>
  <si>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V</t>
  </si>
  <si>
    <t>W</t>
  </si>
  <si>
    <t>Z</t>
  </si>
  <si>
    <t>IBVS 5929</t>
  </si>
  <si>
    <t>1995A&amp;A...297..364</t>
  </si>
  <si>
    <t>St. &amp; Syc.</t>
  </si>
  <si>
    <t>Beyer (St)</t>
  </si>
  <si>
    <t>WhItIIey</t>
  </si>
  <si>
    <t>Belyakova</t>
  </si>
  <si>
    <t>ChuprIIIa</t>
  </si>
  <si>
    <t>GrIgorevsky</t>
  </si>
  <si>
    <t>pe</t>
  </si>
  <si>
    <t>Perek</t>
  </si>
  <si>
    <t>Haussler</t>
  </si>
  <si>
    <t>VetesIIIk</t>
  </si>
  <si>
    <t>VeteSIIIk</t>
  </si>
  <si>
    <t>DIethelm</t>
  </si>
  <si>
    <t>Berthold</t>
  </si>
  <si>
    <t>Peter</t>
  </si>
  <si>
    <t>Beyer (He)</t>
  </si>
  <si>
    <t>Hegedus 1991</t>
  </si>
  <si>
    <t>Hegedus 1991BAICz..42..109</t>
  </si>
  <si>
    <t>1898-02-26</t>
  </si>
  <si>
    <t>Q.fit</t>
  </si>
  <si>
    <t>Analysis of Demircan et al 1995A&amp;A...297..364</t>
  </si>
  <si>
    <t>Wt</t>
  </si>
  <si>
    <t>Wt*diff^2</t>
  </si>
  <si>
    <t>U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</si>
  <si>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</si>
  <si>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</si>
  <si>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</si>
  <si>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</si>
  <si>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</si>
  <si>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</si>
  <si>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</si>
  <si>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</si>
  <si>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</si>
  <si>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</si>
  <si>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</si>
  <si>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</si>
  <si>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</si>
  <si>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</si>
  <si>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</si>
  <si>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</si>
  <si>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</si>
  <si>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</si>
  <si>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</si>
  <si>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</si>
  <si>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</si>
  <si>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</si>
  <si>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</si>
  <si>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</si>
  <si>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OEJV 0137</t>
  </si>
  <si>
    <t>Analysis of Hegedus 1991BAICz..42..109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</si>
  <si>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</si>
  <si>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</si>
  <si>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</si>
  <si>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Residuals</t>
  </si>
  <si>
    <t>vis</t>
  </si>
  <si>
    <t>PE</t>
  </si>
  <si>
    <t>2013JAVSO..41..122</t>
  </si>
  <si>
    <t>IBVS 6084</t>
  </si>
  <si>
    <t>IBVS 6048</t>
  </si>
  <si>
    <t>IBVS 6070</t>
  </si>
  <si>
    <t>Linear Ephemeris =</t>
  </si>
  <si>
    <t>Quad. Ephemeris =</t>
  </si>
  <si>
    <t>IBVS 5889</t>
  </si>
  <si>
    <t>IBVS 5941</t>
  </si>
  <si>
    <t>BAD?</t>
  </si>
  <si>
    <t>RHN 2014</t>
  </si>
  <si>
    <t>C-C Gateway</t>
  </si>
  <si>
    <t>http://var.astro.cz/ocgate/</t>
  </si>
  <si>
    <t>p</t>
  </si>
  <si>
    <t>Minima from the Lichtenknecker Database of the BAV</t>
  </si>
  <si>
    <t>CCD</t>
  </si>
  <si>
    <t>http://www.bav-astro.de/LkDB/index.php?lang=en&amp;sprache_dial=en</t>
  </si>
  <si>
    <t>F </t>
  </si>
  <si>
    <t>2414346.4957 </t>
  </si>
  <si>
    <t> 25.02.1898 23:53 </t>
  </si>
  <si>
    <t> -3.1688 </t>
  </si>
  <si>
    <t> Starikova&amp;Sitshewa </t>
  </si>
  <si>
    <t> PZ 6.209 </t>
  </si>
  <si>
    <t>2417522.0549 </t>
  </si>
  <si>
    <t> 07.11.1906 13:19 </t>
  </si>
  <si>
    <t> -2.1243 </t>
  </si>
  <si>
    <t>2424440.608 </t>
  </si>
  <si>
    <t> 17.10.1925 02:35 </t>
  </si>
  <si>
    <t> -0.040 </t>
  </si>
  <si>
    <t>V </t>
  </si>
  <si>
    <t> M.Beyer </t>
  </si>
  <si>
    <t> AN 227.271 </t>
  </si>
  <si>
    <t>2424453.888 </t>
  </si>
  <si>
    <t> 30.10.1925 09:18 </t>
  </si>
  <si>
    <t> -0.036 </t>
  </si>
  <si>
    <t> AN 233.339 </t>
  </si>
  <si>
    <t>2424467.676 </t>
  </si>
  <si>
    <t> 13.11.1925 04:13 </t>
  </si>
  <si>
    <t> -0.016 </t>
  </si>
  <si>
    <t>2424493.701 </t>
  </si>
  <si>
    <t> 09.12.1925 04:49 </t>
  </si>
  <si>
    <t> -0.052 </t>
  </si>
  <si>
    <t>2424648.633 </t>
  </si>
  <si>
    <t> 13.05.1926 03:11 </t>
  </si>
  <si>
    <t> -0.011 </t>
  </si>
  <si>
    <t>2424787.274 </t>
  </si>
  <si>
    <t> 28.09.1926 18:34 </t>
  </si>
  <si>
    <t> -0.033 </t>
  </si>
  <si>
    <t>2425033.149 </t>
  </si>
  <si>
    <t> 01.06.1927 15:34 </t>
  </si>
  <si>
    <t>2425152.130 </t>
  </si>
  <si>
    <t> 28.09.1927 15:07 </t>
  </si>
  <si>
    <t> -0.030 </t>
  </si>
  <si>
    <t>2425457.008 </t>
  </si>
  <si>
    <t> 29.07.1928 12:11 </t>
  </si>
  <si>
    <t> AN 252.100 </t>
  </si>
  <si>
    <t>2428048.348 </t>
  </si>
  <si>
    <t> 02.09.1935 20:21 </t>
  </si>
  <si>
    <t> T.Hegedüs </t>
  </si>
  <si>
    <t> BAC 42.109 </t>
  </si>
  <si>
    <t>2428747.0881 </t>
  </si>
  <si>
    <t> 01.08.1937 14:06 </t>
  </si>
  <si>
    <t> -0.0033 </t>
  </si>
  <si>
    <t>2429090.3221 </t>
  </si>
  <si>
    <t> 10.07.1938 19:43 </t>
  </si>
  <si>
    <t> 0.0133 </t>
  </si>
  <si>
    <t>2429449.2744 </t>
  </si>
  <si>
    <t> 04.07.1939 18:35 </t>
  </si>
  <si>
    <t> 0.0134 </t>
  </si>
  <si>
    <t>2429810.2280 </t>
  </si>
  <si>
    <t> 29.06.1940 17:28 </t>
  </si>
  <si>
    <t> 0.0479 </t>
  </si>
  <si>
    <t>2430874.2648 </t>
  </si>
  <si>
    <t> 29.05.1943 18:21 </t>
  </si>
  <si>
    <t> 0.0125 </t>
  </si>
  <si>
    <t>2432260.874 </t>
  </si>
  <si>
    <t> 16.03.1947 08:58 </t>
  </si>
  <si>
    <t> B.S.Whitney </t>
  </si>
  <si>
    <t> AJ 64.263 </t>
  </si>
  <si>
    <t>2432296.795 </t>
  </si>
  <si>
    <t> 21.04.1947 07:04 </t>
  </si>
  <si>
    <t> 0.010 </t>
  </si>
  <si>
    <t>2432826.868 </t>
  </si>
  <si>
    <t> 02.10.1948 08:49 </t>
  </si>
  <si>
    <t> 0.014 </t>
  </si>
  <si>
    <t>2433002.903 </t>
  </si>
  <si>
    <t> 27.03.1949 09:40 </t>
  </si>
  <si>
    <t> 0.015 </t>
  </si>
  <si>
    <t>2433029.927 </t>
  </si>
  <si>
    <t> 23.04.1949 10:14 </t>
  </si>
  <si>
    <t> -0.006 </t>
  </si>
  <si>
    <t>2433200.570 </t>
  </si>
  <si>
    <t> 11.10.1949 01:40 </t>
  </si>
  <si>
    <t> 0.012 </t>
  </si>
  <si>
    <t>2433226.607 </t>
  </si>
  <si>
    <t> 06.11.1949 02:34 </t>
  </si>
  <si>
    <t> -0.012 </t>
  </si>
  <si>
    <t>2433486.742 </t>
  </si>
  <si>
    <t> 24.07.1950 05:48 </t>
  </si>
  <si>
    <t> 0.006 </t>
  </si>
  <si>
    <t>2433506.891 </t>
  </si>
  <si>
    <t> 13.08.1950 09:23 </t>
  </si>
  <si>
    <t>2433849.635 </t>
  </si>
  <si>
    <t> 22.07.1951 03:14 </t>
  </si>
  <si>
    <t> 0.013 </t>
  </si>
  <si>
    <t>2433878.645 </t>
  </si>
  <si>
    <t> 20.08.1951 03:28 </t>
  </si>
  <si>
    <t>2434296.602 </t>
  </si>
  <si>
    <t> 11.10.1952 02:26 </t>
  </si>
  <si>
    <t> 0.011 </t>
  </si>
  <si>
    <t>2434329.539 </t>
  </si>
  <si>
    <t> 13.11.1952 00:56 </t>
  </si>
  <si>
    <t> 0.003 </t>
  </si>
  <si>
    <t>2434589.6489 </t>
  </si>
  <si>
    <t> 31.07.1953 03:34 </t>
  </si>
  <si>
    <t> -0.0049 </t>
  </si>
  <si>
    <t> A.S.Belyakova </t>
  </si>
  <si>
    <t> PZ 13.138 </t>
  </si>
  <si>
    <t>2434972.2146 </t>
  </si>
  <si>
    <t> 17.08.1954 17:09 </t>
  </si>
  <si>
    <t> 0.0062 </t>
  </si>
  <si>
    <t> PZ 13.140 </t>
  </si>
  <si>
    <t>2435299.699 </t>
  </si>
  <si>
    <t> 11.07.1955 04:46 </t>
  </si>
  <si>
    <t> 0.008 </t>
  </si>
  <si>
    <t>2435332.649 </t>
  </si>
  <si>
    <t> 13.08.1955 03:34 </t>
  </si>
  <si>
    <t>2435387.2261 </t>
  </si>
  <si>
    <t> 06.10.1955 17:25 </t>
  </si>
  <si>
    <t> 0.0099 </t>
  </si>
  <si>
    <t> P.N.Ychirina </t>
  </si>
  <si>
    <t>2436392.2815 </t>
  </si>
  <si>
    <t> 07.07.1958 18:45 </t>
  </si>
  <si>
    <t> -0.0010 </t>
  </si>
  <si>
    <t> V.M.Grigorevsky </t>
  </si>
  <si>
    <t>2436392.2884 </t>
  </si>
  <si>
    <t> 07.07.1958 18:55 </t>
  </si>
  <si>
    <t> 0.0059 </t>
  </si>
  <si>
    <t>2436483.248 </t>
  </si>
  <si>
    <t> 06.10.1958 17:57 </t>
  </si>
  <si>
    <t> -0.002 </t>
  </si>
  <si>
    <t>2436518.166 </t>
  </si>
  <si>
    <t> 10.11.1958 15:59 </t>
  </si>
  <si>
    <t> 0.004 </t>
  </si>
  <si>
    <t>2436720.7529 </t>
  </si>
  <si>
    <t> 01.06.1959 06:04 </t>
  </si>
  <si>
    <t> 0.0045 </t>
  </si>
  <si>
    <t>E </t>
  </si>
  <si>
    <t>?</t>
  </si>
  <si>
    <t> L.Perek </t>
  </si>
  <si>
    <t> BAC 17.280 </t>
  </si>
  <si>
    <t>2436869.246 </t>
  </si>
  <si>
    <t> 27.10.1959 17:54 </t>
  </si>
  <si>
    <t> -0.000 </t>
  </si>
  <si>
    <t>2436899.250 </t>
  </si>
  <si>
    <t> 26.11.1959 18:00 </t>
  </si>
  <si>
    <t> 0.009 </t>
  </si>
  <si>
    <t>P </t>
  </si>
  <si>
    <t> K.Häussler </t>
  </si>
  <si>
    <t> HABZ 28 </t>
  </si>
  <si>
    <t>2437253.276 </t>
  </si>
  <si>
    <t> 14.11.1960 18:37 </t>
  </si>
  <si>
    <t>2437547.334 </t>
  </si>
  <si>
    <t> 04.09.1961 20:00 </t>
  </si>
  <si>
    <t>2437900.378 </t>
  </si>
  <si>
    <t> 23.08.1962 21:04 </t>
  </si>
  <si>
    <t>2437933.313 </t>
  </si>
  <si>
    <t> 25.09.1962 19:30 </t>
  </si>
  <si>
    <t>2438255.422 </t>
  </si>
  <si>
    <t> 13.08.1963 22:07 </t>
  </si>
  <si>
    <t> 0.030 </t>
  </si>
  <si>
    <t>2438287.355 </t>
  </si>
  <si>
    <t> 14.09.1963 20:31 </t>
  </si>
  <si>
    <t> 0.001 </t>
  </si>
  <si>
    <t>2438288.341 </t>
  </si>
  <si>
    <t> 15.09.1963 20:11 </t>
  </si>
  <si>
    <t>2438994.4405 </t>
  </si>
  <si>
    <t> 21.08.1965 22:34 </t>
  </si>
  <si>
    <t> 0.0001 </t>
  </si>
  <si>
    <t> M.Vetesnik </t>
  </si>
  <si>
    <t>2439027.3859 </t>
  </si>
  <si>
    <t> 23.09.1965 21:15 </t>
  </si>
  <si>
    <t> 0.0006 </t>
  </si>
  <si>
    <t>2439067.2142 </t>
  </si>
  <si>
    <t> 02.11.1965 17:08 </t>
  </si>
  <si>
    <t> -0.0001 </t>
  </si>
  <si>
    <t>2439356.333 </t>
  </si>
  <si>
    <t> 18.08.1966 19:59 </t>
  </si>
  <si>
    <t> -0.010 </t>
  </si>
  <si>
    <t>2440808.376 </t>
  </si>
  <si>
    <t> 09.08.1970 21:01 </t>
  </si>
  <si>
    <t>2441513.494 </t>
  </si>
  <si>
    <t> 14.07.1972 23:51 </t>
  </si>
  <si>
    <t> -0.004 </t>
  </si>
  <si>
    <t>2442253.486 </t>
  </si>
  <si>
    <t> 24.07.1974 23:39 </t>
  </si>
  <si>
    <t> -0.044 </t>
  </si>
  <si>
    <t>2442362.162 </t>
  </si>
  <si>
    <t> 10.11.1974 15:53 </t>
  </si>
  <si>
    <t> -0.037 </t>
  </si>
  <si>
    <t>2442687.244 </t>
  </si>
  <si>
    <t> 01.10.1975 17:51 </t>
  </si>
  <si>
    <t> 0.021 </t>
  </si>
  <si>
    <t>2442905.456 </t>
  </si>
  <si>
    <t> 06.05.1976 22:56 </t>
  </si>
  <si>
    <t> -0.089 </t>
  </si>
  <si>
    <t> R.Diethelm </t>
  </si>
  <si>
    <t> BBS 28 </t>
  </si>
  <si>
    <t>2443656.394 </t>
  </si>
  <si>
    <t> 27.05.1978 21:27 </t>
  </si>
  <si>
    <t> T.Berthold </t>
  </si>
  <si>
    <t> MVS 8.136 </t>
  </si>
  <si>
    <t>2444455.380 </t>
  </si>
  <si>
    <t> 03.08.1980 21:07 </t>
  </si>
  <si>
    <t>2445198.368 </t>
  </si>
  <si>
    <t> 16.08.1982 20:49 </t>
  </si>
  <si>
    <t> -0.046 </t>
  </si>
  <si>
    <t>2445551.393 </t>
  </si>
  <si>
    <t> 04.08.1983 21:25 </t>
  </si>
  <si>
    <t> -0.072 </t>
  </si>
  <si>
    <t>2445582.357 </t>
  </si>
  <si>
    <t> 04.09.1983 20:34 </t>
  </si>
  <si>
    <t> -0.086 </t>
  </si>
  <si>
    <t>2447360.3885 </t>
  </si>
  <si>
    <t> 17.07.1988 21:19 </t>
  </si>
  <si>
    <t> -0.0977 </t>
  </si>
  <si>
    <t>2447385.4642 </t>
  </si>
  <si>
    <t> 11.08.1988 23:08 </t>
  </si>
  <si>
    <t> -0.0995 </t>
  </si>
  <si>
    <t>2447386.4487 </t>
  </si>
  <si>
    <t> 12.08.1988 22:46 </t>
  </si>
  <si>
    <t> -0.0984 </t>
  </si>
  <si>
    <t>2447388.4190 </t>
  </si>
  <si>
    <t> 14.08.1988 22:03 </t>
  </si>
  <si>
    <t> -0.0950 </t>
  </si>
  <si>
    <t>2447452.338 </t>
  </si>
  <si>
    <t> 17.10.1988 20:06 </t>
  </si>
  <si>
    <t> -0.099 </t>
  </si>
  <si>
    <t> H.Peter </t>
  </si>
  <si>
    <t> BBS 90 </t>
  </si>
  <si>
    <t>2447456.282 </t>
  </si>
  <si>
    <t> 21.10.1988 18:46 </t>
  </si>
  <si>
    <t>2447770.4741 </t>
  </si>
  <si>
    <t> 31.08.1989 23:22 </t>
  </si>
  <si>
    <t> -0.1027 </t>
  </si>
  <si>
    <t>B;V</t>
  </si>
  <si>
    <t> F.Agerer </t>
  </si>
  <si>
    <t>BAVM 56 </t>
  </si>
  <si>
    <t>2447778.354 </t>
  </si>
  <si>
    <t> 08.09.1989 20:29 </t>
  </si>
  <si>
    <t> -0.090 </t>
  </si>
  <si>
    <t> BBS 92 </t>
  </si>
  <si>
    <t>2447805.411 </t>
  </si>
  <si>
    <t> 05.10.1989 21:51 </t>
  </si>
  <si>
    <t> -0.078 </t>
  </si>
  <si>
    <t> BBS 93 </t>
  </si>
  <si>
    <t>2447838.331 </t>
  </si>
  <si>
    <t> 07.11.1989 19:56 </t>
  </si>
  <si>
    <t> -0.103 </t>
  </si>
  <si>
    <t>2448069.448 </t>
  </si>
  <si>
    <t> 26.06.1990 22:45 </t>
  </si>
  <si>
    <t> -0.092 </t>
  </si>
  <si>
    <t> BBS 95 </t>
  </si>
  <si>
    <t>2448132.381 </t>
  </si>
  <si>
    <t> 28.08.1990 21:08 </t>
  </si>
  <si>
    <t> -0.098 </t>
  </si>
  <si>
    <t> BBS 96 </t>
  </si>
  <si>
    <t>2448163.364 </t>
  </si>
  <si>
    <t> 28.09.1990 20:44 </t>
  </si>
  <si>
    <t> -0.093 </t>
  </si>
  <si>
    <t>2449133.4821 </t>
  </si>
  <si>
    <t> 25.05.1993 23:34 </t>
  </si>
  <si>
    <t> -0.1298 </t>
  </si>
  <si>
    <t>o</t>
  </si>
  <si>
    <t>BAVM 62 </t>
  </si>
  <si>
    <t>2449265.2588 </t>
  </si>
  <si>
    <t> 04.10.1993 18:12 </t>
  </si>
  <si>
    <t> -0.1329 </t>
  </si>
  <si>
    <t> O.Demirkan et al. </t>
  </si>
  <si>
    <t> AAP 297.364 </t>
  </si>
  <si>
    <t>2449295.2533 </t>
  </si>
  <si>
    <t> 03.11.1993 18:04 </t>
  </si>
  <si>
    <t> -0.1330 </t>
  </si>
  <si>
    <t>2449546.482 </t>
  </si>
  <si>
    <t> 12.07.1994 23:34 </t>
  </si>
  <si>
    <t> -0.171 </t>
  </si>
  <si>
    <t> J.Vandenbroere </t>
  </si>
  <si>
    <t> BBS 108 </t>
  </si>
  <si>
    <t>2449547.462 </t>
  </si>
  <si>
    <t> 13.07.1994 23:05 </t>
  </si>
  <si>
    <t> -0.174 </t>
  </si>
  <si>
    <t>2450251.655 </t>
  </si>
  <si>
    <t> 17.06.1996 03:43 </t>
  </si>
  <si>
    <t> -0.118 </t>
  </si>
  <si>
    <t> S.Cook </t>
  </si>
  <si>
    <t> JAAVSO 41;122 </t>
  </si>
  <si>
    <t>2450678.393 </t>
  </si>
  <si>
    <t> 17.08.1997 21:25 </t>
  </si>
  <si>
    <t> -0.189 </t>
  </si>
  <si>
    <t> BBS 115 </t>
  </si>
  <si>
    <t>2451479.401 </t>
  </si>
  <si>
    <t> 27.10.1999 21:37 </t>
  </si>
  <si>
    <t> -0.185 </t>
  </si>
  <si>
    <t> G.Maintz </t>
  </si>
  <si>
    <t>BAVM 132 </t>
  </si>
  <si>
    <t>2451749.8469 </t>
  </si>
  <si>
    <t> 24.07.2000 08:19 </t>
  </si>
  <si>
    <t> -0.1827 </t>
  </si>
  <si>
    <t> R.H.Nelson </t>
  </si>
  <si>
    <t>IBVS 5040 </t>
  </si>
  <si>
    <t>2452192.3848 </t>
  </si>
  <si>
    <t> 09.10.2001 21:14 </t>
  </si>
  <si>
    <t> -0.1886 </t>
  </si>
  <si>
    <t>-I</t>
  </si>
  <si>
    <t>BAVM 152 </t>
  </si>
  <si>
    <t>2452195.3317 </t>
  </si>
  <si>
    <t> 12.10.2001 19:57 </t>
  </si>
  <si>
    <t>28208.5</t>
  </si>
  <si>
    <t> -0.1920 </t>
  </si>
  <si>
    <t> H.Achterberg </t>
  </si>
  <si>
    <t>2452548.3739 </t>
  </si>
  <si>
    <t> 30.09.2002 20:58 </t>
  </si>
  <si>
    <t>28567.5</t>
  </si>
  <si>
    <t> -0.2015 </t>
  </si>
  <si>
    <t> H.Jungbluth </t>
  </si>
  <si>
    <t>BAVM 158 </t>
  </si>
  <si>
    <t>2452548.385 </t>
  </si>
  <si>
    <t> 30.09.2002 21:14 </t>
  </si>
  <si>
    <t> -0.190 </t>
  </si>
  <si>
    <t> R.Meyer </t>
  </si>
  <si>
    <t>BAVM 157 </t>
  </si>
  <si>
    <t>2452625.082 </t>
  </si>
  <si>
    <t> 16.12.2002 13:58 </t>
  </si>
  <si>
    <t>28645.5</t>
  </si>
  <si>
    <t> -0.201 </t>
  </si>
  <si>
    <t>C </t>
  </si>
  <si>
    <t> P.Sobotka (ESA INTEGRAL) </t>
  </si>
  <si>
    <t>IBVS 5809 </t>
  </si>
  <si>
    <t>2452834.5451 </t>
  </si>
  <si>
    <t> 14.07.2003 01:04 </t>
  </si>
  <si>
    <t>28858.5</t>
  </si>
  <si>
    <t> -0.2086 </t>
  </si>
  <si>
    <t> U.Schmidt </t>
  </si>
  <si>
    <t>BAVM 172 </t>
  </si>
  <si>
    <t>2452838.4722 </t>
  </si>
  <si>
    <t> 17.07.2003 23:19 </t>
  </si>
  <si>
    <t>28862.5</t>
  </si>
  <si>
    <t> -0.2153 </t>
  </si>
  <si>
    <t> Z.Müyesseroglu et al. </t>
  </si>
  <si>
    <t>IBVS 5463 </t>
  </si>
  <si>
    <t>2452845.3675 </t>
  </si>
  <si>
    <t> 24.07.2003 20:49 </t>
  </si>
  <si>
    <t>28869.5</t>
  </si>
  <si>
    <t> -0.2040 </t>
  </si>
  <si>
    <t>2452859.3702 </t>
  </si>
  <si>
    <t> 07.08.2003 20:53 </t>
  </si>
  <si>
    <t>28884</t>
  </si>
  <si>
    <t> -0.4610 </t>
  </si>
  <si>
    <t>2452871.4231 </t>
  </si>
  <si>
    <t> 19.08.2003 22:09 </t>
  </si>
  <si>
    <t>28896</t>
  </si>
  <si>
    <t> -0.2093 </t>
  </si>
  <si>
    <t>2452871.4353 </t>
  </si>
  <si>
    <t> 19.08.2003 22:26 </t>
  </si>
  <si>
    <t> -0.1971 </t>
  </si>
  <si>
    <t> P.Frank </t>
  </si>
  <si>
    <t>2453227.4197 </t>
  </si>
  <si>
    <t> 09.08.2004 22:04 </t>
  </si>
  <si>
    <t>29258</t>
  </si>
  <si>
    <t> -0.2146 </t>
  </si>
  <si>
    <t>BAVM 173 </t>
  </si>
  <si>
    <t>2453323.3010 </t>
  </si>
  <si>
    <t> 13.11.2004 19:13 </t>
  </si>
  <si>
    <t>29355.5</t>
  </si>
  <si>
    <t> -0.2178 </t>
  </si>
  <si>
    <t>2453636.5237 </t>
  </si>
  <si>
    <t> 23.09.2005 00:34 </t>
  </si>
  <si>
    <t>29674</t>
  </si>
  <si>
    <t> -0.2179 </t>
  </si>
  <si>
    <t>BAVM 178 </t>
  </si>
  <si>
    <t>2453934.4858 </t>
  </si>
  <si>
    <t> 17.07.2006 23:39 </t>
  </si>
  <si>
    <t>29977</t>
  </si>
  <si>
    <t> -0.2353 </t>
  </si>
  <si>
    <t> G.Monninger </t>
  </si>
  <si>
    <t>BAVM 203 </t>
  </si>
  <si>
    <t>2453966.4496 </t>
  </si>
  <si>
    <t> 18.08.2006 22:47 </t>
  </si>
  <si>
    <t>30009.5</t>
  </si>
  <si>
    <t> -0.2330 </t>
  </si>
  <si>
    <t> G.-U.Flechsig </t>
  </si>
  <si>
    <t>BAVM 186 </t>
  </si>
  <si>
    <t>2454034.3030 </t>
  </si>
  <si>
    <t> 25.10.2006 19:16 </t>
  </si>
  <si>
    <t>30078.5</t>
  </si>
  <si>
    <t> -0.2363 </t>
  </si>
  <si>
    <t> K.&amp; M.Rätz </t>
  </si>
  <si>
    <t>2454319.4895 </t>
  </si>
  <si>
    <t> 06.08.2007 23:44 </t>
  </si>
  <si>
    <t>30368.5</t>
  </si>
  <si>
    <t> -0.2447 </t>
  </si>
  <si>
    <t> M.&amp; C.Rätz </t>
  </si>
  <si>
    <t>BAVM 201 </t>
  </si>
  <si>
    <t>2454388.3298 </t>
  </si>
  <si>
    <t> 14.10.2007 19:54 </t>
  </si>
  <si>
    <t>30438.5</t>
  </si>
  <si>
    <t> -0.2446 </t>
  </si>
  <si>
    <t>2454911.9944 </t>
  </si>
  <si>
    <t> 21.03.2009 11:51 </t>
  </si>
  <si>
    <t>30971</t>
  </si>
  <si>
    <t> -0.2569 </t>
  </si>
  <si>
    <t> R.Nelson </t>
  </si>
  <si>
    <t>IBVS 5929 </t>
  </si>
  <si>
    <t>2454976.4027 </t>
  </si>
  <si>
    <t> 24.05.2009 21:39 </t>
  </si>
  <si>
    <t>31036.5</t>
  </si>
  <si>
    <t> -0.2633 </t>
  </si>
  <si>
    <t> L.Šmelcer </t>
  </si>
  <si>
    <t>OEJV 0137 </t>
  </si>
  <si>
    <t>2454976.4045 </t>
  </si>
  <si>
    <t> 24.05.2009 21:42 </t>
  </si>
  <si>
    <t> -0.2615 </t>
  </si>
  <si>
    <t>2455062.4548 </t>
  </si>
  <si>
    <t> 18.08.2009 22:54 </t>
  </si>
  <si>
    <t>31124</t>
  </si>
  <si>
    <t> -0.2614 </t>
  </si>
  <si>
    <t>BAVM 212 </t>
  </si>
  <si>
    <t>2455387.4683 </t>
  </si>
  <si>
    <t> 09.07.2010 23:14 </t>
  </si>
  <si>
    <t> -0.2718 </t>
  </si>
  <si>
    <t>2455440.0797 </t>
  </si>
  <si>
    <t> 31.08.2010 13:54 </t>
  </si>
  <si>
    <t> -0.2739 </t>
  </si>
  <si>
    <t> H.Itoh </t>
  </si>
  <si>
    <t>VSB 51 </t>
  </si>
  <si>
    <t>2455788.1987 </t>
  </si>
  <si>
    <t> 14.08.2011 16:46 </t>
  </si>
  <si>
    <t> -0.2894 </t>
  </si>
  <si>
    <t>VSB 53 </t>
  </si>
  <si>
    <t>2455832.4561 </t>
  </si>
  <si>
    <t> 27.09.2011 22:56 </t>
  </si>
  <si>
    <t> -0.2864 </t>
  </si>
  <si>
    <t>BAVM 232 </t>
  </si>
  <si>
    <t>2455836.3959 </t>
  </si>
  <si>
    <t> 01.10.2011 21:30 </t>
  </si>
  <si>
    <t> -0.2804 </t>
  </si>
  <si>
    <t>BAVM 228 </t>
  </si>
  <si>
    <t>2455873.2695 </t>
  </si>
  <si>
    <t> 07.11.2011 18:28 </t>
  </si>
  <si>
    <t> -0.2854 </t>
  </si>
  <si>
    <t> M.&amp; K.Rätz </t>
  </si>
  <si>
    <t>BAVM 225 </t>
  </si>
  <si>
    <t>2456157.4752 </t>
  </si>
  <si>
    <t> 17.08.2012 23:24 </t>
  </si>
  <si>
    <t> -0.2912 </t>
  </si>
  <si>
    <t>-Ir</t>
  </si>
  <si>
    <t>BAVM 231 </t>
  </si>
  <si>
    <t>2456185.9929 </t>
  </si>
  <si>
    <t> 15.09.2012 11:49 </t>
  </si>
  <si>
    <t>32266.5</t>
  </si>
  <si>
    <t> -0.2930 </t>
  </si>
  <si>
    <t>VSB 55 </t>
  </si>
  <si>
    <t>Starikova</t>
  </si>
  <si>
    <t>,,D,Lich,PZ 6.209,</t>
  </si>
  <si>
    <t>Beyer M</t>
  </si>
  <si>
    <t>,,D,Lich,AN 227.271,</t>
  </si>
  <si>
    <t>s</t>
  </si>
  <si>
    <t>,,D,Lich,AN 233.339,</t>
  </si>
  <si>
    <t>GCVS</t>
  </si>
  <si>
    <t>0,GCVS,0,GCVS,,</t>
  </si>
  <si>
    <t>,,D,Lich,AN 252.100,</t>
  </si>
  <si>
    <t>Hegedues Tibor</t>
  </si>
  <si>
    <t>,,D,Lich,BAC 42.109,</t>
  </si>
  <si>
    <t>Whitney B S</t>
  </si>
  <si>
    <t>,,D,Lich,AJ 64.263,</t>
  </si>
  <si>
    <t>Belyakova A S</t>
  </si>
  <si>
    <t>,,D,Lich,PZ 13.138,</t>
  </si>
  <si>
    <t>,,D,Lich,PZ 13.140,</t>
  </si>
  <si>
    <t>Ychirina P N</t>
  </si>
  <si>
    <t>Grigorevsky V M</t>
  </si>
  <si>
    <t>Perek L</t>
  </si>
  <si>
    <t>,,D,Lich,BAC 17.280,</t>
  </si>
  <si>
    <t>Haeussler K</t>
  </si>
  <si>
    <t>,,D,Lich,HABZ 28,</t>
  </si>
  <si>
    <t>Vetesnik M</t>
  </si>
  <si>
    <t>Diethelm Roger</t>
  </si>
  <si>
    <t>B,0028,B,0028,,</t>
  </si>
  <si>
    <t>B,0090,B,0090,,</t>
  </si>
  <si>
    <t>Agerer Franz</t>
  </si>
  <si>
    <t>D,0056,D,0056,,</t>
  </si>
  <si>
    <t>B,0092,B,0092,,</t>
  </si>
  <si>
    <t>B,0093,B,0093,,</t>
  </si>
  <si>
    <t>Demircan O</t>
  </si>
  <si>
    <t>0,home,,,,</t>
  </si>
  <si>
    <t>B,0095,B,0095,,</t>
  </si>
  <si>
    <t>B,0096,B,0096,,</t>
  </si>
  <si>
    <t>D,0062,D,0062,,</t>
  </si>
  <si>
    <t>Vandenbroere Jac</t>
  </si>
  <si>
    <t>B,0108,B,0108,,</t>
  </si>
  <si>
    <t>B,0115,B,0115,,</t>
  </si>
  <si>
    <t>ccd</t>
  </si>
  <si>
    <t>Paschke Anton</t>
  </si>
  <si>
    <t>0,home,,,,Rotse</t>
  </si>
  <si>
    <t>Maintz Gisela</t>
  </si>
  <si>
    <t>D,0132,I,5016,,6</t>
  </si>
  <si>
    <t>Nelson Robert</t>
  </si>
  <si>
    <t>I,5040,I,5040,,</t>
  </si>
  <si>
    <t>D,0152,I,5296,,AlphaMini</t>
  </si>
  <si>
    <t>Achterberg Herbe</t>
  </si>
  <si>
    <t>D,0152,I,5296,,ST-6</t>
  </si>
  <si>
    <t>Jungbluth Hans</t>
  </si>
  <si>
    <t>D,0158,I,5484,,</t>
  </si>
  <si>
    <t>Meyer Ralf</t>
  </si>
  <si>
    <t>D,0157,,,,</t>
  </si>
  <si>
    <t>Sobotka Petr</t>
  </si>
  <si>
    <t>I,5809,,,,INTEGRAL OMC</t>
  </si>
  <si>
    <t>Schmidt Ulrich</t>
  </si>
  <si>
    <t>D,0172,I,5643,,</t>
  </si>
  <si>
    <t>UBV</t>
  </si>
  <si>
    <t>Toeroen E</t>
  </si>
  <si>
    <t>I,5463,,,,</t>
  </si>
  <si>
    <t>Tunc T</t>
  </si>
  <si>
    <t>Mueyesseroglu Z</t>
  </si>
  <si>
    <t>Frank Peter</t>
  </si>
  <si>
    <t>D,0173,I,5657,,</t>
  </si>
  <si>
    <t>Schmidt U</t>
  </si>
  <si>
    <t>D,0178,I,5731,,</t>
  </si>
  <si>
    <t>Monninger G</t>
  </si>
  <si>
    <t>D,0203,I,5889,,ST-6</t>
  </si>
  <si>
    <t>Flechsig Gerd</t>
  </si>
  <si>
    <t>D,0186,I,5802,,Sigma 402</t>
  </si>
  <si>
    <t>Raetz M</t>
  </si>
  <si>
    <t>D,0186,I,5802,,ST-6</t>
  </si>
  <si>
    <t>Raetz Manfred</t>
  </si>
  <si>
    <t>D,0201,I,5874,,ST-6</t>
  </si>
  <si>
    <t>I,5929,,,,ST-7XME</t>
  </si>
  <si>
    <t>D,0212,I,5941,,Sigma 1603</t>
  </si>
  <si>
    <t>Itoh Hiroshi</t>
  </si>
  <si>
    <t>J,0051,,,,30SC+DSI-Pro</t>
  </si>
  <si>
    <t>J,0053,,,,30SC+DSI-Pro</t>
  </si>
  <si>
    <t>D,0232,I,6084,,Canon450D</t>
  </si>
  <si>
    <t>D,0228,I,6048,,EOS 450D</t>
  </si>
  <si>
    <t>D,0225,I,6026,,G2</t>
  </si>
  <si>
    <t>D,0231,I,6070,,Sigma1603</t>
  </si>
  <si>
    <t>J,0055,,,,30SC+ST-9XE</t>
  </si>
  <si>
    <t>Smelcer L</t>
  </si>
  <si>
    <t>C,0037,E,0137,,280mm+ST7</t>
  </si>
  <si>
    <t>IBVS 6131</t>
  </si>
  <si>
    <t>IBVS 6149</t>
  </si>
  <si>
    <t>s5</t>
  </si>
  <si>
    <t>s6</t>
  </si>
  <si>
    <t>RHN 2019</t>
  </si>
  <si>
    <t>RHN 2020</t>
  </si>
  <si>
    <t>JAAVSO 51, 138</t>
  </si>
  <si>
    <t>25/02/1898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</si>
</sst>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E+00"/>
    <numFmt numFmtId="166" formatCode="0.0%"/>
    <numFmt numFmtId="167" formatCode="0.000"/>
    <numFmt numFmtId="168" formatCode="0.0000"/>
    <numFmt numFmtId="169" formatCode="0.00000"/>
    <numFmt numFmtId="170" formatCode="0.0000E+00"/>
  </numFmts>
  <fonts count="5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trike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2" fontId="54" fillId="0" borderId="0" applyFont="0" applyFill="0" applyBorder="0" applyAlignment="0" applyProtection="0"/>
    <xf numFmtId="0" fontId="45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7" fillId="7" borderId="1" applyNumberFormat="0" applyAlignment="0" applyProtection="0"/>
    <xf numFmtId="0" fontId="48" fillId="0" borderId="4" applyNumberFormat="0" applyFill="0" applyAlignment="0" applyProtection="0"/>
    <xf numFmtId="0" fontId="49" fillId="22" borderId="0" applyNumberFormat="0" applyBorder="0" applyAlignment="0" applyProtection="0"/>
    <xf numFmtId="0" fontId="28" fillId="0" borderId="0"/>
    <xf numFmtId="0" fontId="15" fillId="0" borderId="0"/>
    <xf numFmtId="0" fontId="15" fillId="23" borderId="5" applyNumberFormat="0" applyFont="0" applyAlignment="0" applyProtection="0"/>
    <xf numFmtId="0" fontId="50" fillId="20" borderId="6" applyNumberFormat="0" applyAlignment="0" applyProtection="0"/>
    <xf numFmtId="0" fontId="51" fillId="0" borderId="0" applyNumberFormat="0" applyFill="0" applyBorder="0" applyAlignment="0" applyProtection="0"/>
    <xf numFmtId="0" fontId="54" fillId="0" borderId="7" applyNumberFormat="0" applyFont="0" applyBorder="0" applyAlignment="0" applyProtection="0"/>
    <xf numFmtId="0" fontId="52" fillId="0" borderId="0" applyNumberFormat="0" applyFill="0" applyBorder="0" applyAlignment="0" applyProtection="0"/>
  </cellStyleXfs>
  <cellXfs count="231">
    <xf numFmtId="0" fontId="0" fillId="0" borderId="0" xfId="0" applyAlignment="1"/>
    <xf numFmtId="0" fontId="6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1" fontId="0" fillId="0" borderId="0" xfId="0" applyNumberFormat="1" applyAlignment="1"/>
    <xf numFmtId="0" fontId="9" fillId="0" borderId="0" xfId="0" applyFont="1" applyAlignment="1"/>
    <xf numFmtId="0" fontId="10" fillId="0" borderId="0" xfId="0" applyFont="1" applyAlignment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Alignment="1">
      <alignment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4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5" fillId="0" borderId="0" xfId="0" applyFont="1" applyAlignment="1"/>
    <xf numFmtId="0" fontId="16" fillId="24" borderId="0" xfId="0" applyFont="1" applyFill="1" applyAlignment="1"/>
    <xf numFmtId="0" fontId="16" fillId="0" borderId="0" xfId="0" applyFont="1" applyAlignment="1"/>
    <xf numFmtId="0" fontId="9" fillId="0" borderId="16" xfId="0" applyFont="1" applyBorder="1" applyAlignment="1"/>
    <xf numFmtId="0" fontId="9" fillId="0" borderId="17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9" fillId="0" borderId="0" xfId="0" applyFont="1">
      <alignment vertical="top"/>
    </xf>
    <xf numFmtId="0" fontId="20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18" xfId="0" applyFont="1" applyBorder="1">
      <alignment vertical="top"/>
    </xf>
    <xf numFmtId="0" fontId="10" fillId="0" borderId="19" xfId="0" applyFont="1" applyBorder="1">
      <alignment vertical="top"/>
    </xf>
    <xf numFmtId="0" fontId="7" fillId="0" borderId="11" xfId="0" applyFont="1" applyBorder="1">
      <alignment vertical="top"/>
    </xf>
    <xf numFmtId="165" fontId="7" fillId="0" borderId="11" xfId="0" applyNumberFormat="1" applyFont="1" applyBorder="1" applyAlignment="1">
      <alignment horizontal="center"/>
    </xf>
    <xf numFmtId="166" fontId="9" fillId="0" borderId="0" xfId="0" applyNumberFormat="1" applyFont="1">
      <alignment vertical="top"/>
    </xf>
    <xf numFmtId="14" fontId="0" fillId="0" borderId="0" xfId="0" applyNumberFormat="1">
      <alignment vertical="top"/>
    </xf>
    <xf numFmtId="0" fontId="9" fillId="0" borderId="20" xfId="0" applyFont="1" applyBorder="1">
      <alignment vertical="top"/>
    </xf>
    <xf numFmtId="0" fontId="10" fillId="0" borderId="21" xfId="0" applyFont="1" applyBorder="1">
      <alignment vertical="top"/>
    </xf>
    <xf numFmtId="0" fontId="7" fillId="0" borderId="12" xfId="0" applyFont="1" applyBorder="1">
      <alignment vertical="top"/>
    </xf>
    <xf numFmtId="165" fontId="7" fillId="0" borderId="12" xfId="0" applyNumberFormat="1" applyFont="1" applyBorder="1" applyAlignment="1">
      <alignment horizontal="center"/>
    </xf>
    <xf numFmtId="0" fontId="9" fillId="0" borderId="22" xfId="0" applyFont="1" applyBorder="1">
      <alignment vertical="top"/>
    </xf>
    <xf numFmtId="0" fontId="10" fillId="0" borderId="23" xfId="0" applyFont="1" applyBorder="1">
      <alignment vertical="top"/>
    </xf>
    <xf numFmtId="0" fontId="7" fillId="0" borderId="13" xfId="0" applyFont="1" applyBorder="1">
      <alignment vertical="top"/>
    </xf>
    <xf numFmtId="165" fontId="7" fillId="0" borderId="13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10" fillId="0" borderId="0" xfId="0" applyFont="1">
      <alignment vertical="top"/>
    </xf>
    <xf numFmtId="165" fontId="7" fillId="0" borderId="0" xfId="0" applyNumberFormat="1" applyFont="1" applyAlignment="1">
      <alignment horizontal="center"/>
    </xf>
    <xf numFmtId="10" fontId="15" fillId="0" borderId="0" xfId="0" applyNumberFormat="1" applyFont="1">
      <alignment vertical="top"/>
    </xf>
    <xf numFmtId="0" fontId="21" fillId="0" borderId="0" xfId="0" applyFont="1">
      <alignment vertical="top"/>
    </xf>
    <xf numFmtId="166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7" fillId="0" borderId="0" xfId="0" applyFont="1">
      <alignment vertical="top"/>
    </xf>
    <xf numFmtId="0" fontId="22" fillId="0" borderId="0" xfId="0" applyFont="1" applyProtection="1">
      <alignment vertical="top"/>
      <protection locked="0"/>
    </xf>
    <xf numFmtId="0" fontId="22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5" fillId="0" borderId="0" xfId="0" applyFont="1">
      <alignment vertical="top"/>
    </xf>
    <xf numFmtId="0" fontId="9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2" fillId="25" borderId="5" xfId="0" applyFont="1" applyFill="1" applyBorder="1">
      <alignment vertical="top"/>
    </xf>
    <xf numFmtId="0" fontId="7" fillId="0" borderId="24" xfId="0" applyFont="1" applyBorder="1">
      <alignment vertical="top"/>
    </xf>
    <xf numFmtId="0" fontId="9" fillId="0" borderId="5" xfId="0" applyFont="1" applyBorder="1">
      <alignment vertical="top"/>
    </xf>
    <xf numFmtId="0" fontId="25" fillId="0" borderId="0" xfId="0" applyFont="1" applyAlignment="1"/>
    <xf numFmtId="167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/>
    </xf>
    <xf numFmtId="168" fontId="15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center"/>
    </xf>
    <xf numFmtId="167" fontId="25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top"/>
    </xf>
    <xf numFmtId="168" fontId="25" fillId="0" borderId="0" xfId="0" applyNumberFormat="1" applyFont="1" applyAlignment="1">
      <alignment horizontal="left" vertical="top"/>
    </xf>
    <xf numFmtId="1" fontId="15" fillId="0" borderId="0" xfId="0" applyNumberFormat="1" applyFont="1" applyAlignment="1">
      <alignment horizontal="center" vertical="top"/>
    </xf>
    <xf numFmtId="1" fontId="26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168" fontId="26" fillId="0" borderId="0" xfId="0" applyNumberFormat="1" applyFont="1" applyAlignment="1">
      <alignment horizontal="left" vertical="top"/>
    </xf>
    <xf numFmtId="14" fontId="0" fillId="0" borderId="0" xfId="0" quotePrefix="1" applyNumberFormat="1" applyAlignment="1">
      <alignment horizontal="left"/>
    </xf>
    <xf numFmtId="14" fontId="0" fillId="0" borderId="0" xfId="0" applyNumberFormat="1" applyAlignment="1">
      <alignment horizontal="left"/>
    </xf>
    <xf numFmtId="0" fontId="25" fillId="26" borderId="0" xfId="0" applyFont="1" applyFill="1" applyAlignment="1"/>
    <xf numFmtId="0" fontId="27" fillId="27" borderId="0" xfId="0" applyFont="1" applyFill="1" applyAlignment="1"/>
    <xf numFmtId="0" fontId="7" fillId="0" borderId="0" xfId="0" applyFont="1" applyAlignment="1">
      <alignment horizontal="left"/>
    </xf>
    <xf numFmtId="0" fontId="22" fillId="0" borderId="0" xfId="0" applyFont="1" applyAlignment="1" applyProtection="1">
      <alignment horizontal="left"/>
      <protection locked="0"/>
    </xf>
    <xf numFmtId="10" fontId="9" fillId="0" borderId="0" xfId="0" applyNumberFormat="1" applyFont="1">
      <alignment vertical="top"/>
    </xf>
    <xf numFmtId="0" fontId="29" fillId="0" borderId="0" xfId="0" applyFont="1">
      <alignment vertical="top"/>
    </xf>
    <xf numFmtId="0" fontId="22" fillId="25" borderId="24" xfId="0" applyFont="1" applyFill="1" applyBorder="1">
      <alignment vertical="top"/>
    </xf>
    <xf numFmtId="0" fontId="13" fillId="0" borderId="0" xfId="0" applyFont="1">
      <alignment vertical="top"/>
    </xf>
    <xf numFmtId="0" fontId="22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22" fontId="7" fillId="0" borderId="0" xfId="0" applyNumberFormat="1" applyFont="1">
      <alignment vertical="top"/>
    </xf>
    <xf numFmtId="0" fontId="17" fillId="0" borderId="0" xfId="0" applyFont="1">
      <alignment vertical="top"/>
    </xf>
    <xf numFmtId="0" fontId="15" fillId="0" borderId="16" xfId="0" applyFont="1" applyBorder="1" applyAlignment="1"/>
    <xf numFmtId="0" fontId="15" fillId="0" borderId="17" xfId="0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170" fontId="0" fillId="0" borderId="0" xfId="0" applyNumberFormat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0" fontId="8" fillId="0" borderId="0" xfId="0" applyFont="1" applyAlignment="1">
      <alignment horizontal="center"/>
    </xf>
    <xf numFmtId="0" fontId="21" fillId="0" borderId="0" xfId="0" applyFont="1" applyAlignment="1"/>
    <xf numFmtId="0" fontId="8" fillId="0" borderId="0" xfId="0" applyFont="1">
      <alignment vertical="top"/>
    </xf>
    <xf numFmtId="0" fontId="7" fillId="26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2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4" fillId="0" borderId="0" xfId="38" applyAlignment="1" applyProtection="1">
      <alignment horizontal="left"/>
    </xf>
    <xf numFmtId="0" fontId="0" fillId="0" borderId="0" xfId="0" quotePrefix="1">
      <alignment vertical="top"/>
    </xf>
    <xf numFmtId="0" fontId="0" fillId="28" borderId="0" xfId="0" applyFill="1">
      <alignment vertical="top"/>
    </xf>
    <xf numFmtId="0" fontId="35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8" fillId="29" borderId="25" xfId="0" applyFont="1" applyFill="1" applyBorder="1" applyAlignment="1">
      <alignment horizontal="left" vertical="top" wrapText="1" indent="1"/>
    </xf>
    <xf numFmtId="0" fontId="8" fillId="29" borderId="25" xfId="0" applyFont="1" applyFill="1" applyBorder="1" applyAlignment="1">
      <alignment horizontal="center" vertical="top" wrapText="1"/>
    </xf>
    <xf numFmtId="0" fontId="8" fillId="29" borderId="25" xfId="0" applyFont="1" applyFill="1" applyBorder="1" applyAlignment="1">
      <alignment horizontal="right" vertical="top" wrapText="1"/>
    </xf>
    <xf numFmtId="0" fontId="34" fillId="29" borderId="25" xfId="38" applyFill="1" applyBorder="1" applyAlignment="1" applyProtection="1">
      <alignment horizontal="right" vertical="top" wrapText="1"/>
    </xf>
    <xf numFmtId="0" fontId="36" fillId="0" borderId="0" xfId="0" applyFont="1" applyAlignment="1">
      <alignment horizontal="left"/>
    </xf>
    <xf numFmtId="0" fontId="17" fillId="0" borderId="0" xfId="0" applyFont="1" applyAlignment="1"/>
    <xf numFmtId="0" fontId="33" fillId="26" borderId="0" xfId="0" applyFont="1" applyFill="1" applyAlignment="1"/>
    <xf numFmtId="0" fontId="10" fillId="30" borderId="0" xfId="0" applyFont="1" applyFill="1" applyAlignment="1"/>
    <xf numFmtId="11" fontId="10" fillId="0" borderId="0" xfId="0" applyNumberFormat="1" applyFont="1" applyAlignment="1"/>
    <xf numFmtId="0" fontId="0" fillId="0" borderId="10" xfId="0" applyBorder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>
      <alignment vertical="top"/>
    </xf>
    <xf numFmtId="167" fontId="32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left" vertical="top"/>
    </xf>
    <xf numFmtId="168" fontId="32" fillId="0" borderId="0" xfId="0" applyNumberFormat="1" applyFont="1" applyAlignment="1">
      <alignment horizontal="left" vertical="top"/>
    </xf>
    <xf numFmtId="1" fontId="32" fillId="0" borderId="0" xfId="0" applyNumberFormat="1" applyFont="1" applyAlignment="1">
      <alignment horizontal="center" vertical="top"/>
    </xf>
    <xf numFmtId="0" fontId="37" fillId="0" borderId="0" xfId="0" applyFont="1" applyAlignment="1"/>
    <xf numFmtId="0" fontId="38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vertic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2" fillId="0" borderId="0" xfId="42" applyFont="1" applyAlignment="1">
      <alignment wrapText="1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55" fillId="0" borderId="0" xfId="0" applyFont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center" vertical="center" wrapText="1"/>
      <protection locked="0"/>
    </xf>
    <xf numFmtId="0" fontId="8" fillId="0" borderId="0" xfId="42" applyFont="1" applyAlignment="1">
      <alignment wrapText="1"/>
    </xf>
    <xf numFmtId="0" fontId="8" fillId="0" borderId="0" xfId="42" applyFont="1" applyAlignment="1">
      <alignment horizontal="center" wrapText="1"/>
    </xf>
    <xf numFmtId="0" fontId="8" fillId="0" borderId="0" xfId="42" applyFont="1" applyAlignment="1">
      <alignment horizontal="left" wrapText="1"/>
    </xf>
    <xf numFmtId="0" fontId="15" fillId="0" borderId="0" xfId="0" applyFont="1" applyAlignment="1">
      <alignment wrapText="1"/>
    </xf>
    <xf numFmtId="11" fontId="15" fillId="0" borderId="0" xfId="0" applyNumberFormat="1" applyFont="1" applyAlignment="1"/>
    <xf numFmtId="14" fontId="15" fillId="0" borderId="0" xfId="0" applyNumberFormat="1" applyFont="1" applyAlignment="1">
      <alignment horizontal="left"/>
    </xf>
    <xf numFmtId="0" fontId="17" fillId="0" borderId="0" xfId="43" applyFont="1" applyAlignment="1">
      <alignment horizontal="left"/>
    </xf>
    <xf numFmtId="0" fontId="17" fillId="0" borderId="0" xfId="43" applyFont="1" applyAlignment="1">
      <alignment horizontal="left" wrapText="1"/>
    </xf>
    <xf numFmtId="169" fontId="55" fillId="0" borderId="0" xfId="0" applyNumberFormat="1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17" fillId="0" borderId="0" xfId="43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1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0" fontId="0" fillId="0" borderId="0" xfId="0" applyNumberFormat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1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26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10" fillId="30" borderId="0" xfId="0" applyFont="1" applyFill="1" applyAlignment="1">
      <alignment vertical="center"/>
    </xf>
    <xf numFmtId="167" fontId="32" fillId="0" borderId="0" xfId="0" applyNumberFormat="1" applyFont="1" applyAlignment="1">
      <alignment horizontal="left" vertical="center"/>
    </xf>
    <xf numFmtId="168" fontId="32" fillId="0" borderId="0" xfId="0" applyNumberFormat="1" applyFont="1" applyAlignment="1">
      <alignment horizontal="left" vertical="center"/>
    </xf>
    <xf numFmtId="1" fontId="32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2" fillId="0" borderId="0" xfId="42" applyFont="1" applyAlignment="1">
      <alignment vertical="center" wrapText="1"/>
    </xf>
    <xf numFmtId="0" fontId="32" fillId="0" borderId="0" xfId="42" applyFont="1" applyAlignment="1">
      <alignment horizontal="center" vertical="center" wrapText="1"/>
    </xf>
    <xf numFmtId="0" fontId="32" fillId="0" borderId="0" xfId="42" applyFont="1" applyAlignment="1">
      <alignment horizontal="left" vertical="center" wrapText="1"/>
    </xf>
    <xf numFmtId="0" fontId="53" fillId="0" borderId="0" xfId="43" applyFont="1" applyAlignment="1">
      <alignment horizontal="left" vertical="center"/>
    </xf>
    <xf numFmtId="0" fontId="53" fillId="0" borderId="0" xfId="43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53" fillId="0" borderId="0" xfId="43" applyFont="1" applyAlignment="1">
      <alignment horizontal="center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Diagr.</a:t>
            </a:r>
          </a:p>
        </c:rich>
      </c:tx>
      <c:layout>
        <c:manualLayout>
          <c:xMode val="edge"/>
          <c:yMode val="edge"/>
          <c:x val="0.41923130762500838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61649215806806E-2"/>
          <c:y val="0.12422379085760211"/>
          <c:w val="0.86666775173746957"/>
          <c:h val="0.6397525229166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1'!$H$21:$H$959</c:f>
              <c:numCache>
                <c:formatCode>General</c:formatCode>
                <c:ptCount val="939"/>
                <c:pt idx="2">
                  <c:v>-0.38055969999550143</c:v>
                </c:pt>
                <c:pt idx="3">
                  <c:v>-0.37662304999685148</c:v>
                </c:pt>
                <c:pt idx="5">
                  <c:v>-0.44197749999875668</c:v>
                </c:pt>
                <c:pt idx="6">
                  <c:v>-0.35098959999595536</c:v>
                </c:pt>
                <c:pt idx="7">
                  <c:v>-0.35639244999765651</c:v>
                </c:pt>
                <c:pt idx="8">
                  <c:v>-0.38090704999558511</c:v>
                </c:pt>
                <c:pt idx="9">
                  <c:v>-0.3918130999954883</c:v>
                </c:pt>
                <c:pt idx="10">
                  <c:v>-0.34721884999453323</c:v>
                </c:pt>
                <c:pt idx="11">
                  <c:v>-0.35961564999524853</c:v>
                </c:pt>
                <c:pt idx="12">
                  <c:v>-0.32548079999833135</c:v>
                </c:pt>
                <c:pt idx="13">
                  <c:v>-0.36732494999523624</c:v>
                </c:pt>
                <c:pt idx="14">
                  <c:v>-0.34534994999557966</c:v>
                </c:pt>
                <c:pt idx="15">
                  <c:v>-0.34868909999568132</c:v>
                </c:pt>
                <c:pt idx="16">
                  <c:v>-0.35721404999640072</c:v>
                </c:pt>
                <c:pt idx="17">
                  <c:v>-0.33696504999534227</c:v>
                </c:pt>
                <c:pt idx="18">
                  <c:v>-0.31444619999456336</c:v>
                </c:pt>
                <c:pt idx="19">
                  <c:v>-0.34083554999597254</c:v>
                </c:pt>
                <c:pt idx="20">
                  <c:v>-0.33841669999674195</c:v>
                </c:pt>
                <c:pt idx="21">
                  <c:v>-0.28764854999462841</c:v>
                </c:pt>
                <c:pt idx="25">
                  <c:v>-0.19062569999732659</c:v>
                </c:pt>
                <c:pt idx="27">
                  <c:v>-0.20551789999808534</c:v>
                </c:pt>
                <c:pt idx="41">
                  <c:v>-0.15253169999778038</c:v>
                </c:pt>
                <c:pt idx="49">
                  <c:v>-9.2110999998112675E-2</c:v>
                </c:pt>
                <c:pt idx="72">
                  <c:v>2.4712350001209415E-2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FC-4F87-BBF7-01A56DBF2C1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4">
                  <c:v>-0.34032909999586991</c:v>
                </c:pt>
                <c:pt idx="28">
                  <c:v>-0.2075788999973156</c:v>
                </c:pt>
                <c:pt idx="29">
                  <c:v>-0.1811205499980133</c:v>
                </c:pt>
                <c:pt idx="30">
                  <c:v>-0.16724244999932125</c:v>
                </c:pt>
                <c:pt idx="31">
                  <c:v>-0.16300834999856306</c:v>
                </c:pt>
                <c:pt idx="32">
                  <c:v>-0.18284109999513021</c:v>
                </c:pt>
                <c:pt idx="33">
                  <c:v>-0.16184044999681646</c:v>
                </c:pt>
                <c:pt idx="34">
                  <c:v>-0.18526109999220353</c:v>
                </c:pt>
                <c:pt idx="35">
                  <c:v>-0.16276154999650316</c:v>
                </c:pt>
                <c:pt idx="36">
                  <c:v>-0.17370959999243496</c:v>
                </c:pt>
                <c:pt idx="37">
                  <c:v>-0.14882644999306649</c:v>
                </c:pt>
                <c:pt idx="38">
                  <c:v>-0.14948339999682503</c:v>
                </c:pt>
                <c:pt idx="39">
                  <c:v>-0.14262589999998454</c:v>
                </c:pt>
                <c:pt idx="40">
                  <c:v>-0.14993125000182772</c:v>
                </c:pt>
                <c:pt idx="43">
                  <c:v>-0.12596789999952307</c:v>
                </c:pt>
                <c:pt idx="44">
                  <c:v>-0.12027325000235578</c:v>
                </c:pt>
                <c:pt idx="54">
                  <c:v>-9.474854999280069E-2</c:v>
                </c:pt>
                <c:pt idx="55">
                  <c:v>-9.7104549997311551E-2</c:v>
                </c:pt>
                <c:pt idx="58">
                  <c:v>-8.9571699994849041E-2</c:v>
                </c:pt>
                <c:pt idx="59">
                  <c:v>-4.8034449995611794E-2</c:v>
                </c:pt>
                <c:pt idx="61">
                  <c:v>-7.33397999938461E-2</c:v>
                </c:pt>
                <c:pt idx="71">
                  <c:v>-7.8149299995857291E-2</c:v>
                </c:pt>
                <c:pt idx="85">
                  <c:v>1.2895200001366902E-2</c:v>
                </c:pt>
                <c:pt idx="86">
                  <c:v>2.6062450000608806E-2</c:v>
                </c:pt>
                <c:pt idx="88">
                  <c:v>1.757099998940248E-3</c:v>
                </c:pt>
                <c:pt idx="89">
                  <c:v>1.6913599996769335E-2</c:v>
                </c:pt>
                <c:pt idx="90">
                  <c:v>1.1539200007973704E-2</c:v>
                </c:pt>
                <c:pt idx="91">
                  <c:v>1.705805000528926E-2</c:v>
                </c:pt>
                <c:pt idx="95">
                  <c:v>-3.4060599995427765E-2</c:v>
                </c:pt>
                <c:pt idx="96">
                  <c:v>-3.7472699994395953E-2</c:v>
                </c:pt>
                <c:pt idx="98">
                  <c:v>-3.0387699996936135E-2</c:v>
                </c:pt>
                <c:pt idx="105">
                  <c:v>3.5041500013903715E-3</c:v>
                </c:pt>
                <c:pt idx="118">
                  <c:v>-1.1744050003471784E-2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FC-4F87-BBF7-01A56DBF2C1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0">
                  <c:v>-0.75106529999902705</c:v>
                </c:pt>
                <c:pt idx="1">
                  <c:v>-0.62953619999825605</c:v>
                </c:pt>
                <c:pt idx="22">
                  <c:v>-0.26204559999678168</c:v>
                </c:pt>
                <c:pt idx="23">
                  <c:v>-0.2388684999968973</c:v>
                </c:pt>
                <c:pt idx="24">
                  <c:v>-0.23198499999853084</c:v>
                </c:pt>
                <c:pt idx="26">
                  <c:v>-0.20571789999667089</c:v>
                </c:pt>
                <c:pt idx="42">
                  <c:v>-0.13413859999855049</c:v>
                </c:pt>
                <c:pt idx="45">
                  <c:v>-0.12254479999683099</c:v>
                </c:pt>
                <c:pt idx="46">
                  <c:v>-0.119710999992094</c:v>
                </c:pt>
                <c:pt idx="47">
                  <c:v>-0.11431099999754224</c:v>
                </c:pt>
                <c:pt idx="48">
                  <c:v>-0.10741099999722792</c:v>
                </c:pt>
                <c:pt idx="50">
                  <c:v>-0.11303025000233902</c:v>
                </c:pt>
                <c:pt idx="51">
                  <c:v>-0.1065597999986494</c:v>
                </c:pt>
                <c:pt idx="52">
                  <c:v>-0.1025523999996949</c:v>
                </c:pt>
                <c:pt idx="53">
                  <c:v>-0.10417949999828124</c:v>
                </c:pt>
                <c:pt idx="56">
                  <c:v>-7.9722449998371303E-2</c:v>
                </c:pt>
                <c:pt idx="57">
                  <c:v>-8.0566349999571685E-2</c:v>
                </c:pt>
                <c:pt idx="60">
                  <c:v>-7.5927699996100273E-2</c:v>
                </c:pt>
                <c:pt idx="62">
                  <c:v>-6.3727599997946527E-2</c:v>
                </c:pt>
                <c:pt idx="63">
                  <c:v>-6.2632949993712828E-2</c:v>
                </c:pt>
                <c:pt idx="64">
                  <c:v>-6.2522999993234407E-2</c:v>
                </c:pt>
                <c:pt idx="65">
                  <c:v>-6.6880400001537055E-2</c:v>
                </c:pt>
                <c:pt idx="66">
                  <c:v>-3.1546049991447944E-2</c:v>
                </c:pt>
                <c:pt idx="67">
                  <c:v>-2.0821750003960915E-2</c:v>
                </c:pt>
                <c:pt idx="68">
                  <c:v>-4.6226999998907559E-2</c:v>
                </c:pt>
                <c:pt idx="69">
                  <c:v>-3.7264049999066629E-2</c:v>
                </c:pt>
                <c:pt idx="70">
                  <c:v>2.7536900000995956E-2</c:v>
                </c:pt>
                <c:pt idx="73">
                  <c:v>-1.1718899993866216E-2</c:v>
                </c:pt>
                <c:pt idx="74">
                  <c:v>8.8395500060869381E-3</c:v>
                </c:pt>
                <c:pt idx="75">
                  <c:v>-1.1204349997569807E-2</c:v>
                </c:pt>
                <c:pt idx="76">
                  <c:v>-2.4485499998263549E-2</c:v>
                </c:pt>
                <c:pt idx="77">
                  <c:v>-2.4622999990242533E-3</c:v>
                </c:pt>
                <c:pt idx="78">
                  <c:v>-3.7708499949076213E-3</c:v>
                </c:pt>
                <c:pt idx="79">
                  <c:v>-2.6829499984160066E-3</c:v>
                </c:pt>
                <c:pt idx="80">
                  <c:v>7.9285000538220629E-4</c:v>
                </c:pt>
                <c:pt idx="81">
                  <c:v>-1.9936499957111664E-3</c:v>
                </c:pt>
                <c:pt idx="82">
                  <c:v>8.357949998753611E-3</c:v>
                </c:pt>
                <c:pt idx="83">
                  <c:v>-3.1079999971552752E-3</c:v>
                </c:pt>
                <c:pt idx="84">
                  <c:v>3.6920000056852587E-3</c:v>
                </c:pt>
                <c:pt idx="87">
                  <c:v>5.616244999691844E-2</c:v>
                </c:pt>
                <c:pt idx="92">
                  <c:v>-8.7859999621286988E-4</c:v>
                </c:pt>
                <c:pt idx="93">
                  <c:v>-1.3999999937368557E-3</c:v>
                </c:pt>
                <c:pt idx="94">
                  <c:v>-9.6905000100377947E-4</c:v>
                </c:pt>
                <c:pt idx="97">
                  <c:v>3.2463700001244433E-2</c:v>
                </c:pt>
                <c:pt idx="100">
                  <c:v>-1.1543150001671165E-2</c:v>
                </c:pt>
                <c:pt idx="102">
                  <c:v>-1.5156499939621426E-3</c:v>
                </c:pt>
                <c:pt idx="103">
                  <c:v>-4.851949997828342E-3</c:v>
                </c:pt>
                <c:pt idx="104">
                  <c:v>-7.5958500019623898E-3</c:v>
                </c:pt>
                <c:pt idx="107">
                  <c:v>-9.3169499959913082E-3</c:v>
                </c:pt>
                <c:pt idx="108">
                  <c:v>-1.586535000387812E-2</c:v>
                </c:pt>
                <c:pt idx="109">
                  <c:v>-4.4500499934656546E-3</c:v>
                </c:pt>
                <c:pt idx="111">
                  <c:v>-9.270700000342913E-3</c:v>
                </c:pt>
                <c:pt idx="112">
                  <c:v>2.9292999970493838E-3</c:v>
                </c:pt>
                <c:pt idx="113">
                  <c:v>-7.8509000013582408E-3</c:v>
                </c:pt>
                <c:pt idx="114">
                  <c:v>-9.2306499936967157E-3</c:v>
                </c:pt>
                <c:pt idx="115">
                  <c:v>-3.284500002337154E-3</c:v>
                </c:pt>
                <c:pt idx="116">
                  <c:v>-1.5050799993332475E-2</c:v>
                </c:pt>
                <c:pt idx="117">
                  <c:v>-1.2144050000642892E-2</c:v>
                </c:pt>
                <c:pt idx="119">
                  <c:v>-1.4178949997585732E-2</c:v>
                </c:pt>
                <c:pt idx="120">
                  <c:v>-1.7187949990329798E-2</c:v>
                </c:pt>
                <c:pt idx="121">
                  <c:v>-1.573495000047842E-2</c:v>
                </c:pt>
                <c:pt idx="124">
                  <c:v>-2.317074999155011E-2</c:v>
                </c:pt>
                <c:pt idx="127">
                  <c:v>-1.9729499996174127E-2</c:v>
                </c:pt>
                <c:pt idx="129">
                  <c:v>-2.3828550001780968E-2</c:v>
                </c:pt>
                <c:pt idx="132">
                  <c:v>-3.0103799996140879E-2</c:v>
                </c:pt>
                <c:pt idx="133">
                  <c:v>-2.3952199990162626E-2</c:v>
                </c:pt>
                <c:pt idx="135">
                  <c:v>-2.8702849995170254E-2</c:v>
                </c:pt>
                <c:pt idx="136">
                  <c:v>-2.4602849996881559E-2</c:v>
                </c:pt>
                <c:pt idx="138">
                  <c:v>-3.363724999508122E-2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FC-4F87-BBF7-01A56DBF2C1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99">
                  <c:v>-1.030749999335967E-2</c:v>
                </c:pt>
                <c:pt idx="101">
                  <c:v>-3.9606499994988553E-3</c:v>
                </c:pt>
                <c:pt idx="106">
                  <c:v>-5.6396499930997379E-3</c:v>
                </c:pt>
                <c:pt idx="122">
                  <c:v>-1.8078199995215982E-2</c:v>
                </c:pt>
                <c:pt idx="123">
                  <c:v>-2.3220749993924983E-2</c:v>
                </c:pt>
                <c:pt idx="125">
                  <c:v>-2.1420749995741062E-2</c:v>
                </c:pt>
                <c:pt idx="126">
                  <c:v>-2.1420749995741062E-2</c:v>
                </c:pt>
                <c:pt idx="128">
                  <c:v>-2.3838549997890368E-2</c:v>
                </c:pt>
                <c:pt idx="130">
                  <c:v>-2.5075899997318629E-2</c:v>
                </c:pt>
                <c:pt idx="131">
                  <c:v>-3.3959299995331094E-2</c:v>
                </c:pt>
                <c:pt idx="134">
                  <c:v>-2.8305949992500246E-2</c:v>
                </c:pt>
                <c:pt idx="137">
                  <c:v>-2.9953749995911494E-2</c:v>
                </c:pt>
                <c:pt idx="139">
                  <c:v>-3.5309150000102818E-2</c:v>
                </c:pt>
                <c:pt idx="140">
                  <c:v>-4.0524600000935607E-2</c:v>
                </c:pt>
                <c:pt idx="141">
                  <c:v>-4.339944999810541E-2</c:v>
                </c:pt>
                <c:pt idx="142">
                  <c:v>-4.219944999931613E-2</c:v>
                </c:pt>
                <c:pt idx="143">
                  <c:v>-4.3774300000222865E-2</c:v>
                </c:pt>
                <c:pt idx="144">
                  <c:v>-5.210659999283962E-2</c:v>
                </c:pt>
                <c:pt idx="145">
                  <c:v>-5.4905331002373714E-2</c:v>
                </c:pt>
                <c:pt idx="146">
                  <c:v>-0.10335939999640686</c:v>
                </c:pt>
                <c:pt idx="147">
                  <c:v>-7.5435599996126257E-2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FC-4F87-BBF7-01A56DBF2C1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FC-4F87-BBF7-01A56DBF2C1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FC-4F87-BBF7-01A56DBF2C1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FC-4F87-BBF7-01A56DBF2C1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42">
                  <c:v>0.17174141173900226</c:v>
                </c:pt>
                <c:pt idx="47">
                  <c:v>0.15794627222390178</c:v>
                </c:pt>
                <c:pt idx="48">
                  <c:v>0.15794627222390178</c:v>
                </c:pt>
                <c:pt idx="87">
                  <c:v>4.7074048094747821E-2</c:v>
                </c:pt>
                <c:pt idx="97">
                  <c:v>2.3309914061636752E-2</c:v>
                </c:pt>
                <c:pt idx="99">
                  <c:v>1.306864705319653E-2</c:v>
                </c:pt>
                <c:pt idx="100">
                  <c:v>1.1382468296676284E-2</c:v>
                </c:pt>
                <c:pt idx="101">
                  <c:v>8.7552775995484305E-3</c:v>
                </c:pt>
                <c:pt idx="102">
                  <c:v>4.4562382769755722E-3</c:v>
                </c:pt>
                <c:pt idx="103">
                  <c:v>4.4275780148250871E-3</c:v>
                </c:pt>
                <c:pt idx="104">
                  <c:v>9.9789997748363224E-4</c:v>
                </c:pt>
                <c:pt idx="105">
                  <c:v>9.9789997748363224E-4</c:v>
                </c:pt>
                <c:pt idx="106">
                  <c:v>2.5273316157100462E-4</c:v>
                </c:pt>
                <c:pt idx="107">
                  <c:v>-1.7821454511134857E-3</c:v>
                </c:pt>
                <c:pt idx="108">
                  <c:v>-1.8203591339807992E-3</c:v>
                </c:pt>
                <c:pt idx="109">
                  <c:v>-1.8872330789985944E-3</c:v>
                </c:pt>
                <c:pt idx="110">
                  <c:v>-2.0209809690341987E-3</c:v>
                </c:pt>
                <c:pt idx="111">
                  <c:v>-2.1403987279945552E-3</c:v>
                </c:pt>
                <c:pt idx="112">
                  <c:v>-2.1403987279945552E-3</c:v>
                </c:pt>
                <c:pt idx="113">
                  <c:v>-5.5987370274864987E-3</c:v>
                </c:pt>
                <c:pt idx="114">
                  <c:v>-6.5301955473772849E-3</c:v>
                </c:pt>
                <c:pt idx="115">
                  <c:v>-9.5729600456871816E-3</c:v>
                </c:pt>
                <c:pt idx="116">
                  <c:v>-1.246764652288624E-2</c:v>
                </c:pt>
                <c:pt idx="117">
                  <c:v>-1.2778132696183164E-2</c:v>
                </c:pt>
                <c:pt idx="118">
                  <c:v>-1.2778132696183164E-2</c:v>
                </c:pt>
                <c:pt idx="119">
                  <c:v>-1.343731872564434E-2</c:v>
                </c:pt>
                <c:pt idx="120">
                  <c:v>-1.6207810733524626E-2</c:v>
                </c:pt>
                <c:pt idx="121">
                  <c:v>-1.687655018370262E-2</c:v>
                </c:pt>
                <c:pt idx="122">
                  <c:v>-2.1963746715413839E-2</c:v>
                </c:pt>
                <c:pt idx="123">
                  <c:v>-2.258949577236611E-2</c:v>
                </c:pt>
                <c:pt idx="124">
                  <c:v>-2.258949577236611E-2</c:v>
                </c:pt>
                <c:pt idx="125">
                  <c:v>-2.258949577236611E-2</c:v>
                </c:pt>
                <c:pt idx="126">
                  <c:v>-2.258949577236611E-2</c:v>
                </c:pt>
                <c:pt idx="127">
                  <c:v>-2.3425420085088605E-2</c:v>
                </c:pt>
                <c:pt idx="128">
                  <c:v>-2.6582825632000449E-2</c:v>
                </c:pt>
                <c:pt idx="129">
                  <c:v>-2.6582825632000449E-2</c:v>
                </c:pt>
                <c:pt idx="130">
                  <c:v>-2.709393364035078E-2</c:v>
                </c:pt>
                <c:pt idx="131">
                  <c:v>-3.0475844574108096E-2</c:v>
                </c:pt>
                <c:pt idx="132">
                  <c:v>-3.0905748506365377E-2</c:v>
                </c:pt>
                <c:pt idx="133">
                  <c:v>-3.094396218923269E-2</c:v>
                </c:pt>
                <c:pt idx="134">
                  <c:v>-3.1302215466113767E-2</c:v>
                </c:pt>
                <c:pt idx="135">
                  <c:v>-3.4063154053277214E-2</c:v>
                </c:pt>
                <c:pt idx="136">
                  <c:v>-3.4063154053277214E-2</c:v>
                </c:pt>
                <c:pt idx="137">
                  <c:v>-3.4340203254065241E-2</c:v>
                </c:pt>
                <c:pt idx="138">
                  <c:v>-4.0406625409251384E-2</c:v>
                </c:pt>
                <c:pt idx="139">
                  <c:v>-4.0779208817207702E-2</c:v>
                </c:pt>
                <c:pt idx="140">
                  <c:v>-4.4739101704333151E-2</c:v>
                </c:pt>
                <c:pt idx="141">
                  <c:v>-4.7877400409811324E-2</c:v>
                </c:pt>
                <c:pt idx="142">
                  <c:v>-4.7877400409811324E-2</c:v>
                </c:pt>
                <c:pt idx="143">
                  <c:v>-5.1015699115289512E-2</c:v>
                </c:pt>
                <c:pt idx="144">
                  <c:v>-5.8304959122229716E-2</c:v>
                </c:pt>
                <c:pt idx="145">
                  <c:v>-5.8362279646530679E-2</c:v>
                </c:pt>
                <c:pt idx="146">
                  <c:v>-6.182061794602263E-2</c:v>
                </c:pt>
                <c:pt idx="147">
                  <c:v>-6.2986135273475713E-2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FC-4F87-BBF7-01A56DBF2C10}"/>
            </c:ext>
          </c:extLst>
        </c:ser>
        <c:ser>
          <c:idx val="8"/>
          <c:order val="8"/>
          <c:tx>
            <c:strRef>
              <c:f>'Active 1'!$Y$1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1'!$X$2:$X$46</c:f>
              <c:numCache>
                <c:formatCode>General</c:formatCode>
                <c:ptCount val="45"/>
                <c:pt idx="0">
                  <c:v>-36000</c:v>
                </c:pt>
                <c:pt idx="1">
                  <c:v>-34000</c:v>
                </c:pt>
                <c:pt idx="2">
                  <c:v>-32000</c:v>
                </c:pt>
                <c:pt idx="3">
                  <c:v>-30000</c:v>
                </c:pt>
                <c:pt idx="4">
                  <c:v>-28000</c:v>
                </c:pt>
                <c:pt idx="5">
                  <c:v>-26000</c:v>
                </c:pt>
                <c:pt idx="6">
                  <c:v>-24000</c:v>
                </c:pt>
                <c:pt idx="7">
                  <c:v>-22000</c:v>
                </c:pt>
                <c:pt idx="8">
                  <c:v>-20000</c:v>
                </c:pt>
                <c:pt idx="9">
                  <c:v>-18000</c:v>
                </c:pt>
                <c:pt idx="10">
                  <c:v>-16000</c:v>
                </c:pt>
                <c:pt idx="11">
                  <c:v>-14000</c:v>
                </c:pt>
                <c:pt idx="12">
                  <c:v>-12000</c:v>
                </c:pt>
                <c:pt idx="13">
                  <c:v>-10000</c:v>
                </c:pt>
                <c:pt idx="14">
                  <c:v>-8000</c:v>
                </c:pt>
                <c:pt idx="15">
                  <c:v>-6000</c:v>
                </c:pt>
                <c:pt idx="16">
                  <c:v>-4000</c:v>
                </c:pt>
                <c:pt idx="17">
                  <c:v>-2000</c:v>
                </c:pt>
                <c:pt idx="18">
                  <c:v>0</c:v>
                </c:pt>
                <c:pt idx="19">
                  <c:v>4000</c:v>
                </c:pt>
                <c:pt idx="20">
                  <c:v>6000</c:v>
                </c:pt>
              </c:numCache>
            </c:numRef>
          </c:xVal>
          <c:yVal>
            <c:numRef>
              <c:f>'Active 1'!$Y$2:$Y$46</c:f>
              <c:numCache>
                <c:formatCode>0.00E+00</c:formatCode>
                <c:ptCount val="45"/>
                <c:pt idx="0">
                  <c:v>-0.77484945048013243</c:v>
                </c:pt>
                <c:pt idx="1">
                  <c:v>-0.69070523592576538</c:v>
                </c:pt>
                <c:pt idx="2">
                  <c:v>-0.61138298543664904</c:v>
                </c:pt>
                <c:pt idx="3">
                  <c:v>-0.53688269901278318</c:v>
                </c:pt>
                <c:pt idx="4">
                  <c:v>-0.46720437665416814</c:v>
                </c:pt>
                <c:pt idx="5">
                  <c:v>-0.40234801836080369</c:v>
                </c:pt>
                <c:pt idx="6">
                  <c:v>-0.34231362413268984</c:v>
                </c:pt>
                <c:pt idx="7">
                  <c:v>-0.28710119396982664</c:v>
                </c:pt>
                <c:pt idx="8">
                  <c:v>-0.23671072787221409</c:v>
                </c:pt>
                <c:pt idx="9">
                  <c:v>-0.19114222583985219</c:v>
                </c:pt>
                <c:pt idx="10">
                  <c:v>-0.15039568787274091</c:v>
                </c:pt>
                <c:pt idx="11">
                  <c:v>-0.11447111397088028</c:v>
                </c:pt>
                <c:pt idx="12">
                  <c:v>-8.3368504134270285E-2</c:v>
                </c:pt>
                <c:pt idx="13">
                  <c:v>-5.7087858362910915E-2</c:v>
                </c:pt>
                <c:pt idx="14">
                  <c:v>-3.5629176656802201E-2</c:v>
                </c:pt>
                <c:pt idx="15">
                  <c:v>-1.8992459015944131E-2</c:v>
                </c:pt>
                <c:pt idx="16">
                  <c:v>-7.1777054403366954E-3</c:v>
                </c:pt>
                <c:pt idx="17">
                  <c:v>-1.8491592997989985E-4</c:v>
                </c:pt>
                <c:pt idx="18">
                  <c:v>1.9859095151262556E-3</c:v>
                </c:pt>
                <c:pt idx="19">
                  <c:v>-8.1383317904133532E-3</c:v>
                </c:pt>
                <c:pt idx="20">
                  <c:v>-2.043339854105912E-2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FC-4F87-BBF7-01A56DBF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575296"/>
        <c:axId val="1"/>
      </c:scatterChart>
      <c:valAx>
        <c:axId val="39257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647755569016"/>
              <c:y val="0.84782739114132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794871794871794E-2"/>
              <c:y val="0.33540437880047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5752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69233461201965"/>
          <c:y val="0.91925596256989606"/>
          <c:w val="0.6038469614375126"/>
          <c:h val="6.21118012422360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Diagr.</a:t>
            </a:r>
          </a:p>
        </c:rich>
      </c:tx>
      <c:layout>
        <c:manualLayout>
          <c:xMode val="edge"/>
          <c:yMode val="edge"/>
          <c:x val="0.4199746606578146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0789872002711E-2"/>
          <c:y val="0.1238390092879257"/>
          <c:w val="0.86171628778477094"/>
          <c:h val="0.64086687306501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1'!$F$21:$F$1959</c:f>
              <c:numCache>
                <c:formatCode>General</c:formatCode>
                <c:ptCount val="1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1'!$H$21:$H$1959</c:f>
              <c:numCache>
                <c:formatCode>General</c:formatCode>
                <c:ptCount val="1939"/>
                <c:pt idx="2">
                  <c:v>-0.38055969999550143</c:v>
                </c:pt>
                <c:pt idx="3">
                  <c:v>-0.37662304999685148</c:v>
                </c:pt>
                <c:pt idx="5">
                  <c:v>-0.44197749999875668</c:v>
                </c:pt>
                <c:pt idx="6">
                  <c:v>-0.35098959999595536</c:v>
                </c:pt>
                <c:pt idx="7">
                  <c:v>-0.35639244999765651</c:v>
                </c:pt>
                <c:pt idx="8">
                  <c:v>-0.38090704999558511</c:v>
                </c:pt>
                <c:pt idx="9">
                  <c:v>-0.3918130999954883</c:v>
                </c:pt>
                <c:pt idx="10">
                  <c:v>-0.34721884999453323</c:v>
                </c:pt>
                <c:pt idx="11">
                  <c:v>-0.35961564999524853</c:v>
                </c:pt>
                <c:pt idx="12">
                  <c:v>-0.32548079999833135</c:v>
                </c:pt>
                <c:pt idx="13">
                  <c:v>-0.36732494999523624</c:v>
                </c:pt>
                <c:pt idx="14">
                  <c:v>-0.34534994999557966</c:v>
                </c:pt>
                <c:pt idx="15">
                  <c:v>-0.34868909999568132</c:v>
                </c:pt>
                <c:pt idx="16">
                  <c:v>-0.35721404999640072</c:v>
                </c:pt>
                <c:pt idx="17">
                  <c:v>-0.33696504999534227</c:v>
                </c:pt>
                <c:pt idx="18">
                  <c:v>-0.31444619999456336</c:v>
                </c:pt>
                <c:pt idx="19">
                  <c:v>-0.34083554999597254</c:v>
                </c:pt>
                <c:pt idx="20">
                  <c:v>-0.33841669999674195</c:v>
                </c:pt>
                <c:pt idx="21">
                  <c:v>-0.28764854999462841</c:v>
                </c:pt>
                <c:pt idx="25">
                  <c:v>-0.19062569999732659</c:v>
                </c:pt>
                <c:pt idx="27">
                  <c:v>-0.20551789999808534</c:v>
                </c:pt>
                <c:pt idx="41">
                  <c:v>-0.15253169999778038</c:v>
                </c:pt>
                <c:pt idx="49">
                  <c:v>-9.2110999998112675E-2</c:v>
                </c:pt>
                <c:pt idx="72">
                  <c:v>2.4712350001209415E-2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C-4A31-B892-4DEA9CC5575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1'!$I$21:$I$959</c:f>
              <c:numCache>
                <c:formatCode>General</c:formatCode>
                <c:ptCount val="939"/>
                <c:pt idx="4">
                  <c:v>-0.34032909999586991</c:v>
                </c:pt>
                <c:pt idx="28">
                  <c:v>-0.2075788999973156</c:v>
                </c:pt>
                <c:pt idx="29">
                  <c:v>-0.1811205499980133</c:v>
                </c:pt>
                <c:pt idx="30">
                  <c:v>-0.16724244999932125</c:v>
                </c:pt>
                <c:pt idx="31">
                  <c:v>-0.16300834999856306</c:v>
                </c:pt>
                <c:pt idx="32">
                  <c:v>-0.18284109999513021</c:v>
                </c:pt>
                <c:pt idx="33">
                  <c:v>-0.16184044999681646</c:v>
                </c:pt>
                <c:pt idx="34">
                  <c:v>-0.18526109999220353</c:v>
                </c:pt>
                <c:pt idx="35">
                  <c:v>-0.16276154999650316</c:v>
                </c:pt>
                <c:pt idx="36">
                  <c:v>-0.17370959999243496</c:v>
                </c:pt>
                <c:pt idx="37">
                  <c:v>-0.14882644999306649</c:v>
                </c:pt>
                <c:pt idx="38">
                  <c:v>-0.14948339999682503</c:v>
                </c:pt>
                <c:pt idx="39">
                  <c:v>-0.14262589999998454</c:v>
                </c:pt>
                <c:pt idx="40">
                  <c:v>-0.14993125000182772</c:v>
                </c:pt>
                <c:pt idx="43">
                  <c:v>-0.12596789999952307</c:v>
                </c:pt>
                <c:pt idx="44">
                  <c:v>-0.12027325000235578</c:v>
                </c:pt>
                <c:pt idx="54">
                  <c:v>-9.474854999280069E-2</c:v>
                </c:pt>
                <c:pt idx="55">
                  <c:v>-9.7104549997311551E-2</c:v>
                </c:pt>
                <c:pt idx="58">
                  <c:v>-8.9571699994849041E-2</c:v>
                </c:pt>
                <c:pt idx="59">
                  <c:v>-4.8034449995611794E-2</c:v>
                </c:pt>
                <c:pt idx="61">
                  <c:v>-7.33397999938461E-2</c:v>
                </c:pt>
                <c:pt idx="71">
                  <c:v>-7.8149299995857291E-2</c:v>
                </c:pt>
                <c:pt idx="85">
                  <c:v>1.2895200001366902E-2</c:v>
                </c:pt>
                <c:pt idx="86">
                  <c:v>2.6062450000608806E-2</c:v>
                </c:pt>
                <c:pt idx="88">
                  <c:v>1.757099998940248E-3</c:v>
                </c:pt>
                <c:pt idx="89">
                  <c:v>1.6913599996769335E-2</c:v>
                </c:pt>
                <c:pt idx="90">
                  <c:v>1.1539200007973704E-2</c:v>
                </c:pt>
                <c:pt idx="91">
                  <c:v>1.705805000528926E-2</c:v>
                </c:pt>
                <c:pt idx="95">
                  <c:v>-3.4060599995427765E-2</c:v>
                </c:pt>
                <c:pt idx="96">
                  <c:v>-3.7472699994395953E-2</c:v>
                </c:pt>
                <c:pt idx="98">
                  <c:v>-3.0387699996936135E-2</c:v>
                </c:pt>
                <c:pt idx="105">
                  <c:v>3.5041500013903715E-3</c:v>
                </c:pt>
                <c:pt idx="118">
                  <c:v>-1.1744050003471784E-2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1C-4A31-B892-4DEA9CC5575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1'!$J$21:$J$959</c:f>
              <c:numCache>
                <c:formatCode>General</c:formatCode>
                <c:ptCount val="939"/>
                <c:pt idx="0">
                  <c:v>-0.75106529999902705</c:v>
                </c:pt>
                <c:pt idx="1">
                  <c:v>-0.62953619999825605</c:v>
                </c:pt>
                <c:pt idx="22">
                  <c:v>-0.26204559999678168</c:v>
                </c:pt>
                <c:pt idx="23">
                  <c:v>-0.2388684999968973</c:v>
                </c:pt>
                <c:pt idx="24">
                  <c:v>-0.23198499999853084</c:v>
                </c:pt>
                <c:pt idx="26">
                  <c:v>-0.20571789999667089</c:v>
                </c:pt>
                <c:pt idx="42">
                  <c:v>-0.13413859999855049</c:v>
                </c:pt>
                <c:pt idx="45">
                  <c:v>-0.12254479999683099</c:v>
                </c:pt>
                <c:pt idx="46">
                  <c:v>-0.119710999992094</c:v>
                </c:pt>
                <c:pt idx="47">
                  <c:v>-0.11431099999754224</c:v>
                </c:pt>
                <c:pt idx="48">
                  <c:v>-0.10741099999722792</c:v>
                </c:pt>
                <c:pt idx="50">
                  <c:v>-0.11303025000233902</c:v>
                </c:pt>
                <c:pt idx="51">
                  <c:v>-0.1065597999986494</c:v>
                </c:pt>
                <c:pt idx="52">
                  <c:v>-0.1025523999996949</c:v>
                </c:pt>
                <c:pt idx="53">
                  <c:v>-0.10417949999828124</c:v>
                </c:pt>
                <c:pt idx="56">
                  <c:v>-7.9722449998371303E-2</c:v>
                </c:pt>
                <c:pt idx="57">
                  <c:v>-8.0566349999571685E-2</c:v>
                </c:pt>
                <c:pt idx="60">
                  <c:v>-7.5927699996100273E-2</c:v>
                </c:pt>
                <c:pt idx="62">
                  <c:v>-6.3727599997946527E-2</c:v>
                </c:pt>
                <c:pt idx="63">
                  <c:v>-6.2632949993712828E-2</c:v>
                </c:pt>
                <c:pt idx="64">
                  <c:v>-6.2522999993234407E-2</c:v>
                </c:pt>
                <c:pt idx="65">
                  <c:v>-6.6880400001537055E-2</c:v>
                </c:pt>
                <c:pt idx="66">
                  <c:v>-3.1546049991447944E-2</c:v>
                </c:pt>
                <c:pt idx="67">
                  <c:v>-2.0821750003960915E-2</c:v>
                </c:pt>
                <c:pt idx="68">
                  <c:v>-4.6226999998907559E-2</c:v>
                </c:pt>
                <c:pt idx="69">
                  <c:v>-3.7264049999066629E-2</c:v>
                </c:pt>
                <c:pt idx="70">
                  <c:v>2.7536900000995956E-2</c:v>
                </c:pt>
                <c:pt idx="73">
                  <c:v>-1.1718899993866216E-2</c:v>
                </c:pt>
                <c:pt idx="74">
                  <c:v>8.8395500060869381E-3</c:v>
                </c:pt>
                <c:pt idx="75">
                  <c:v>-1.1204349997569807E-2</c:v>
                </c:pt>
                <c:pt idx="76">
                  <c:v>-2.4485499998263549E-2</c:v>
                </c:pt>
                <c:pt idx="77">
                  <c:v>-2.4622999990242533E-3</c:v>
                </c:pt>
                <c:pt idx="78">
                  <c:v>-3.7708499949076213E-3</c:v>
                </c:pt>
                <c:pt idx="79">
                  <c:v>-2.6829499984160066E-3</c:v>
                </c:pt>
                <c:pt idx="80">
                  <c:v>7.9285000538220629E-4</c:v>
                </c:pt>
                <c:pt idx="81">
                  <c:v>-1.9936499957111664E-3</c:v>
                </c:pt>
                <c:pt idx="82">
                  <c:v>8.357949998753611E-3</c:v>
                </c:pt>
                <c:pt idx="83">
                  <c:v>-3.1079999971552752E-3</c:v>
                </c:pt>
                <c:pt idx="84">
                  <c:v>3.6920000056852587E-3</c:v>
                </c:pt>
                <c:pt idx="87">
                  <c:v>5.616244999691844E-2</c:v>
                </c:pt>
                <c:pt idx="92">
                  <c:v>-8.7859999621286988E-4</c:v>
                </c:pt>
                <c:pt idx="93">
                  <c:v>-1.3999999937368557E-3</c:v>
                </c:pt>
                <c:pt idx="94">
                  <c:v>-9.6905000100377947E-4</c:v>
                </c:pt>
                <c:pt idx="97">
                  <c:v>3.2463700001244433E-2</c:v>
                </c:pt>
                <c:pt idx="100">
                  <c:v>-1.1543150001671165E-2</c:v>
                </c:pt>
                <c:pt idx="102">
                  <c:v>-1.5156499939621426E-3</c:v>
                </c:pt>
                <c:pt idx="103">
                  <c:v>-4.851949997828342E-3</c:v>
                </c:pt>
                <c:pt idx="104">
                  <c:v>-7.5958500019623898E-3</c:v>
                </c:pt>
                <c:pt idx="107">
                  <c:v>-9.3169499959913082E-3</c:v>
                </c:pt>
                <c:pt idx="108">
                  <c:v>-1.586535000387812E-2</c:v>
                </c:pt>
                <c:pt idx="109">
                  <c:v>-4.4500499934656546E-3</c:v>
                </c:pt>
                <c:pt idx="111">
                  <c:v>-9.270700000342913E-3</c:v>
                </c:pt>
                <c:pt idx="112">
                  <c:v>2.9292999970493838E-3</c:v>
                </c:pt>
                <c:pt idx="113">
                  <c:v>-7.8509000013582408E-3</c:v>
                </c:pt>
                <c:pt idx="114">
                  <c:v>-9.2306499936967157E-3</c:v>
                </c:pt>
                <c:pt idx="115">
                  <c:v>-3.284500002337154E-3</c:v>
                </c:pt>
                <c:pt idx="116">
                  <c:v>-1.5050799993332475E-2</c:v>
                </c:pt>
                <c:pt idx="117">
                  <c:v>-1.2144050000642892E-2</c:v>
                </c:pt>
                <c:pt idx="119">
                  <c:v>-1.4178949997585732E-2</c:v>
                </c:pt>
                <c:pt idx="120">
                  <c:v>-1.7187949990329798E-2</c:v>
                </c:pt>
                <c:pt idx="121">
                  <c:v>-1.573495000047842E-2</c:v>
                </c:pt>
                <c:pt idx="124">
                  <c:v>-2.317074999155011E-2</c:v>
                </c:pt>
                <c:pt idx="127">
                  <c:v>-1.9729499996174127E-2</c:v>
                </c:pt>
                <c:pt idx="129">
                  <c:v>-2.3828550001780968E-2</c:v>
                </c:pt>
                <c:pt idx="132">
                  <c:v>-3.0103799996140879E-2</c:v>
                </c:pt>
                <c:pt idx="133">
                  <c:v>-2.3952199990162626E-2</c:v>
                </c:pt>
                <c:pt idx="135">
                  <c:v>-2.8702849995170254E-2</c:v>
                </c:pt>
                <c:pt idx="136">
                  <c:v>-2.4602849996881559E-2</c:v>
                </c:pt>
                <c:pt idx="138">
                  <c:v>-3.363724999508122E-2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1C-4A31-B892-4DEA9CC5575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1'!$K$21:$K$959</c:f>
              <c:numCache>
                <c:formatCode>General</c:formatCode>
                <c:ptCount val="939"/>
                <c:pt idx="99">
                  <c:v>-1.030749999335967E-2</c:v>
                </c:pt>
                <c:pt idx="101">
                  <c:v>-3.9606499994988553E-3</c:v>
                </c:pt>
                <c:pt idx="106">
                  <c:v>-5.6396499930997379E-3</c:v>
                </c:pt>
                <c:pt idx="122">
                  <c:v>-1.8078199995215982E-2</c:v>
                </c:pt>
                <c:pt idx="123">
                  <c:v>-2.3220749993924983E-2</c:v>
                </c:pt>
                <c:pt idx="125">
                  <c:v>-2.1420749995741062E-2</c:v>
                </c:pt>
                <c:pt idx="126">
                  <c:v>-2.1420749995741062E-2</c:v>
                </c:pt>
                <c:pt idx="128">
                  <c:v>-2.3838549997890368E-2</c:v>
                </c:pt>
                <c:pt idx="130">
                  <c:v>-2.5075899997318629E-2</c:v>
                </c:pt>
                <c:pt idx="131">
                  <c:v>-3.3959299995331094E-2</c:v>
                </c:pt>
                <c:pt idx="134">
                  <c:v>-2.8305949992500246E-2</c:v>
                </c:pt>
                <c:pt idx="137">
                  <c:v>-2.9953749995911494E-2</c:v>
                </c:pt>
                <c:pt idx="139">
                  <c:v>-3.5309150000102818E-2</c:v>
                </c:pt>
                <c:pt idx="140">
                  <c:v>-4.0524600000935607E-2</c:v>
                </c:pt>
                <c:pt idx="141">
                  <c:v>-4.339944999810541E-2</c:v>
                </c:pt>
                <c:pt idx="142">
                  <c:v>-4.219944999931613E-2</c:v>
                </c:pt>
                <c:pt idx="143">
                  <c:v>-4.3774300000222865E-2</c:v>
                </c:pt>
                <c:pt idx="144">
                  <c:v>-5.210659999283962E-2</c:v>
                </c:pt>
                <c:pt idx="145">
                  <c:v>-5.4905331002373714E-2</c:v>
                </c:pt>
                <c:pt idx="146">
                  <c:v>-0.10335939999640686</c:v>
                </c:pt>
                <c:pt idx="147">
                  <c:v>-7.5435599996126257E-2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1C-4A31-B892-4DEA9CC5575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1'!$L$21:$L$959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1C-4A31-B892-4DEA9CC5575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1'!$D$21:$D$36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1'!$M$21:$M$959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1C-4A31-B892-4DEA9CC5575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1'!$N$21:$N$959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1C-4A31-B892-4DEA9CC5575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1'!$O$21:$O$959</c:f>
              <c:numCache>
                <c:formatCode>General</c:formatCode>
                <c:ptCount val="939"/>
                <c:pt idx="42">
                  <c:v>0.17174141173900226</c:v>
                </c:pt>
                <c:pt idx="47">
                  <c:v>0.15794627222390178</c:v>
                </c:pt>
                <c:pt idx="48">
                  <c:v>0.15794627222390178</c:v>
                </c:pt>
                <c:pt idx="87">
                  <c:v>4.7074048094747821E-2</c:v>
                </c:pt>
                <c:pt idx="97">
                  <c:v>2.3309914061636752E-2</c:v>
                </c:pt>
                <c:pt idx="99">
                  <c:v>1.306864705319653E-2</c:v>
                </c:pt>
                <c:pt idx="100">
                  <c:v>1.1382468296676284E-2</c:v>
                </c:pt>
                <c:pt idx="101">
                  <c:v>8.7552775995484305E-3</c:v>
                </c:pt>
                <c:pt idx="102">
                  <c:v>4.4562382769755722E-3</c:v>
                </c:pt>
                <c:pt idx="103">
                  <c:v>4.4275780148250871E-3</c:v>
                </c:pt>
                <c:pt idx="104">
                  <c:v>9.9789997748363224E-4</c:v>
                </c:pt>
                <c:pt idx="105">
                  <c:v>9.9789997748363224E-4</c:v>
                </c:pt>
                <c:pt idx="106">
                  <c:v>2.5273316157100462E-4</c:v>
                </c:pt>
                <c:pt idx="107">
                  <c:v>-1.7821454511134857E-3</c:v>
                </c:pt>
                <c:pt idx="108">
                  <c:v>-1.8203591339807992E-3</c:v>
                </c:pt>
                <c:pt idx="109">
                  <c:v>-1.8872330789985944E-3</c:v>
                </c:pt>
                <c:pt idx="110">
                  <c:v>-2.0209809690341987E-3</c:v>
                </c:pt>
                <c:pt idx="111">
                  <c:v>-2.1403987279945552E-3</c:v>
                </c:pt>
                <c:pt idx="112">
                  <c:v>-2.1403987279945552E-3</c:v>
                </c:pt>
                <c:pt idx="113">
                  <c:v>-5.5987370274864987E-3</c:v>
                </c:pt>
                <c:pt idx="114">
                  <c:v>-6.5301955473772849E-3</c:v>
                </c:pt>
                <c:pt idx="115">
                  <c:v>-9.5729600456871816E-3</c:v>
                </c:pt>
                <c:pt idx="116">
                  <c:v>-1.246764652288624E-2</c:v>
                </c:pt>
                <c:pt idx="117">
                  <c:v>-1.2778132696183164E-2</c:v>
                </c:pt>
                <c:pt idx="118">
                  <c:v>-1.2778132696183164E-2</c:v>
                </c:pt>
                <c:pt idx="119">
                  <c:v>-1.343731872564434E-2</c:v>
                </c:pt>
                <c:pt idx="120">
                  <c:v>-1.6207810733524626E-2</c:v>
                </c:pt>
                <c:pt idx="121">
                  <c:v>-1.687655018370262E-2</c:v>
                </c:pt>
                <c:pt idx="122">
                  <c:v>-2.1963746715413839E-2</c:v>
                </c:pt>
                <c:pt idx="123">
                  <c:v>-2.258949577236611E-2</c:v>
                </c:pt>
                <c:pt idx="124">
                  <c:v>-2.258949577236611E-2</c:v>
                </c:pt>
                <c:pt idx="125">
                  <c:v>-2.258949577236611E-2</c:v>
                </c:pt>
                <c:pt idx="126">
                  <c:v>-2.258949577236611E-2</c:v>
                </c:pt>
                <c:pt idx="127">
                  <c:v>-2.3425420085088605E-2</c:v>
                </c:pt>
                <c:pt idx="128">
                  <c:v>-2.6582825632000449E-2</c:v>
                </c:pt>
                <c:pt idx="129">
                  <c:v>-2.6582825632000449E-2</c:v>
                </c:pt>
                <c:pt idx="130">
                  <c:v>-2.709393364035078E-2</c:v>
                </c:pt>
                <c:pt idx="131">
                  <c:v>-3.0475844574108096E-2</c:v>
                </c:pt>
                <c:pt idx="132">
                  <c:v>-3.0905748506365377E-2</c:v>
                </c:pt>
                <c:pt idx="133">
                  <c:v>-3.094396218923269E-2</c:v>
                </c:pt>
                <c:pt idx="134">
                  <c:v>-3.1302215466113767E-2</c:v>
                </c:pt>
                <c:pt idx="135">
                  <c:v>-3.4063154053277214E-2</c:v>
                </c:pt>
                <c:pt idx="136">
                  <c:v>-3.4063154053277214E-2</c:v>
                </c:pt>
                <c:pt idx="137">
                  <c:v>-3.4340203254065241E-2</c:v>
                </c:pt>
                <c:pt idx="138">
                  <c:v>-4.0406625409251384E-2</c:v>
                </c:pt>
                <c:pt idx="139">
                  <c:v>-4.0779208817207702E-2</c:v>
                </c:pt>
                <c:pt idx="140">
                  <c:v>-4.4739101704333151E-2</c:v>
                </c:pt>
                <c:pt idx="141">
                  <c:v>-4.7877400409811324E-2</c:v>
                </c:pt>
                <c:pt idx="142">
                  <c:v>-4.7877400409811324E-2</c:v>
                </c:pt>
                <c:pt idx="143">
                  <c:v>-5.1015699115289512E-2</c:v>
                </c:pt>
                <c:pt idx="144">
                  <c:v>-5.8304959122229716E-2</c:v>
                </c:pt>
                <c:pt idx="145">
                  <c:v>-5.8362279646530679E-2</c:v>
                </c:pt>
                <c:pt idx="146">
                  <c:v>-6.182061794602263E-2</c:v>
                </c:pt>
                <c:pt idx="147">
                  <c:v>-6.2986135273475713E-2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1C-4A31-B892-4DEA9CC55758}"/>
            </c:ext>
          </c:extLst>
        </c:ser>
        <c:ser>
          <c:idx val="8"/>
          <c:order val="8"/>
          <c:tx>
            <c:strRef>
              <c:f>'Active 1'!$Y$1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1'!$X$2:$X$46</c:f>
              <c:numCache>
                <c:formatCode>General</c:formatCode>
                <c:ptCount val="45"/>
                <c:pt idx="0">
                  <c:v>-36000</c:v>
                </c:pt>
                <c:pt idx="1">
                  <c:v>-34000</c:v>
                </c:pt>
                <c:pt idx="2">
                  <c:v>-32000</c:v>
                </c:pt>
                <c:pt idx="3">
                  <c:v>-30000</c:v>
                </c:pt>
                <c:pt idx="4">
                  <c:v>-28000</c:v>
                </c:pt>
                <c:pt idx="5">
                  <c:v>-26000</c:v>
                </c:pt>
                <c:pt idx="6">
                  <c:v>-24000</c:v>
                </c:pt>
                <c:pt idx="7">
                  <c:v>-22000</c:v>
                </c:pt>
                <c:pt idx="8">
                  <c:v>-20000</c:v>
                </c:pt>
                <c:pt idx="9">
                  <c:v>-18000</c:v>
                </c:pt>
                <c:pt idx="10">
                  <c:v>-16000</c:v>
                </c:pt>
                <c:pt idx="11">
                  <c:v>-14000</c:v>
                </c:pt>
                <c:pt idx="12">
                  <c:v>-12000</c:v>
                </c:pt>
                <c:pt idx="13">
                  <c:v>-10000</c:v>
                </c:pt>
                <c:pt idx="14">
                  <c:v>-8000</c:v>
                </c:pt>
                <c:pt idx="15">
                  <c:v>-6000</c:v>
                </c:pt>
                <c:pt idx="16">
                  <c:v>-4000</c:v>
                </c:pt>
                <c:pt idx="17">
                  <c:v>-2000</c:v>
                </c:pt>
                <c:pt idx="18">
                  <c:v>0</c:v>
                </c:pt>
                <c:pt idx="19">
                  <c:v>4000</c:v>
                </c:pt>
                <c:pt idx="20">
                  <c:v>6000</c:v>
                </c:pt>
              </c:numCache>
            </c:numRef>
          </c:xVal>
          <c:yVal>
            <c:numRef>
              <c:f>'Active 1'!$Y$2:$Y$46</c:f>
              <c:numCache>
                <c:formatCode>0.00E+00</c:formatCode>
                <c:ptCount val="45"/>
                <c:pt idx="0">
                  <c:v>-0.77484945048013243</c:v>
                </c:pt>
                <c:pt idx="1">
                  <c:v>-0.69070523592576538</c:v>
                </c:pt>
                <c:pt idx="2">
                  <c:v>-0.61138298543664904</c:v>
                </c:pt>
                <c:pt idx="3">
                  <c:v>-0.53688269901278318</c:v>
                </c:pt>
                <c:pt idx="4">
                  <c:v>-0.46720437665416814</c:v>
                </c:pt>
                <c:pt idx="5">
                  <c:v>-0.40234801836080369</c:v>
                </c:pt>
                <c:pt idx="6">
                  <c:v>-0.34231362413268984</c:v>
                </c:pt>
                <c:pt idx="7">
                  <c:v>-0.28710119396982664</c:v>
                </c:pt>
                <c:pt idx="8">
                  <c:v>-0.23671072787221409</c:v>
                </c:pt>
                <c:pt idx="9">
                  <c:v>-0.19114222583985219</c:v>
                </c:pt>
                <c:pt idx="10">
                  <c:v>-0.15039568787274091</c:v>
                </c:pt>
                <c:pt idx="11">
                  <c:v>-0.11447111397088028</c:v>
                </c:pt>
                <c:pt idx="12">
                  <c:v>-8.3368504134270285E-2</c:v>
                </c:pt>
                <c:pt idx="13">
                  <c:v>-5.7087858362910915E-2</c:v>
                </c:pt>
                <c:pt idx="14">
                  <c:v>-3.5629176656802201E-2</c:v>
                </c:pt>
                <c:pt idx="15">
                  <c:v>-1.8992459015944131E-2</c:v>
                </c:pt>
                <c:pt idx="16">
                  <c:v>-7.1777054403366954E-3</c:v>
                </c:pt>
                <c:pt idx="17">
                  <c:v>-1.8491592997989985E-4</c:v>
                </c:pt>
                <c:pt idx="18">
                  <c:v>1.9859095151262556E-3</c:v>
                </c:pt>
                <c:pt idx="19">
                  <c:v>-8.1383317904133532E-3</c:v>
                </c:pt>
                <c:pt idx="20">
                  <c:v>-2.043339854105912E-2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1C-4A31-B892-4DEA9CC5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574216"/>
        <c:axId val="1"/>
      </c:scatterChart>
      <c:valAx>
        <c:axId val="392574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4252237356373"/>
              <c:y val="0.84829721362229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76696542893726E-2"/>
              <c:y val="0.33436532507739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574216"/>
        <c:crosses val="autoZero"/>
        <c:crossBetween val="midCat"/>
      </c:valAx>
      <c:spPr>
        <a:noFill/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18181831624440031"/>
          <c:y val="0.91950464396284826"/>
          <c:w val="0.6030733866333291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3.  CV Cyg -- [49265.2602, 0.9834121] </a:t>
            </a:r>
          </a:p>
        </c:rich>
      </c:tx>
      <c:layout>
        <c:manualLayout>
          <c:xMode val="edge"/>
          <c:yMode val="edge"/>
          <c:x val="0.19569937628764145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71143882610646E-2"/>
          <c:y val="0.14453152567200789"/>
          <c:w val="0.8623674024853043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1'!$G$21:$G$959</c:f>
              <c:numCache>
                <c:formatCode>General</c:formatCode>
                <c:ptCount val="939"/>
                <c:pt idx="0">
                  <c:v>-0.75106529999902705</c:v>
                </c:pt>
                <c:pt idx="1">
                  <c:v>-0.62953619999825605</c:v>
                </c:pt>
                <c:pt idx="2">
                  <c:v>-0.38055969999550143</c:v>
                </c:pt>
                <c:pt idx="3">
                  <c:v>-0.37662304999685148</c:v>
                </c:pt>
                <c:pt idx="4">
                  <c:v>-0.34032909999586991</c:v>
                </c:pt>
                <c:pt idx="5">
                  <c:v>-0.44197749999875668</c:v>
                </c:pt>
                <c:pt idx="6">
                  <c:v>-0.35098959999595536</c:v>
                </c:pt>
                <c:pt idx="7">
                  <c:v>-0.35639244999765651</c:v>
                </c:pt>
                <c:pt idx="8">
                  <c:v>-0.38090704999558511</c:v>
                </c:pt>
                <c:pt idx="9">
                  <c:v>-0.3918130999954883</c:v>
                </c:pt>
                <c:pt idx="10">
                  <c:v>-0.34721884999453323</c:v>
                </c:pt>
                <c:pt idx="11">
                  <c:v>-0.35961564999524853</c:v>
                </c:pt>
                <c:pt idx="12">
                  <c:v>-0.32548079999833135</c:v>
                </c:pt>
                <c:pt idx="13">
                  <c:v>-0.36732494999523624</c:v>
                </c:pt>
                <c:pt idx="14">
                  <c:v>-0.34534994999557966</c:v>
                </c:pt>
                <c:pt idx="15">
                  <c:v>-0.34868909999568132</c:v>
                </c:pt>
                <c:pt idx="16">
                  <c:v>-0.35721404999640072</c:v>
                </c:pt>
                <c:pt idx="17">
                  <c:v>-0.33696504999534227</c:v>
                </c:pt>
                <c:pt idx="18">
                  <c:v>-0.31444619999456336</c:v>
                </c:pt>
                <c:pt idx="19">
                  <c:v>-0.34083554999597254</c:v>
                </c:pt>
                <c:pt idx="20">
                  <c:v>-0.33841669999674195</c:v>
                </c:pt>
                <c:pt idx="21">
                  <c:v>-0.28764854999462841</c:v>
                </c:pt>
                <c:pt idx="22">
                  <c:v>-0.26204559999678168</c:v>
                </c:pt>
                <c:pt idx="23">
                  <c:v>-0.2388684999968973</c:v>
                </c:pt>
                <c:pt idx="24">
                  <c:v>-0.23198499999853084</c:v>
                </c:pt>
                <c:pt idx="25">
                  <c:v>-0.19062569999732659</c:v>
                </c:pt>
                <c:pt idx="26">
                  <c:v>-0.20571789999667089</c:v>
                </c:pt>
                <c:pt idx="27">
                  <c:v>-0.20551789999808534</c:v>
                </c:pt>
                <c:pt idx="28">
                  <c:v>-0.2075788999973156</c:v>
                </c:pt>
                <c:pt idx="29">
                  <c:v>-0.1811205499980133</c:v>
                </c:pt>
                <c:pt idx="30">
                  <c:v>-0.16724244999932125</c:v>
                </c:pt>
                <c:pt idx="31">
                  <c:v>-0.16300834999856306</c:v>
                </c:pt>
                <c:pt idx="32">
                  <c:v>-0.18284109999513021</c:v>
                </c:pt>
                <c:pt idx="33">
                  <c:v>-0.16184044999681646</c:v>
                </c:pt>
                <c:pt idx="34">
                  <c:v>-0.18526109999220353</c:v>
                </c:pt>
                <c:pt idx="35">
                  <c:v>-0.16276154999650316</c:v>
                </c:pt>
                <c:pt idx="36">
                  <c:v>-0.17370959999243496</c:v>
                </c:pt>
                <c:pt idx="37">
                  <c:v>-0.14882644999306649</c:v>
                </c:pt>
                <c:pt idx="38">
                  <c:v>-0.14948339999682503</c:v>
                </c:pt>
                <c:pt idx="39">
                  <c:v>-0.14262589999998454</c:v>
                </c:pt>
                <c:pt idx="40">
                  <c:v>-0.14993125000182772</c:v>
                </c:pt>
                <c:pt idx="41">
                  <c:v>-0.15253169999778038</c:v>
                </c:pt>
                <c:pt idx="42">
                  <c:v>-0.13413859999855049</c:v>
                </c:pt>
                <c:pt idx="43">
                  <c:v>-0.12596789999952307</c:v>
                </c:pt>
                <c:pt idx="44">
                  <c:v>-0.12027325000235578</c:v>
                </c:pt>
                <c:pt idx="45">
                  <c:v>-0.12254479999683099</c:v>
                </c:pt>
                <c:pt idx="46">
                  <c:v>-0.119710999992094</c:v>
                </c:pt>
                <c:pt idx="47">
                  <c:v>-0.11431099999754224</c:v>
                </c:pt>
                <c:pt idx="48">
                  <c:v>-0.10741099999722792</c:v>
                </c:pt>
                <c:pt idx="49">
                  <c:v>-9.2110999998112675E-2</c:v>
                </c:pt>
                <c:pt idx="50">
                  <c:v>-0.11303025000233902</c:v>
                </c:pt>
                <c:pt idx="51">
                  <c:v>-0.1065597999986494</c:v>
                </c:pt>
                <c:pt idx="52">
                  <c:v>-0.1025523999996949</c:v>
                </c:pt>
                <c:pt idx="53">
                  <c:v>-0.10417949999828124</c:v>
                </c:pt>
                <c:pt idx="54">
                  <c:v>-9.474854999280069E-2</c:v>
                </c:pt>
                <c:pt idx="55">
                  <c:v>-9.7104549997311551E-2</c:v>
                </c:pt>
                <c:pt idx="56">
                  <c:v>-7.9722449998371303E-2</c:v>
                </c:pt>
                <c:pt idx="57">
                  <c:v>-8.0566349999571685E-2</c:v>
                </c:pt>
                <c:pt idx="58">
                  <c:v>-8.9571699994849041E-2</c:v>
                </c:pt>
                <c:pt idx="59">
                  <c:v>-4.8034449995611794E-2</c:v>
                </c:pt>
                <c:pt idx="60">
                  <c:v>-7.5927699996100273E-2</c:v>
                </c:pt>
                <c:pt idx="61">
                  <c:v>-7.33397999938461E-2</c:v>
                </c:pt>
                <c:pt idx="62">
                  <c:v>-6.3727599997946527E-2</c:v>
                </c:pt>
                <c:pt idx="63">
                  <c:v>-6.2632949993712828E-2</c:v>
                </c:pt>
                <c:pt idx="64">
                  <c:v>-6.2522999993234407E-2</c:v>
                </c:pt>
                <c:pt idx="65">
                  <c:v>-6.6880400001537055E-2</c:v>
                </c:pt>
                <c:pt idx="66">
                  <c:v>-3.1546049991447944E-2</c:v>
                </c:pt>
                <c:pt idx="67">
                  <c:v>-2.0821750003960915E-2</c:v>
                </c:pt>
                <c:pt idx="68">
                  <c:v>-4.6226999998907559E-2</c:v>
                </c:pt>
                <c:pt idx="69">
                  <c:v>-3.7264049999066629E-2</c:v>
                </c:pt>
                <c:pt idx="70">
                  <c:v>2.7536900000995956E-2</c:v>
                </c:pt>
                <c:pt idx="71">
                  <c:v>-7.8149299995857291E-2</c:v>
                </c:pt>
                <c:pt idx="72">
                  <c:v>2.4712350001209415E-2</c:v>
                </c:pt>
                <c:pt idx="73">
                  <c:v>-1.1718899993866216E-2</c:v>
                </c:pt>
                <c:pt idx="74">
                  <c:v>8.8395500060869381E-3</c:v>
                </c:pt>
                <c:pt idx="75">
                  <c:v>-1.1204349997569807E-2</c:v>
                </c:pt>
                <c:pt idx="76">
                  <c:v>-2.4485499998263549E-2</c:v>
                </c:pt>
                <c:pt idx="77">
                  <c:v>-2.4622999990242533E-3</c:v>
                </c:pt>
                <c:pt idx="78">
                  <c:v>-3.7708499949076213E-3</c:v>
                </c:pt>
                <c:pt idx="79">
                  <c:v>-2.6829499984160066E-3</c:v>
                </c:pt>
                <c:pt idx="80">
                  <c:v>7.9285000538220629E-4</c:v>
                </c:pt>
                <c:pt idx="81">
                  <c:v>-1.9936499957111664E-3</c:v>
                </c:pt>
                <c:pt idx="82">
                  <c:v>8.357949998753611E-3</c:v>
                </c:pt>
                <c:pt idx="83">
                  <c:v>-3.1079999971552752E-3</c:v>
                </c:pt>
                <c:pt idx="84">
                  <c:v>3.6920000056852587E-3</c:v>
                </c:pt>
                <c:pt idx="85">
                  <c:v>1.2895200001366902E-2</c:v>
                </c:pt>
                <c:pt idx="86">
                  <c:v>2.6062450000608806E-2</c:v>
                </c:pt>
                <c:pt idx="87">
                  <c:v>5.616244999691844E-2</c:v>
                </c:pt>
                <c:pt idx="88">
                  <c:v>1.757099998940248E-3</c:v>
                </c:pt>
                <c:pt idx="89">
                  <c:v>1.6913599996769335E-2</c:v>
                </c:pt>
                <c:pt idx="90">
                  <c:v>1.1539200007973704E-2</c:v>
                </c:pt>
                <c:pt idx="91">
                  <c:v>1.705805000528926E-2</c:v>
                </c:pt>
                <c:pt idx="92">
                  <c:v>-8.7859999621286988E-4</c:v>
                </c:pt>
                <c:pt idx="93">
                  <c:v>-1.3999999937368557E-3</c:v>
                </c:pt>
                <c:pt idx="94">
                  <c:v>-9.6905000100377947E-4</c:v>
                </c:pt>
                <c:pt idx="95">
                  <c:v>-3.4060599995427765E-2</c:v>
                </c:pt>
                <c:pt idx="96">
                  <c:v>-3.7472699994395953E-2</c:v>
                </c:pt>
                <c:pt idx="97">
                  <c:v>3.2463700001244433E-2</c:v>
                </c:pt>
                <c:pt idx="98">
                  <c:v>-3.0387699996936135E-2</c:v>
                </c:pt>
                <c:pt idx="99">
                  <c:v>-1.030749999335967E-2</c:v>
                </c:pt>
                <c:pt idx="100">
                  <c:v>-1.1543150001671165E-2</c:v>
                </c:pt>
                <c:pt idx="101">
                  <c:v>-3.9606499994988553E-3</c:v>
                </c:pt>
                <c:pt idx="102">
                  <c:v>-1.5156499939621426E-3</c:v>
                </c:pt>
                <c:pt idx="103">
                  <c:v>-4.851949997828342E-3</c:v>
                </c:pt>
                <c:pt idx="104">
                  <c:v>-7.5958500019623898E-3</c:v>
                </c:pt>
                <c:pt idx="105">
                  <c:v>3.5041500013903715E-3</c:v>
                </c:pt>
                <c:pt idx="106">
                  <c:v>-5.6396499930997379E-3</c:v>
                </c:pt>
                <c:pt idx="107">
                  <c:v>-9.3169499959913082E-3</c:v>
                </c:pt>
                <c:pt idx="108">
                  <c:v>-1.586535000387812E-2</c:v>
                </c:pt>
                <c:pt idx="109">
                  <c:v>-4.4500499934656546E-3</c:v>
                </c:pt>
                <c:pt idx="111">
                  <c:v>-9.270700000342913E-3</c:v>
                </c:pt>
                <c:pt idx="112">
                  <c:v>2.9292999970493838E-3</c:v>
                </c:pt>
                <c:pt idx="113">
                  <c:v>-7.8509000013582408E-3</c:v>
                </c:pt>
                <c:pt idx="114">
                  <c:v>-9.2306499936967157E-3</c:v>
                </c:pt>
                <c:pt idx="115">
                  <c:v>-3.284500002337154E-3</c:v>
                </c:pt>
                <c:pt idx="116">
                  <c:v>-1.5050799993332475E-2</c:v>
                </c:pt>
                <c:pt idx="117">
                  <c:v>-1.2144050000642892E-2</c:v>
                </c:pt>
                <c:pt idx="118">
                  <c:v>-1.1744050003471784E-2</c:v>
                </c:pt>
                <c:pt idx="119">
                  <c:v>-1.4178949997585732E-2</c:v>
                </c:pt>
                <c:pt idx="120">
                  <c:v>-1.7187949990329798E-2</c:v>
                </c:pt>
                <c:pt idx="121">
                  <c:v>-1.573495000047842E-2</c:v>
                </c:pt>
                <c:pt idx="122">
                  <c:v>-1.8078199995215982E-2</c:v>
                </c:pt>
                <c:pt idx="123">
                  <c:v>-2.3220749993924983E-2</c:v>
                </c:pt>
                <c:pt idx="124">
                  <c:v>-2.317074999155011E-2</c:v>
                </c:pt>
                <c:pt idx="125">
                  <c:v>-2.1420749995741062E-2</c:v>
                </c:pt>
                <c:pt idx="126">
                  <c:v>-2.1420749995741062E-2</c:v>
                </c:pt>
                <c:pt idx="127">
                  <c:v>-1.9729499996174127E-2</c:v>
                </c:pt>
                <c:pt idx="128">
                  <c:v>-2.3838549997890368E-2</c:v>
                </c:pt>
                <c:pt idx="129">
                  <c:v>-2.3828550001780968E-2</c:v>
                </c:pt>
                <c:pt idx="130">
                  <c:v>-2.5075899997318629E-2</c:v>
                </c:pt>
                <c:pt idx="131">
                  <c:v>-3.3959299995331094E-2</c:v>
                </c:pt>
                <c:pt idx="132">
                  <c:v>-3.0103799996140879E-2</c:v>
                </c:pt>
                <c:pt idx="133">
                  <c:v>-2.3952199990162626E-2</c:v>
                </c:pt>
                <c:pt idx="134">
                  <c:v>-2.8305949992500246E-2</c:v>
                </c:pt>
                <c:pt idx="135">
                  <c:v>-2.8702849995170254E-2</c:v>
                </c:pt>
                <c:pt idx="136">
                  <c:v>-2.4602849996881559E-2</c:v>
                </c:pt>
                <c:pt idx="137">
                  <c:v>-2.9953749995911494E-2</c:v>
                </c:pt>
                <c:pt idx="138">
                  <c:v>-3.363724999508122E-2</c:v>
                </c:pt>
                <c:pt idx="139">
                  <c:v>-3.5309150000102818E-2</c:v>
                </c:pt>
                <c:pt idx="140">
                  <c:v>-4.0524600000935607E-2</c:v>
                </c:pt>
                <c:pt idx="141">
                  <c:v>-4.339944999810541E-2</c:v>
                </c:pt>
                <c:pt idx="142">
                  <c:v>-4.219944999931613E-2</c:v>
                </c:pt>
                <c:pt idx="143">
                  <c:v>-4.3774300000222865E-2</c:v>
                </c:pt>
                <c:pt idx="144">
                  <c:v>-5.210659999283962E-2</c:v>
                </c:pt>
                <c:pt idx="145">
                  <c:v>-5.4905331002373714E-2</c:v>
                </c:pt>
                <c:pt idx="146">
                  <c:v>-0.10335939999640686</c:v>
                </c:pt>
                <c:pt idx="147">
                  <c:v>-7.5435599996126257E-2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1-4478-9020-79E7E41830A3}"/>
            </c:ext>
          </c:extLst>
        </c:ser>
        <c:ser>
          <c:idx val="8"/>
          <c:order val="1"/>
          <c:tx>
            <c:strRef>
              <c:f>'Active 1'!$Y$1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1'!$X$2:$X$46</c:f>
              <c:numCache>
                <c:formatCode>General</c:formatCode>
                <c:ptCount val="45"/>
                <c:pt idx="0">
                  <c:v>-36000</c:v>
                </c:pt>
                <c:pt idx="1">
                  <c:v>-34000</c:v>
                </c:pt>
                <c:pt idx="2">
                  <c:v>-32000</c:v>
                </c:pt>
                <c:pt idx="3">
                  <c:v>-30000</c:v>
                </c:pt>
                <c:pt idx="4">
                  <c:v>-28000</c:v>
                </c:pt>
                <c:pt idx="5">
                  <c:v>-26000</c:v>
                </c:pt>
                <c:pt idx="6">
                  <c:v>-24000</c:v>
                </c:pt>
                <c:pt idx="7">
                  <c:v>-22000</c:v>
                </c:pt>
                <c:pt idx="8">
                  <c:v>-20000</c:v>
                </c:pt>
                <c:pt idx="9">
                  <c:v>-18000</c:v>
                </c:pt>
                <c:pt idx="10">
                  <c:v>-16000</c:v>
                </c:pt>
                <c:pt idx="11">
                  <c:v>-14000</c:v>
                </c:pt>
                <c:pt idx="12">
                  <c:v>-12000</c:v>
                </c:pt>
                <c:pt idx="13">
                  <c:v>-10000</c:v>
                </c:pt>
                <c:pt idx="14">
                  <c:v>-8000</c:v>
                </c:pt>
                <c:pt idx="15">
                  <c:v>-6000</c:v>
                </c:pt>
                <c:pt idx="16">
                  <c:v>-4000</c:v>
                </c:pt>
                <c:pt idx="17">
                  <c:v>-2000</c:v>
                </c:pt>
                <c:pt idx="18">
                  <c:v>0</c:v>
                </c:pt>
                <c:pt idx="19">
                  <c:v>4000</c:v>
                </c:pt>
                <c:pt idx="20">
                  <c:v>6000</c:v>
                </c:pt>
              </c:numCache>
            </c:numRef>
          </c:xVal>
          <c:yVal>
            <c:numRef>
              <c:f>'Active 1'!$Y$2:$Y$46</c:f>
              <c:numCache>
                <c:formatCode>0.00E+00</c:formatCode>
                <c:ptCount val="45"/>
                <c:pt idx="0">
                  <c:v>-0.77484945048013243</c:v>
                </c:pt>
                <c:pt idx="1">
                  <c:v>-0.69070523592576538</c:v>
                </c:pt>
                <c:pt idx="2">
                  <c:v>-0.61138298543664904</c:v>
                </c:pt>
                <c:pt idx="3">
                  <c:v>-0.53688269901278318</c:v>
                </c:pt>
                <c:pt idx="4">
                  <c:v>-0.46720437665416814</c:v>
                </c:pt>
                <c:pt idx="5">
                  <c:v>-0.40234801836080369</c:v>
                </c:pt>
                <c:pt idx="6">
                  <c:v>-0.34231362413268984</c:v>
                </c:pt>
                <c:pt idx="7">
                  <c:v>-0.28710119396982664</c:v>
                </c:pt>
                <c:pt idx="8">
                  <c:v>-0.23671072787221409</c:v>
                </c:pt>
                <c:pt idx="9">
                  <c:v>-0.19114222583985219</c:v>
                </c:pt>
                <c:pt idx="10">
                  <c:v>-0.15039568787274091</c:v>
                </c:pt>
                <c:pt idx="11">
                  <c:v>-0.11447111397088028</c:v>
                </c:pt>
                <c:pt idx="12">
                  <c:v>-8.3368504134270285E-2</c:v>
                </c:pt>
                <c:pt idx="13">
                  <c:v>-5.7087858362910915E-2</c:v>
                </c:pt>
                <c:pt idx="14">
                  <c:v>-3.5629176656802201E-2</c:v>
                </c:pt>
                <c:pt idx="15">
                  <c:v>-1.8992459015944131E-2</c:v>
                </c:pt>
                <c:pt idx="16">
                  <c:v>-7.1777054403366954E-3</c:v>
                </c:pt>
                <c:pt idx="17">
                  <c:v>-1.8491592997989985E-4</c:v>
                </c:pt>
                <c:pt idx="18">
                  <c:v>1.9859095151262556E-3</c:v>
                </c:pt>
                <c:pt idx="19">
                  <c:v>-8.1383317904133532E-3</c:v>
                </c:pt>
                <c:pt idx="20">
                  <c:v>-2.043339854105912E-2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81-4478-9020-79E7E4183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571696"/>
        <c:axId val="1"/>
      </c:scatterChart>
      <c:valAx>
        <c:axId val="3925716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5716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Residuals from quad fit</a:t>
            </a:r>
          </a:p>
        </c:rich>
      </c:tx>
      <c:layout>
        <c:manualLayout>
          <c:xMode val="edge"/>
          <c:yMode val="edge"/>
          <c:x val="0.37338541984577506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2315553733084"/>
          <c:y val="0.13071937142364756"/>
          <c:w val="0.8294584108759423"/>
          <c:h val="0.62091701426232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1'!$U$21:$U$959</c:f>
              <c:numCache>
                <c:formatCode>0.00E+00</c:formatCode>
                <c:ptCount val="939"/>
                <c:pt idx="0">
                  <c:v>2.5947912154237196E-3</c:v>
                </c:pt>
                <c:pt idx="1">
                  <c:v>-7.415965662302515E-3</c:v>
                </c:pt>
                <c:pt idx="2">
                  <c:v>-1.5018538386840641E-3</c:v>
                </c:pt>
                <c:pt idx="3">
                  <c:v>2.0257192360159659E-3</c:v>
                </c:pt>
                <c:pt idx="4">
                  <c:v>3.8304522459032764E-2</c:v>
                </c:pt>
                <c:pt idx="5">
                  <c:v>-6.3465040918153026E-2</c:v>
                </c:pt>
                <c:pt idx="6">
                  <c:v>2.749257125480109E-2</c:v>
                </c:pt>
                <c:pt idx="7">
                  <c:v>2.1832323371098361E-2</c:v>
                </c:pt>
                <c:pt idx="8">
                  <c:v>-3.4690706619966427E-3</c:v>
                </c:pt>
                <c:pt idx="9">
                  <c:v>-1.4390243330044294E-2</c:v>
                </c:pt>
                <c:pt idx="10">
                  <c:v>2.545536552738048E-2</c:v>
                </c:pt>
                <c:pt idx="11">
                  <c:v>1.2818162741729144E-2</c:v>
                </c:pt>
                <c:pt idx="12">
                  <c:v>4.4807839004435135E-2</c:v>
                </c:pt>
                <c:pt idx="13">
                  <c:v>1.1234697286941486E-3</c:v>
                </c:pt>
                <c:pt idx="14">
                  <c:v>1.5664842360667786E-2</c:v>
                </c:pt>
                <c:pt idx="15">
                  <c:v>1.1985558108082106E-2</c:v>
                </c:pt>
                <c:pt idx="16">
                  <c:v>2.2992456249487647E-4</c:v>
                </c:pt>
                <c:pt idx="17">
                  <c:v>1.1411081215864316E-2</c:v>
                </c:pt>
                <c:pt idx="18">
                  <c:v>3.3015005212205351E-2</c:v>
                </c:pt>
                <c:pt idx="19">
                  <c:v>4.4954795555670057E-3</c:v>
                </c:pt>
                <c:pt idx="20">
                  <c:v>6.0033907118961505E-3</c:v>
                </c:pt>
                <c:pt idx="21">
                  <c:v>-1.1671736889571793E-2</c:v>
                </c:pt>
                <c:pt idx="22">
                  <c:v>-4.1577878976364335E-3</c:v>
                </c:pt>
                <c:pt idx="23">
                  <c:v>1.0356808199451756E-2</c:v>
                </c:pt>
                <c:pt idx="24">
                  <c:v>8.3377509524908133E-3</c:v>
                </c:pt>
                <c:pt idx="25">
                  <c:v>4.0907636537069941E-2</c:v>
                </c:pt>
                <c:pt idx="26">
                  <c:v>8.4722634854247914E-4</c:v>
                </c:pt>
                <c:pt idx="27">
                  <c:v>1.047226347128033E-3</c:v>
                </c:pt>
                <c:pt idx="28">
                  <c:v>-3.1433026282584514E-2</c:v>
                </c:pt>
                <c:pt idx="29">
                  <c:v>-5.7303017163085335E-3</c:v>
                </c:pt>
                <c:pt idx="30">
                  <c:v>-2.8236473048860733E-3</c:v>
                </c:pt>
                <c:pt idx="31">
                  <c:v>-2.1556596506062675E-3</c:v>
                </c:pt>
                <c:pt idx="32">
                  <c:v>-2.2532853228063976E-2</c:v>
                </c:pt>
                <c:pt idx="33">
                  <c:v>-4.9461274309810788E-3</c:v>
                </c:pt>
                <c:pt idx="34">
                  <c:v>-2.8885017983720285E-2</c:v>
                </c:pt>
                <c:pt idx="35">
                  <c:v>-1.1511702417427411E-2</c:v>
                </c:pt>
                <c:pt idx="36">
                  <c:v>-2.2853538267067514E-2</c:v>
                </c:pt>
                <c:pt idx="37">
                  <c:v>-4.5872368180006895E-3</c:v>
                </c:pt>
                <c:pt idx="38">
                  <c:v>-5.7975718683880295E-3</c:v>
                </c:pt>
                <c:pt idx="39">
                  <c:v>-6.7961404768108191E-3</c:v>
                </c:pt>
                <c:pt idx="40">
                  <c:v>-1.4711475513102895E-2</c:v>
                </c:pt>
                <c:pt idx="41">
                  <c:v>-2.20805670012299E-2</c:v>
                </c:pt>
                <c:pt idx="42">
                  <c:v>-1.0547480500460574E-2</c:v>
                </c:pt>
                <c:pt idx="43">
                  <c:v>-8.1043185245096294E-3</c:v>
                </c:pt>
                <c:pt idx="44">
                  <c:v>-2.9784619337638318E-3</c:v>
                </c:pt>
                <c:pt idx="45">
                  <c:v>-6.1893640416192247E-3</c:v>
                </c:pt>
                <c:pt idx="46">
                  <c:v>-1.9989436766411545E-2</c:v>
                </c:pt>
                <c:pt idx="47">
                  <c:v>-1.4589436771859782E-2</c:v>
                </c:pt>
                <c:pt idx="48">
                  <c:v>-7.6894367715454603E-3</c:v>
                </c:pt>
                <c:pt idx="49">
                  <c:v>7.6105632275697832E-3</c:v>
                </c:pt>
                <c:pt idx="50">
                  <c:v>-1.4752060953056409E-2</c:v>
                </c:pt>
                <c:pt idx="51">
                  <c:v>-8.832815676612274E-3</c:v>
                </c:pt>
                <c:pt idx="52">
                  <c:v>-7.9939697987687908E-3</c:v>
                </c:pt>
                <c:pt idx="53">
                  <c:v>-1.1911158528682686E-2</c:v>
                </c:pt>
                <c:pt idx="54">
                  <c:v>-2.9394394661824419E-3</c:v>
                </c:pt>
                <c:pt idx="55">
                  <c:v>-1.0631136309547276E-2</c:v>
                </c:pt>
                <c:pt idx="56">
                  <c:v>2.4381366147952221E-3</c:v>
                </c:pt>
                <c:pt idx="57">
                  <c:v>-3.4416589606583448E-3</c:v>
                </c:pt>
                <c:pt idx="58">
                  <c:v>-1.2909007009103801E-2</c:v>
                </c:pt>
                <c:pt idx="59">
                  <c:v>2.4182955952980964E-2</c:v>
                </c:pt>
                <c:pt idx="60">
                  <c:v>-4.1443772798940154E-3</c:v>
                </c:pt>
                <c:pt idx="61">
                  <c:v>-1.5698134928156804E-3</c:v>
                </c:pt>
                <c:pt idx="62">
                  <c:v>-1.2218534465407438E-3</c:v>
                </c:pt>
                <c:pt idx="63">
                  <c:v>-5.4427435216094361E-4</c:v>
                </c:pt>
                <c:pt idx="64">
                  <c:v>-9.3673797859108315E-4</c:v>
                </c:pt>
                <c:pt idx="65">
                  <c:v>-8.8820129584991289E-3</c:v>
                </c:pt>
                <c:pt idx="66">
                  <c:v>1.000930152879867E-2</c:v>
                </c:pt>
                <c:pt idx="67">
                  <c:v>1.3696695952196129E-2</c:v>
                </c:pt>
                <c:pt idx="68">
                  <c:v>-1.8427354624947101E-2</c:v>
                </c:pt>
                <c:pt idx="69">
                  <c:v>-1.0393540479871951E-2</c:v>
                </c:pt>
                <c:pt idx="70">
                  <c:v>5.1716260884353757E-2</c:v>
                </c:pt>
                <c:pt idx="71">
                  <c:v>-5.5703679550262508E-2</c:v>
                </c:pt>
                <c:pt idx="72">
                  <c:v>4.1648832427032455E-2</c:v>
                </c:pt>
                <c:pt idx="73">
                  <c:v>1.2669387562966664E-4</c:v>
                </c:pt>
                <c:pt idx="74">
                  <c:v>1.6665427526676799E-2</c:v>
                </c:pt>
                <c:pt idx="75">
                  <c:v>-5.04740753285156E-3</c:v>
                </c:pt>
                <c:pt idx="76">
                  <c:v>-1.8467581902989208E-2</c:v>
                </c:pt>
                <c:pt idx="77">
                  <c:v>-2.4193187076710226E-3</c:v>
                </c:pt>
                <c:pt idx="78">
                  <c:v>-3.7839581923110816E-3</c:v>
                </c:pt>
                <c:pt idx="79">
                  <c:v>-2.6982418108578809E-3</c:v>
                </c:pt>
                <c:pt idx="80">
                  <c:v>7.7319457933655274E-4</c:v>
                </c:pt>
                <c:pt idx="81">
                  <c:v>-2.1524979071916128E-3</c:v>
                </c:pt>
                <c:pt idx="82">
                  <c:v>8.1907027536220443E-3</c:v>
                </c:pt>
                <c:pt idx="83">
                  <c:v>-3.8838452967517108E-3</c:v>
                </c:pt>
                <c:pt idx="84">
                  <c:v>2.9161547060888231E-3</c:v>
                </c:pt>
                <c:pt idx="85">
                  <c:v>1.2105695133074704E-2</c:v>
                </c:pt>
                <c:pt idx="86">
                  <c:v>2.5226578795227259E-2</c:v>
                </c:pt>
                <c:pt idx="87">
                  <c:v>5.5326578791536893E-2</c:v>
                </c:pt>
                <c:pt idx="88">
                  <c:v>8.6597787518668417E-4</c:v>
                </c:pt>
                <c:pt idx="89">
                  <c:v>1.5672928538539833E-2</c:v>
                </c:pt>
                <c:pt idx="90">
                  <c:v>1.0214866273292707E-2</c:v>
                </c:pt>
                <c:pt idx="91">
                  <c:v>1.5694351953092205E-2</c:v>
                </c:pt>
                <c:pt idx="92">
                  <c:v>-2.8697771043584546E-3</c:v>
                </c:pt>
                <c:pt idx="93">
                  <c:v>-3.3859095088631113E-3</c:v>
                </c:pt>
                <c:pt idx="94">
                  <c:v>-2.9507364241614055E-3</c:v>
                </c:pt>
                <c:pt idx="95">
                  <c:v>-3.5962864946953624E-2</c:v>
                </c:pt>
                <c:pt idx="96">
                  <c:v>-3.9374499494451883E-2</c:v>
                </c:pt>
                <c:pt idx="97">
                  <c:v>3.1204596420673879E-2</c:v>
                </c:pt>
                <c:pt idx="98">
                  <c:v>-3.0956406214697803E-2</c:v>
                </c:pt>
                <c:pt idx="99">
                  <c:v>-9.4490509203791935E-3</c:v>
                </c:pt>
                <c:pt idx="100">
                  <c:v>-1.0203234214998852E-2</c:v>
                </c:pt>
                <c:pt idx="101">
                  <c:v>-1.7957352216006472E-3</c:v>
                </c:pt>
                <c:pt idx="102">
                  <c:v>2.195908855250805E-3</c:v>
                </c:pt>
                <c:pt idx="103">
                  <c:v>-1.1292610569943783E-3</c:v>
                </c:pt>
                <c:pt idx="104">
                  <c:v>-2.4629284963978582E-3</c:v>
                </c:pt>
                <c:pt idx="105">
                  <c:v>8.637071506954903E-3</c:v>
                </c:pt>
                <c:pt idx="106">
                  <c:v>-1.797817998294704E-4</c:v>
                </c:pt>
                <c:pt idx="107">
                  <c:v>-2.9269058730002464E-3</c:v>
                </c:pt>
                <c:pt idx="108">
                  <c:v>-9.4573146052090613E-3</c:v>
                </c:pt>
                <c:pt idx="109">
                  <c:v>1.989516549044024E-3</c:v>
                </c:pt>
                <c:pt idx="111">
                  <c:v>-2.7112304688260164E-3</c:v>
                </c:pt>
                <c:pt idx="112">
                  <c:v>9.4887695285662804E-3</c:v>
                </c:pt>
                <c:pt idx="113">
                  <c:v>4.3125792643876858E-4</c:v>
                </c:pt>
                <c:pt idx="114">
                  <c:v>-4.5750456056067521E-4</c:v>
                </c:pt>
                <c:pt idx="115">
                  <c:v>7.1723993170884053E-3</c:v>
                </c:pt>
                <c:pt idx="116">
                  <c:v>-2.878581995583978E-3</c:v>
                </c:pt>
                <c:pt idx="117">
                  <c:v>2.1872651032298941E-4</c:v>
                </c:pt>
                <c:pt idx="118">
                  <c:v>6.1872650749409709E-4</c:v>
                </c:pt>
                <c:pt idx="119">
                  <c:v>-1.4073817765458026E-3</c:v>
                </c:pt>
                <c:pt idx="120">
                  <c:v>-2.6355198486172522E-3</c:v>
                </c:pt>
                <c:pt idx="121">
                  <c:v>-7.3746744972901131E-4</c:v>
                </c:pt>
                <c:pt idx="122">
                  <c:v>4.982394048060855E-4</c:v>
                </c:pt>
                <c:pt idx="123">
                  <c:v>-4.1804731600190922E-3</c:v>
                </c:pt>
                <c:pt idx="124">
                  <c:v>-4.1304731576442197E-3</c:v>
                </c:pt>
                <c:pt idx="125">
                  <c:v>-2.3804731618351713E-3</c:v>
                </c:pt>
                <c:pt idx="126">
                  <c:v>-2.3804731618351713E-3</c:v>
                </c:pt>
                <c:pt idx="127">
                  <c:v>-6.1523747009316343E-5</c:v>
                </c:pt>
                <c:pt idx="128">
                  <c:v>-1.71639469674131E-3</c:v>
                </c:pt>
                <c:pt idx="129">
                  <c:v>-1.7063947006319101E-3</c:v>
                </c:pt>
                <c:pt idx="130">
                  <c:v>-2.5440893378927999E-3</c:v>
                </c:pt>
                <c:pt idx="131">
                  <c:v>-8.6299235194490266E-3</c:v>
                </c:pt>
                <c:pt idx="132">
                  <c:v>-4.4079784513815293E-3</c:v>
                </c:pt>
                <c:pt idx="133">
                  <c:v>1.776312587727636E-3</c:v>
                </c:pt>
                <c:pt idx="134">
                  <c:v>-2.2700209563106116E-3</c:v>
                </c:pt>
                <c:pt idx="135">
                  <c:v>-2.4089062498873839E-4</c:v>
                </c:pt>
                <c:pt idx="136">
                  <c:v>3.8591093732999564E-3</c:v>
                </c:pt>
                <c:pt idx="137">
                  <c:v>-1.242789616391602E-3</c:v>
                </c:pt>
                <c:pt idx="138">
                  <c:v>7.801154808380617E-4</c:v>
                </c:pt>
                <c:pt idx="139">
                  <c:v>-5.2546863172531211E-4</c:v>
                </c:pt>
                <c:pt idx="140">
                  <c:v>-1.7343366468357269E-3</c:v>
                </c:pt>
                <c:pt idx="141">
                  <c:v>-1.2867704310171035E-3</c:v>
                </c:pt>
                <c:pt idx="142">
                  <c:v>-8.677043222782288E-5</c:v>
                </c:pt>
                <c:pt idx="143">
                  <c:v>1.7908830277789667E-3</c:v>
                </c:pt>
                <c:pt idx="144">
                  <c:v>1.9796149789957709E-3</c:v>
                </c:pt>
                <c:pt idx="145">
                  <c:v>-7.4932815848714751E-4</c:v>
                </c:pt>
                <c:pt idx="146">
                  <c:v>-4.491256685981819E-2</c:v>
                </c:pt>
                <c:pt idx="147">
                  <c:v>-1.5507095015397224E-2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F8-4F0F-B895-09B2C3EF6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572416"/>
        <c:axId val="1"/>
      </c:scatterChart>
      <c:valAx>
        <c:axId val="39257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7251283512039"/>
              <c:y val="0.83987202580069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63824289405683E-2"/>
              <c:y val="0.32679841490401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5724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607289398902656"/>
          <c:y val="0.91503576758787508"/>
          <c:w val="8.3979463807334176E-2"/>
          <c:h val="6.53598202185511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Diagr.</a:t>
            </a:r>
          </a:p>
        </c:rich>
      </c:tx>
      <c:layout>
        <c:manualLayout>
          <c:xMode val="edge"/>
          <c:yMode val="edge"/>
          <c:x val="0.4191461836998706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62613195342816E-2"/>
          <c:y val="0.12422379085760211"/>
          <c:w val="0.86545924967658472"/>
          <c:h val="0.6397525229166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2'!$H$21:$H$959</c:f>
              <c:numCache>
                <c:formatCode>General</c:formatCode>
                <c:ptCount val="939"/>
                <c:pt idx="4">
                  <c:v>-0.34032909999586991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9-475C-8CAC-14180CC0BFC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Whitney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2'!$I$21:$I$959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99-475C-8CAC-14180CC0BFC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Demircan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2'!$J$21:$J$959</c:f>
              <c:numCache>
                <c:formatCode>General</c:formatCode>
                <c:ptCount val="9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99-475C-8CAC-14180CC0BFC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2'!$K$21:$K$959</c:f>
              <c:numCache>
                <c:formatCode>General</c:formatCode>
                <c:ptCount val="939"/>
                <c:pt idx="100">
                  <c:v>-1.1543150001671165E-2</c:v>
                </c:pt>
                <c:pt idx="102">
                  <c:v>-1.5156499939621426E-3</c:v>
                </c:pt>
                <c:pt idx="103">
                  <c:v>-4.851949997828342E-3</c:v>
                </c:pt>
                <c:pt idx="104">
                  <c:v>-7.5958500019623898E-3</c:v>
                </c:pt>
                <c:pt idx="106">
                  <c:v>-5.6396499930997379E-3</c:v>
                </c:pt>
                <c:pt idx="107">
                  <c:v>-9.3169499959913082E-3</c:v>
                </c:pt>
                <c:pt idx="108">
                  <c:v>-1.586535000387812E-2</c:v>
                </c:pt>
                <c:pt idx="109">
                  <c:v>-4.4500499934656546E-3</c:v>
                </c:pt>
                <c:pt idx="111">
                  <c:v>-9.270700000342913E-3</c:v>
                </c:pt>
                <c:pt idx="112">
                  <c:v>2.9292999970493838E-3</c:v>
                </c:pt>
                <c:pt idx="113">
                  <c:v>-7.8509000013582408E-3</c:v>
                </c:pt>
                <c:pt idx="114">
                  <c:v>-9.2306499936967157E-3</c:v>
                </c:pt>
                <c:pt idx="115">
                  <c:v>-3.284500002337154E-3</c:v>
                </c:pt>
                <c:pt idx="116">
                  <c:v>-1.5050799993332475E-2</c:v>
                </c:pt>
                <c:pt idx="117">
                  <c:v>-1.2144050000642892E-2</c:v>
                </c:pt>
                <c:pt idx="119">
                  <c:v>-1.4178949997585732E-2</c:v>
                </c:pt>
                <c:pt idx="140">
                  <c:v>-4.0524600000935607E-2</c:v>
                </c:pt>
                <c:pt idx="141">
                  <c:v>-4.339944999810541E-2</c:v>
                </c:pt>
                <c:pt idx="142">
                  <c:v>-4.219944999931613E-2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99-475C-8CAC-14180CC0BFC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2'!$L$21:$L$959</c:f>
              <c:numCache>
                <c:formatCode>General</c:formatCode>
                <c:ptCount val="939"/>
                <c:pt idx="101">
                  <c:v>-3.9606499994988553E-3</c:v>
                </c:pt>
                <c:pt idx="122">
                  <c:v>-1.8078199995215982E-2</c:v>
                </c:pt>
                <c:pt idx="139">
                  <c:v>-3.5309150000102818E-2</c:v>
                </c:pt>
                <c:pt idx="143">
                  <c:v>-4.3774300000222865E-2</c:v>
                </c:pt>
                <c:pt idx="144">
                  <c:v>-5.210659999283962E-2</c:v>
                </c:pt>
                <c:pt idx="145">
                  <c:v>-5.4905331002373714E-2</c:v>
                </c:pt>
                <c:pt idx="146">
                  <c:v>-0.10335939999640686</c:v>
                </c:pt>
                <c:pt idx="147">
                  <c:v>-7.5435599996126257E-2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99-475C-8CAC-14180CC0BFC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'Active 2'!$D$21:$D$36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2'!$M$21:$M$959</c:f>
              <c:numCache>
                <c:formatCode>General</c:formatCode>
                <c:ptCount val="939"/>
                <c:pt idx="85">
                  <c:v>1.2895200001366902E-2</c:v>
                </c:pt>
                <c:pt idx="86">
                  <c:v>2.6062450000608806E-2</c:v>
                </c:pt>
                <c:pt idx="88">
                  <c:v>1.757099998940248E-3</c:v>
                </c:pt>
                <c:pt idx="89">
                  <c:v>1.6913599996769335E-2</c:v>
                </c:pt>
                <c:pt idx="90">
                  <c:v>1.1539200007973704E-2</c:v>
                </c:pt>
                <c:pt idx="91">
                  <c:v>1.705805000528926E-2</c:v>
                </c:pt>
                <c:pt idx="95">
                  <c:v>-3.4060599995427765E-2</c:v>
                </c:pt>
                <c:pt idx="96">
                  <c:v>-3.7472699994395953E-2</c:v>
                </c:pt>
                <c:pt idx="98">
                  <c:v>-3.0387699996936135E-2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99-475C-8CAC-14180CC0BFC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2'!$N$21:$N$959</c:f>
              <c:numCache>
                <c:formatCode>General</c:formatCode>
                <c:ptCount val="939"/>
                <c:pt idx="0">
                  <c:v>-0.75106529999902705</c:v>
                </c:pt>
                <c:pt idx="1">
                  <c:v>-0.62953619999825605</c:v>
                </c:pt>
                <c:pt idx="2">
                  <c:v>-0.38055969999550143</c:v>
                </c:pt>
                <c:pt idx="3">
                  <c:v>-0.37662304999685148</c:v>
                </c:pt>
                <c:pt idx="5">
                  <c:v>-0.44197749999875668</c:v>
                </c:pt>
                <c:pt idx="6">
                  <c:v>-0.35098959999595536</c:v>
                </c:pt>
                <c:pt idx="7">
                  <c:v>-0.35639244999765651</c:v>
                </c:pt>
                <c:pt idx="8">
                  <c:v>-0.38090704999558511</c:v>
                </c:pt>
                <c:pt idx="9">
                  <c:v>-0.3918130999954883</c:v>
                </c:pt>
                <c:pt idx="10">
                  <c:v>-0.34721884999453323</c:v>
                </c:pt>
                <c:pt idx="11">
                  <c:v>-0.35961564999524853</c:v>
                </c:pt>
                <c:pt idx="12">
                  <c:v>-0.32548079999833135</c:v>
                </c:pt>
                <c:pt idx="13">
                  <c:v>-0.36732494999523624</c:v>
                </c:pt>
                <c:pt idx="14">
                  <c:v>-0.34534994999557966</c:v>
                </c:pt>
                <c:pt idx="15">
                  <c:v>-0.34868909999568132</c:v>
                </c:pt>
                <c:pt idx="16">
                  <c:v>-0.35721404999640072</c:v>
                </c:pt>
                <c:pt idx="17">
                  <c:v>-0.33696504999534227</c:v>
                </c:pt>
                <c:pt idx="18">
                  <c:v>-0.31444619999456336</c:v>
                </c:pt>
                <c:pt idx="19">
                  <c:v>-0.34083554999597254</c:v>
                </c:pt>
                <c:pt idx="20">
                  <c:v>-0.33841669999674195</c:v>
                </c:pt>
                <c:pt idx="21">
                  <c:v>-0.28764854999462841</c:v>
                </c:pt>
                <c:pt idx="22">
                  <c:v>-0.26204559999678168</c:v>
                </c:pt>
                <c:pt idx="23">
                  <c:v>-0.2388684999968973</c:v>
                </c:pt>
                <c:pt idx="24">
                  <c:v>-0.23198499999853084</c:v>
                </c:pt>
                <c:pt idx="25">
                  <c:v>-0.19062569999732659</c:v>
                </c:pt>
                <c:pt idx="26">
                  <c:v>-0.20571789999667089</c:v>
                </c:pt>
                <c:pt idx="27">
                  <c:v>-0.20551789999808534</c:v>
                </c:pt>
                <c:pt idx="28">
                  <c:v>-0.2075788999973156</c:v>
                </c:pt>
                <c:pt idx="29">
                  <c:v>-0.1811205499980133</c:v>
                </c:pt>
                <c:pt idx="30">
                  <c:v>-0.16724244999932125</c:v>
                </c:pt>
                <c:pt idx="31">
                  <c:v>-0.16300834999856306</c:v>
                </c:pt>
                <c:pt idx="32">
                  <c:v>-0.18284109999513021</c:v>
                </c:pt>
                <c:pt idx="33">
                  <c:v>-0.16184044999681646</c:v>
                </c:pt>
                <c:pt idx="34">
                  <c:v>-0.18526109999220353</c:v>
                </c:pt>
                <c:pt idx="35">
                  <c:v>-0.16276154999650316</c:v>
                </c:pt>
                <c:pt idx="36">
                  <c:v>-0.17370959999243496</c:v>
                </c:pt>
                <c:pt idx="37">
                  <c:v>-0.14882644999306649</c:v>
                </c:pt>
                <c:pt idx="38">
                  <c:v>-0.14948339999682503</c:v>
                </c:pt>
                <c:pt idx="39">
                  <c:v>-0.14262589999998454</c:v>
                </c:pt>
                <c:pt idx="40">
                  <c:v>-0.14993125000182772</c:v>
                </c:pt>
                <c:pt idx="41">
                  <c:v>-0.15253169999778038</c:v>
                </c:pt>
                <c:pt idx="42">
                  <c:v>-0.13413859999855049</c:v>
                </c:pt>
                <c:pt idx="43">
                  <c:v>-0.12596789999952307</c:v>
                </c:pt>
                <c:pt idx="44">
                  <c:v>-0.12027325000235578</c:v>
                </c:pt>
                <c:pt idx="45">
                  <c:v>-0.12254479999683099</c:v>
                </c:pt>
                <c:pt idx="46">
                  <c:v>-0.119710999992094</c:v>
                </c:pt>
                <c:pt idx="47">
                  <c:v>-0.11431099999754224</c:v>
                </c:pt>
                <c:pt idx="48">
                  <c:v>-0.10741099999722792</c:v>
                </c:pt>
                <c:pt idx="49">
                  <c:v>-9.2110999998112675E-2</c:v>
                </c:pt>
                <c:pt idx="50">
                  <c:v>-0.11303025000233902</c:v>
                </c:pt>
                <c:pt idx="51">
                  <c:v>-0.1065597999986494</c:v>
                </c:pt>
                <c:pt idx="52">
                  <c:v>-0.1025523999996949</c:v>
                </c:pt>
                <c:pt idx="53">
                  <c:v>-0.10417949999828124</c:v>
                </c:pt>
                <c:pt idx="54">
                  <c:v>-9.474854999280069E-2</c:v>
                </c:pt>
                <c:pt idx="55">
                  <c:v>-9.7104549997311551E-2</c:v>
                </c:pt>
                <c:pt idx="56">
                  <c:v>-7.9722449998371303E-2</c:v>
                </c:pt>
                <c:pt idx="57">
                  <c:v>-8.0566349999571685E-2</c:v>
                </c:pt>
                <c:pt idx="58">
                  <c:v>-8.9571699994849041E-2</c:v>
                </c:pt>
                <c:pt idx="59">
                  <c:v>-4.8034449995611794E-2</c:v>
                </c:pt>
                <c:pt idx="60">
                  <c:v>-7.5927699996100273E-2</c:v>
                </c:pt>
                <c:pt idx="61">
                  <c:v>-7.33397999938461E-2</c:v>
                </c:pt>
                <c:pt idx="62">
                  <c:v>-6.3727599997946527E-2</c:v>
                </c:pt>
                <c:pt idx="63">
                  <c:v>-6.2632949993712828E-2</c:v>
                </c:pt>
                <c:pt idx="64">
                  <c:v>-6.2522999993234407E-2</c:v>
                </c:pt>
                <c:pt idx="65">
                  <c:v>-6.6880400001537055E-2</c:v>
                </c:pt>
                <c:pt idx="66">
                  <c:v>-3.1546049991447944E-2</c:v>
                </c:pt>
                <c:pt idx="67">
                  <c:v>-2.0821750003960915E-2</c:v>
                </c:pt>
                <c:pt idx="68">
                  <c:v>-4.6226999998907559E-2</c:v>
                </c:pt>
                <c:pt idx="69">
                  <c:v>-3.7264049999066629E-2</c:v>
                </c:pt>
                <c:pt idx="70">
                  <c:v>2.7536900000995956E-2</c:v>
                </c:pt>
                <c:pt idx="71">
                  <c:v>-7.8149299995857291E-2</c:v>
                </c:pt>
                <c:pt idx="72">
                  <c:v>2.4712350001209415E-2</c:v>
                </c:pt>
                <c:pt idx="73">
                  <c:v>-1.1718899993866216E-2</c:v>
                </c:pt>
                <c:pt idx="74">
                  <c:v>8.8395500060869381E-3</c:v>
                </c:pt>
                <c:pt idx="75">
                  <c:v>-1.1204349997569807E-2</c:v>
                </c:pt>
                <c:pt idx="76">
                  <c:v>-2.4485499998263549E-2</c:v>
                </c:pt>
                <c:pt idx="77">
                  <c:v>-2.4622999990242533E-3</c:v>
                </c:pt>
                <c:pt idx="78">
                  <c:v>-3.7708499949076213E-3</c:v>
                </c:pt>
                <c:pt idx="79">
                  <c:v>-2.6829499984160066E-3</c:v>
                </c:pt>
                <c:pt idx="80">
                  <c:v>7.9285000538220629E-4</c:v>
                </c:pt>
                <c:pt idx="81">
                  <c:v>-1.9936499957111664E-3</c:v>
                </c:pt>
                <c:pt idx="82">
                  <c:v>8.357949998753611E-3</c:v>
                </c:pt>
                <c:pt idx="83">
                  <c:v>-3.1079999971552752E-3</c:v>
                </c:pt>
                <c:pt idx="84">
                  <c:v>3.6920000056852587E-3</c:v>
                </c:pt>
                <c:pt idx="87">
                  <c:v>5.616244999691844E-2</c:v>
                </c:pt>
                <c:pt idx="92">
                  <c:v>-8.7859999621286988E-4</c:v>
                </c:pt>
                <c:pt idx="93">
                  <c:v>-1.3999999937368557E-3</c:v>
                </c:pt>
                <c:pt idx="94">
                  <c:v>-9.6905000100377947E-4</c:v>
                </c:pt>
                <c:pt idx="97">
                  <c:v>3.2463700001244433E-2</c:v>
                </c:pt>
                <c:pt idx="99">
                  <c:v>-1.030749999335967E-2</c:v>
                </c:pt>
                <c:pt idx="105">
                  <c:v>3.5041500013903715E-3</c:v>
                </c:pt>
                <c:pt idx="118">
                  <c:v>-1.1744050003471784E-2</c:v>
                </c:pt>
                <c:pt idx="120">
                  <c:v>-1.7187949990329798E-2</c:v>
                </c:pt>
                <c:pt idx="121">
                  <c:v>-1.573495000047842E-2</c:v>
                </c:pt>
                <c:pt idx="123">
                  <c:v>-2.3220749993924983E-2</c:v>
                </c:pt>
                <c:pt idx="124">
                  <c:v>-2.317074999155011E-2</c:v>
                </c:pt>
                <c:pt idx="125">
                  <c:v>-2.1420749995741062E-2</c:v>
                </c:pt>
                <c:pt idx="126">
                  <c:v>-2.1420749995741062E-2</c:v>
                </c:pt>
                <c:pt idx="127">
                  <c:v>-1.9729499996174127E-2</c:v>
                </c:pt>
                <c:pt idx="128">
                  <c:v>-2.3838549997890368E-2</c:v>
                </c:pt>
                <c:pt idx="129">
                  <c:v>-2.3828550001780968E-2</c:v>
                </c:pt>
                <c:pt idx="130">
                  <c:v>-2.5075899997318629E-2</c:v>
                </c:pt>
                <c:pt idx="131">
                  <c:v>-3.3959299995331094E-2</c:v>
                </c:pt>
                <c:pt idx="132">
                  <c:v>-3.0103799996140879E-2</c:v>
                </c:pt>
                <c:pt idx="133">
                  <c:v>-2.3952199990162626E-2</c:v>
                </c:pt>
                <c:pt idx="134">
                  <c:v>-2.8305949992500246E-2</c:v>
                </c:pt>
                <c:pt idx="135">
                  <c:v>-2.8702849995170254E-2</c:v>
                </c:pt>
                <c:pt idx="136">
                  <c:v>-2.4602849996881559E-2</c:v>
                </c:pt>
                <c:pt idx="137">
                  <c:v>-2.9953749995911494E-2</c:v>
                </c:pt>
                <c:pt idx="138">
                  <c:v>-3.363724999508122E-2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99-475C-8CAC-14180CC0BFC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2'!$O$21:$O$959</c:f>
              <c:numCache>
                <c:formatCode>General</c:formatCode>
                <c:ptCount val="939"/>
                <c:pt idx="0">
                  <c:v>0.37210530443304779</c:v>
                </c:pt>
                <c:pt idx="1">
                  <c:v>0.34125730893840833</c:v>
                </c:pt>
                <c:pt idx="2">
                  <c:v>0.27404899419551937</c:v>
                </c:pt>
                <c:pt idx="3">
                  <c:v>0.27392002301584217</c:v>
                </c:pt>
                <c:pt idx="7">
                  <c:v>0.27378627512580661</c:v>
                </c:pt>
                <c:pt idx="9">
                  <c:v>0.27353310947681064</c:v>
                </c:pt>
                <c:pt idx="10">
                  <c:v>0.27202844571391016</c:v>
                </c:pt>
                <c:pt idx="13">
                  <c:v>0.2706814133928373</c:v>
                </c:pt>
                <c:pt idx="14">
                  <c:v>0.2682930582136302</c:v>
                </c:pt>
                <c:pt idx="16">
                  <c:v>0.26713709430689392</c:v>
                </c:pt>
                <c:pt idx="17">
                  <c:v>0.26417553388467707</c:v>
                </c:pt>
                <c:pt idx="22">
                  <c:v>0.23221456487652709</c:v>
                </c:pt>
                <c:pt idx="23">
                  <c:v>0.22888042104635392</c:v>
                </c:pt>
                <c:pt idx="24">
                  <c:v>0.2253934224847115</c:v>
                </c:pt>
                <c:pt idx="26">
                  <c:v>0.21155051586602691</c:v>
                </c:pt>
                <c:pt idx="42">
                  <c:v>0.17174141173900226</c:v>
                </c:pt>
                <c:pt idx="47">
                  <c:v>0.15794627222390178</c:v>
                </c:pt>
                <c:pt idx="48">
                  <c:v>0.15794627222390178</c:v>
                </c:pt>
                <c:pt idx="87">
                  <c:v>4.7074048094747821E-2</c:v>
                </c:pt>
                <c:pt idx="97">
                  <c:v>2.3309914061636752E-2</c:v>
                </c:pt>
                <c:pt idx="99">
                  <c:v>1.306864705319653E-2</c:v>
                </c:pt>
                <c:pt idx="100">
                  <c:v>1.1382468296676284E-2</c:v>
                </c:pt>
                <c:pt idx="101">
                  <c:v>8.7552775995484305E-3</c:v>
                </c:pt>
                <c:pt idx="102">
                  <c:v>4.4562382769755722E-3</c:v>
                </c:pt>
                <c:pt idx="103">
                  <c:v>4.4275780148250871E-3</c:v>
                </c:pt>
                <c:pt idx="104">
                  <c:v>9.9789997748363224E-4</c:v>
                </c:pt>
                <c:pt idx="105">
                  <c:v>9.9789997748363224E-4</c:v>
                </c:pt>
                <c:pt idx="106">
                  <c:v>2.5273316157100462E-4</c:v>
                </c:pt>
                <c:pt idx="107">
                  <c:v>-1.7821454511134857E-3</c:v>
                </c:pt>
                <c:pt idx="108">
                  <c:v>-1.8203591339807992E-3</c:v>
                </c:pt>
                <c:pt idx="109">
                  <c:v>-1.8872330789985944E-3</c:v>
                </c:pt>
                <c:pt idx="110">
                  <c:v>-2.0209809690341987E-3</c:v>
                </c:pt>
                <c:pt idx="111">
                  <c:v>-2.1403987279945552E-3</c:v>
                </c:pt>
                <c:pt idx="112">
                  <c:v>-2.1403987279945552E-3</c:v>
                </c:pt>
                <c:pt idx="113">
                  <c:v>-5.5987370274864987E-3</c:v>
                </c:pt>
                <c:pt idx="114">
                  <c:v>-6.5301955473772849E-3</c:v>
                </c:pt>
                <c:pt idx="115">
                  <c:v>-9.5729600456871816E-3</c:v>
                </c:pt>
                <c:pt idx="116">
                  <c:v>-1.246764652288624E-2</c:v>
                </c:pt>
                <c:pt idx="117">
                  <c:v>-1.2778132696183164E-2</c:v>
                </c:pt>
                <c:pt idx="118">
                  <c:v>-1.2778132696183164E-2</c:v>
                </c:pt>
                <c:pt idx="119">
                  <c:v>-1.343731872564434E-2</c:v>
                </c:pt>
                <c:pt idx="120">
                  <c:v>-1.6207810733524626E-2</c:v>
                </c:pt>
                <c:pt idx="121">
                  <c:v>-1.687655018370262E-2</c:v>
                </c:pt>
                <c:pt idx="122">
                  <c:v>-2.1963746715413839E-2</c:v>
                </c:pt>
                <c:pt idx="123">
                  <c:v>-2.258949577236611E-2</c:v>
                </c:pt>
                <c:pt idx="124">
                  <c:v>-2.258949577236611E-2</c:v>
                </c:pt>
                <c:pt idx="125">
                  <c:v>-2.258949577236611E-2</c:v>
                </c:pt>
                <c:pt idx="126">
                  <c:v>-2.258949577236611E-2</c:v>
                </c:pt>
                <c:pt idx="127">
                  <c:v>-2.3425420085088605E-2</c:v>
                </c:pt>
                <c:pt idx="128">
                  <c:v>-2.6582825632000449E-2</c:v>
                </c:pt>
                <c:pt idx="129">
                  <c:v>-2.6582825632000449E-2</c:v>
                </c:pt>
                <c:pt idx="130">
                  <c:v>-2.709393364035078E-2</c:v>
                </c:pt>
                <c:pt idx="131">
                  <c:v>-3.0475844574108096E-2</c:v>
                </c:pt>
                <c:pt idx="132">
                  <c:v>-3.0905748506365377E-2</c:v>
                </c:pt>
                <c:pt idx="133">
                  <c:v>-3.094396218923269E-2</c:v>
                </c:pt>
                <c:pt idx="134">
                  <c:v>-3.1302215466113767E-2</c:v>
                </c:pt>
                <c:pt idx="135">
                  <c:v>-3.4063154053277214E-2</c:v>
                </c:pt>
                <c:pt idx="136">
                  <c:v>-3.4063154053277214E-2</c:v>
                </c:pt>
                <c:pt idx="137">
                  <c:v>-3.4340203254065241E-2</c:v>
                </c:pt>
                <c:pt idx="138">
                  <c:v>-4.0406625409251384E-2</c:v>
                </c:pt>
                <c:pt idx="139">
                  <c:v>-4.0779208817207702E-2</c:v>
                </c:pt>
                <c:pt idx="140">
                  <c:v>-4.4739101704333151E-2</c:v>
                </c:pt>
                <c:pt idx="141">
                  <c:v>-4.7877400409811324E-2</c:v>
                </c:pt>
                <c:pt idx="142">
                  <c:v>-4.7877400409811324E-2</c:v>
                </c:pt>
                <c:pt idx="143">
                  <c:v>-5.1015699115289512E-2</c:v>
                </c:pt>
                <c:pt idx="144">
                  <c:v>-5.8304959122229716E-2</c:v>
                </c:pt>
                <c:pt idx="145">
                  <c:v>-5.8362279646530679E-2</c:v>
                </c:pt>
                <c:pt idx="146">
                  <c:v>-6.182061794602263E-2</c:v>
                </c:pt>
                <c:pt idx="147">
                  <c:v>-6.2986135273475713E-2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99-475C-8CAC-14180CC0BFCF}"/>
            </c:ext>
          </c:extLst>
        </c:ser>
        <c:ser>
          <c:idx val="8"/>
          <c:order val="8"/>
          <c:tx>
            <c:strRef>
              <c:f>'Active 2'!$Y$1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2'!$X$2:$X$46</c:f>
              <c:numCache>
                <c:formatCode>General</c:formatCode>
                <c:ptCount val="45"/>
                <c:pt idx="0">
                  <c:v>-36000</c:v>
                </c:pt>
                <c:pt idx="1">
                  <c:v>-34000</c:v>
                </c:pt>
                <c:pt idx="2">
                  <c:v>-32000</c:v>
                </c:pt>
                <c:pt idx="3">
                  <c:v>-30000</c:v>
                </c:pt>
                <c:pt idx="4">
                  <c:v>-28000</c:v>
                </c:pt>
                <c:pt idx="5">
                  <c:v>-26000</c:v>
                </c:pt>
                <c:pt idx="6">
                  <c:v>-24000</c:v>
                </c:pt>
                <c:pt idx="7">
                  <c:v>-22000</c:v>
                </c:pt>
                <c:pt idx="8">
                  <c:v>-20000</c:v>
                </c:pt>
                <c:pt idx="9">
                  <c:v>-18000</c:v>
                </c:pt>
                <c:pt idx="10">
                  <c:v>-16000</c:v>
                </c:pt>
                <c:pt idx="11">
                  <c:v>-14000</c:v>
                </c:pt>
                <c:pt idx="12">
                  <c:v>-12000</c:v>
                </c:pt>
                <c:pt idx="13">
                  <c:v>-10000</c:v>
                </c:pt>
                <c:pt idx="14">
                  <c:v>-8000</c:v>
                </c:pt>
                <c:pt idx="15">
                  <c:v>-6000</c:v>
                </c:pt>
                <c:pt idx="16">
                  <c:v>-4000</c:v>
                </c:pt>
                <c:pt idx="17">
                  <c:v>-2000</c:v>
                </c:pt>
                <c:pt idx="18">
                  <c:v>0</c:v>
                </c:pt>
                <c:pt idx="19">
                  <c:v>4000</c:v>
                </c:pt>
                <c:pt idx="20">
                  <c:v>6000</c:v>
                </c:pt>
              </c:numCache>
            </c:numRef>
          </c:xVal>
          <c:yVal>
            <c:numRef>
              <c:f>'Active 2'!$Y$2:$Y$46</c:f>
              <c:numCache>
                <c:formatCode>0.00E+00</c:formatCode>
                <c:ptCount val="45"/>
                <c:pt idx="0">
                  <c:v>-0.76638988193952451</c:v>
                </c:pt>
                <c:pt idx="1">
                  <c:v>-0.68310343362833192</c:v>
                </c:pt>
                <c:pt idx="2">
                  <c:v>-0.60459767068236903</c:v>
                </c:pt>
                <c:pt idx="3">
                  <c:v>-0.53087259310163581</c:v>
                </c:pt>
                <c:pt idx="4">
                  <c:v>-0.4619282008861324</c:v>
                </c:pt>
                <c:pt idx="5">
                  <c:v>-0.39776449403585878</c:v>
                </c:pt>
                <c:pt idx="6">
                  <c:v>-0.33838147255081485</c:v>
                </c:pt>
                <c:pt idx="7">
                  <c:v>-0.28377913643100067</c:v>
                </c:pt>
                <c:pt idx="8">
                  <c:v>-0.23395748567641622</c:v>
                </c:pt>
                <c:pt idx="9">
                  <c:v>-0.18891652028706155</c:v>
                </c:pt>
                <c:pt idx="10">
                  <c:v>-0.14865624026293661</c:v>
                </c:pt>
                <c:pt idx="11">
                  <c:v>-0.11317664560404141</c:v>
                </c:pt>
                <c:pt idx="12">
                  <c:v>-8.2477736310375971E-2</c:v>
                </c:pt>
                <c:pt idx="13">
                  <c:v>-5.6559512381940256E-2</c:v>
                </c:pt>
                <c:pt idx="14">
                  <c:v>-3.5421973818734305E-2</c:v>
                </c:pt>
                <c:pt idx="15">
                  <c:v>-1.9065120620758096E-2</c:v>
                </c:pt>
                <c:pt idx="16">
                  <c:v>-7.4889527880116257E-3</c:v>
                </c:pt>
                <c:pt idx="17">
                  <c:v>-6.934703204949052E-4</c:v>
                </c:pt>
                <c:pt idx="18">
                  <c:v>1.3213267817920699E-3</c:v>
                </c:pt>
                <c:pt idx="19">
                  <c:v>-8.9911351093232162E-3</c:v>
                </c:pt>
                <c:pt idx="20">
                  <c:v>-2.1318394102725478E-2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99-475C-8CAC-14180CC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31784"/>
        <c:axId val="1"/>
      </c:scatterChart>
      <c:valAx>
        <c:axId val="783531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94049159120313"/>
              <c:y val="0.84782739114132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92238033635189E-2"/>
              <c:y val="0.33540437880047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5317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6675291073738683E-2"/>
          <c:y val="0.91925596256989606"/>
          <c:w val="0.78266494178525226"/>
          <c:h val="6.21118012422360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Residuals from quad fit</a:t>
            </a:r>
          </a:p>
        </c:rich>
      </c:tx>
      <c:layout>
        <c:manualLayout>
          <c:xMode val="edge"/>
          <c:yMode val="edge"/>
          <c:x val="0.37338541984577506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2315553733084"/>
          <c:y val="0.13071937142364756"/>
          <c:w val="0.8294584108759423"/>
          <c:h val="0.62091701426232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2'!$U$21:$U$959</c:f>
              <c:numCache>
                <c:formatCode>0.00E+00</c:formatCode>
                <c:ptCount val="939"/>
                <c:pt idx="0">
                  <c:v>-5.649504439809272E-3</c:v>
                </c:pt>
                <c:pt idx="1">
                  <c:v>-1.4312302088310913E-2</c:v>
                </c:pt>
                <c:pt idx="2">
                  <c:v>-5.8339784261190464E-3</c:v>
                </c:pt>
                <c:pt idx="3">
                  <c:v>-2.3019756720898954E-3</c:v>
                </c:pt>
                <c:pt idx="4">
                  <c:v>3.3976991577005455E-2</c:v>
                </c:pt>
                <c:pt idx="5">
                  <c:v>-6.7791259684429339E-2</c:v>
                </c:pt>
                <c:pt idx="6">
                  <c:v>2.3166680491663372E-2</c:v>
                </c:pt>
                <c:pt idx="7">
                  <c:v>1.7509220217981625E-2</c:v>
                </c:pt>
                <c:pt idx="8">
                  <c:v>-7.7836516363645747E-3</c:v>
                </c:pt>
                <c:pt idx="9">
                  <c:v>-1.8704660484727131E-2</c:v>
                </c:pt>
                <c:pt idx="10">
                  <c:v>2.1192423170921015E-2</c:v>
                </c:pt>
                <c:pt idx="11">
                  <c:v>8.557828146570412E-3</c:v>
                </c:pt>
                <c:pt idx="12">
                  <c:v>4.0570781946095869E-2</c:v>
                </c:pt>
                <c:pt idx="13">
                  <c:v>-3.0936075972717858E-3</c:v>
                </c:pt>
                <c:pt idx="14">
                  <c:v>1.1528581636638446E-2</c:v>
                </c:pt>
                <c:pt idx="15">
                  <c:v>7.8529994308205175E-3</c:v>
                </c:pt>
                <c:pt idx="16">
                  <c:v>-3.8674525564625362E-3</c:v>
                </c:pt>
                <c:pt idx="17">
                  <c:v>7.4126338445084095E-3</c:v>
                </c:pt>
                <c:pt idx="18">
                  <c:v>2.9026554874056698E-2</c:v>
                </c:pt>
                <c:pt idx="19">
                  <c:v>5.3031580718920779E-4</c:v>
                </c:pt>
                <c:pt idx="20">
                  <c:v>2.0481898644004737E-3</c:v>
                </c:pt>
                <c:pt idx="21">
                  <c:v>-1.4869322132323615E-2</c:v>
                </c:pt>
                <c:pt idx="22">
                  <c:v>-7.1516939204743224E-3</c:v>
                </c:pt>
                <c:pt idx="23">
                  <c:v>7.4610421675502248E-3</c:v>
                </c:pt>
                <c:pt idx="24">
                  <c:v>5.5432794608728242E-3</c:v>
                </c:pt>
                <c:pt idx="25">
                  <c:v>3.8213628464926347E-2</c:v>
                </c:pt>
                <c:pt idx="26">
                  <c:v>-1.5586822547521417E-3</c:v>
                </c:pt>
                <c:pt idx="27">
                  <c:v>-1.3586822561665879E-3</c:v>
                </c:pt>
                <c:pt idx="28">
                  <c:v>-3.3481630497283449E-2</c:v>
                </c:pt>
                <c:pt idx="29">
                  <c:v>-7.7699289873133792E-3</c:v>
                </c:pt>
                <c:pt idx="30">
                  <c:v>-4.7323114948285283E-3</c:v>
                </c:pt>
                <c:pt idx="31">
                  <c:v>-4.0214946156143516E-3</c:v>
                </c:pt>
                <c:pt idx="32">
                  <c:v>-2.4392137585640628E-2</c:v>
                </c:pt>
                <c:pt idx="33">
                  <c:v>-6.7642633523563311E-3</c:v>
                </c:pt>
                <c:pt idx="34">
                  <c:v>-3.0696896332583934E-2</c:v>
                </c:pt>
                <c:pt idx="35">
                  <c:v>-1.3261520258693649E-2</c:v>
                </c:pt>
                <c:pt idx="36">
                  <c:v>-2.4598576272053918E-2</c:v>
                </c:pt>
                <c:pt idx="37">
                  <c:v>-6.2516811432736241E-3</c:v>
                </c:pt>
                <c:pt idx="38">
                  <c:v>-7.4552515974320721E-3</c:v>
                </c:pt>
                <c:pt idx="39">
                  <c:v>-8.3573608456009307E-3</c:v>
                </c:pt>
                <c:pt idx="40">
                  <c:v>-1.6265171868487083E-2</c:v>
                </c:pt>
                <c:pt idx="41">
                  <c:v>-2.3575264043871252E-2</c:v>
                </c:pt>
                <c:pt idx="42">
                  <c:v>-1.1956718977341296E-2</c:v>
                </c:pt>
                <c:pt idx="43">
                  <c:v>-9.4416415131853976E-3</c:v>
                </c:pt>
                <c:pt idx="44">
                  <c:v>-4.3086135323286145E-3</c:v>
                </c:pt>
                <c:pt idx="45">
                  <c:v>-7.5076601674651938E-3</c:v>
                </c:pt>
                <c:pt idx="46">
                  <c:v>-2.1095103343391791E-2</c:v>
                </c:pt>
                <c:pt idx="47">
                  <c:v>-1.5695103348840028E-2</c:v>
                </c:pt>
                <c:pt idx="48">
                  <c:v>-8.7951033485257069E-3</c:v>
                </c:pt>
                <c:pt idx="49">
                  <c:v>6.5048966505895367E-3</c:v>
                </c:pt>
                <c:pt idx="50">
                  <c:v>-1.5839014617490682E-2</c:v>
                </c:pt>
                <c:pt idx="51">
                  <c:v>-9.9126110749656465E-3</c:v>
                </c:pt>
                <c:pt idx="52">
                  <c:v>-9.0324837864790702E-3</c:v>
                </c:pt>
                <c:pt idx="53">
                  <c:v>-1.2919690992961461E-2</c:v>
                </c:pt>
                <c:pt idx="54">
                  <c:v>-3.941944623404775E-3</c:v>
                </c:pt>
                <c:pt idx="55">
                  <c:v>-1.1563224851797213E-2</c:v>
                </c:pt>
                <c:pt idx="56">
                  <c:v>1.5635162837726591E-3</c:v>
                </c:pt>
                <c:pt idx="57">
                  <c:v>-4.2484978650675492E-3</c:v>
                </c:pt>
                <c:pt idx="58">
                  <c:v>-1.370958875115047E-2</c:v>
                </c:pt>
                <c:pt idx="59">
                  <c:v>2.344293494262599E-2</c:v>
                </c:pt>
                <c:pt idx="60">
                  <c:v>-4.8784488167447765E-3</c:v>
                </c:pt>
                <c:pt idx="61">
                  <c:v>-2.3037021417977865E-3</c:v>
                </c:pt>
                <c:pt idx="62">
                  <c:v>-1.8270923306640471E-3</c:v>
                </c:pt>
                <c:pt idx="63">
                  <c:v>-1.1436406753095596E-3</c:v>
                </c:pt>
                <c:pt idx="64">
                  <c:v>-1.5290201025047953E-3</c:v>
                </c:pt>
                <c:pt idx="65">
                  <c:v>-9.4233764774219048E-3</c:v>
                </c:pt>
                <c:pt idx="66">
                  <c:v>9.7101682319228957E-3</c:v>
                </c:pt>
                <c:pt idx="67">
                  <c:v>1.3507076473954133E-2</c:v>
                </c:pt>
                <c:pt idx="68">
                  <c:v>-1.8507743794112574E-2</c:v>
                </c:pt>
                <c:pt idx="69">
                  <c:v>-1.0458381899342614E-2</c:v>
                </c:pt>
                <c:pt idx="70">
                  <c:v>5.1697169961454431E-2</c:v>
                </c:pt>
                <c:pt idx="71">
                  <c:v>-5.5692672308435123E-2</c:v>
                </c:pt>
                <c:pt idx="72">
                  <c:v>4.1759470538940122E-2</c:v>
                </c:pt>
                <c:pt idx="73">
                  <c:v>3.3674980833327782E-4</c:v>
                </c:pt>
                <c:pt idx="74">
                  <c:v>1.6961814270329598E-2</c:v>
                </c:pt>
                <c:pt idx="75">
                  <c:v>-4.7120624212684745E-3</c:v>
                </c:pt>
                <c:pt idx="76">
                  <c:v>-1.8128881908659442E-2</c:v>
                </c:pt>
                <c:pt idx="77">
                  <c:v>-1.9052197642269316E-3</c:v>
                </c:pt>
                <c:pt idx="78">
                  <c:v>-3.2676266695256455E-3</c:v>
                </c:pt>
                <c:pt idx="79">
                  <c:v>-2.181822872677105E-3</c:v>
                </c:pt>
                <c:pt idx="80">
                  <c:v>1.2897883173489822E-3</c:v>
                </c:pt>
                <c:pt idx="81">
                  <c:v>-1.6302456457427624E-3</c:v>
                </c:pt>
                <c:pt idx="82">
                  <c:v>8.7133018077826009E-3</c:v>
                </c:pt>
                <c:pt idx="83">
                  <c:v>-3.3340794865181966E-3</c:v>
                </c:pt>
                <c:pt idx="84">
                  <c:v>3.4659205163223373E-3</c:v>
                </c:pt>
                <c:pt idx="85">
                  <c:v>1.2656127656297915E-2</c:v>
                </c:pt>
                <c:pt idx="86">
                  <c:v>2.5779298107061196E-2</c:v>
                </c:pt>
                <c:pt idx="87">
                  <c:v>5.5879298103370834E-2</c:v>
                </c:pt>
                <c:pt idx="88">
                  <c:v>1.4214723672002973E-3</c:v>
                </c:pt>
                <c:pt idx="89">
                  <c:v>1.6247565139564046E-2</c:v>
                </c:pt>
                <c:pt idx="90">
                  <c:v>1.0794617305779998E-2</c:v>
                </c:pt>
                <c:pt idx="91">
                  <c:v>1.627660472273406E-2</c:v>
                </c:pt>
                <c:pt idx="92">
                  <c:v>-2.214358083584651E-3</c:v>
                </c:pt>
                <c:pt idx="93">
                  <c:v>-2.7213267755289254E-3</c:v>
                </c:pt>
                <c:pt idx="94">
                  <c:v>-2.2840938086257233E-3</c:v>
                </c:pt>
                <c:pt idx="95">
                  <c:v>-3.5279343641716157E-2</c:v>
                </c:pt>
                <c:pt idx="96">
                  <c:v>-3.8690913451304897E-2</c:v>
                </c:pt>
                <c:pt idx="97">
                  <c:v>3.1931885890935478E-2</c:v>
                </c:pt>
                <c:pt idx="98">
                  <c:v>-3.0205201394518471E-2</c:v>
                </c:pt>
                <c:pt idx="99">
                  <c:v>-8.6662184323531306E-3</c:v>
                </c:pt>
                <c:pt idx="100">
                  <c:v>-9.4123938408799852E-3</c:v>
                </c:pt>
                <c:pt idx="101">
                  <c:v>-9.9305862945713551E-4</c:v>
                </c:pt>
                <c:pt idx="102">
                  <c:v>3.0162704071766896E-3</c:v>
                </c:pt>
                <c:pt idx="103">
                  <c:v>-3.0878861755577729E-4</c:v>
                </c:pt>
                <c:pt idx="104">
                  <c:v>-1.6298570800996892E-3</c:v>
                </c:pt>
                <c:pt idx="105">
                  <c:v>9.4701429232530721E-3</c:v>
                </c:pt>
                <c:pt idx="106">
                  <c:v>6.5585112040648843E-4</c:v>
                </c:pt>
                <c:pt idx="107">
                  <c:v>-2.0845978988344015E-3</c:v>
                </c:pt>
                <c:pt idx="108">
                  <c:v>-8.6148857566567261E-3</c:v>
                </c:pt>
                <c:pt idx="109">
                  <c:v>2.8321565304652331E-3</c:v>
                </c:pt>
                <c:pt idx="111">
                  <c:v>-1.8677957793326759E-3</c:v>
                </c:pt>
                <c:pt idx="112">
                  <c:v>1.033220421805962E-2</c:v>
                </c:pt>
                <c:pt idx="113">
                  <c:v>1.2848229640204135E-3</c:v>
                </c:pt>
                <c:pt idx="114">
                  <c:v>3.9855778758202121E-4</c:v>
                </c:pt>
                <c:pt idx="115">
                  <c:v>8.0359358885674585E-3</c:v>
                </c:pt>
                <c:pt idx="116">
                  <c:v>-2.008906610701338E-3</c:v>
                </c:pt>
                <c:pt idx="117">
                  <c:v>1.0890040872103528E-3</c:v>
                </c:pt>
                <c:pt idx="118">
                  <c:v>1.4890040843814605E-3</c:v>
                </c:pt>
                <c:pt idx="119">
                  <c:v>-5.3586183663189776E-4</c:v>
                </c:pt>
                <c:pt idx="120">
                  <c:v>-1.759315573622024E-3</c:v>
                </c:pt>
                <c:pt idx="121">
                  <c:v>1.3973749893250384E-4</c:v>
                </c:pt>
                <c:pt idx="122">
                  <c:v>1.3814011838846826E-3</c:v>
                </c:pt>
                <c:pt idx="123">
                  <c:v>-3.2967807685079925E-3</c:v>
                </c:pt>
                <c:pt idx="124">
                  <c:v>-3.2467807661331199E-3</c:v>
                </c:pt>
                <c:pt idx="125">
                  <c:v>-1.4967807703240715E-3</c:v>
                </c:pt>
                <c:pt idx="126">
                  <c:v>-1.4967807703240715E-3</c:v>
                </c:pt>
                <c:pt idx="127">
                  <c:v>8.2280840057940771E-4</c:v>
                </c:pt>
                <c:pt idx="128">
                  <c:v>-8.3035892544480044E-4</c:v>
                </c:pt>
                <c:pt idx="129">
                  <c:v>-8.203589293354005E-4</c:v>
                </c:pt>
                <c:pt idx="130">
                  <c:v>-1.6578837945994025E-3</c:v>
                </c:pt>
                <c:pt idx="131">
                  <c:v>-7.7433389573576226E-3</c:v>
                </c:pt>
                <c:pt idx="132">
                  <c:v>-3.5214383538168074E-3</c:v>
                </c:pt>
                <c:pt idx="133">
                  <c:v>2.662847721561834E-3</c:v>
                </c:pt>
                <c:pt idx="134">
                  <c:v>-1.3835403874471672E-3</c:v>
                </c:pt>
                <c:pt idx="135">
                  <c:v>6.4468255530639867E-4</c:v>
                </c:pt>
                <c:pt idx="136">
                  <c:v>4.7446825535950934E-3</c:v>
                </c:pt>
                <c:pt idx="137">
                  <c:v>-3.5735507295002467E-4</c:v>
                </c:pt>
                <c:pt idx="138">
                  <c:v>1.6603387613601389E-3</c:v>
                </c:pt>
                <c:pt idx="139">
                  <c:v>3.542989554910711E-4</c:v>
                </c:pt>
                <c:pt idx="140">
                  <c:v>-8.6038218587226878E-4</c:v>
                </c:pt>
                <c:pt idx="141">
                  <c:v>-4.1868238524121054E-4</c:v>
                </c:pt>
                <c:pt idx="142">
                  <c:v>7.8131761354807011E-4</c:v>
                </c:pt>
                <c:pt idx="143">
                  <c:v>2.6519910390181908E-3</c:v>
                </c:pt>
                <c:pt idx="144">
                  <c:v>2.8202134242018839E-3</c:v>
                </c:pt>
                <c:pt idx="145">
                  <c:v>9.1085198237646214E-5</c:v>
                </c:pt>
                <c:pt idx="146">
                  <c:v>-4.4084007881045967E-2</c:v>
                </c:pt>
                <c:pt idx="147">
                  <c:v>-1.468283583656127E-2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7-49F7-91BC-375891293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32864"/>
        <c:axId val="1"/>
      </c:scatterChart>
      <c:valAx>
        <c:axId val="783532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7251283512039"/>
              <c:y val="0.83987202580069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63824289405683E-2"/>
              <c:y val="0.326798414904019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53286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607289398902656"/>
          <c:y val="0.91503576758787508"/>
          <c:w val="8.3979463807334176E-2"/>
          <c:h val="6.53598202185511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3.  CV Cyg -- [49265.2602, 0.9834121] </a:t>
            </a:r>
          </a:p>
        </c:rich>
      </c:tx>
      <c:layout>
        <c:manualLayout>
          <c:xMode val="edge"/>
          <c:yMode val="edge"/>
          <c:x val="0.19569937628764145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71143882610646E-2"/>
          <c:y val="0.14453152567200789"/>
          <c:w val="0.8623674024853043"/>
          <c:h val="0.71875137090944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2'!$F$21:$F$959</c:f>
              <c:numCache>
                <c:formatCode>General</c:formatCode>
                <c:ptCount val="939"/>
                <c:pt idx="0">
                  <c:v>-35507</c:v>
                </c:pt>
                <c:pt idx="1">
                  <c:v>-32278</c:v>
                </c:pt>
                <c:pt idx="2">
                  <c:v>-25243</c:v>
                </c:pt>
                <c:pt idx="3">
                  <c:v>-25229.5</c:v>
                </c:pt>
                <c:pt idx="4">
                  <c:v>-25229</c:v>
                </c:pt>
                <c:pt idx="5">
                  <c:v>-25225</c:v>
                </c:pt>
                <c:pt idx="6">
                  <c:v>-25224</c:v>
                </c:pt>
                <c:pt idx="7">
                  <c:v>-25215.5</c:v>
                </c:pt>
                <c:pt idx="8">
                  <c:v>-25189.5</c:v>
                </c:pt>
                <c:pt idx="9">
                  <c:v>-25189</c:v>
                </c:pt>
                <c:pt idx="10">
                  <c:v>-25031.5</c:v>
                </c:pt>
                <c:pt idx="11">
                  <c:v>-25023.5</c:v>
                </c:pt>
                <c:pt idx="12">
                  <c:v>-24952</c:v>
                </c:pt>
                <c:pt idx="13">
                  <c:v>-24890.5</c:v>
                </c:pt>
                <c:pt idx="14">
                  <c:v>-24640.5</c:v>
                </c:pt>
                <c:pt idx="15">
                  <c:v>-24629</c:v>
                </c:pt>
                <c:pt idx="16">
                  <c:v>-24519.5</c:v>
                </c:pt>
                <c:pt idx="17">
                  <c:v>-24209.5</c:v>
                </c:pt>
                <c:pt idx="18">
                  <c:v>-24178</c:v>
                </c:pt>
                <c:pt idx="19">
                  <c:v>-24104.5</c:v>
                </c:pt>
                <c:pt idx="20">
                  <c:v>-24073</c:v>
                </c:pt>
                <c:pt idx="21">
                  <c:v>-21574.5</c:v>
                </c:pt>
                <c:pt idx="22">
                  <c:v>-20864</c:v>
                </c:pt>
                <c:pt idx="23">
                  <c:v>-20515</c:v>
                </c:pt>
                <c:pt idx="24">
                  <c:v>-20150</c:v>
                </c:pt>
                <c:pt idx="25">
                  <c:v>-19783</c:v>
                </c:pt>
                <c:pt idx="26">
                  <c:v>-18701</c:v>
                </c:pt>
                <c:pt idx="27">
                  <c:v>-18701</c:v>
                </c:pt>
                <c:pt idx="28">
                  <c:v>-17291</c:v>
                </c:pt>
                <c:pt idx="29">
                  <c:v>-17254.5</c:v>
                </c:pt>
                <c:pt idx="30">
                  <c:v>-16715.5</c:v>
                </c:pt>
                <c:pt idx="31">
                  <c:v>-16536.5</c:v>
                </c:pt>
                <c:pt idx="32">
                  <c:v>-16509</c:v>
                </c:pt>
                <c:pt idx="33">
                  <c:v>-16335.5</c:v>
                </c:pt>
                <c:pt idx="34">
                  <c:v>-16309</c:v>
                </c:pt>
                <c:pt idx="35">
                  <c:v>-16044.5</c:v>
                </c:pt>
                <c:pt idx="36">
                  <c:v>-16024</c:v>
                </c:pt>
                <c:pt idx="37">
                  <c:v>-15675.5</c:v>
                </c:pt>
                <c:pt idx="38">
                  <c:v>-15646</c:v>
                </c:pt>
                <c:pt idx="39">
                  <c:v>-15221</c:v>
                </c:pt>
                <c:pt idx="40">
                  <c:v>-15187.5</c:v>
                </c:pt>
                <c:pt idx="41">
                  <c:v>-14923</c:v>
                </c:pt>
                <c:pt idx="42">
                  <c:v>-14534</c:v>
                </c:pt>
                <c:pt idx="43">
                  <c:v>-14201</c:v>
                </c:pt>
                <c:pt idx="44">
                  <c:v>-14167.5</c:v>
                </c:pt>
                <c:pt idx="45">
                  <c:v>-14112</c:v>
                </c:pt>
                <c:pt idx="46">
                  <c:v>-13090</c:v>
                </c:pt>
                <c:pt idx="47">
                  <c:v>-13090</c:v>
                </c:pt>
                <c:pt idx="48">
                  <c:v>-13090</c:v>
                </c:pt>
                <c:pt idx="49">
                  <c:v>-13090</c:v>
                </c:pt>
                <c:pt idx="50">
                  <c:v>-12997.5</c:v>
                </c:pt>
                <c:pt idx="51">
                  <c:v>-12962</c:v>
                </c:pt>
                <c:pt idx="52">
                  <c:v>-12756</c:v>
                </c:pt>
                <c:pt idx="53">
                  <c:v>-12605</c:v>
                </c:pt>
                <c:pt idx="54">
                  <c:v>-12574.5</c:v>
                </c:pt>
                <c:pt idx="55">
                  <c:v>-12214.5</c:v>
                </c:pt>
                <c:pt idx="56">
                  <c:v>-11915.5</c:v>
                </c:pt>
                <c:pt idx="57">
                  <c:v>-11556.5</c:v>
                </c:pt>
                <c:pt idx="58">
                  <c:v>-11523</c:v>
                </c:pt>
                <c:pt idx="59">
                  <c:v>-11195.5</c:v>
                </c:pt>
                <c:pt idx="60">
                  <c:v>-11163</c:v>
                </c:pt>
                <c:pt idx="61">
                  <c:v>-11162</c:v>
                </c:pt>
                <c:pt idx="62">
                  <c:v>-10444</c:v>
                </c:pt>
                <c:pt idx="63">
                  <c:v>-10410.5</c:v>
                </c:pt>
                <c:pt idx="64">
                  <c:v>-10370</c:v>
                </c:pt>
                <c:pt idx="65">
                  <c:v>-10076</c:v>
                </c:pt>
                <c:pt idx="66">
                  <c:v>-8599.5</c:v>
                </c:pt>
                <c:pt idx="67">
                  <c:v>-7882.5</c:v>
                </c:pt>
                <c:pt idx="68">
                  <c:v>-7130</c:v>
                </c:pt>
                <c:pt idx="69">
                  <c:v>-7019.5</c:v>
                </c:pt>
                <c:pt idx="70">
                  <c:v>-6689</c:v>
                </c:pt>
                <c:pt idx="71">
                  <c:v>-6467</c:v>
                </c:pt>
                <c:pt idx="72">
                  <c:v>-5703.5</c:v>
                </c:pt>
                <c:pt idx="73">
                  <c:v>-4891</c:v>
                </c:pt>
                <c:pt idx="74">
                  <c:v>-4135.5</c:v>
                </c:pt>
                <c:pt idx="75">
                  <c:v>-3776.5</c:v>
                </c:pt>
                <c:pt idx="76">
                  <c:v>-3745</c:v>
                </c:pt>
                <c:pt idx="77">
                  <c:v>-1937</c:v>
                </c:pt>
                <c:pt idx="78">
                  <c:v>-1911.5</c:v>
                </c:pt>
                <c:pt idx="79">
                  <c:v>-1910.5</c:v>
                </c:pt>
                <c:pt idx="80">
                  <c:v>-1908.5</c:v>
                </c:pt>
                <c:pt idx="81">
                  <c:v>-1843.5</c:v>
                </c:pt>
                <c:pt idx="82">
                  <c:v>-1839.5</c:v>
                </c:pt>
                <c:pt idx="83">
                  <c:v>-1520</c:v>
                </c:pt>
                <c:pt idx="84">
                  <c:v>-1520</c:v>
                </c:pt>
                <c:pt idx="85">
                  <c:v>-1512</c:v>
                </c:pt>
                <c:pt idx="86">
                  <c:v>-1484.5</c:v>
                </c:pt>
                <c:pt idx="87">
                  <c:v>-1484.5</c:v>
                </c:pt>
                <c:pt idx="88">
                  <c:v>-1451</c:v>
                </c:pt>
                <c:pt idx="89">
                  <c:v>-1216</c:v>
                </c:pt>
                <c:pt idx="90">
                  <c:v>-1152</c:v>
                </c:pt>
                <c:pt idx="91">
                  <c:v>-1120.5</c:v>
                </c:pt>
                <c:pt idx="92">
                  <c:v>-134</c:v>
                </c:pt>
                <c:pt idx="93">
                  <c:v>0</c:v>
                </c:pt>
                <c:pt idx="94">
                  <c:v>30.5</c:v>
                </c:pt>
                <c:pt idx="95">
                  <c:v>286</c:v>
                </c:pt>
                <c:pt idx="96">
                  <c:v>287</c:v>
                </c:pt>
                <c:pt idx="97">
                  <c:v>1003</c:v>
                </c:pt>
                <c:pt idx="98">
                  <c:v>1437</c:v>
                </c:pt>
                <c:pt idx="99">
                  <c:v>2075</c:v>
                </c:pt>
                <c:pt idx="100">
                  <c:v>2251.5</c:v>
                </c:pt>
                <c:pt idx="101">
                  <c:v>2526.5</c:v>
                </c:pt>
                <c:pt idx="102">
                  <c:v>2976.5</c:v>
                </c:pt>
                <c:pt idx="103">
                  <c:v>2979.5</c:v>
                </c:pt>
                <c:pt idx="104">
                  <c:v>3338.5</c:v>
                </c:pt>
                <c:pt idx="105">
                  <c:v>3338.5</c:v>
                </c:pt>
                <c:pt idx="106">
                  <c:v>3416.5</c:v>
                </c:pt>
                <c:pt idx="107">
                  <c:v>3629.5</c:v>
                </c:pt>
                <c:pt idx="108">
                  <c:v>3633.5</c:v>
                </c:pt>
                <c:pt idx="109">
                  <c:v>3640.5</c:v>
                </c:pt>
                <c:pt idx="110">
                  <c:v>3654.5</c:v>
                </c:pt>
                <c:pt idx="111">
                  <c:v>3667</c:v>
                </c:pt>
                <c:pt idx="112">
                  <c:v>3667</c:v>
                </c:pt>
                <c:pt idx="113">
                  <c:v>4029</c:v>
                </c:pt>
                <c:pt idx="114">
                  <c:v>4126.5</c:v>
                </c:pt>
                <c:pt idx="115">
                  <c:v>4445</c:v>
                </c:pt>
                <c:pt idx="116">
                  <c:v>4748</c:v>
                </c:pt>
                <c:pt idx="117">
                  <c:v>4780.5</c:v>
                </c:pt>
                <c:pt idx="118">
                  <c:v>4780.5</c:v>
                </c:pt>
                <c:pt idx="119">
                  <c:v>4849.5</c:v>
                </c:pt>
                <c:pt idx="120">
                  <c:v>5139.5</c:v>
                </c:pt>
                <c:pt idx="121">
                  <c:v>5209.5</c:v>
                </c:pt>
                <c:pt idx="122">
                  <c:v>5742</c:v>
                </c:pt>
                <c:pt idx="123">
                  <c:v>5807.5</c:v>
                </c:pt>
                <c:pt idx="124">
                  <c:v>5807.5</c:v>
                </c:pt>
                <c:pt idx="125">
                  <c:v>5807.5</c:v>
                </c:pt>
                <c:pt idx="126">
                  <c:v>5807.5</c:v>
                </c:pt>
                <c:pt idx="127">
                  <c:v>5895</c:v>
                </c:pt>
                <c:pt idx="128">
                  <c:v>6225.5</c:v>
                </c:pt>
                <c:pt idx="129">
                  <c:v>6225.5</c:v>
                </c:pt>
                <c:pt idx="130">
                  <c:v>6279</c:v>
                </c:pt>
                <c:pt idx="131">
                  <c:v>6633</c:v>
                </c:pt>
                <c:pt idx="132">
                  <c:v>6678</c:v>
                </c:pt>
                <c:pt idx="133">
                  <c:v>6682</c:v>
                </c:pt>
                <c:pt idx="134">
                  <c:v>6719.5</c:v>
                </c:pt>
                <c:pt idx="135">
                  <c:v>7008.5</c:v>
                </c:pt>
                <c:pt idx="136">
                  <c:v>7008.5</c:v>
                </c:pt>
                <c:pt idx="137">
                  <c:v>7037.5</c:v>
                </c:pt>
                <c:pt idx="138">
                  <c:v>7672.5</c:v>
                </c:pt>
                <c:pt idx="139">
                  <c:v>7711.5</c:v>
                </c:pt>
                <c:pt idx="140">
                  <c:v>8126</c:v>
                </c:pt>
                <c:pt idx="141">
                  <c:v>8454.5</c:v>
                </c:pt>
                <c:pt idx="142">
                  <c:v>8454.5</c:v>
                </c:pt>
                <c:pt idx="143">
                  <c:v>8783</c:v>
                </c:pt>
                <c:pt idx="144">
                  <c:v>9546</c:v>
                </c:pt>
                <c:pt idx="145">
                  <c:v>9552</c:v>
                </c:pt>
                <c:pt idx="146">
                  <c:v>9914</c:v>
                </c:pt>
                <c:pt idx="147">
                  <c:v>10036</c:v>
                </c:pt>
              </c:numCache>
            </c:numRef>
          </c:xVal>
          <c:yVal>
            <c:numRef>
              <c:f>'Active 2'!$G$21:$G$959</c:f>
              <c:numCache>
                <c:formatCode>General</c:formatCode>
                <c:ptCount val="939"/>
                <c:pt idx="0">
                  <c:v>-0.75106529999902705</c:v>
                </c:pt>
                <c:pt idx="1">
                  <c:v>-0.62953619999825605</c:v>
                </c:pt>
                <c:pt idx="2">
                  <c:v>-0.38055969999550143</c:v>
                </c:pt>
                <c:pt idx="3">
                  <c:v>-0.37662304999685148</c:v>
                </c:pt>
                <c:pt idx="4">
                  <c:v>-0.34032909999586991</c:v>
                </c:pt>
                <c:pt idx="5">
                  <c:v>-0.44197749999875668</c:v>
                </c:pt>
                <c:pt idx="6">
                  <c:v>-0.35098959999595536</c:v>
                </c:pt>
                <c:pt idx="7">
                  <c:v>-0.35639244999765651</c:v>
                </c:pt>
                <c:pt idx="8">
                  <c:v>-0.38090704999558511</c:v>
                </c:pt>
                <c:pt idx="9">
                  <c:v>-0.3918130999954883</c:v>
                </c:pt>
                <c:pt idx="10">
                  <c:v>-0.34721884999453323</c:v>
                </c:pt>
                <c:pt idx="11">
                  <c:v>-0.35961564999524853</c:v>
                </c:pt>
                <c:pt idx="12">
                  <c:v>-0.32548079999833135</c:v>
                </c:pt>
                <c:pt idx="13">
                  <c:v>-0.36732494999523624</c:v>
                </c:pt>
                <c:pt idx="14">
                  <c:v>-0.34534994999557966</c:v>
                </c:pt>
                <c:pt idx="15">
                  <c:v>-0.34868909999568132</c:v>
                </c:pt>
                <c:pt idx="16">
                  <c:v>-0.35721404999640072</c:v>
                </c:pt>
                <c:pt idx="17">
                  <c:v>-0.33696504999534227</c:v>
                </c:pt>
                <c:pt idx="18">
                  <c:v>-0.31444619999456336</c:v>
                </c:pt>
                <c:pt idx="19">
                  <c:v>-0.34083554999597254</c:v>
                </c:pt>
                <c:pt idx="20">
                  <c:v>-0.33841669999674195</c:v>
                </c:pt>
                <c:pt idx="21">
                  <c:v>-0.28764854999462841</c:v>
                </c:pt>
                <c:pt idx="22">
                  <c:v>-0.26204559999678168</c:v>
                </c:pt>
                <c:pt idx="23">
                  <c:v>-0.2388684999968973</c:v>
                </c:pt>
                <c:pt idx="24">
                  <c:v>-0.23198499999853084</c:v>
                </c:pt>
                <c:pt idx="25">
                  <c:v>-0.19062569999732659</c:v>
                </c:pt>
                <c:pt idx="26">
                  <c:v>-0.20571789999667089</c:v>
                </c:pt>
                <c:pt idx="27">
                  <c:v>-0.20551789999808534</c:v>
                </c:pt>
                <c:pt idx="28">
                  <c:v>-0.2075788999973156</c:v>
                </c:pt>
                <c:pt idx="29">
                  <c:v>-0.1811205499980133</c:v>
                </c:pt>
                <c:pt idx="30">
                  <c:v>-0.16724244999932125</c:v>
                </c:pt>
                <c:pt idx="31">
                  <c:v>-0.16300834999856306</c:v>
                </c:pt>
                <c:pt idx="32">
                  <c:v>-0.18284109999513021</c:v>
                </c:pt>
                <c:pt idx="33">
                  <c:v>-0.16184044999681646</c:v>
                </c:pt>
                <c:pt idx="34">
                  <c:v>-0.18526109999220353</c:v>
                </c:pt>
                <c:pt idx="35">
                  <c:v>-0.16276154999650316</c:v>
                </c:pt>
                <c:pt idx="36">
                  <c:v>-0.17370959999243496</c:v>
                </c:pt>
                <c:pt idx="37">
                  <c:v>-0.14882644999306649</c:v>
                </c:pt>
                <c:pt idx="38">
                  <c:v>-0.14948339999682503</c:v>
                </c:pt>
                <c:pt idx="39">
                  <c:v>-0.14262589999998454</c:v>
                </c:pt>
                <c:pt idx="40">
                  <c:v>-0.14993125000182772</c:v>
                </c:pt>
                <c:pt idx="41">
                  <c:v>-0.15253169999778038</c:v>
                </c:pt>
                <c:pt idx="42">
                  <c:v>-0.13413859999855049</c:v>
                </c:pt>
                <c:pt idx="43">
                  <c:v>-0.12596789999952307</c:v>
                </c:pt>
                <c:pt idx="44">
                  <c:v>-0.12027325000235578</c:v>
                </c:pt>
                <c:pt idx="45">
                  <c:v>-0.12254479999683099</c:v>
                </c:pt>
                <c:pt idx="46">
                  <c:v>-0.119710999992094</c:v>
                </c:pt>
                <c:pt idx="47">
                  <c:v>-0.11431099999754224</c:v>
                </c:pt>
                <c:pt idx="48">
                  <c:v>-0.10741099999722792</c:v>
                </c:pt>
                <c:pt idx="49">
                  <c:v>-9.2110999998112675E-2</c:v>
                </c:pt>
                <c:pt idx="50">
                  <c:v>-0.11303025000233902</c:v>
                </c:pt>
                <c:pt idx="51">
                  <c:v>-0.1065597999986494</c:v>
                </c:pt>
                <c:pt idx="52">
                  <c:v>-0.1025523999996949</c:v>
                </c:pt>
                <c:pt idx="53">
                  <c:v>-0.10417949999828124</c:v>
                </c:pt>
                <c:pt idx="54">
                  <c:v>-9.474854999280069E-2</c:v>
                </c:pt>
                <c:pt idx="55">
                  <c:v>-9.7104549997311551E-2</c:v>
                </c:pt>
                <c:pt idx="56">
                  <c:v>-7.9722449998371303E-2</c:v>
                </c:pt>
                <c:pt idx="57">
                  <c:v>-8.0566349999571685E-2</c:v>
                </c:pt>
                <c:pt idx="58">
                  <c:v>-8.9571699994849041E-2</c:v>
                </c:pt>
                <c:pt idx="59">
                  <c:v>-4.8034449995611794E-2</c:v>
                </c:pt>
                <c:pt idx="60">
                  <c:v>-7.5927699996100273E-2</c:v>
                </c:pt>
                <c:pt idx="61">
                  <c:v>-7.33397999938461E-2</c:v>
                </c:pt>
                <c:pt idx="62">
                  <c:v>-6.3727599997946527E-2</c:v>
                </c:pt>
                <c:pt idx="63">
                  <c:v>-6.2632949993712828E-2</c:v>
                </c:pt>
                <c:pt idx="64">
                  <c:v>-6.2522999993234407E-2</c:v>
                </c:pt>
                <c:pt idx="65">
                  <c:v>-6.6880400001537055E-2</c:v>
                </c:pt>
                <c:pt idx="66">
                  <c:v>-3.1546049991447944E-2</c:v>
                </c:pt>
                <c:pt idx="67">
                  <c:v>-2.0821750003960915E-2</c:v>
                </c:pt>
                <c:pt idx="68">
                  <c:v>-4.6226999998907559E-2</c:v>
                </c:pt>
                <c:pt idx="69">
                  <c:v>-3.7264049999066629E-2</c:v>
                </c:pt>
                <c:pt idx="70">
                  <c:v>2.7536900000995956E-2</c:v>
                </c:pt>
                <c:pt idx="71">
                  <c:v>-7.8149299995857291E-2</c:v>
                </c:pt>
                <c:pt idx="72">
                  <c:v>2.4712350001209415E-2</c:v>
                </c:pt>
                <c:pt idx="73">
                  <c:v>-1.1718899993866216E-2</c:v>
                </c:pt>
                <c:pt idx="74">
                  <c:v>8.8395500060869381E-3</c:v>
                </c:pt>
                <c:pt idx="75">
                  <c:v>-1.1204349997569807E-2</c:v>
                </c:pt>
                <c:pt idx="76">
                  <c:v>-2.4485499998263549E-2</c:v>
                </c:pt>
                <c:pt idx="77">
                  <c:v>-2.4622999990242533E-3</c:v>
                </c:pt>
                <c:pt idx="78">
                  <c:v>-3.7708499949076213E-3</c:v>
                </c:pt>
                <c:pt idx="79">
                  <c:v>-2.6829499984160066E-3</c:v>
                </c:pt>
                <c:pt idx="80">
                  <c:v>7.9285000538220629E-4</c:v>
                </c:pt>
                <c:pt idx="81">
                  <c:v>-1.9936499957111664E-3</c:v>
                </c:pt>
                <c:pt idx="82">
                  <c:v>8.357949998753611E-3</c:v>
                </c:pt>
                <c:pt idx="83">
                  <c:v>-3.1079999971552752E-3</c:v>
                </c:pt>
                <c:pt idx="84">
                  <c:v>3.6920000056852587E-3</c:v>
                </c:pt>
                <c:pt idx="85">
                  <c:v>1.2895200001366902E-2</c:v>
                </c:pt>
                <c:pt idx="86">
                  <c:v>2.6062450000608806E-2</c:v>
                </c:pt>
                <c:pt idx="87">
                  <c:v>5.616244999691844E-2</c:v>
                </c:pt>
                <c:pt idx="88">
                  <c:v>1.757099998940248E-3</c:v>
                </c:pt>
                <c:pt idx="89">
                  <c:v>1.6913599996769335E-2</c:v>
                </c:pt>
                <c:pt idx="90">
                  <c:v>1.1539200007973704E-2</c:v>
                </c:pt>
                <c:pt idx="91">
                  <c:v>1.705805000528926E-2</c:v>
                </c:pt>
                <c:pt idx="92">
                  <c:v>-8.7859999621286988E-4</c:v>
                </c:pt>
                <c:pt idx="93">
                  <c:v>-1.3999999937368557E-3</c:v>
                </c:pt>
                <c:pt idx="94">
                  <c:v>-9.6905000100377947E-4</c:v>
                </c:pt>
                <c:pt idx="95">
                  <c:v>-3.4060599995427765E-2</c:v>
                </c:pt>
                <c:pt idx="96">
                  <c:v>-3.7472699994395953E-2</c:v>
                </c:pt>
                <c:pt idx="97">
                  <c:v>3.2463700001244433E-2</c:v>
                </c:pt>
                <c:pt idx="98">
                  <c:v>-3.0387699996936135E-2</c:v>
                </c:pt>
                <c:pt idx="99">
                  <c:v>-1.030749999335967E-2</c:v>
                </c:pt>
                <c:pt idx="100">
                  <c:v>-1.1543150001671165E-2</c:v>
                </c:pt>
                <c:pt idx="101">
                  <c:v>-3.9606499994988553E-3</c:v>
                </c:pt>
                <c:pt idx="102">
                  <c:v>-1.5156499939621426E-3</c:v>
                </c:pt>
                <c:pt idx="103">
                  <c:v>-4.851949997828342E-3</c:v>
                </c:pt>
                <c:pt idx="104">
                  <c:v>-7.5958500019623898E-3</c:v>
                </c:pt>
                <c:pt idx="105">
                  <c:v>3.5041500013903715E-3</c:v>
                </c:pt>
                <c:pt idx="106">
                  <c:v>-5.6396499930997379E-3</c:v>
                </c:pt>
                <c:pt idx="107">
                  <c:v>-9.3169499959913082E-3</c:v>
                </c:pt>
                <c:pt idx="108">
                  <c:v>-1.586535000387812E-2</c:v>
                </c:pt>
                <c:pt idx="109">
                  <c:v>-4.4500499934656546E-3</c:v>
                </c:pt>
                <c:pt idx="111">
                  <c:v>-9.270700000342913E-3</c:v>
                </c:pt>
                <c:pt idx="112">
                  <c:v>2.9292999970493838E-3</c:v>
                </c:pt>
                <c:pt idx="113">
                  <c:v>-7.8509000013582408E-3</c:v>
                </c:pt>
                <c:pt idx="114">
                  <c:v>-9.2306499936967157E-3</c:v>
                </c:pt>
                <c:pt idx="115">
                  <c:v>-3.284500002337154E-3</c:v>
                </c:pt>
                <c:pt idx="116">
                  <c:v>-1.5050799993332475E-2</c:v>
                </c:pt>
                <c:pt idx="117">
                  <c:v>-1.2144050000642892E-2</c:v>
                </c:pt>
                <c:pt idx="118">
                  <c:v>-1.1744050003471784E-2</c:v>
                </c:pt>
                <c:pt idx="119">
                  <c:v>-1.4178949997585732E-2</c:v>
                </c:pt>
                <c:pt idx="120">
                  <c:v>-1.7187949990329798E-2</c:v>
                </c:pt>
                <c:pt idx="121">
                  <c:v>-1.573495000047842E-2</c:v>
                </c:pt>
                <c:pt idx="122">
                  <c:v>-1.8078199995215982E-2</c:v>
                </c:pt>
                <c:pt idx="123">
                  <c:v>-2.3220749993924983E-2</c:v>
                </c:pt>
                <c:pt idx="124">
                  <c:v>-2.317074999155011E-2</c:v>
                </c:pt>
                <c:pt idx="125">
                  <c:v>-2.1420749995741062E-2</c:v>
                </c:pt>
                <c:pt idx="126">
                  <c:v>-2.1420749995741062E-2</c:v>
                </c:pt>
                <c:pt idx="127">
                  <c:v>-1.9729499996174127E-2</c:v>
                </c:pt>
                <c:pt idx="128">
                  <c:v>-2.3838549997890368E-2</c:v>
                </c:pt>
                <c:pt idx="129">
                  <c:v>-2.3828550001780968E-2</c:v>
                </c:pt>
                <c:pt idx="130">
                  <c:v>-2.5075899997318629E-2</c:v>
                </c:pt>
                <c:pt idx="131">
                  <c:v>-3.3959299995331094E-2</c:v>
                </c:pt>
                <c:pt idx="132">
                  <c:v>-3.0103799996140879E-2</c:v>
                </c:pt>
                <c:pt idx="133">
                  <c:v>-2.3952199990162626E-2</c:v>
                </c:pt>
                <c:pt idx="134">
                  <c:v>-2.8305949992500246E-2</c:v>
                </c:pt>
                <c:pt idx="135">
                  <c:v>-2.8702849995170254E-2</c:v>
                </c:pt>
                <c:pt idx="136">
                  <c:v>-2.4602849996881559E-2</c:v>
                </c:pt>
                <c:pt idx="137">
                  <c:v>-2.9953749995911494E-2</c:v>
                </c:pt>
                <c:pt idx="138">
                  <c:v>-3.363724999508122E-2</c:v>
                </c:pt>
                <c:pt idx="139">
                  <c:v>-3.5309150000102818E-2</c:v>
                </c:pt>
                <c:pt idx="140">
                  <c:v>-4.0524600000935607E-2</c:v>
                </c:pt>
                <c:pt idx="141">
                  <c:v>-4.339944999810541E-2</c:v>
                </c:pt>
                <c:pt idx="142">
                  <c:v>-4.219944999931613E-2</c:v>
                </c:pt>
                <c:pt idx="143">
                  <c:v>-4.3774300000222865E-2</c:v>
                </c:pt>
                <c:pt idx="144">
                  <c:v>-5.210659999283962E-2</c:v>
                </c:pt>
                <c:pt idx="145">
                  <c:v>-5.4905331002373714E-2</c:v>
                </c:pt>
                <c:pt idx="146">
                  <c:v>-0.10335939999640686</c:v>
                </c:pt>
                <c:pt idx="147">
                  <c:v>-7.5435599996126257E-2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3-4E87-A7F4-E7B038454257}"/>
            </c:ext>
          </c:extLst>
        </c:ser>
        <c:ser>
          <c:idx val="8"/>
          <c:order val="1"/>
          <c:tx>
            <c:strRef>
              <c:f>'Active 2'!$Y$1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2'!$X$2:$X$46</c:f>
              <c:numCache>
                <c:formatCode>General</c:formatCode>
                <c:ptCount val="45"/>
                <c:pt idx="0">
                  <c:v>-36000</c:v>
                </c:pt>
                <c:pt idx="1">
                  <c:v>-34000</c:v>
                </c:pt>
                <c:pt idx="2">
                  <c:v>-32000</c:v>
                </c:pt>
                <c:pt idx="3">
                  <c:v>-30000</c:v>
                </c:pt>
                <c:pt idx="4">
                  <c:v>-28000</c:v>
                </c:pt>
                <c:pt idx="5">
                  <c:v>-26000</c:v>
                </c:pt>
                <c:pt idx="6">
                  <c:v>-24000</c:v>
                </c:pt>
                <c:pt idx="7">
                  <c:v>-22000</c:v>
                </c:pt>
                <c:pt idx="8">
                  <c:v>-20000</c:v>
                </c:pt>
                <c:pt idx="9">
                  <c:v>-18000</c:v>
                </c:pt>
                <c:pt idx="10">
                  <c:v>-16000</c:v>
                </c:pt>
                <c:pt idx="11">
                  <c:v>-14000</c:v>
                </c:pt>
                <c:pt idx="12">
                  <c:v>-12000</c:v>
                </c:pt>
                <c:pt idx="13">
                  <c:v>-10000</c:v>
                </c:pt>
                <c:pt idx="14">
                  <c:v>-8000</c:v>
                </c:pt>
                <c:pt idx="15">
                  <c:v>-6000</c:v>
                </c:pt>
                <c:pt idx="16">
                  <c:v>-4000</c:v>
                </c:pt>
                <c:pt idx="17">
                  <c:v>-2000</c:v>
                </c:pt>
                <c:pt idx="18">
                  <c:v>0</c:v>
                </c:pt>
                <c:pt idx="19">
                  <c:v>4000</c:v>
                </c:pt>
                <c:pt idx="20">
                  <c:v>6000</c:v>
                </c:pt>
              </c:numCache>
            </c:numRef>
          </c:xVal>
          <c:yVal>
            <c:numRef>
              <c:f>'Active 2'!$Y$2:$Y$46</c:f>
              <c:numCache>
                <c:formatCode>0.00E+00</c:formatCode>
                <c:ptCount val="45"/>
                <c:pt idx="0">
                  <c:v>-0.76638988193952451</c:v>
                </c:pt>
                <c:pt idx="1">
                  <c:v>-0.68310343362833192</c:v>
                </c:pt>
                <c:pt idx="2">
                  <c:v>-0.60459767068236903</c:v>
                </c:pt>
                <c:pt idx="3">
                  <c:v>-0.53087259310163581</c:v>
                </c:pt>
                <c:pt idx="4">
                  <c:v>-0.4619282008861324</c:v>
                </c:pt>
                <c:pt idx="5">
                  <c:v>-0.39776449403585878</c:v>
                </c:pt>
                <c:pt idx="6">
                  <c:v>-0.33838147255081485</c:v>
                </c:pt>
                <c:pt idx="7">
                  <c:v>-0.28377913643100067</c:v>
                </c:pt>
                <c:pt idx="8">
                  <c:v>-0.23395748567641622</c:v>
                </c:pt>
                <c:pt idx="9">
                  <c:v>-0.18891652028706155</c:v>
                </c:pt>
                <c:pt idx="10">
                  <c:v>-0.14865624026293661</c:v>
                </c:pt>
                <c:pt idx="11">
                  <c:v>-0.11317664560404141</c:v>
                </c:pt>
                <c:pt idx="12">
                  <c:v>-8.2477736310375971E-2</c:v>
                </c:pt>
                <c:pt idx="13">
                  <c:v>-5.6559512381940256E-2</c:v>
                </c:pt>
                <c:pt idx="14">
                  <c:v>-3.5421973818734305E-2</c:v>
                </c:pt>
                <c:pt idx="15">
                  <c:v>-1.9065120620758096E-2</c:v>
                </c:pt>
                <c:pt idx="16">
                  <c:v>-7.4889527880116257E-3</c:v>
                </c:pt>
                <c:pt idx="17">
                  <c:v>-6.934703204949052E-4</c:v>
                </c:pt>
                <c:pt idx="18">
                  <c:v>1.3213267817920699E-3</c:v>
                </c:pt>
                <c:pt idx="19">
                  <c:v>-8.9911351093232162E-3</c:v>
                </c:pt>
                <c:pt idx="20">
                  <c:v>-2.1318394102725478E-2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A3-4E87-A7F4-E7B038454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29984"/>
        <c:axId val="1"/>
      </c:scatterChart>
      <c:valAx>
        <c:axId val="783529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52998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Diagram</a:t>
            </a:r>
          </a:p>
        </c:rich>
      </c:tx>
      <c:layout>
        <c:manualLayout>
          <c:xMode val="edge"/>
          <c:yMode val="edge"/>
          <c:x val="0.410896708286038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53688989784334E-2"/>
          <c:y val="0.11538490430915542"/>
          <c:w val="0.91940976163450627"/>
          <c:h val="0.76154036844042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Q_fit!$D$21:$D$157</c:f>
              <c:numCache>
                <c:formatCode>General</c:formatCode>
                <c:ptCount val="137"/>
                <c:pt idx="0">
                  <c:v>-3.5507</c:v>
                </c:pt>
                <c:pt idx="1">
                  <c:v>-3.2277999999999998</c:v>
                </c:pt>
                <c:pt idx="2">
                  <c:v>-2.5243000000000002</c:v>
                </c:pt>
                <c:pt idx="3">
                  <c:v>-2.5229499999999998</c:v>
                </c:pt>
                <c:pt idx="4">
                  <c:v>-2.5228999999999999</c:v>
                </c:pt>
                <c:pt idx="5">
                  <c:v>-2.5225</c:v>
                </c:pt>
                <c:pt idx="6">
                  <c:v>-2.5224000000000002</c:v>
                </c:pt>
                <c:pt idx="7">
                  <c:v>-2.52155</c:v>
                </c:pt>
                <c:pt idx="8">
                  <c:v>-2.5189499999999998</c:v>
                </c:pt>
                <c:pt idx="9">
                  <c:v>-2.5188999999999999</c:v>
                </c:pt>
                <c:pt idx="10">
                  <c:v>-2.5031500000000002</c:v>
                </c:pt>
                <c:pt idx="11">
                  <c:v>-2.5023499999999999</c:v>
                </c:pt>
                <c:pt idx="12">
                  <c:v>-2.4952000000000001</c:v>
                </c:pt>
                <c:pt idx="13">
                  <c:v>-2.4890500000000002</c:v>
                </c:pt>
                <c:pt idx="14">
                  <c:v>-2.4640499999999999</c:v>
                </c:pt>
                <c:pt idx="15">
                  <c:v>-2.4628999999999999</c:v>
                </c:pt>
                <c:pt idx="16">
                  <c:v>-2.4519500000000001</c:v>
                </c:pt>
                <c:pt idx="17">
                  <c:v>-2.4209499999999999</c:v>
                </c:pt>
                <c:pt idx="18">
                  <c:v>-2.4178000000000002</c:v>
                </c:pt>
                <c:pt idx="19">
                  <c:v>-2.41045</c:v>
                </c:pt>
                <c:pt idx="20">
                  <c:v>-2.4073000000000002</c:v>
                </c:pt>
                <c:pt idx="21">
                  <c:v>-2.1574499999999999</c:v>
                </c:pt>
                <c:pt idx="22">
                  <c:v>-2.0863999999999998</c:v>
                </c:pt>
                <c:pt idx="23">
                  <c:v>-2.0514999999999999</c:v>
                </c:pt>
                <c:pt idx="24">
                  <c:v>-2.0150000000000001</c:v>
                </c:pt>
                <c:pt idx="25">
                  <c:v>-1.9782999999999999</c:v>
                </c:pt>
                <c:pt idx="26">
                  <c:v>-1.8701000000000001</c:v>
                </c:pt>
                <c:pt idx="27">
                  <c:v>-1.8701000000000001</c:v>
                </c:pt>
                <c:pt idx="28">
                  <c:v>-1.7291000000000001</c:v>
                </c:pt>
                <c:pt idx="29">
                  <c:v>-1.7254499999999999</c:v>
                </c:pt>
                <c:pt idx="30">
                  <c:v>-1.6715500000000001</c:v>
                </c:pt>
                <c:pt idx="31">
                  <c:v>-1.6536500000000001</c:v>
                </c:pt>
                <c:pt idx="32">
                  <c:v>-1.6509</c:v>
                </c:pt>
                <c:pt idx="33">
                  <c:v>-1.6335500000000001</c:v>
                </c:pt>
                <c:pt idx="34">
                  <c:v>-1.6309</c:v>
                </c:pt>
                <c:pt idx="35">
                  <c:v>-1.6044499999999999</c:v>
                </c:pt>
                <c:pt idx="36">
                  <c:v>-1.6024</c:v>
                </c:pt>
                <c:pt idx="37">
                  <c:v>-1.56755</c:v>
                </c:pt>
                <c:pt idx="38">
                  <c:v>-1.5646</c:v>
                </c:pt>
                <c:pt idx="39">
                  <c:v>-1.5221</c:v>
                </c:pt>
                <c:pt idx="40">
                  <c:v>-1.51875</c:v>
                </c:pt>
                <c:pt idx="41">
                  <c:v>-1.4923</c:v>
                </c:pt>
                <c:pt idx="42">
                  <c:v>-1.4534</c:v>
                </c:pt>
                <c:pt idx="43">
                  <c:v>-1.4200999999999999</c:v>
                </c:pt>
                <c:pt idx="44">
                  <c:v>-1.41675</c:v>
                </c:pt>
                <c:pt idx="45">
                  <c:v>-1.4112</c:v>
                </c:pt>
                <c:pt idx="46">
                  <c:v>-1.3089999999999999</c:v>
                </c:pt>
                <c:pt idx="47">
                  <c:v>-1.3089999999999999</c:v>
                </c:pt>
                <c:pt idx="48">
                  <c:v>-1.3089999999999999</c:v>
                </c:pt>
                <c:pt idx="49">
                  <c:v>-1.3089999999999999</c:v>
                </c:pt>
                <c:pt idx="50">
                  <c:v>-1.29975</c:v>
                </c:pt>
                <c:pt idx="51">
                  <c:v>-1.2962</c:v>
                </c:pt>
                <c:pt idx="52">
                  <c:v>-1.2756000000000001</c:v>
                </c:pt>
                <c:pt idx="53">
                  <c:v>-1.2605</c:v>
                </c:pt>
                <c:pt idx="54">
                  <c:v>-1.25745</c:v>
                </c:pt>
                <c:pt idx="55">
                  <c:v>-1.2214499999999999</c:v>
                </c:pt>
                <c:pt idx="56">
                  <c:v>-1.1915500000000001</c:v>
                </c:pt>
                <c:pt idx="57">
                  <c:v>-1.1556500000000001</c:v>
                </c:pt>
                <c:pt idx="58">
                  <c:v>-1.1523000000000001</c:v>
                </c:pt>
                <c:pt idx="59">
                  <c:v>-1.11955</c:v>
                </c:pt>
                <c:pt idx="60">
                  <c:v>-1.1163000000000001</c:v>
                </c:pt>
                <c:pt idx="61">
                  <c:v>-1.1162000000000001</c:v>
                </c:pt>
                <c:pt idx="62">
                  <c:v>-1.0444</c:v>
                </c:pt>
                <c:pt idx="63">
                  <c:v>-1.04105</c:v>
                </c:pt>
                <c:pt idx="64">
                  <c:v>-1.0369999999999999</c:v>
                </c:pt>
                <c:pt idx="65">
                  <c:v>-1.0076000000000001</c:v>
                </c:pt>
                <c:pt idx="66">
                  <c:v>-0.85994999999999999</c:v>
                </c:pt>
                <c:pt idx="67">
                  <c:v>-0.78825000000000001</c:v>
                </c:pt>
                <c:pt idx="68">
                  <c:v>-0.71299999999999997</c:v>
                </c:pt>
                <c:pt idx="69">
                  <c:v>-0.70194999999999996</c:v>
                </c:pt>
                <c:pt idx="70">
                  <c:v>-0.66890000000000005</c:v>
                </c:pt>
                <c:pt idx="71">
                  <c:v>-0.64670000000000005</c:v>
                </c:pt>
                <c:pt idx="72">
                  <c:v>-0.57035000000000002</c:v>
                </c:pt>
                <c:pt idx="73">
                  <c:v>-0.48909999999999998</c:v>
                </c:pt>
                <c:pt idx="74">
                  <c:v>-0.41354999999999997</c:v>
                </c:pt>
                <c:pt idx="75">
                  <c:v>-0.37764999999999999</c:v>
                </c:pt>
                <c:pt idx="76">
                  <c:v>-0.3745</c:v>
                </c:pt>
                <c:pt idx="77">
                  <c:v>-0.19370000000000001</c:v>
                </c:pt>
                <c:pt idx="78">
                  <c:v>-0.19114999999999999</c:v>
                </c:pt>
                <c:pt idx="79">
                  <c:v>-0.19105</c:v>
                </c:pt>
                <c:pt idx="80">
                  <c:v>-0.19084999999999999</c:v>
                </c:pt>
                <c:pt idx="81">
                  <c:v>-0.18435000000000001</c:v>
                </c:pt>
                <c:pt idx="82">
                  <c:v>-0.18395</c:v>
                </c:pt>
                <c:pt idx="83">
                  <c:v>-0.152</c:v>
                </c:pt>
                <c:pt idx="84">
                  <c:v>-0.152</c:v>
                </c:pt>
                <c:pt idx="85">
                  <c:v>-0.1512</c:v>
                </c:pt>
                <c:pt idx="86">
                  <c:v>-0.14845</c:v>
                </c:pt>
                <c:pt idx="87">
                  <c:v>-0.14845</c:v>
                </c:pt>
                <c:pt idx="88">
                  <c:v>-0.14510000000000001</c:v>
                </c:pt>
                <c:pt idx="89">
                  <c:v>-0.1216</c:v>
                </c:pt>
                <c:pt idx="90">
                  <c:v>-0.1152</c:v>
                </c:pt>
                <c:pt idx="91">
                  <c:v>-0.11205</c:v>
                </c:pt>
                <c:pt idx="92">
                  <c:v>-1.34E-2</c:v>
                </c:pt>
                <c:pt idx="93">
                  <c:v>0</c:v>
                </c:pt>
                <c:pt idx="94">
                  <c:v>3.0500000000000002E-3</c:v>
                </c:pt>
                <c:pt idx="95">
                  <c:v>2.86E-2</c:v>
                </c:pt>
                <c:pt idx="96">
                  <c:v>2.87E-2</c:v>
                </c:pt>
                <c:pt idx="97">
                  <c:v>0.1003</c:v>
                </c:pt>
                <c:pt idx="98">
                  <c:v>0.14369999999999999</c:v>
                </c:pt>
                <c:pt idx="99">
                  <c:v>0.20749999999999999</c:v>
                </c:pt>
                <c:pt idx="100">
                  <c:v>0.22514999999999999</c:v>
                </c:pt>
                <c:pt idx="101">
                  <c:v>0.25264999999999999</c:v>
                </c:pt>
                <c:pt idx="102">
                  <c:v>0.29765000000000003</c:v>
                </c:pt>
                <c:pt idx="103">
                  <c:v>0.29794999999999999</c:v>
                </c:pt>
                <c:pt idx="104">
                  <c:v>0.33384999999999998</c:v>
                </c:pt>
                <c:pt idx="105">
                  <c:v>0.33384999999999998</c:v>
                </c:pt>
                <c:pt idx="106">
                  <c:v>0.34165000000000001</c:v>
                </c:pt>
                <c:pt idx="107">
                  <c:v>0.36294999999999999</c:v>
                </c:pt>
                <c:pt idx="108">
                  <c:v>0.36335000000000001</c:v>
                </c:pt>
                <c:pt idx="109">
                  <c:v>0.36404999999999998</c:v>
                </c:pt>
                <c:pt idx="110">
                  <c:v>0.36670000000000003</c:v>
                </c:pt>
                <c:pt idx="111">
                  <c:v>0.36670000000000003</c:v>
                </c:pt>
                <c:pt idx="112">
                  <c:v>0.40289999999999998</c:v>
                </c:pt>
                <c:pt idx="113">
                  <c:v>0.41265000000000002</c:v>
                </c:pt>
                <c:pt idx="114">
                  <c:v>0.44450000000000001</c:v>
                </c:pt>
                <c:pt idx="115">
                  <c:v>0.4748</c:v>
                </c:pt>
                <c:pt idx="116">
                  <c:v>0.47804999999999997</c:v>
                </c:pt>
                <c:pt idx="117">
                  <c:v>0.47804999999999997</c:v>
                </c:pt>
                <c:pt idx="118">
                  <c:v>0.48494999999999999</c:v>
                </c:pt>
                <c:pt idx="119">
                  <c:v>0.51395000000000002</c:v>
                </c:pt>
                <c:pt idx="120">
                  <c:v>0.52095000000000002</c:v>
                </c:pt>
                <c:pt idx="121">
                  <c:v>0.57420000000000004</c:v>
                </c:pt>
                <c:pt idx="122">
                  <c:v>0.58074999999999999</c:v>
                </c:pt>
                <c:pt idx="123">
                  <c:v>0.58074999999999999</c:v>
                </c:pt>
                <c:pt idx="124">
                  <c:v>0.58074999999999999</c:v>
                </c:pt>
                <c:pt idx="125">
                  <c:v>0.58074999999999999</c:v>
                </c:pt>
                <c:pt idx="126">
                  <c:v>0.58950000000000002</c:v>
                </c:pt>
                <c:pt idx="127">
                  <c:v>0.62255000000000005</c:v>
                </c:pt>
                <c:pt idx="128">
                  <c:v>0.62255000000000005</c:v>
                </c:pt>
                <c:pt idx="129">
                  <c:v>0.62790000000000001</c:v>
                </c:pt>
                <c:pt idx="130">
                  <c:v>0.6633</c:v>
                </c:pt>
                <c:pt idx="131">
                  <c:v>0.66779999999999995</c:v>
                </c:pt>
                <c:pt idx="132">
                  <c:v>0.66820000000000002</c:v>
                </c:pt>
                <c:pt idx="133">
                  <c:v>0.67195000000000005</c:v>
                </c:pt>
                <c:pt idx="134">
                  <c:v>0.70084999999999997</c:v>
                </c:pt>
                <c:pt idx="135">
                  <c:v>0.70374999999999999</c:v>
                </c:pt>
                <c:pt idx="136">
                  <c:v>0.77115</c:v>
                </c:pt>
              </c:numCache>
            </c:numRef>
          </c:xVal>
          <c:yVal>
            <c:numRef>
              <c:f>Q_fit!$E$21:$E$157</c:f>
              <c:numCache>
                <c:formatCode>General</c:formatCode>
                <c:ptCount val="137"/>
                <c:pt idx="0">
                  <c:v>-0.75106529999902705</c:v>
                </c:pt>
                <c:pt idx="1">
                  <c:v>-0.62953619999825605</c:v>
                </c:pt>
                <c:pt idx="2">
                  <c:v>-0.38055969999550143</c:v>
                </c:pt>
                <c:pt idx="3">
                  <c:v>-0.37662304999685148</c:v>
                </c:pt>
                <c:pt idx="4">
                  <c:v>-0.34032909999586991</c:v>
                </c:pt>
                <c:pt idx="5">
                  <c:v>-0.44197749999875668</c:v>
                </c:pt>
                <c:pt idx="6">
                  <c:v>-0.35098959999595536</c:v>
                </c:pt>
                <c:pt idx="7">
                  <c:v>-0.35639244999765651</c:v>
                </c:pt>
                <c:pt idx="8">
                  <c:v>-0.38090704999558511</c:v>
                </c:pt>
                <c:pt idx="9">
                  <c:v>-0.3918130999954883</c:v>
                </c:pt>
                <c:pt idx="10">
                  <c:v>-0.34721884999453323</c:v>
                </c:pt>
                <c:pt idx="11">
                  <c:v>-0.35961564999524853</c:v>
                </c:pt>
                <c:pt idx="12">
                  <c:v>-0.32548079999833135</c:v>
                </c:pt>
                <c:pt idx="13">
                  <c:v>-0.36732494999523624</c:v>
                </c:pt>
                <c:pt idx="14">
                  <c:v>-0.34534994999557966</c:v>
                </c:pt>
                <c:pt idx="15">
                  <c:v>-0.34868909999568132</c:v>
                </c:pt>
                <c:pt idx="16">
                  <c:v>-0.35721404999640072</c:v>
                </c:pt>
                <c:pt idx="17">
                  <c:v>-0.33696504999534227</c:v>
                </c:pt>
                <c:pt idx="18">
                  <c:v>-0.31444619999456336</c:v>
                </c:pt>
                <c:pt idx="19">
                  <c:v>-0.34083554999597254</c:v>
                </c:pt>
                <c:pt idx="20">
                  <c:v>-0.33841669999674195</c:v>
                </c:pt>
                <c:pt idx="21">
                  <c:v>-0.28764854999462841</c:v>
                </c:pt>
                <c:pt idx="22">
                  <c:v>-0.26204559999678168</c:v>
                </c:pt>
                <c:pt idx="23">
                  <c:v>-0.2388684999968973</c:v>
                </c:pt>
                <c:pt idx="24">
                  <c:v>-0.23198499999853084</c:v>
                </c:pt>
                <c:pt idx="25">
                  <c:v>-0.19062569999732659</c:v>
                </c:pt>
                <c:pt idx="26">
                  <c:v>-0.20571789999667089</c:v>
                </c:pt>
                <c:pt idx="27">
                  <c:v>-0.20551789999808534</c:v>
                </c:pt>
                <c:pt idx="28">
                  <c:v>-0.2075788999973156</c:v>
                </c:pt>
                <c:pt idx="29">
                  <c:v>-0.1811205499980133</c:v>
                </c:pt>
                <c:pt idx="30">
                  <c:v>-0.16724244999932125</c:v>
                </c:pt>
                <c:pt idx="31">
                  <c:v>-0.16300834999856306</c:v>
                </c:pt>
                <c:pt idx="32">
                  <c:v>-0.18284109999513021</c:v>
                </c:pt>
                <c:pt idx="33">
                  <c:v>-0.16184044999681646</c:v>
                </c:pt>
                <c:pt idx="34">
                  <c:v>-0.18526109999220353</c:v>
                </c:pt>
                <c:pt idx="35">
                  <c:v>-0.16276154999650316</c:v>
                </c:pt>
                <c:pt idx="36">
                  <c:v>-0.17370959999243496</c:v>
                </c:pt>
                <c:pt idx="37">
                  <c:v>-0.14882644999306649</c:v>
                </c:pt>
                <c:pt idx="38">
                  <c:v>-0.14948339999682503</c:v>
                </c:pt>
                <c:pt idx="39">
                  <c:v>-0.14262589999998454</c:v>
                </c:pt>
                <c:pt idx="40">
                  <c:v>-0.14993125000182772</c:v>
                </c:pt>
                <c:pt idx="41">
                  <c:v>-0.15253169999778038</c:v>
                </c:pt>
                <c:pt idx="42">
                  <c:v>-0.13413859999855049</c:v>
                </c:pt>
                <c:pt idx="43">
                  <c:v>-0.12596789999952307</c:v>
                </c:pt>
                <c:pt idx="44">
                  <c:v>-0.12027325000235578</c:v>
                </c:pt>
                <c:pt idx="45">
                  <c:v>-0.12254479999683099</c:v>
                </c:pt>
                <c:pt idx="46">
                  <c:v>-0.119710999992094</c:v>
                </c:pt>
                <c:pt idx="47">
                  <c:v>-0.11431099999754224</c:v>
                </c:pt>
                <c:pt idx="48">
                  <c:v>-0.10741099999722792</c:v>
                </c:pt>
                <c:pt idx="49">
                  <c:v>-9.2110999998112675E-2</c:v>
                </c:pt>
                <c:pt idx="50">
                  <c:v>-0.11303025000233902</c:v>
                </c:pt>
                <c:pt idx="51">
                  <c:v>-0.1065597999986494</c:v>
                </c:pt>
                <c:pt idx="52">
                  <c:v>-0.1025523999996949</c:v>
                </c:pt>
                <c:pt idx="53">
                  <c:v>-0.10417949999828124</c:v>
                </c:pt>
                <c:pt idx="54">
                  <c:v>-9.474854999280069E-2</c:v>
                </c:pt>
                <c:pt idx="55">
                  <c:v>-9.7104549997311551E-2</c:v>
                </c:pt>
                <c:pt idx="56">
                  <c:v>-7.9722449998371303E-2</c:v>
                </c:pt>
                <c:pt idx="57">
                  <c:v>-8.0566349999571685E-2</c:v>
                </c:pt>
                <c:pt idx="58">
                  <c:v>-8.9571699994849041E-2</c:v>
                </c:pt>
                <c:pt idx="59">
                  <c:v>-4.8034449995611794E-2</c:v>
                </c:pt>
                <c:pt idx="60">
                  <c:v>-7.5927699996100273E-2</c:v>
                </c:pt>
                <c:pt idx="61">
                  <c:v>-7.33397999938461E-2</c:v>
                </c:pt>
                <c:pt idx="62">
                  <c:v>-6.3727599997946527E-2</c:v>
                </c:pt>
                <c:pt idx="63">
                  <c:v>-6.2632949993712828E-2</c:v>
                </c:pt>
                <c:pt idx="64">
                  <c:v>-6.2522999993234407E-2</c:v>
                </c:pt>
                <c:pt idx="65">
                  <c:v>-6.6880400001537055E-2</c:v>
                </c:pt>
                <c:pt idx="66">
                  <c:v>-3.1546049991447944E-2</c:v>
                </c:pt>
                <c:pt idx="67">
                  <c:v>-2.0821750003960915E-2</c:v>
                </c:pt>
                <c:pt idx="68">
                  <c:v>-4.6226999998907559E-2</c:v>
                </c:pt>
                <c:pt idx="69">
                  <c:v>-3.7264049999066629E-2</c:v>
                </c:pt>
                <c:pt idx="70">
                  <c:v>2.7536900000995956E-2</c:v>
                </c:pt>
                <c:pt idx="71">
                  <c:v>-7.8149299995857291E-2</c:v>
                </c:pt>
                <c:pt idx="72">
                  <c:v>2.4712350001209415E-2</c:v>
                </c:pt>
                <c:pt idx="73">
                  <c:v>-1.1718899993866216E-2</c:v>
                </c:pt>
                <c:pt idx="74">
                  <c:v>8.8395500060869381E-3</c:v>
                </c:pt>
                <c:pt idx="75">
                  <c:v>-1.1204349997569807E-2</c:v>
                </c:pt>
                <c:pt idx="76">
                  <c:v>-2.4485499998263549E-2</c:v>
                </c:pt>
                <c:pt idx="77">
                  <c:v>-2.4622999990242533E-3</c:v>
                </c:pt>
                <c:pt idx="78">
                  <c:v>-3.7708499949076213E-3</c:v>
                </c:pt>
                <c:pt idx="79">
                  <c:v>-2.6829499984160066E-3</c:v>
                </c:pt>
                <c:pt idx="80">
                  <c:v>7.9285000538220629E-4</c:v>
                </c:pt>
                <c:pt idx="81">
                  <c:v>-1.9936499957111664E-3</c:v>
                </c:pt>
                <c:pt idx="82">
                  <c:v>8.357949998753611E-3</c:v>
                </c:pt>
                <c:pt idx="83">
                  <c:v>-3.1079999971552752E-3</c:v>
                </c:pt>
                <c:pt idx="84">
                  <c:v>3.6920000056852587E-3</c:v>
                </c:pt>
                <c:pt idx="85">
                  <c:v>1.2895200001366902E-2</c:v>
                </c:pt>
                <c:pt idx="86">
                  <c:v>2.6062450000608806E-2</c:v>
                </c:pt>
                <c:pt idx="87">
                  <c:v>5.616244999691844E-2</c:v>
                </c:pt>
                <c:pt idx="88">
                  <c:v>1.757099998940248E-3</c:v>
                </c:pt>
                <c:pt idx="89">
                  <c:v>1.6913599996769335E-2</c:v>
                </c:pt>
                <c:pt idx="90">
                  <c:v>1.1539200007973704E-2</c:v>
                </c:pt>
                <c:pt idx="91">
                  <c:v>1.705805000528926E-2</c:v>
                </c:pt>
                <c:pt idx="92">
                  <c:v>-8.7859999621286988E-4</c:v>
                </c:pt>
                <c:pt idx="93">
                  <c:v>-1.3999999937368557E-3</c:v>
                </c:pt>
                <c:pt idx="94">
                  <c:v>-9.6905000100377947E-4</c:v>
                </c:pt>
                <c:pt idx="95">
                  <c:v>-3.4060599995427765E-2</c:v>
                </c:pt>
                <c:pt idx="96">
                  <c:v>-3.7472699994395953E-2</c:v>
                </c:pt>
                <c:pt idx="97">
                  <c:v>3.2463700001244433E-2</c:v>
                </c:pt>
                <c:pt idx="98">
                  <c:v>-3.0387699996936135E-2</c:v>
                </c:pt>
                <c:pt idx="99">
                  <c:v>-1.030749999335967E-2</c:v>
                </c:pt>
                <c:pt idx="100">
                  <c:v>-1.1543150001671165E-2</c:v>
                </c:pt>
                <c:pt idx="101">
                  <c:v>-3.9606499994988553E-3</c:v>
                </c:pt>
                <c:pt idx="102">
                  <c:v>-1.5156499939621426E-3</c:v>
                </c:pt>
                <c:pt idx="103">
                  <c:v>-4.851949997828342E-3</c:v>
                </c:pt>
                <c:pt idx="104">
                  <c:v>-7.5958500019623898E-3</c:v>
                </c:pt>
                <c:pt idx="105">
                  <c:v>3.5041500013903715E-3</c:v>
                </c:pt>
                <c:pt idx="106">
                  <c:v>-5.6396499930997379E-3</c:v>
                </c:pt>
                <c:pt idx="107">
                  <c:v>-9.3169499959913082E-3</c:v>
                </c:pt>
                <c:pt idx="108">
                  <c:v>-1.586535000387812E-2</c:v>
                </c:pt>
                <c:pt idx="109">
                  <c:v>-4.4500499934656546E-3</c:v>
                </c:pt>
                <c:pt idx="110">
                  <c:v>-9.270700000342913E-3</c:v>
                </c:pt>
                <c:pt idx="111">
                  <c:v>2.9292999970493838E-3</c:v>
                </c:pt>
                <c:pt idx="112">
                  <c:v>-7.8509000013582408E-3</c:v>
                </c:pt>
                <c:pt idx="113">
                  <c:v>-9.2306499936967157E-3</c:v>
                </c:pt>
                <c:pt idx="114">
                  <c:v>-3.284500002337154E-3</c:v>
                </c:pt>
                <c:pt idx="115">
                  <c:v>-1.5050799993332475E-2</c:v>
                </c:pt>
                <c:pt idx="116">
                  <c:v>-1.2144050000642892E-2</c:v>
                </c:pt>
                <c:pt idx="117">
                  <c:v>-1.1744050003471784E-2</c:v>
                </c:pt>
                <c:pt idx="118">
                  <c:v>-1.4178949997585732E-2</c:v>
                </c:pt>
                <c:pt idx="119">
                  <c:v>-1.7187949990329798E-2</c:v>
                </c:pt>
                <c:pt idx="120">
                  <c:v>-1.573495000047842E-2</c:v>
                </c:pt>
                <c:pt idx="121">
                  <c:v>-1.8078199995215982E-2</c:v>
                </c:pt>
                <c:pt idx="122">
                  <c:v>-2.3220749993924983E-2</c:v>
                </c:pt>
                <c:pt idx="123">
                  <c:v>-2.317074999155011E-2</c:v>
                </c:pt>
                <c:pt idx="124">
                  <c:v>-2.1420749995741062E-2</c:v>
                </c:pt>
                <c:pt idx="125">
                  <c:v>-2.1420749995741062E-2</c:v>
                </c:pt>
                <c:pt idx="126">
                  <c:v>-1.9729499996174127E-2</c:v>
                </c:pt>
                <c:pt idx="127">
                  <c:v>-2.3838549997890368E-2</c:v>
                </c:pt>
                <c:pt idx="128">
                  <c:v>-2.3828550001780968E-2</c:v>
                </c:pt>
                <c:pt idx="129">
                  <c:v>-2.5075899997318629E-2</c:v>
                </c:pt>
                <c:pt idx="130">
                  <c:v>-3.3959299995331094E-2</c:v>
                </c:pt>
                <c:pt idx="131">
                  <c:v>-3.0103799996140879E-2</c:v>
                </c:pt>
                <c:pt idx="132">
                  <c:v>-2.3952199990162626E-2</c:v>
                </c:pt>
                <c:pt idx="133">
                  <c:v>-2.8305949992500246E-2</c:v>
                </c:pt>
                <c:pt idx="134">
                  <c:v>-2.8702849995170254E-2</c:v>
                </c:pt>
                <c:pt idx="135">
                  <c:v>-2.9953749995911494E-2</c:v>
                </c:pt>
                <c:pt idx="136">
                  <c:v>-3.5309150000102818E-2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C2-46FD-A1A5-19FE5E079F5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Q_fit!$U$2:$U$26</c:f>
              <c:numCache>
                <c:formatCode>General</c:formatCode>
                <c:ptCount val="25"/>
                <c:pt idx="0">
                  <c:v>-3.6</c:v>
                </c:pt>
                <c:pt idx="1">
                  <c:v>-3.4</c:v>
                </c:pt>
                <c:pt idx="2">
                  <c:v>-3.2</c:v>
                </c:pt>
                <c:pt idx="3">
                  <c:v>-3</c:v>
                </c:pt>
                <c:pt idx="4">
                  <c:v>-2.8</c:v>
                </c:pt>
                <c:pt idx="5">
                  <c:v>-2.6</c:v>
                </c:pt>
                <c:pt idx="6">
                  <c:v>-2.4</c:v>
                </c:pt>
                <c:pt idx="7">
                  <c:v>-2.2000000000000002</c:v>
                </c:pt>
                <c:pt idx="8">
                  <c:v>-2</c:v>
                </c:pt>
                <c:pt idx="9">
                  <c:v>-1.8</c:v>
                </c:pt>
                <c:pt idx="10">
                  <c:v>-1.6</c:v>
                </c:pt>
                <c:pt idx="11">
                  <c:v>-1.4</c:v>
                </c:pt>
                <c:pt idx="12">
                  <c:v>-1.2</c:v>
                </c:pt>
                <c:pt idx="13">
                  <c:v>-1</c:v>
                </c:pt>
                <c:pt idx="14">
                  <c:v>-0.8</c:v>
                </c:pt>
                <c:pt idx="15">
                  <c:v>-0.6</c:v>
                </c:pt>
                <c:pt idx="16">
                  <c:v>-0.4</c:v>
                </c:pt>
                <c:pt idx="17">
                  <c:v>-0.2</c:v>
                </c:pt>
                <c:pt idx="18">
                  <c:v>0</c:v>
                </c:pt>
                <c:pt idx="19">
                  <c:v>0.2</c:v>
                </c:pt>
                <c:pt idx="20">
                  <c:v>0.4</c:v>
                </c:pt>
                <c:pt idx="21">
                  <c:v>0.6</c:v>
                </c:pt>
                <c:pt idx="22">
                  <c:v>0.8</c:v>
                </c:pt>
                <c:pt idx="23">
                  <c:v>1</c:v>
                </c:pt>
              </c:numCache>
            </c:numRef>
          </c:xVal>
          <c:yVal>
            <c:numRef>
              <c:f>Q_fit!$V$2:$V$26</c:f>
              <c:numCache>
                <c:formatCode>General</c:formatCode>
                <c:ptCount val="25"/>
                <c:pt idx="0">
                  <c:v>-0.7663898469306184</c:v>
                </c:pt>
                <c:pt idx="1">
                  <c:v>-0.68310340362096178</c:v>
                </c:pt>
                <c:pt idx="2">
                  <c:v>-0.60459764534985838</c:v>
                </c:pt>
                <c:pt idx="3">
                  <c:v>-0.53087257211730765</c:v>
                </c:pt>
                <c:pt idx="4">
                  <c:v>-0.46192818392331014</c:v>
                </c:pt>
                <c:pt idx="5">
                  <c:v>-0.39776448076786575</c:v>
                </c:pt>
                <c:pt idx="6">
                  <c:v>-0.33838146265097424</c:v>
                </c:pt>
                <c:pt idx="7">
                  <c:v>-0.28377912957263585</c:v>
                </c:pt>
                <c:pt idx="8">
                  <c:v>-0.23395748153285037</c:v>
                </c:pt>
                <c:pt idx="9">
                  <c:v>-0.18891651853161798</c:v>
                </c:pt>
                <c:pt idx="10">
                  <c:v>-0.14865624056893861</c:v>
                </c:pt>
                <c:pt idx="11">
                  <c:v>-0.11317664764481221</c:v>
                </c:pt>
                <c:pt idx="12">
                  <c:v>-8.2477739759238874E-2</c:v>
                </c:pt>
                <c:pt idx="13">
                  <c:v>-5.6559516912218569E-2</c:v>
                </c:pt>
                <c:pt idx="14">
                  <c:v>-3.5421979103751278E-2</c:v>
                </c:pt>
                <c:pt idx="15">
                  <c:v>-1.9065126333837001E-2</c:v>
                </c:pt>
                <c:pt idx="16">
                  <c:v>-7.4889586024757546E-3</c:v>
                </c:pt>
                <c:pt idx="17">
                  <c:v>-6.9347590966752559E-4</c:v>
                </c:pt>
                <c:pt idx="18">
                  <c:v>1.3213217445876809E-3</c:v>
                </c:pt>
                <c:pt idx="19">
                  <c:v>-1.4445656397101352E-3</c:v>
                </c:pt>
                <c:pt idx="20">
                  <c:v>-8.991138062560973E-3</c:v>
                </c:pt>
                <c:pt idx="21">
                  <c:v>-2.131839552396483E-2</c:v>
                </c:pt>
                <c:pt idx="22">
                  <c:v>-3.8426338023921716E-2</c:v>
                </c:pt>
                <c:pt idx="23">
                  <c:v>-6.031496556243162E-2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C2-46FD-A1A5-19FE5E07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26744"/>
        <c:axId val="1"/>
      </c:scatterChart>
      <c:valAx>
        <c:axId val="78352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374574347332575"/>
              <c:y val="0.9333357561074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435908203782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5267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14528944381387"/>
          <c:y val="0.9333357561074096"/>
          <c:w val="0.43359818388195237"/>
          <c:h val="0.987182179150683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Diagr.</a:t>
            </a:r>
          </a:p>
        </c:rich>
      </c:tx>
      <c:layout>
        <c:manualLayout>
          <c:xMode val="edge"/>
          <c:yMode val="edge"/>
          <c:x val="0.3634453781512604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46218487394958"/>
          <c:y val="0.1238390092879257"/>
          <c:w val="0.77310924369747902"/>
          <c:h val="0.591331269349845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(2)'!$F$21:$F$915</c:f>
              <c:numCache>
                <c:formatCode>General</c:formatCode>
                <c:ptCount val="895"/>
                <c:pt idx="0">
                  <c:v>-10278</c:v>
                </c:pt>
                <c:pt idx="1">
                  <c:v>-7049</c:v>
                </c:pt>
                <c:pt idx="2">
                  <c:v>4</c:v>
                </c:pt>
                <c:pt idx="3">
                  <c:v>5</c:v>
                </c:pt>
                <c:pt idx="4">
                  <c:v>39.5</c:v>
                </c:pt>
                <c:pt idx="5">
                  <c:v>205.5</c:v>
                </c:pt>
                <c:pt idx="6">
                  <c:v>277</c:v>
                </c:pt>
                <c:pt idx="8">
                  <c:v>1051</c:v>
                </c:pt>
                <c:pt idx="9">
                  <c:v>1124.5</c:v>
                </c:pt>
                <c:pt idx="10">
                  <c:v>1156</c:v>
                </c:pt>
                <c:pt idx="11">
                  <c:v>3654.5</c:v>
                </c:pt>
                <c:pt idx="12">
                  <c:v>4365</c:v>
                </c:pt>
                <c:pt idx="13">
                  <c:v>4714</c:v>
                </c:pt>
                <c:pt idx="14">
                  <c:v>5079</c:v>
                </c:pt>
                <c:pt idx="15">
                  <c:v>5446</c:v>
                </c:pt>
                <c:pt idx="16">
                  <c:v>6528</c:v>
                </c:pt>
                <c:pt idx="17">
                  <c:v>7938</c:v>
                </c:pt>
                <c:pt idx="18">
                  <c:v>7974.5</c:v>
                </c:pt>
                <c:pt idx="19">
                  <c:v>8513.5</c:v>
                </c:pt>
                <c:pt idx="20">
                  <c:v>8692.5</c:v>
                </c:pt>
                <c:pt idx="21">
                  <c:v>8720</c:v>
                </c:pt>
                <c:pt idx="22">
                  <c:v>8893.5</c:v>
                </c:pt>
                <c:pt idx="23">
                  <c:v>8920</c:v>
                </c:pt>
                <c:pt idx="24">
                  <c:v>9184.5</c:v>
                </c:pt>
                <c:pt idx="25">
                  <c:v>9205</c:v>
                </c:pt>
                <c:pt idx="26">
                  <c:v>9553.5</c:v>
                </c:pt>
                <c:pt idx="27">
                  <c:v>9583</c:v>
                </c:pt>
                <c:pt idx="28">
                  <c:v>10008</c:v>
                </c:pt>
                <c:pt idx="29">
                  <c:v>10041.5</c:v>
                </c:pt>
                <c:pt idx="30">
                  <c:v>10306</c:v>
                </c:pt>
                <c:pt idx="31">
                  <c:v>11028</c:v>
                </c:pt>
                <c:pt idx="32">
                  <c:v>11061.5</c:v>
                </c:pt>
                <c:pt idx="33">
                  <c:v>11117</c:v>
                </c:pt>
                <c:pt idx="34">
                  <c:v>12139</c:v>
                </c:pt>
                <c:pt idx="35">
                  <c:v>12139</c:v>
                </c:pt>
                <c:pt idx="36">
                  <c:v>12231.5</c:v>
                </c:pt>
                <c:pt idx="37">
                  <c:v>12267</c:v>
                </c:pt>
                <c:pt idx="38">
                  <c:v>12473</c:v>
                </c:pt>
                <c:pt idx="39">
                  <c:v>12624</c:v>
                </c:pt>
                <c:pt idx="40">
                  <c:v>12654.5</c:v>
                </c:pt>
                <c:pt idx="41">
                  <c:v>13014.5</c:v>
                </c:pt>
                <c:pt idx="42">
                  <c:v>13313.5</c:v>
                </c:pt>
                <c:pt idx="43">
                  <c:v>13672.5</c:v>
                </c:pt>
                <c:pt idx="44">
                  <c:v>13706</c:v>
                </c:pt>
                <c:pt idx="45">
                  <c:v>14033.5</c:v>
                </c:pt>
                <c:pt idx="46">
                  <c:v>14066</c:v>
                </c:pt>
                <c:pt idx="47">
                  <c:v>14067</c:v>
                </c:pt>
                <c:pt idx="48">
                  <c:v>14785</c:v>
                </c:pt>
                <c:pt idx="49">
                  <c:v>14818.5</c:v>
                </c:pt>
                <c:pt idx="50">
                  <c:v>14859</c:v>
                </c:pt>
                <c:pt idx="51">
                  <c:v>15153</c:v>
                </c:pt>
                <c:pt idx="52">
                  <c:v>16629.5</c:v>
                </c:pt>
                <c:pt idx="53">
                  <c:v>17346.5</c:v>
                </c:pt>
                <c:pt idx="54">
                  <c:v>18099</c:v>
                </c:pt>
                <c:pt idx="55">
                  <c:v>18209.5</c:v>
                </c:pt>
                <c:pt idx="56">
                  <c:v>18540</c:v>
                </c:pt>
                <c:pt idx="57">
                  <c:v>18762</c:v>
                </c:pt>
                <c:pt idx="58">
                  <c:v>19525.5</c:v>
                </c:pt>
                <c:pt idx="59">
                  <c:v>20338</c:v>
                </c:pt>
                <c:pt idx="60">
                  <c:v>21093.5</c:v>
                </c:pt>
                <c:pt idx="61">
                  <c:v>21452.5</c:v>
                </c:pt>
                <c:pt idx="62">
                  <c:v>21484</c:v>
                </c:pt>
                <c:pt idx="63">
                  <c:v>23292</c:v>
                </c:pt>
                <c:pt idx="64">
                  <c:v>23317.5</c:v>
                </c:pt>
                <c:pt idx="65">
                  <c:v>23318.5</c:v>
                </c:pt>
                <c:pt idx="66">
                  <c:v>23320.5</c:v>
                </c:pt>
                <c:pt idx="67">
                  <c:v>23385.5</c:v>
                </c:pt>
                <c:pt idx="68">
                  <c:v>23389.5</c:v>
                </c:pt>
                <c:pt idx="69">
                  <c:v>23717</c:v>
                </c:pt>
                <c:pt idx="70">
                  <c:v>23744.5</c:v>
                </c:pt>
                <c:pt idx="71">
                  <c:v>23778</c:v>
                </c:pt>
                <c:pt idx="72">
                  <c:v>24013</c:v>
                </c:pt>
                <c:pt idx="73">
                  <c:v>24077</c:v>
                </c:pt>
                <c:pt idx="74">
                  <c:v>24108.5</c:v>
                </c:pt>
                <c:pt idx="75">
                  <c:v>25229</c:v>
                </c:pt>
                <c:pt idx="76">
                  <c:v>25259.5</c:v>
                </c:pt>
              </c:numCache>
            </c:numRef>
          </c:xVal>
          <c:yVal>
            <c:numRef>
              <c:f>'A (2)'!$H$21:$H$915</c:f>
              <c:numCache>
                <c:formatCode>General</c:formatCode>
                <c:ptCount val="895"/>
                <c:pt idx="2">
                  <c:v>0.15137695000521489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7-4320-A1B8-28087A18119A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Whitney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(2)'!$F$21:$F$915</c:f>
              <c:numCache>
                <c:formatCode>General</c:formatCode>
                <c:ptCount val="895"/>
                <c:pt idx="0">
                  <c:v>-10278</c:v>
                </c:pt>
                <c:pt idx="1">
                  <c:v>-7049</c:v>
                </c:pt>
                <c:pt idx="2">
                  <c:v>4</c:v>
                </c:pt>
                <c:pt idx="3">
                  <c:v>5</c:v>
                </c:pt>
                <c:pt idx="4">
                  <c:v>39.5</c:v>
                </c:pt>
                <c:pt idx="5">
                  <c:v>205.5</c:v>
                </c:pt>
                <c:pt idx="6">
                  <c:v>277</c:v>
                </c:pt>
                <c:pt idx="8">
                  <c:v>1051</c:v>
                </c:pt>
                <c:pt idx="9">
                  <c:v>1124.5</c:v>
                </c:pt>
                <c:pt idx="10">
                  <c:v>1156</c:v>
                </c:pt>
                <c:pt idx="11">
                  <c:v>3654.5</c:v>
                </c:pt>
                <c:pt idx="12">
                  <c:v>4365</c:v>
                </c:pt>
                <c:pt idx="13">
                  <c:v>4714</c:v>
                </c:pt>
                <c:pt idx="14">
                  <c:v>5079</c:v>
                </c:pt>
                <c:pt idx="15">
                  <c:v>5446</c:v>
                </c:pt>
                <c:pt idx="16">
                  <c:v>6528</c:v>
                </c:pt>
                <c:pt idx="17">
                  <c:v>7938</c:v>
                </c:pt>
                <c:pt idx="18">
                  <c:v>7974.5</c:v>
                </c:pt>
                <c:pt idx="19">
                  <c:v>8513.5</c:v>
                </c:pt>
                <c:pt idx="20">
                  <c:v>8692.5</c:v>
                </c:pt>
                <c:pt idx="21">
                  <c:v>8720</c:v>
                </c:pt>
                <c:pt idx="22">
                  <c:v>8893.5</c:v>
                </c:pt>
                <c:pt idx="23">
                  <c:v>8920</c:v>
                </c:pt>
                <c:pt idx="24">
                  <c:v>9184.5</c:v>
                </c:pt>
                <c:pt idx="25">
                  <c:v>9205</c:v>
                </c:pt>
                <c:pt idx="26">
                  <c:v>9553.5</c:v>
                </c:pt>
                <c:pt idx="27">
                  <c:v>9583</c:v>
                </c:pt>
                <c:pt idx="28">
                  <c:v>10008</c:v>
                </c:pt>
                <c:pt idx="29">
                  <c:v>10041.5</c:v>
                </c:pt>
                <c:pt idx="30">
                  <c:v>10306</c:v>
                </c:pt>
                <c:pt idx="31">
                  <c:v>11028</c:v>
                </c:pt>
                <c:pt idx="32">
                  <c:v>11061.5</c:v>
                </c:pt>
                <c:pt idx="33">
                  <c:v>11117</c:v>
                </c:pt>
                <c:pt idx="34">
                  <c:v>12139</c:v>
                </c:pt>
                <c:pt idx="35">
                  <c:v>12139</c:v>
                </c:pt>
                <c:pt idx="36">
                  <c:v>12231.5</c:v>
                </c:pt>
                <c:pt idx="37">
                  <c:v>12267</c:v>
                </c:pt>
                <c:pt idx="38">
                  <c:v>12473</c:v>
                </c:pt>
                <c:pt idx="39">
                  <c:v>12624</c:v>
                </c:pt>
                <c:pt idx="40">
                  <c:v>12654.5</c:v>
                </c:pt>
                <c:pt idx="41">
                  <c:v>13014.5</c:v>
                </c:pt>
                <c:pt idx="42">
                  <c:v>13313.5</c:v>
                </c:pt>
                <c:pt idx="43">
                  <c:v>13672.5</c:v>
                </c:pt>
                <c:pt idx="44">
                  <c:v>13706</c:v>
                </c:pt>
                <c:pt idx="45">
                  <c:v>14033.5</c:v>
                </c:pt>
                <c:pt idx="46">
                  <c:v>14066</c:v>
                </c:pt>
                <c:pt idx="47">
                  <c:v>14067</c:v>
                </c:pt>
                <c:pt idx="48">
                  <c:v>14785</c:v>
                </c:pt>
                <c:pt idx="49">
                  <c:v>14818.5</c:v>
                </c:pt>
                <c:pt idx="50">
                  <c:v>14859</c:v>
                </c:pt>
                <c:pt idx="51">
                  <c:v>15153</c:v>
                </c:pt>
                <c:pt idx="52">
                  <c:v>16629.5</c:v>
                </c:pt>
                <c:pt idx="53">
                  <c:v>17346.5</c:v>
                </c:pt>
                <c:pt idx="54">
                  <c:v>18099</c:v>
                </c:pt>
                <c:pt idx="55">
                  <c:v>18209.5</c:v>
                </c:pt>
                <c:pt idx="56">
                  <c:v>18540</c:v>
                </c:pt>
                <c:pt idx="57">
                  <c:v>18762</c:v>
                </c:pt>
                <c:pt idx="58">
                  <c:v>19525.5</c:v>
                </c:pt>
                <c:pt idx="59">
                  <c:v>20338</c:v>
                </c:pt>
                <c:pt idx="60">
                  <c:v>21093.5</c:v>
                </c:pt>
                <c:pt idx="61">
                  <c:v>21452.5</c:v>
                </c:pt>
                <c:pt idx="62">
                  <c:v>21484</c:v>
                </c:pt>
                <c:pt idx="63">
                  <c:v>23292</c:v>
                </c:pt>
                <c:pt idx="64">
                  <c:v>23317.5</c:v>
                </c:pt>
                <c:pt idx="65">
                  <c:v>23318.5</c:v>
                </c:pt>
                <c:pt idx="66">
                  <c:v>23320.5</c:v>
                </c:pt>
                <c:pt idx="67">
                  <c:v>23385.5</c:v>
                </c:pt>
                <c:pt idx="68">
                  <c:v>23389.5</c:v>
                </c:pt>
                <c:pt idx="69">
                  <c:v>23717</c:v>
                </c:pt>
                <c:pt idx="70">
                  <c:v>23744.5</c:v>
                </c:pt>
                <c:pt idx="71">
                  <c:v>23778</c:v>
                </c:pt>
                <c:pt idx="72">
                  <c:v>24013</c:v>
                </c:pt>
                <c:pt idx="73">
                  <c:v>24077</c:v>
                </c:pt>
                <c:pt idx="74">
                  <c:v>24108.5</c:v>
                </c:pt>
                <c:pt idx="75">
                  <c:v>25229</c:v>
                </c:pt>
                <c:pt idx="76">
                  <c:v>25259.5</c:v>
                </c:pt>
              </c:numCache>
            </c:numRef>
          </c:xVal>
          <c:yVal>
            <c:numRef>
              <c:f>'A (2)'!$I$21:$I$915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87-4320-A1B8-28087A18119A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Demircan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(2)'!$F$21:$F$915</c:f>
              <c:numCache>
                <c:formatCode>General</c:formatCode>
                <c:ptCount val="895"/>
                <c:pt idx="0">
                  <c:v>-10278</c:v>
                </c:pt>
                <c:pt idx="1">
                  <c:v>-7049</c:v>
                </c:pt>
                <c:pt idx="2">
                  <c:v>4</c:v>
                </c:pt>
                <c:pt idx="3">
                  <c:v>5</c:v>
                </c:pt>
                <c:pt idx="4">
                  <c:v>39.5</c:v>
                </c:pt>
                <c:pt idx="5">
                  <c:v>205.5</c:v>
                </c:pt>
                <c:pt idx="6">
                  <c:v>277</c:v>
                </c:pt>
                <c:pt idx="8">
                  <c:v>1051</c:v>
                </c:pt>
                <c:pt idx="9">
                  <c:v>1124.5</c:v>
                </c:pt>
                <c:pt idx="10">
                  <c:v>1156</c:v>
                </c:pt>
                <c:pt idx="11">
                  <c:v>3654.5</c:v>
                </c:pt>
                <c:pt idx="12">
                  <c:v>4365</c:v>
                </c:pt>
                <c:pt idx="13">
                  <c:v>4714</c:v>
                </c:pt>
                <c:pt idx="14">
                  <c:v>5079</c:v>
                </c:pt>
                <c:pt idx="15">
                  <c:v>5446</c:v>
                </c:pt>
                <c:pt idx="16">
                  <c:v>6528</c:v>
                </c:pt>
                <c:pt idx="17">
                  <c:v>7938</c:v>
                </c:pt>
                <c:pt idx="18">
                  <c:v>7974.5</c:v>
                </c:pt>
                <c:pt idx="19">
                  <c:v>8513.5</c:v>
                </c:pt>
                <c:pt idx="20">
                  <c:v>8692.5</c:v>
                </c:pt>
                <c:pt idx="21">
                  <c:v>8720</c:v>
                </c:pt>
                <c:pt idx="22">
                  <c:v>8893.5</c:v>
                </c:pt>
                <c:pt idx="23">
                  <c:v>8920</c:v>
                </c:pt>
                <c:pt idx="24">
                  <c:v>9184.5</c:v>
                </c:pt>
                <c:pt idx="25">
                  <c:v>9205</c:v>
                </c:pt>
                <c:pt idx="26">
                  <c:v>9553.5</c:v>
                </c:pt>
                <c:pt idx="27">
                  <c:v>9583</c:v>
                </c:pt>
                <c:pt idx="28">
                  <c:v>10008</c:v>
                </c:pt>
                <c:pt idx="29">
                  <c:v>10041.5</c:v>
                </c:pt>
                <c:pt idx="30">
                  <c:v>10306</c:v>
                </c:pt>
                <c:pt idx="31">
                  <c:v>11028</c:v>
                </c:pt>
                <c:pt idx="32">
                  <c:v>11061.5</c:v>
                </c:pt>
                <c:pt idx="33">
                  <c:v>11117</c:v>
                </c:pt>
                <c:pt idx="34">
                  <c:v>12139</c:v>
                </c:pt>
                <c:pt idx="35">
                  <c:v>12139</c:v>
                </c:pt>
                <c:pt idx="36">
                  <c:v>12231.5</c:v>
                </c:pt>
                <c:pt idx="37">
                  <c:v>12267</c:v>
                </c:pt>
                <c:pt idx="38">
                  <c:v>12473</c:v>
                </c:pt>
                <c:pt idx="39">
                  <c:v>12624</c:v>
                </c:pt>
                <c:pt idx="40">
                  <c:v>12654.5</c:v>
                </c:pt>
                <c:pt idx="41">
                  <c:v>13014.5</c:v>
                </c:pt>
                <c:pt idx="42">
                  <c:v>13313.5</c:v>
                </c:pt>
                <c:pt idx="43">
                  <c:v>13672.5</c:v>
                </c:pt>
                <c:pt idx="44">
                  <c:v>13706</c:v>
                </c:pt>
                <c:pt idx="45">
                  <c:v>14033.5</c:v>
                </c:pt>
                <c:pt idx="46">
                  <c:v>14066</c:v>
                </c:pt>
                <c:pt idx="47">
                  <c:v>14067</c:v>
                </c:pt>
                <c:pt idx="48">
                  <c:v>14785</c:v>
                </c:pt>
                <c:pt idx="49">
                  <c:v>14818.5</c:v>
                </c:pt>
                <c:pt idx="50">
                  <c:v>14859</c:v>
                </c:pt>
                <c:pt idx="51">
                  <c:v>15153</c:v>
                </c:pt>
                <c:pt idx="52">
                  <c:v>16629.5</c:v>
                </c:pt>
                <c:pt idx="53">
                  <c:v>17346.5</c:v>
                </c:pt>
                <c:pt idx="54">
                  <c:v>18099</c:v>
                </c:pt>
                <c:pt idx="55">
                  <c:v>18209.5</c:v>
                </c:pt>
                <c:pt idx="56">
                  <c:v>18540</c:v>
                </c:pt>
                <c:pt idx="57">
                  <c:v>18762</c:v>
                </c:pt>
                <c:pt idx="58">
                  <c:v>19525.5</c:v>
                </c:pt>
                <c:pt idx="59">
                  <c:v>20338</c:v>
                </c:pt>
                <c:pt idx="60">
                  <c:v>21093.5</c:v>
                </c:pt>
                <c:pt idx="61">
                  <c:v>21452.5</c:v>
                </c:pt>
                <c:pt idx="62">
                  <c:v>21484</c:v>
                </c:pt>
                <c:pt idx="63">
                  <c:v>23292</c:v>
                </c:pt>
                <c:pt idx="64">
                  <c:v>23317.5</c:v>
                </c:pt>
                <c:pt idx="65">
                  <c:v>23318.5</c:v>
                </c:pt>
                <c:pt idx="66">
                  <c:v>23320.5</c:v>
                </c:pt>
                <c:pt idx="67">
                  <c:v>23385.5</c:v>
                </c:pt>
                <c:pt idx="68">
                  <c:v>23389.5</c:v>
                </c:pt>
                <c:pt idx="69">
                  <c:v>23717</c:v>
                </c:pt>
                <c:pt idx="70">
                  <c:v>23744.5</c:v>
                </c:pt>
                <c:pt idx="71">
                  <c:v>23778</c:v>
                </c:pt>
                <c:pt idx="72">
                  <c:v>24013</c:v>
                </c:pt>
                <c:pt idx="73">
                  <c:v>24077</c:v>
                </c:pt>
                <c:pt idx="74">
                  <c:v>24108.5</c:v>
                </c:pt>
                <c:pt idx="75">
                  <c:v>25229</c:v>
                </c:pt>
                <c:pt idx="76">
                  <c:v>25259.5</c:v>
                </c:pt>
              </c:numCache>
            </c:numRef>
          </c:xVal>
          <c:yVal>
            <c:numRef>
              <c:f>'A (2)'!$J$21:$J$915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87-4320-A1B8-28087A18119A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(2)'!$F$21:$F$915</c:f>
              <c:numCache>
                <c:formatCode>General</c:formatCode>
                <c:ptCount val="895"/>
                <c:pt idx="0">
                  <c:v>-10278</c:v>
                </c:pt>
                <c:pt idx="1">
                  <c:v>-7049</c:v>
                </c:pt>
                <c:pt idx="2">
                  <c:v>4</c:v>
                </c:pt>
                <c:pt idx="3">
                  <c:v>5</c:v>
                </c:pt>
                <c:pt idx="4">
                  <c:v>39.5</c:v>
                </c:pt>
                <c:pt idx="5">
                  <c:v>205.5</c:v>
                </c:pt>
                <c:pt idx="6">
                  <c:v>277</c:v>
                </c:pt>
                <c:pt idx="8">
                  <c:v>1051</c:v>
                </c:pt>
                <c:pt idx="9">
                  <c:v>1124.5</c:v>
                </c:pt>
                <c:pt idx="10">
                  <c:v>1156</c:v>
                </c:pt>
                <c:pt idx="11">
                  <c:v>3654.5</c:v>
                </c:pt>
                <c:pt idx="12">
                  <c:v>4365</c:v>
                </c:pt>
                <c:pt idx="13">
                  <c:v>4714</c:v>
                </c:pt>
                <c:pt idx="14">
                  <c:v>5079</c:v>
                </c:pt>
                <c:pt idx="15">
                  <c:v>5446</c:v>
                </c:pt>
                <c:pt idx="16">
                  <c:v>6528</c:v>
                </c:pt>
                <c:pt idx="17">
                  <c:v>7938</c:v>
                </c:pt>
                <c:pt idx="18">
                  <c:v>7974.5</c:v>
                </c:pt>
                <c:pt idx="19">
                  <c:v>8513.5</c:v>
                </c:pt>
                <c:pt idx="20">
                  <c:v>8692.5</c:v>
                </c:pt>
                <c:pt idx="21">
                  <c:v>8720</c:v>
                </c:pt>
                <c:pt idx="22">
                  <c:v>8893.5</c:v>
                </c:pt>
                <c:pt idx="23">
                  <c:v>8920</c:v>
                </c:pt>
                <c:pt idx="24">
                  <c:v>9184.5</c:v>
                </c:pt>
                <c:pt idx="25">
                  <c:v>9205</c:v>
                </c:pt>
                <c:pt idx="26">
                  <c:v>9553.5</c:v>
                </c:pt>
                <c:pt idx="27">
                  <c:v>9583</c:v>
                </c:pt>
                <c:pt idx="28">
                  <c:v>10008</c:v>
                </c:pt>
                <c:pt idx="29">
                  <c:v>10041.5</c:v>
                </c:pt>
                <c:pt idx="30">
                  <c:v>10306</c:v>
                </c:pt>
                <c:pt idx="31">
                  <c:v>11028</c:v>
                </c:pt>
                <c:pt idx="32">
                  <c:v>11061.5</c:v>
                </c:pt>
                <c:pt idx="33">
                  <c:v>11117</c:v>
                </c:pt>
                <c:pt idx="34">
                  <c:v>12139</c:v>
                </c:pt>
                <c:pt idx="35">
                  <c:v>12139</c:v>
                </c:pt>
                <c:pt idx="36">
                  <c:v>12231.5</c:v>
                </c:pt>
                <c:pt idx="37">
                  <c:v>12267</c:v>
                </c:pt>
                <c:pt idx="38">
                  <c:v>12473</c:v>
                </c:pt>
                <c:pt idx="39">
                  <c:v>12624</c:v>
                </c:pt>
                <c:pt idx="40">
                  <c:v>12654.5</c:v>
                </c:pt>
                <c:pt idx="41">
                  <c:v>13014.5</c:v>
                </c:pt>
                <c:pt idx="42">
                  <c:v>13313.5</c:v>
                </c:pt>
                <c:pt idx="43">
                  <c:v>13672.5</c:v>
                </c:pt>
                <c:pt idx="44">
                  <c:v>13706</c:v>
                </c:pt>
                <c:pt idx="45">
                  <c:v>14033.5</c:v>
                </c:pt>
                <c:pt idx="46">
                  <c:v>14066</c:v>
                </c:pt>
                <c:pt idx="47">
                  <c:v>14067</c:v>
                </c:pt>
                <c:pt idx="48">
                  <c:v>14785</c:v>
                </c:pt>
                <c:pt idx="49">
                  <c:v>14818.5</c:v>
                </c:pt>
                <c:pt idx="50">
                  <c:v>14859</c:v>
                </c:pt>
                <c:pt idx="51">
                  <c:v>15153</c:v>
                </c:pt>
                <c:pt idx="52">
                  <c:v>16629.5</c:v>
                </c:pt>
                <c:pt idx="53">
                  <c:v>17346.5</c:v>
                </c:pt>
                <c:pt idx="54">
                  <c:v>18099</c:v>
                </c:pt>
                <c:pt idx="55">
                  <c:v>18209.5</c:v>
                </c:pt>
                <c:pt idx="56">
                  <c:v>18540</c:v>
                </c:pt>
                <c:pt idx="57">
                  <c:v>18762</c:v>
                </c:pt>
                <c:pt idx="58">
                  <c:v>19525.5</c:v>
                </c:pt>
                <c:pt idx="59">
                  <c:v>20338</c:v>
                </c:pt>
                <c:pt idx="60">
                  <c:v>21093.5</c:v>
                </c:pt>
                <c:pt idx="61">
                  <c:v>21452.5</c:v>
                </c:pt>
                <c:pt idx="62">
                  <c:v>21484</c:v>
                </c:pt>
                <c:pt idx="63">
                  <c:v>23292</c:v>
                </c:pt>
                <c:pt idx="64">
                  <c:v>23317.5</c:v>
                </c:pt>
                <c:pt idx="65">
                  <c:v>23318.5</c:v>
                </c:pt>
                <c:pt idx="66">
                  <c:v>23320.5</c:v>
                </c:pt>
                <c:pt idx="67">
                  <c:v>23385.5</c:v>
                </c:pt>
                <c:pt idx="68">
                  <c:v>23389.5</c:v>
                </c:pt>
                <c:pt idx="69">
                  <c:v>23717</c:v>
                </c:pt>
                <c:pt idx="70">
                  <c:v>23744.5</c:v>
                </c:pt>
                <c:pt idx="71">
                  <c:v>23778</c:v>
                </c:pt>
                <c:pt idx="72">
                  <c:v>24013</c:v>
                </c:pt>
                <c:pt idx="73">
                  <c:v>24077</c:v>
                </c:pt>
                <c:pt idx="74">
                  <c:v>24108.5</c:v>
                </c:pt>
                <c:pt idx="75">
                  <c:v>25229</c:v>
                </c:pt>
                <c:pt idx="76">
                  <c:v>25259.5</c:v>
                </c:pt>
              </c:numCache>
            </c:numRef>
          </c:xVal>
          <c:yVal>
            <c:numRef>
              <c:f>'A (2)'!$K$21:$K$915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87-4320-A1B8-28087A18119A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(2)'!$F$21:$F$915</c:f>
              <c:numCache>
                <c:formatCode>General</c:formatCode>
                <c:ptCount val="895"/>
                <c:pt idx="0">
                  <c:v>-10278</c:v>
                </c:pt>
                <c:pt idx="1">
                  <c:v>-7049</c:v>
                </c:pt>
                <c:pt idx="2">
                  <c:v>4</c:v>
                </c:pt>
                <c:pt idx="3">
                  <c:v>5</c:v>
                </c:pt>
                <c:pt idx="4">
                  <c:v>39.5</c:v>
                </c:pt>
                <c:pt idx="5">
                  <c:v>205.5</c:v>
                </c:pt>
                <c:pt idx="6">
                  <c:v>277</c:v>
                </c:pt>
                <c:pt idx="8">
                  <c:v>1051</c:v>
                </c:pt>
                <c:pt idx="9">
                  <c:v>1124.5</c:v>
                </c:pt>
                <c:pt idx="10">
                  <c:v>1156</c:v>
                </c:pt>
                <c:pt idx="11">
                  <c:v>3654.5</c:v>
                </c:pt>
                <c:pt idx="12">
                  <c:v>4365</c:v>
                </c:pt>
                <c:pt idx="13">
                  <c:v>4714</c:v>
                </c:pt>
                <c:pt idx="14">
                  <c:v>5079</c:v>
                </c:pt>
                <c:pt idx="15">
                  <c:v>5446</c:v>
                </c:pt>
                <c:pt idx="16">
                  <c:v>6528</c:v>
                </c:pt>
                <c:pt idx="17">
                  <c:v>7938</c:v>
                </c:pt>
                <c:pt idx="18">
                  <c:v>7974.5</c:v>
                </c:pt>
                <c:pt idx="19">
                  <c:v>8513.5</c:v>
                </c:pt>
                <c:pt idx="20">
                  <c:v>8692.5</c:v>
                </c:pt>
                <c:pt idx="21">
                  <c:v>8720</c:v>
                </c:pt>
                <c:pt idx="22">
                  <c:v>8893.5</c:v>
                </c:pt>
                <c:pt idx="23">
                  <c:v>8920</c:v>
                </c:pt>
                <c:pt idx="24">
                  <c:v>9184.5</c:v>
                </c:pt>
                <c:pt idx="25">
                  <c:v>9205</c:v>
                </c:pt>
                <c:pt idx="26">
                  <c:v>9553.5</c:v>
                </c:pt>
                <c:pt idx="27">
                  <c:v>9583</c:v>
                </c:pt>
                <c:pt idx="28">
                  <c:v>10008</c:v>
                </c:pt>
                <c:pt idx="29">
                  <c:v>10041.5</c:v>
                </c:pt>
                <c:pt idx="30">
                  <c:v>10306</c:v>
                </c:pt>
                <c:pt idx="31">
                  <c:v>11028</c:v>
                </c:pt>
                <c:pt idx="32">
                  <c:v>11061.5</c:v>
                </c:pt>
                <c:pt idx="33">
                  <c:v>11117</c:v>
                </c:pt>
                <c:pt idx="34">
                  <c:v>12139</c:v>
                </c:pt>
                <c:pt idx="35">
                  <c:v>12139</c:v>
                </c:pt>
                <c:pt idx="36">
                  <c:v>12231.5</c:v>
                </c:pt>
                <c:pt idx="37">
                  <c:v>12267</c:v>
                </c:pt>
                <c:pt idx="38">
                  <c:v>12473</c:v>
                </c:pt>
                <c:pt idx="39">
                  <c:v>12624</c:v>
                </c:pt>
                <c:pt idx="40">
                  <c:v>12654.5</c:v>
                </c:pt>
                <c:pt idx="41">
                  <c:v>13014.5</c:v>
                </c:pt>
                <c:pt idx="42">
                  <c:v>13313.5</c:v>
                </c:pt>
                <c:pt idx="43">
                  <c:v>13672.5</c:v>
                </c:pt>
                <c:pt idx="44">
                  <c:v>13706</c:v>
                </c:pt>
                <c:pt idx="45">
                  <c:v>14033.5</c:v>
                </c:pt>
                <c:pt idx="46">
                  <c:v>14066</c:v>
                </c:pt>
                <c:pt idx="47">
                  <c:v>14067</c:v>
                </c:pt>
                <c:pt idx="48">
                  <c:v>14785</c:v>
                </c:pt>
                <c:pt idx="49">
                  <c:v>14818.5</c:v>
                </c:pt>
                <c:pt idx="50">
                  <c:v>14859</c:v>
                </c:pt>
                <c:pt idx="51">
                  <c:v>15153</c:v>
                </c:pt>
                <c:pt idx="52">
                  <c:v>16629.5</c:v>
                </c:pt>
                <c:pt idx="53">
                  <c:v>17346.5</c:v>
                </c:pt>
                <c:pt idx="54">
                  <c:v>18099</c:v>
                </c:pt>
                <c:pt idx="55">
                  <c:v>18209.5</c:v>
                </c:pt>
                <c:pt idx="56">
                  <c:v>18540</c:v>
                </c:pt>
                <c:pt idx="57">
                  <c:v>18762</c:v>
                </c:pt>
                <c:pt idx="58">
                  <c:v>19525.5</c:v>
                </c:pt>
                <c:pt idx="59">
                  <c:v>20338</c:v>
                </c:pt>
                <c:pt idx="60">
                  <c:v>21093.5</c:v>
                </c:pt>
                <c:pt idx="61">
                  <c:v>21452.5</c:v>
                </c:pt>
                <c:pt idx="62">
                  <c:v>21484</c:v>
                </c:pt>
                <c:pt idx="63">
                  <c:v>23292</c:v>
                </c:pt>
                <c:pt idx="64">
                  <c:v>23317.5</c:v>
                </c:pt>
                <c:pt idx="65">
                  <c:v>23318.5</c:v>
                </c:pt>
                <c:pt idx="66">
                  <c:v>23320.5</c:v>
                </c:pt>
                <c:pt idx="67">
                  <c:v>23385.5</c:v>
                </c:pt>
                <c:pt idx="68">
                  <c:v>23389.5</c:v>
                </c:pt>
                <c:pt idx="69">
                  <c:v>23717</c:v>
                </c:pt>
                <c:pt idx="70">
                  <c:v>23744.5</c:v>
                </c:pt>
                <c:pt idx="71">
                  <c:v>23778</c:v>
                </c:pt>
                <c:pt idx="72">
                  <c:v>24013</c:v>
                </c:pt>
                <c:pt idx="73">
                  <c:v>24077</c:v>
                </c:pt>
                <c:pt idx="74">
                  <c:v>24108.5</c:v>
                </c:pt>
                <c:pt idx="75">
                  <c:v>25229</c:v>
                </c:pt>
                <c:pt idx="76">
                  <c:v>25259.5</c:v>
                </c:pt>
              </c:numCache>
            </c:numRef>
          </c:xVal>
          <c:yVal>
            <c:numRef>
              <c:f>'A (2)'!$L$21:$L$915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87-4320-A1B8-28087A18119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(2)'!$D$21:$D$38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(2)'!$F$21:$F$915</c:f>
              <c:numCache>
                <c:formatCode>General</c:formatCode>
                <c:ptCount val="895"/>
                <c:pt idx="0">
                  <c:v>-10278</c:v>
                </c:pt>
                <c:pt idx="1">
                  <c:v>-7049</c:v>
                </c:pt>
                <c:pt idx="2">
                  <c:v>4</c:v>
                </c:pt>
                <c:pt idx="3">
                  <c:v>5</c:v>
                </c:pt>
                <c:pt idx="4">
                  <c:v>39.5</c:v>
                </c:pt>
                <c:pt idx="5">
                  <c:v>205.5</c:v>
                </c:pt>
                <c:pt idx="6">
                  <c:v>277</c:v>
                </c:pt>
                <c:pt idx="8">
                  <c:v>1051</c:v>
                </c:pt>
                <c:pt idx="9">
                  <c:v>1124.5</c:v>
                </c:pt>
                <c:pt idx="10">
                  <c:v>1156</c:v>
                </c:pt>
                <c:pt idx="11">
                  <c:v>3654.5</c:v>
                </c:pt>
                <c:pt idx="12">
                  <c:v>4365</c:v>
                </c:pt>
                <c:pt idx="13">
                  <c:v>4714</c:v>
                </c:pt>
                <c:pt idx="14">
                  <c:v>5079</c:v>
                </c:pt>
                <c:pt idx="15">
                  <c:v>5446</c:v>
                </c:pt>
                <c:pt idx="16">
                  <c:v>6528</c:v>
                </c:pt>
                <c:pt idx="17">
                  <c:v>7938</c:v>
                </c:pt>
                <c:pt idx="18">
                  <c:v>7974.5</c:v>
                </c:pt>
                <c:pt idx="19">
                  <c:v>8513.5</c:v>
                </c:pt>
                <c:pt idx="20">
                  <c:v>8692.5</c:v>
                </c:pt>
                <c:pt idx="21">
                  <c:v>8720</c:v>
                </c:pt>
                <c:pt idx="22">
                  <c:v>8893.5</c:v>
                </c:pt>
                <c:pt idx="23">
                  <c:v>8920</c:v>
                </c:pt>
                <c:pt idx="24">
                  <c:v>9184.5</c:v>
                </c:pt>
                <c:pt idx="25">
                  <c:v>9205</c:v>
                </c:pt>
                <c:pt idx="26">
                  <c:v>9553.5</c:v>
                </c:pt>
                <c:pt idx="27">
                  <c:v>9583</c:v>
                </c:pt>
                <c:pt idx="28">
                  <c:v>10008</c:v>
                </c:pt>
                <c:pt idx="29">
                  <c:v>10041.5</c:v>
                </c:pt>
                <c:pt idx="30">
                  <c:v>10306</c:v>
                </c:pt>
                <c:pt idx="31">
                  <c:v>11028</c:v>
                </c:pt>
                <c:pt idx="32">
                  <c:v>11061.5</c:v>
                </c:pt>
                <c:pt idx="33">
                  <c:v>11117</c:v>
                </c:pt>
                <c:pt idx="34">
                  <c:v>12139</c:v>
                </c:pt>
                <c:pt idx="35">
                  <c:v>12139</c:v>
                </c:pt>
                <c:pt idx="36">
                  <c:v>12231.5</c:v>
                </c:pt>
                <c:pt idx="37">
                  <c:v>12267</c:v>
                </c:pt>
                <c:pt idx="38">
                  <c:v>12473</c:v>
                </c:pt>
                <c:pt idx="39">
                  <c:v>12624</c:v>
                </c:pt>
                <c:pt idx="40">
                  <c:v>12654.5</c:v>
                </c:pt>
                <c:pt idx="41">
                  <c:v>13014.5</c:v>
                </c:pt>
                <c:pt idx="42">
                  <c:v>13313.5</c:v>
                </c:pt>
                <c:pt idx="43">
                  <c:v>13672.5</c:v>
                </c:pt>
                <c:pt idx="44">
                  <c:v>13706</c:v>
                </c:pt>
                <c:pt idx="45">
                  <c:v>14033.5</c:v>
                </c:pt>
                <c:pt idx="46">
                  <c:v>14066</c:v>
                </c:pt>
                <c:pt idx="47">
                  <c:v>14067</c:v>
                </c:pt>
                <c:pt idx="48">
                  <c:v>14785</c:v>
                </c:pt>
                <c:pt idx="49">
                  <c:v>14818.5</c:v>
                </c:pt>
                <c:pt idx="50">
                  <c:v>14859</c:v>
                </c:pt>
                <c:pt idx="51">
                  <c:v>15153</c:v>
                </c:pt>
                <c:pt idx="52">
                  <c:v>16629.5</c:v>
                </c:pt>
                <c:pt idx="53">
                  <c:v>17346.5</c:v>
                </c:pt>
                <c:pt idx="54">
                  <c:v>18099</c:v>
                </c:pt>
                <c:pt idx="55">
                  <c:v>18209.5</c:v>
                </c:pt>
                <c:pt idx="56">
                  <c:v>18540</c:v>
                </c:pt>
                <c:pt idx="57">
                  <c:v>18762</c:v>
                </c:pt>
                <c:pt idx="58">
                  <c:v>19525.5</c:v>
                </c:pt>
                <c:pt idx="59">
                  <c:v>20338</c:v>
                </c:pt>
                <c:pt idx="60">
                  <c:v>21093.5</c:v>
                </c:pt>
                <c:pt idx="61">
                  <c:v>21452.5</c:v>
                </c:pt>
                <c:pt idx="62">
                  <c:v>21484</c:v>
                </c:pt>
                <c:pt idx="63">
                  <c:v>23292</c:v>
                </c:pt>
                <c:pt idx="64">
                  <c:v>23317.5</c:v>
                </c:pt>
                <c:pt idx="65">
                  <c:v>23318.5</c:v>
                </c:pt>
                <c:pt idx="66">
                  <c:v>23320.5</c:v>
                </c:pt>
                <c:pt idx="67">
                  <c:v>23385.5</c:v>
                </c:pt>
                <c:pt idx="68">
                  <c:v>23389.5</c:v>
                </c:pt>
                <c:pt idx="69">
                  <c:v>23717</c:v>
                </c:pt>
                <c:pt idx="70">
                  <c:v>23744.5</c:v>
                </c:pt>
                <c:pt idx="71">
                  <c:v>23778</c:v>
                </c:pt>
                <c:pt idx="72">
                  <c:v>24013</c:v>
                </c:pt>
                <c:pt idx="73">
                  <c:v>24077</c:v>
                </c:pt>
                <c:pt idx="74">
                  <c:v>24108.5</c:v>
                </c:pt>
                <c:pt idx="75">
                  <c:v>25229</c:v>
                </c:pt>
                <c:pt idx="76">
                  <c:v>25259.5</c:v>
                </c:pt>
              </c:numCache>
            </c:numRef>
          </c:xVal>
          <c:yVal>
            <c:numRef>
              <c:f>'A (2)'!$M$21:$M$915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87-4320-A1B8-28087A18119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(2)'!$F$21:$F$915</c:f>
              <c:numCache>
                <c:formatCode>General</c:formatCode>
                <c:ptCount val="895"/>
                <c:pt idx="0">
                  <c:v>-10278</c:v>
                </c:pt>
                <c:pt idx="1">
                  <c:v>-7049</c:v>
                </c:pt>
                <c:pt idx="2">
                  <c:v>4</c:v>
                </c:pt>
                <c:pt idx="3">
                  <c:v>5</c:v>
                </c:pt>
                <c:pt idx="4">
                  <c:v>39.5</c:v>
                </c:pt>
                <c:pt idx="5">
                  <c:v>205.5</c:v>
                </c:pt>
                <c:pt idx="6">
                  <c:v>277</c:v>
                </c:pt>
                <c:pt idx="8">
                  <c:v>1051</c:v>
                </c:pt>
                <c:pt idx="9">
                  <c:v>1124.5</c:v>
                </c:pt>
                <c:pt idx="10">
                  <c:v>1156</c:v>
                </c:pt>
                <c:pt idx="11">
                  <c:v>3654.5</c:v>
                </c:pt>
                <c:pt idx="12">
                  <c:v>4365</c:v>
                </c:pt>
                <c:pt idx="13">
                  <c:v>4714</c:v>
                </c:pt>
                <c:pt idx="14">
                  <c:v>5079</c:v>
                </c:pt>
                <c:pt idx="15">
                  <c:v>5446</c:v>
                </c:pt>
                <c:pt idx="16">
                  <c:v>6528</c:v>
                </c:pt>
                <c:pt idx="17">
                  <c:v>7938</c:v>
                </c:pt>
                <c:pt idx="18">
                  <c:v>7974.5</c:v>
                </c:pt>
                <c:pt idx="19">
                  <c:v>8513.5</c:v>
                </c:pt>
                <c:pt idx="20">
                  <c:v>8692.5</c:v>
                </c:pt>
                <c:pt idx="21">
                  <c:v>8720</c:v>
                </c:pt>
                <c:pt idx="22">
                  <c:v>8893.5</c:v>
                </c:pt>
                <c:pt idx="23">
                  <c:v>8920</c:v>
                </c:pt>
                <c:pt idx="24">
                  <c:v>9184.5</c:v>
                </c:pt>
                <c:pt idx="25">
                  <c:v>9205</c:v>
                </c:pt>
                <c:pt idx="26">
                  <c:v>9553.5</c:v>
                </c:pt>
                <c:pt idx="27">
                  <c:v>9583</c:v>
                </c:pt>
                <c:pt idx="28">
                  <c:v>10008</c:v>
                </c:pt>
                <c:pt idx="29">
                  <c:v>10041.5</c:v>
                </c:pt>
                <c:pt idx="30">
                  <c:v>10306</c:v>
                </c:pt>
                <c:pt idx="31">
                  <c:v>11028</c:v>
                </c:pt>
                <c:pt idx="32">
                  <c:v>11061.5</c:v>
                </c:pt>
                <c:pt idx="33">
                  <c:v>11117</c:v>
                </c:pt>
                <c:pt idx="34">
                  <c:v>12139</c:v>
                </c:pt>
                <c:pt idx="35">
                  <c:v>12139</c:v>
                </c:pt>
                <c:pt idx="36">
                  <c:v>12231.5</c:v>
                </c:pt>
                <c:pt idx="37">
                  <c:v>12267</c:v>
                </c:pt>
                <c:pt idx="38">
                  <c:v>12473</c:v>
                </c:pt>
                <c:pt idx="39">
                  <c:v>12624</c:v>
                </c:pt>
                <c:pt idx="40">
                  <c:v>12654.5</c:v>
                </c:pt>
                <c:pt idx="41">
                  <c:v>13014.5</c:v>
                </c:pt>
                <c:pt idx="42">
                  <c:v>13313.5</c:v>
                </c:pt>
                <c:pt idx="43">
                  <c:v>13672.5</c:v>
                </c:pt>
                <c:pt idx="44">
                  <c:v>13706</c:v>
                </c:pt>
                <c:pt idx="45">
                  <c:v>14033.5</c:v>
                </c:pt>
                <c:pt idx="46">
                  <c:v>14066</c:v>
                </c:pt>
                <c:pt idx="47">
                  <c:v>14067</c:v>
                </c:pt>
                <c:pt idx="48">
                  <c:v>14785</c:v>
                </c:pt>
                <c:pt idx="49">
                  <c:v>14818.5</c:v>
                </c:pt>
                <c:pt idx="50">
                  <c:v>14859</c:v>
                </c:pt>
                <c:pt idx="51">
                  <c:v>15153</c:v>
                </c:pt>
                <c:pt idx="52">
                  <c:v>16629.5</c:v>
                </c:pt>
                <c:pt idx="53">
                  <c:v>17346.5</c:v>
                </c:pt>
                <c:pt idx="54">
                  <c:v>18099</c:v>
                </c:pt>
                <c:pt idx="55">
                  <c:v>18209.5</c:v>
                </c:pt>
                <c:pt idx="56">
                  <c:v>18540</c:v>
                </c:pt>
                <c:pt idx="57">
                  <c:v>18762</c:v>
                </c:pt>
                <c:pt idx="58">
                  <c:v>19525.5</c:v>
                </c:pt>
                <c:pt idx="59">
                  <c:v>20338</c:v>
                </c:pt>
                <c:pt idx="60">
                  <c:v>21093.5</c:v>
                </c:pt>
                <c:pt idx="61">
                  <c:v>21452.5</c:v>
                </c:pt>
                <c:pt idx="62">
                  <c:v>21484</c:v>
                </c:pt>
                <c:pt idx="63">
                  <c:v>23292</c:v>
                </c:pt>
                <c:pt idx="64">
                  <c:v>23317.5</c:v>
                </c:pt>
                <c:pt idx="65">
                  <c:v>23318.5</c:v>
                </c:pt>
                <c:pt idx="66">
                  <c:v>23320.5</c:v>
                </c:pt>
                <c:pt idx="67">
                  <c:v>23385.5</c:v>
                </c:pt>
                <c:pt idx="68">
                  <c:v>23389.5</c:v>
                </c:pt>
                <c:pt idx="69">
                  <c:v>23717</c:v>
                </c:pt>
                <c:pt idx="70">
                  <c:v>23744.5</c:v>
                </c:pt>
                <c:pt idx="71">
                  <c:v>23778</c:v>
                </c:pt>
                <c:pt idx="72">
                  <c:v>24013</c:v>
                </c:pt>
                <c:pt idx="73">
                  <c:v>24077</c:v>
                </c:pt>
                <c:pt idx="74">
                  <c:v>24108.5</c:v>
                </c:pt>
                <c:pt idx="75">
                  <c:v>25229</c:v>
                </c:pt>
                <c:pt idx="76">
                  <c:v>25259.5</c:v>
                </c:pt>
              </c:numCache>
            </c:numRef>
          </c:xVal>
          <c:yVal>
            <c:numRef>
              <c:f>'A (2)'!$N$21:$N$915</c:f>
              <c:numCache>
                <c:formatCode>General</c:formatCode>
                <c:ptCount val="895"/>
                <c:pt idx="0">
                  <c:v>-0.21923760000026959</c:v>
                </c:pt>
                <c:pt idx="1">
                  <c:v>-0.15729080000164686</c:v>
                </c:pt>
                <c:pt idx="3">
                  <c:v>-1.0753999998996733E-2</c:v>
                </c:pt>
                <c:pt idx="4">
                  <c:v>-4.1316599999845494E-2</c:v>
                </c:pt>
                <c:pt idx="5">
                  <c:v>-2.3129400000470923E-2</c:v>
                </c:pt>
                <c:pt idx="6">
                  <c:v>9.6683999981905799E-3</c:v>
                </c:pt>
                <c:pt idx="7">
                  <c:v>590.03889999999956</c:v>
                </c:pt>
                <c:pt idx="8">
                  <c:v>6.2292000002344139E-3</c:v>
                </c:pt>
                <c:pt idx="9">
                  <c:v>-2.1534600000450155E-2</c:v>
                </c:pt>
                <c:pt idx="10">
                  <c:v>-1.9704800000909017E-2</c:v>
                </c:pt>
                <c:pt idx="11">
                  <c:v>-1.5658600001188461E-2</c:v>
                </c:pt>
                <c:pt idx="12">
                  <c:v>-3.4420000010868534E-3</c:v>
                </c:pt>
                <c:pt idx="13">
                  <c:v>0</c:v>
                </c:pt>
                <c:pt idx="14">
                  <c:v>1.3966800001071533E-2</c:v>
                </c:pt>
                <c:pt idx="15">
                  <c:v>4.7863199997664196E-2</c:v>
                </c:pt>
                <c:pt idx="16">
                  <c:v>1.2737599998217775E-2</c:v>
                </c:pt>
                <c:pt idx="17">
                  <c:v>-1.569039999958477E-2</c:v>
                </c:pt>
                <c:pt idx="18">
                  <c:v>1.0085399997478817E-2</c:v>
                </c:pt>
                <c:pt idx="19">
                  <c:v>1.3884200001484714E-2</c:v>
                </c:pt>
                <c:pt idx="20">
                  <c:v>1.4770999994652811E-2</c:v>
                </c:pt>
                <c:pt idx="21">
                  <c:v>-5.5759999959263951E-3</c:v>
                </c:pt>
                <c:pt idx="22">
                  <c:v>1.2180199999420438E-2</c:v>
                </c:pt>
                <c:pt idx="23">
                  <c:v>-1.1736000000382774E-2</c:v>
                </c:pt>
                <c:pt idx="24">
                  <c:v>5.8174000005237758E-3</c:v>
                </c:pt>
                <c:pt idx="25">
                  <c:v>-5.513999996765051E-3</c:v>
                </c:pt>
                <c:pt idx="26">
                  <c:v>1.285220000136178E-2</c:v>
                </c:pt>
                <c:pt idx="27">
                  <c:v>1.1643599995295517E-2</c:v>
                </c:pt>
                <c:pt idx="28">
                  <c:v>1.0553599997365382E-2</c:v>
                </c:pt>
                <c:pt idx="29">
                  <c:v>2.6217999911750667E-3</c:v>
                </c:pt>
                <c:pt idx="30">
                  <c:v>-4.9247999995714054E-3</c:v>
                </c:pt>
                <c:pt idx="31">
                  <c:v>8.1375999943702482E-3</c:v>
                </c:pt>
                <c:pt idx="32">
                  <c:v>1.3205799994466361E-2</c:v>
                </c:pt>
                <c:pt idx="33">
                  <c:v>9.8963999989791773E-3</c:v>
                </c:pt>
                <c:pt idx="34">
                  <c:v>-6.3812000007601455E-3</c:v>
                </c:pt>
                <c:pt idx="35">
                  <c:v>2.1218799993221182E-2</c:v>
                </c:pt>
                <c:pt idx="36">
                  <c:v>-1.430200005415827E-3</c:v>
                </c:pt>
                <c:pt idx="37">
                  <c:v>4.3764000001829118E-3</c:v>
                </c:pt>
                <c:pt idx="38">
                  <c:v>4.5315999959711917E-3</c:v>
                </c:pt>
                <c:pt idx="39">
                  <c:v>8.0799996794667095E-5</c:v>
                </c:pt>
                <c:pt idx="40">
                  <c:v>8.9413999958196655E-3</c:v>
                </c:pt>
                <c:pt idx="41">
                  <c:v>-1.4660000306321308E-4</c:v>
                </c:pt>
                <c:pt idx="42">
                  <c:v>1.1644199999864213E-2</c:v>
                </c:pt>
                <c:pt idx="43">
                  <c:v>4.0869999938877299E-3</c:v>
                </c:pt>
                <c:pt idx="44">
                  <c:v>-5.5447999984608032E-3</c:v>
                </c:pt>
                <c:pt idx="45">
                  <c:v>2.9868199999327771E-2</c:v>
                </c:pt>
                <c:pt idx="46">
                  <c:v>1.3671999986399896E-3</c:v>
                </c:pt>
                <c:pt idx="47">
                  <c:v>3.9363999967463315E-3</c:v>
                </c:pt>
                <c:pt idx="48">
                  <c:v>1.2199999764561653E-4</c:v>
                </c:pt>
                <c:pt idx="49">
                  <c:v>5.9019999753218144E-4</c:v>
                </c:pt>
                <c:pt idx="50">
                  <c:v>-5.7199998991563916E-5</c:v>
                </c:pt>
                <c:pt idx="51">
                  <c:v>-9.9124000043957494E-3</c:v>
                </c:pt>
                <c:pt idx="52">
                  <c:v>-2.1885999958612956E-3</c:v>
                </c:pt>
                <c:pt idx="53">
                  <c:v>-4.8722000065026805E-3</c:v>
                </c:pt>
                <c:pt idx="54">
                  <c:v>-4.4349200004944578E-2</c:v>
                </c:pt>
                <c:pt idx="55">
                  <c:v>-3.7452600008691661E-2</c:v>
                </c:pt>
                <c:pt idx="56">
                  <c:v>2.116799999930663E-2</c:v>
                </c:pt>
                <c:pt idx="57">
                  <c:v>-8.8669600001594517E-2</c:v>
                </c:pt>
                <c:pt idx="58">
                  <c:v>-8.540000271750614E-5</c:v>
                </c:pt>
                <c:pt idx="59">
                  <c:v>-5.1710400002775714E-2</c:v>
                </c:pt>
                <c:pt idx="60">
                  <c:v>-4.5279800004209392E-2</c:v>
                </c:pt>
                <c:pt idx="61">
                  <c:v>-7.2036999998090323E-2</c:v>
                </c:pt>
                <c:pt idx="62">
                  <c:v>-8.5907200002111495E-2</c:v>
                </c:pt>
                <c:pt idx="63">
                  <c:v>-9.769360000063898E-2</c:v>
                </c:pt>
                <c:pt idx="64">
                  <c:v>-9.9478999996790662E-2</c:v>
                </c:pt>
                <c:pt idx="65">
                  <c:v>-9.8409799997170921E-2</c:v>
                </c:pt>
                <c:pt idx="66">
                  <c:v>-9.4971400001668371E-2</c:v>
                </c:pt>
                <c:pt idx="67">
                  <c:v>-9.897340000316035E-2</c:v>
                </c:pt>
                <c:pt idx="68">
                  <c:v>-8.8696600003459025E-2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87-4320-A1B8-28087A18119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(2)'!$F$21:$F$915</c:f>
              <c:numCache>
                <c:formatCode>General</c:formatCode>
                <c:ptCount val="895"/>
                <c:pt idx="0">
                  <c:v>-10278</c:v>
                </c:pt>
                <c:pt idx="1">
                  <c:v>-7049</c:v>
                </c:pt>
                <c:pt idx="2">
                  <c:v>4</c:v>
                </c:pt>
                <c:pt idx="3">
                  <c:v>5</c:v>
                </c:pt>
                <c:pt idx="4">
                  <c:v>39.5</c:v>
                </c:pt>
                <c:pt idx="5">
                  <c:v>205.5</c:v>
                </c:pt>
                <c:pt idx="6">
                  <c:v>277</c:v>
                </c:pt>
                <c:pt idx="8">
                  <c:v>1051</c:v>
                </c:pt>
                <c:pt idx="9">
                  <c:v>1124.5</c:v>
                </c:pt>
                <c:pt idx="10">
                  <c:v>1156</c:v>
                </c:pt>
                <c:pt idx="11">
                  <c:v>3654.5</c:v>
                </c:pt>
                <c:pt idx="12">
                  <c:v>4365</c:v>
                </c:pt>
                <c:pt idx="13">
                  <c:v>4714</c:v>
                </c:pt>
                <c:pt idx="14">
                  <c:v>5079</c:v>
                </c:pt>
                <c:pt idx="15">
                  <c:v>5446</c:v>
                </c:pt>
                <c:pt idx="16">
                  <c:v>6528</c:v>
                </c:pt>
                <c:pt idx="17">
                  <c:v>7938</c:v>
                </c:pt>
                <c:pt idx="18">
                  <c:v>7974.5</c:v>
                </c:pt>
                <c:pt idx="19">
                  <c:v>8513.5</c:v>
                </c:pt>
                <c:pt idx="20">
                  <c:v>8692.5</c:v>
                </c:pt>
                <c:pt idx="21">
                  <c:v>8720</c:v>
                </c:pt>
                <c:pt idx="22">
                  <c:v>8893.5</c:v>
                </c:pt>
                <c:pt idx="23">
                  <c:v>8920</c:v>
                </c:pt>
                <c:pt idx="24">
                  <c:v>9184.5</c:v>
                </c:pt>
                <c:pt idx="25">
                  <c:v>9205</c:v>
                </c:pt>
                <c:pt idx="26">
                  <c:v>9553.5</c:v>
                </c:pt>
                <c:pt idx="27">
                  <c:v>9583</c:v>
                </c:pt>
                <c:pt idx="28">
                  <c:v>10008</c:v>
                </c:pt>
                <c:pt idx="29">
                  <c:v>10041.5</c:v>
                </c:pt>
                <c:pt idx="30">
                  <c:v>10306</c:v>
                </c:pt>
                <c:pt idx="31">
                  <c:v>11028</c:v>
                </c:pt>
                <c:pt idx="32">
                  <c:v>11061.5</c:v>
                </c:pt>
                <c:pt idx="33">
                  <c:v>11117</c:v>
                </c:pt>
                <c:pt idx="34">
                  <c:v>12139</c:v>
                </c:pt>
                <c:pt idx="35">
                  <c:v>12139</c:v>
                </c:pt>
                <c:pt idx="36">
                  <c:v>12231.5</c:v>
                </c:pt>
                <c:pt idx="37">
                  <c:v>12267</c:v>
                </c:pt>
                <c:pt idx="38">
                  <c:v>12473</c:v>
                </c:pt>
                <c:pt idx="39">
                  <c:v>12624</c:v>
                </c:pt>
                <c:pt idx="40">
                  <c:v>12654.5</c:v>
                </c:pt>
                <c:pt idx="41">
                  <c:v>13014.5</c:v>
                </c:pt>
                <c:pt idx="42">
                  <c:v>13313.5</c:v>
                </c:pt>
                <c:pt idx="43">
                  <c:v>13672.5</c:v>
                </c:pt>
                <c:pt idx="44">
                  <c:v>13706</c:v>
                </c:pt>
                <c:pt idx="45">
                  <c:v>14033.5</c:v>
                </c:pt>
                <c:pt idx="46">
                  <c:v>14066</c:v>
                </c:pt>
                <c:pt idx="47">
                  <c:v>14067</c:v>
                </c:pt>
                <c:pt idx="48">
                  <c:v>14785</c:v>
                </c:pt>
                <c:pt idx="49">
                  <c:v>14818.5</c:v>
                </c:pt>
                <c:pt idx="50">
                  <c:v>14859</c:v>
                </c:pt>
                <c:pt idx="51">
                  <c:v>15153</c:v>
                </c:pt>
                <c:pt idx="52">
                  <c:v>16629.5</c:v>
                </c:pt>
                <c:pt idx="53">
                  <c:v>17346.5</c:v>
                </c:pt>
                <c:pt idx="54">
                  <c:v>18099</c:v>
                </c:pt>
                <c:pt idx="55">
                  <c:v>18209.5</c:v>
                </c:pt>
                <c:pt idx="56">
                  <c:v>18540</c:v>
                </c:pt>
                <c:pt idx="57">
                  <c:v>18762</c:v>
                </c:pt>
                <c:pt idx="58">
                  <c:v>19525.5</c:v>
                </c:pt>
                <c:pt idx="59">
                  <c:v>20338</c:v>
                </c:pt>
                <c:pt idx="60">
                  <c:v>21093.5</c:v>
                </c:pt>
                <c:pt idx="61">
                  <c:v>21452.5</c:v>
                </c:pt>
                <c:pt idx="62">
                  <c:v>21484</c:v>
                </c:pt>
                <c:pt idx="63">
                  <c:v>23292</c:v>
                </c:pt>
                <c:pt idx="64">
                  <c:v>23317.5</c:v>
                </c:pt>
                <c:pt idx="65">
                  <c:v>23318.5</c:v>
                </c:pt>
                <c:pt idx="66">
                  <c:v>23320.5</c:v>
                </c:pt>
                <c:pt idx="67">
                  <c:v>23385.5</c:v>
                </c:pt>
                <c:pt idx="68">
                  <c:v>23389.5</c:v>
                </c:pt>
                <c:pt idx="69">
                  <c:v>23717</c:v>
                </c:pt>
                <c:pt idx="70">
                  <c:v>23744.5</c:v>
                </c:pt>
                <c:pt idx="71">
                  <c:v>23778</c:v>
                </c:pt>
                <c:pt idx="72">
                  <c:v>24013</c:v>
                </c:pt>
                <c:pt idx="73">
                  <c:v>24077</c:v>
                </c:pt>
                <c:pt idx="74">
                  <c:v>24108.5</c:v>
                </c:pt>
                <c:pt idx="75">
                  <c:v>25229</c:v>
                </c:pt>
                <c:pt idx="76">
                  <c:v>25259.5</c:v>
                </c:pt>
              </c:numCache>
            </c:numRef>
          </c:xVal>
          <c:yVal>
            <c:numRef>
              <c:f>'A (2)'!$O$21:$O$915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87-4320-A1B8-28087A18119A}"/>
            </c:ext>
          </c:extLst>
        </c:ser>
        <c:ser>
          <c:idx val="8"/>
          <c:order val="8"/>
          <c:tx>
            <c:strRef>
              <c:f>'A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(2)'!$U$2:$U$52</c:f>
              <c:numCache>
                <c:formatCode>General</c:formatCode>
                <c:ptCount val="51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</c:numCache>
            </c:numRef>
          </c:xVal>
          <c:yVal>
            <c:numRef>
              <c:f>'A (2)'!$V$2:$V$52</c:f>
              <c:numCache>
                <c:formatCode>0.00E+00</c:formatCode>
                <c:ptCount val="51"/>
                <c:pt idx="0">
                  <c:v>-0.18001331165953061</c:v>
                </c:pt>
                <c:pt idx="1">
                  <c:v>-0.14140232397054703</c:v>
                </c:pt>
                <c:pt idx="2">
                  <c:v>-0.10706633367988089</c:v>
                </c:pt>
                <c:pt idx="3">
                  <c:v>-7.7005340787532156E-2</c:v>
                </c:pt>
                <c:pt idx="4">
                  <c:v>-5.1219345293500862E-2</c:v>
                </c:pt>
                <c:pt idx="5">
                  <c:v>-2.9708347197786984E-2</c:v>
                </c:pt>
                <c:pt idx="6">
                  <c:v>-1.247234650039053E-2</c:v>
                </c:pt>
                <c:pt idx="7">
                  <c:v>4.8865679868850126E-4</c:v>
                </c:pt>
                <c:pt idx="8">
                  <c:v>9.1746626994501021E-3</c:v>
                </c:pt>
                <c:pt idx="9">
                  <c:v>1.3585671201894294E-2</c:v>
                </c:pt>
                <c:pt idx="10">
                  <c:v>1.3721682306021062E-2</c:v>
                </c:pt>
                <c:pt idx="11">
                  <c:v>9.5826960118303717E-3</c:v>
                </c:pt>
                <c:pt idx="12">
                  <c:v>1.1687123193223209E-3</c:v>
                </c:pt>
                <c:pt idx="13">
                  <c:v>-1.1520268771503195E-2</c:v>
                </c:pt>
                <c:pt idx="14">
                  <c:v>-2.8484247260646106E-2</c:v>
                </c:pt>
                <c:pt idx="15">
                  <c:v>-4.9723223148106482E-2</c:v>
                </c:pt>
                <c:pt idx="16">
                  <c:v>-7.523719643388424E-2</c:v>
                </c:pt>
                <c:pt idx="17">
                  <c:v>-0.10502616711797949</c:v>
                </c:pt>
                <c:pt idx="18">
                  <c:v>-0.1390901352003921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87-4320-A1B8-28087A18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03288"/>
        <c:axId val="1"/>
      </c:scatterChart>
      <c:valAx>
        <c:axId val="733403288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0420168067223"/>
              <c:y val="0.79876160990712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3613445378151259E-2"/>
              <c:y val="0.30959752321981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4032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4033613445378158E-2"/>
          <c:y val="0.86068111455108354"/>
          <c:w val="0.92436974789915971"/>
          <c:h val="0.981424148606811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Diagram</a:t>
            </a:r>
          </a:p>
        </c:rich>
      </c:tx>
      <c:layout>
        <c:manualLayout>
          <c:xMode val="edge"/>
          <c:yMode val="edge"/>
          <c:x val="0.42905788876276957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23836549375708E-2"/>
          <c:y val="0.12738853503184713"/>
          <c:w val="0.9125993189557321"/>
          <c:h val="0.729299363057324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(2)'!$D$21:$D$121</c:f>
              <c:numCache>
                <c:formatCode>General</c:formatCode>
                <c:ptCount val="101"/>
                <c:pt idx="0">
                  <c:v>-1.0278</c:v>
                </c:pt>
                <c:pt idx="1">
                  <c:v>-0.70489999999999997</c:v>
                </c:pt>
                <c:pt idx="2">
                  <c:v>5.0000000000000001E-4</c:v>
                </c:pt>
                <c:pt idx="3">
                  <c:v>3.9500000000000004E-3</c:v>
                </c:pt>
                <c:pt idx="4">
                  <c:v>2.0549999999999999E-2</c:v>
                </c:pt>
                <c:pt idx="5">
                  <c:v>2.7699999999999999E-2</c:v>
                </c:pt>
                <c:pt idx="6">
                  <c:v>0.1051</c:v>
                </c:pt>
                <c:pt idx="7">
                  <c:v>0.11244999999999999</c:v>
                </c:pt>
                <c:pt idx="8">
                  <c:v>0.11559999999999999</c:v>
                </c:pt>
                <c:pt idx="9">
                  <c:v>0.36545</c:v>
                </c:pt>
                <c:pt idx="10">
                  <c:v>0.4365</c:v>
                </c:pt>
                <c:pt idx="11">
                  <c:v>0.50790000000000002</c:v>
                </c:pt>
                <c:pt idx="12">
                  <c:v>0.54459999999999997</c:v>
                </c:pt>
                <c:pt idx="13">
                  <c:v>0.65280000000000005</c:v>
                </c:pt>
                <c:pt idx="14">
                  <c:v>0.79379999999999995</c:v>
                </c:pt>
                <c:pt idx="15">
                  <c:v>0.79744999999999999</c:v>
                </c:pt>
                <c:pt idx="16">
                  <c:v>0.85135000000000005</c:v>
                </c:pt>
                <c:pt idx="17">
                  <c:v>0.86924999999999997</c:v>
                </c:pt>
                <c:pt idx="18">
                  <c:v>0.872</c:v>
                </c:pt>
                <c:pt idx="19">
                  <c:v>0.88934999999999997</c:v>
                </c:pt>
                <c:pt idx="20">
                  <c:v>0.89200000000000002</c:v>
                </c:pt>
                <c:pt idx="21">
                  <c:v>0.91844999999999999</c:v>
                </c:pt>
                <c:pt idx="22">
                  <c:v>0.92049999999999998</c:v>
                </c:pt>
                <c:pt idx="23">
                  <c:v>0.95535000000000003</c:v>
                </c:pt>
                <c:pt idx="24">
                  <c:v>0.95830000000000004</c:v>
                </c:pt>
                <c:pt idx="25">
                  <c:v>1.0007999999999999</c:v>
                </c:pt>
                <c:pt idx="26">
                  <c:v>1.0041500000000001</c:v>
                </c:pt>
                <c:pt idx="27">
                  <c:v>1.0306</c:v>
                </c:pt>
                <c:pt idx="28">
                  <c:v>1.1028</c:v>
                </c:pt>
                <c:pt idx="29">
                  <c:v>1.10615</c:v>
                </c:pt>
                <c:pt idx="30">
                  <c:v>1.1116999999999999</c:v>
                </c:pt>
                <c:pt idx="31">
                  <c:v>1.2139</c:v>
                </c:pt>
                <c:pt idx="32">
                  <c:v>1.2139</c:v>
                </c:pt>
                <c:pt idx="33">
                  <c:v>1.22315</c:v>
                </c:pt>
                <c:pt idx="34">
                  <c:v>1.2266999999999999</c:v>
                </c:pt>
                <c:pt idx="35">
                  <c:v>1.2473000000000001</c:v>
                </c:pt>
                <c:pt idx="36">
                  <c:v>1.2624</c:v>
                </c:pt>
                <c:pt idx="37">
                  <c:v>1.26545</c:v>
                </c:pt>
                <c:pt idx="38">
                  <c:v>1.30145</c:v>
                </c:pt>
                <c:pt idx="39">
                  <c:v>1.33135</c:v>
                </c:pt>
                <c:pt idx="40">
                  <c:v>1.3672500000000001</c:v>
                </c:pt>
                <c:pt idx="41">
                  <c:v>1.3706</c:v>
                </c:pt>
                <c:pt idx="42">
                  <c:v>1.4033500000000001</c:v>
                </c:pt>
                <c:pt idx="43">
                  <c:v>1.4066000000000001</c:v>
                </c:pt>
                <c:pt idx="44">
                  <c:v>1.4067000000000001</c:v>
                </c:pt>
                <c:pt idx="45">
                  <c:v>1.4784999999999999</c:v>
                </c:pt>
                <c:pt idx="46">
                  <c:v>1.4818499999999999</c:v>
                </c:pt>
                <c:pt idx="47">
                  <c:v>1.4859</c:v>
                </c:pt>
                <c:pt idx="48">
                  <c:v>1.5153000000000001</c:v>
                </c:pt>
                <c:pt idx="49">
                  <c:v>1.6629499999999999</c:v>
                </c:pt>
                <c:pt idx="50">
                  <c:v>1.73465</c:v>
                </c:pt>
                <c:pt idx="51">
                  <c:v>1.8099000000000001</c:v>
                </c:pt>
                <c:pt idx="52">
                  <c:v>1.8209500000000001</c:v>
                </c:pt>
                <c:pt idx="53">
                  <c:v>1.8540000000000001</c:v>
                </c:pt>
                <c:pt idx="54">
                  <c:v>1.8762000000000001</c:v>
                </c:pt>
                <c:pt idx="55">
                  <c:v>1.95255</c:v>
                </c:pt>
                <c:pt idx="56">
                  <c:v>2.0337999999999998</c:v>
                </c:pt>
                <c:pt idx="57">
                  <c:v>2.1093500000000001</c:v>
                </c:pt>
                <c:pt idx="58">
                  <c:v>2.1452499999999999</c:v>
                </c:pt>
                <c:pt idx="59">
                  <c:v>2.1484000000000001</c:v>
                </c:pt>
                <c:pt idx="60">
                  <c:v>2.3292000000000002</c:v>
                </c:pt>
                <c:pt idx="61">
                  <c:v>2.33175</c:v>
                </c:pt>
                <c:pt idx="62">
                  <c:v>2.3318500000000002</c:v>
                </c:pt>
                <c:pt idx="63">
                  <c:v>2.3320500000000002</c:v>
                </c:pt>
                <c:pt idx="64">
                  <c:v>2.3385500000000001</c:v>
                </c:pt>
                <c:pt idx="65">
                  <c:v>2.3389500000000001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xVal>
          <c:yVal>
            <c:numRef>
              <c:f>'Q_fit (2)'!$E$21:$E$121</c:f>
              <c:numCache>
                <c:formatCode>General</c:formatCode>
                <c:ptCount val="101"/>
                <c:pt idx="0">
                  <c:v>-0.21923760000026959</c:v>
                </c:pt>
                <c:pt idx="1">
                  <c:v>-0.15729080000164686</c:v>
                </c:pt>
                <c:pt idx="2">
                  <c:v>-1.0753999998996733E-2</c:v>
                </c:pt>
                <c:pt idx="3">
                  <c:v>-4.1316599999845494E-2</c:v>
                </c:pt>
                <c:pt idx="4">
                  <c:v>-2.3129400000470923E-2</c:v>
                </c:pt>
                <c:pt idx="5">
                  <c:v>9.6683999981905799E-3</c:v>
                </c:pt>
                <c:pt idx="6">
                  <c:v>6.2292000002344139E-3</c:v>
                </c:pt>
                <c:pt idx="7">
                  <c:v>-2.1534600000450155E-2</c:v>
                </c:pt>
                <c:pt idx="8">
                  <c:v>-1.9704800000909017E-2</c:v>
                </c:pt>
                <c:pt idx="9">
                  <c:v>-1.5658600001188461E-2</c:v>
                </c:pt>
                <c:pt idx="10">
                  <c:v>-3.4420000010868534E-3</c:v>
                </c:pt>
                <c:pt idx="11">
                  <c:v>1.3966800001071533E-2</c:v>
                </c:pt>
                <c:pt idx="12">
                  <c:v>4.7863199997664196E-2</c:v>
                </c:pt>
                <c:pt idx="13">
                  <c:v>1.2737599998217775E-2</c:v>
                </c:pt>
                <c:pt idx="14">
                  <c:v>-1.569039999958477E-2</c:v>
                </c:pt>
                <c:pt idx="15">
                  <c:v>1.0085399997478817E-2</c:v>
                </c:pt>
                <c:pt idx="16">
                  <c:v>1.3884200001484714E-2</c:v>
                </c:pt>
                <c:pt idx="17">
                  <c:v>1.4770999994652811E-2</c:v>
                </c:pt>
                <c:pt idx="18">
                  <c:v>-5.5759999959263951E-3</c:v>
                </c:pt>
                <c:pt idx="19">
                  <c:v>1.2180199999420438E-2</c:v>
                </c:pt>
                <c:pt idx="20">
                  <c:v>-1.1736000000382774E-2</c:v>
                </c:pt>
                <c:pt idx="21">
                  <c:v>5.8174000005237758E-3</c:v>
                </c:pt>
                <c:pt idx="22">
                  <c:v>-5.513999996765051E-3</c:v>
                </c:pt>
                <c:pt idx="23">
                  <c:v>1.285220000136178E-2</c:v>
                </c:pt>
                <c:pt idx="24">
                  <c:v>1.1643599995295517E-2</c:v>
                </c:pt>
                <c:pt idx="25">
                  <c:v>1.0553599997365382E-2</c:v>
                </c:pt>
                <c:pt idx="26">
                  <c:v>2.6217999911750667E-3</c:v>
                </c:pt>
                <c:pt idx="27">
                  <c:v>-4.9247999995714054E-3</c:v>
                </c:pt>
                <c:pt idx="28">
                  <c:v>8.1375999943702482E-3</c:v>
                </c:pt>
                <c:pt idx="29">
                  <c:v>1.3205799994466361E-2</c:v>
                </c:pt>
                <c:pt idx="30">
                  <c:v>9.8963999989791773E-3</c:v>
                </c:pt>
                <c:pt idx="31">
                  <c:v>-6.3812000007601455E-3</c:v>
                </c:pt>
                <c:pt idx="32">
                  <c:v>2.1218799993221182E-2</c:v>
                </c:pt>
                <c:pt idx="33">
                  <c:v>-1.430200005415827E-3</c:v>
                </c:pt>
                <c:pt idx="34">
                  <c:v>4.3764000001829118E-3</c:v>
                </c:pt>
                <c:pt idx="35">
                  <c:v>4.5315999959711917E-3</c:v>
                </c:pt>
                <c:pt idx="36">
                  <c:v>8.0799996794667095E-5</c:v>
                </c:pt>
                <c:pt idx="37">
                  <c:v>8.9413999958196655E-3</c:v>
                </c:pt>
                <c:pt idx="38">
                  <c:v>-1.4660000306321308E-4</c:v>
                </c:pt>
                <c:pt idx="39">
                  <c:v>1.1644199999864213E-2</c:v>
                </c:pt>
                <c:pt idx="40">
                  <c:v>4.0869999938877299E-3</c:v>
                </c:pt>
                <c:pt idx="41">
                  <c:v>-5.5447999984608032E-3</c:v>
                </c:pt>
                <c:pt idx="42">
                  <c:v>2.9868199999327771E-2</c:v>
                </c:pt>
                <c:pt idx="43">
                  <c:v>1.3671999986399896E-3</c:v>
                </c:pt>
                <c:pt idx="44">
                  <c:v>3.9363999967463315E-3</c:v>
                </c:pt>
                <c:pt idx="45">
                  <c:v>1.2199999764561653E-4</c:v>
                </c:pt>
                <c:pt idx="46">
                  <c:v>5.9019999753218144E-4</c:v>
                </c:pt>
                <c:pt idx="47">
                  <c:v>-5.7199998991563916E-5</c:v>
                </c:pt>
                <c:pt idx="48">
                  <c:v>-9.9124000043957494E-3</c:v>
                </c:pt>
                <c:pt idx="49">
                  <c:v>-2.1885999958612956E-3</c:v>
                </c:pt>
                <c:pt idx="50">
                  <c:v>-4.8722000065026805E-3</c:v>
                </c:pt>
                <c:pt idx="51">
                  <c:v>-4.4349200004944578E-2</c:v>
                </c:pt>
                <c:pt idx="52">
                  <c:v>-3.7452600008691661E-2</c:v>
                </c:pt>
                <c:pt idx="53">
                  <c:v>2.116799999930663E-2</c:v>
                </c:pt>
                <c:pt idx="54">
                  <c:v>-8.8669600001594517E-2</c:v>
                </c:pt>
                <c:pt idx="55">
                  <c:v>-8.540000271750614E-5</c:v>
                </c:pt>
                <c:pt idx="56">
                  <c:v>-5.1710400002775714E-2</c:v>
                </c:pt>
                <c:pt idx="57">
                  <c:v>-4.5279800004209392E-2</c:v>
                </c:pt>
                <c:pt idx="58">
                  <c:v>-7.2036999998090323E-2</c:v>
                </c:pt>
                <c:pt idx="59">
                  <c:v>-8.5907200002111495E-2</c:v>
                </c:pt>
                <c:pt idx="60">
                  <c:v>-9.769360000063898E-2</c:v>
                </c:pt>
                <c:pt idx="61">
                  <c:v>-9.9478999996790662E-2</c:v>
                </c:pt>
                <c:pt idx="62">
                  <c:v>-9.8409799997170921E-2</c:v>
                </c:pt>
                <c:pt idx="63">
                  <c:v>-9.4971400001668371E-2</c:v>
                </c:pt>
                <c:pt idx="64">
                  <c:v>-9.897340000316035E-2</c:v>
                </c:pt>
                <c:pt idx="65">
                  <c:v>-8.8696600003459025E-2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8-44BA-B87B-90108E5A1F37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(2)'!$U$2:$U$23</c:f>
              <c:numCache>
                <c:formatCode>General</c:formatCode>
                <c:ptCount val="22"/>
                <c:pt idx="0">
                  <c:v>-1.2</c:v>
                </c:pt>
                <c:pt idx="1">
                  <c:v>-1</c:v>
                </c:pt>
                <c:pt idx="2">
                  <c:v>-0.8</c:v>
                </c:pt>
                <c:pt idx="3">
                  <c:v>-0.6</c:v>
                </c:pt>
                <c:pt idx="4">
                  <c:v>-0.4</c:v>
                </c:pt>
                <c:pt idx="5">
                  <c:v>-0.2</c:v>
                </c:pt>
                <c:pt idx="6">
                  <c:v>0</c:v>
                </c:pt>
                <c:pt idx="7">
                  <c:v>0.2</c:v>
                </c:pt>
                <c:pt idx="8">
                  <c:v>0.4</c:v>
                </c:pt>
                <c:pt idx="9">
                  <c:v>0.6</c:v>
                </c:pt>
                <c:pt idx="10">
                  <c:v>0.8</c:v>
                </c:pt>
                <c:pt idx="11">
                  <c:v>1</c:v>
                </c:pt>
                <c:pt idx="12">
                  <c:v>1.2</c:v>
                </c:pt>
                <c:pt idx="13">
                  <c:v>1.4</c:v>
                </c:pt>
                <c:pt idx="14">
                  <c:v>1.6</c:v>
                </c:pt>
                <c:pt idx="15">
                  <c:v>1.8</c:v>
                </c:pt>
                <c:pt idx="16">
                  <c:v>2</c:v>
                </c:pt>
                <c:pt idx="17">
                  <c:v>2.2000000000000002</c:v>
                </c:pt>
                <c:pt idx="18">
                  <c:v>2.4</c:v>
                </c:pt>
              </c:numCache>
            </c:numRef>
          </c:xVal>
          <c:yVal>
            <c:numRef>
              <c:f>'Q_fit (2)'!$V$2:$V$23</c:f>
              <c:numCache>
                <c:formatCode>General</c:formatCode>
                <c:ptCount val="22"/>
                <c:pt idx="0">
                  <c:v>-0.25534893912705714</c:v>
                </c:pt>
                <c:pt idx="1">
                  <c:v>-0.20715979517121175</c:v>
                </c:pt>
                <c:pt idx="2">
                  <c:v>-0.16369311790688112</c:v>
                </c:pt>
                <c:pt idx="3">
                  <c:v>-0.12494890733406525</c:v>
                </c:pt>
                <c:pt idx="4">
                  <c:v>-9.0927163452764179E-2</c:v>
                </c:pt>
                <c:pt idx="5">
                  <c:v>-6.1627886262977882E-2</c:v>
                </c:pt>
                <c:pt idx="6">
                  <c:v>-3.705107576470635E-2</c:v>
                </c:pt>
                <c:pt idx="7">
                  <c:v>-1.7196731957949598E-2</c:v>
                </c:pt>
                <c:pt idx="8">
                  <c:v>-2.0648548427076273E-3</c:v>
                </c:pt>
                <c:pt idx="9">
                  <c:v>8.3445555810195554E-3</c:v>
                </c:pt>
                <c:pt idx="10">
                  <c:v>1.4031499313231978E-2</c:v>
                </c:pt>
                <c:pt idx="11">
                  <c:v>1.4995976353929616E-2</c:v>
                </c:pt>
                <c:pt idx="12">
                  <c:v>1.1237986703112463E-2</c:v>
                </c:pt>
                <c:pt idx="13">
                  <c:v>2.7575303607805385E-3</c:v>
                </c:pt>
                <c:pt idx="14">
                  <c:v>-1.0445392673066156E-2</c:v>
                </c:pt>
                <c:pt idx="15">
                  <c:v>-2.8370782398427635E-2</c:v>
                </c:pt>
                <c:pt idx="16">
                  <c:v>-5.1018638815303885E-2</c:v>
                </c:pt>
                <c:pt idx="17">
                  <c:v>-7.8388961923694933E-2</c:v>
                </c:pt>
                <c:pt idx="18">
                  <c:v>-0.11048175172360075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8-44BA-B87B-90108E5A1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30344"/>
        <c:axId val="1"/>
      </c:scatterChart>
      <c:valAx>
        <c:axId val="783530344"/>
        <c:scaling>
          <c:orientation val="minMax"/>
          <c:max val="2.5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147559591373443"/>
              <c:y val="0.920382165605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2993630573248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5303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441543700340524"/>
          <c:y val="0.92038216560509556"/>
          <c:w val="0.43132803632236094"/>
          <c:h val="0.984076433121019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Diagr.</a:t>
            </a:r>
          </a:p>
        </c:rich>
      </c:tx>
      <c:layout>
        <c:manualLayout>
          <c:xMode val="edge"/>
          <c:yMode val="edge"/>
          <c:x val="0.4191461836998706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62613195342816E-2"/>
          <c:y val="0.12422379085760211"/>
          <c:w val="0.86545924967658472"/>
          <c:h val="0.6397525229166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(3)'!$H$21:$H$915</c:f>
              <c:numCache>
                <c:formatCode>General</c:formatCode>
                <c:ptCount val="895"/>
                <c:pt idx="2">
                  <c:v>-0.44047750000027008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64-42F9-840B-F73E3EF33AE1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Whitney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(3)'!$I$21:$I$915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4-42F9-840B-F73E3EF33AE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Demircan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(3)'!$J$21:$J$915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64-42F9-840B-F73E3EF33AE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(3)'!$K$21:$K$915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64-42F9-840B-F73E3EF33AE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(3)'!$L$21:$L$915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64-42F9-840B-F73E3EF33AE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(3)'!$D$21:$D$38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(3)'!$M$21:$M$915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64-42F9-840B-F73E3EF33AE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(3)'!$N$21:$N$915</c:f>
              <c:numCache>
                <c:formatCode>General</c:formatCode>
                <c:ptCount val="895"/>
                <c:pt idx="0">
                  <c:v>-0.75026529999922786</c:v>
                </c:pt>
                <c:pt idx="1">
                  <c:v>-0.62793619999865768</c:v>
                </c:pt>
                <c:pt idx="3">
                  <c:v>-0.34948959999746876</c:v>
                </c:pt>
                <c:pt idx="4">
                  <c:v>-0.37940704999709851</c:v>
                </c:pt>
                <c:pt idx="5">
                  <c:v>-0.35811564999676193</c:v>
                </c:pt>
                <c:pt idx="6">
                  <c:v>-0.32398079999984475</c:v>
                </c:pt>
                <c:pt idx="7">
                  <c:v>-0.34718909999719472</c:v>
                </c:pt>
                <c:pt idx="8">
                  <c:v>-0.31294619999607676</c:v>
                </c:pt>
                <c:pt idx="9">
                  <c:v>-0.33933554999748594</c:v>
                </c:pt>
                <c:pt idx="10">
                  <c:v>-0.33691669999825535</c:v>
                </c:pt>
                <c:pt idx="11">
                  <c:v>-0.28614854999614181</c:v>
                </c:pt>
                <c:pt idx="12">
                  <c:v>-0.26064559999940684</c:v>
                </c:pt>
                <c:pt idx="13">
                  <c:v>-0.23746849999952246</c:v>
                </c:pt>
                <c:pt idx="14">
                  <c:v>-0.22988499999701162</c:v>
                </c:pt>
                <c:pt idx="15">
                  <c:v>-0.18912569999883999</c:v>
                </c:pt>
                <c:pt idx="16">
                  <c:v>-0.20401789999959874</c:v>
                </c:pt>
                <c:pt idx="17">
                  <c:v>-0.206078899998829</c:v>
                </c:pt>
                <c:pt idx="18">
                  <c:v>-0.1796205499995267</c:v>
                </c:pt>
                <c:pt idx="19">
                  <c:v>-0.16574245000083465</c:v>
                </c:pt>
                <c:pt idx="20">
                  <c:v>-0.16150835000007646</c:v>
                </c:pt>
                <c:pt idx="21">
                  <c:v>-0.18134109999664361</c:v>
                </c:pt>
                <c:pt idx="22">
                  <c:v>-0.16034044999832986</c:v>
                </c:pt>
                <c:pt idx="23">
                  <c:v>-0.18376109999371693</c:v>
                </c:pt>
                <c:pt idx="24">
                  <c:v>-0.16126154999801656</c:v>
                </c:pt>
                <c:pt idx="25">
                  <c:v>-0.17220959999394836</c:v>
                </c:pt>
                <c:pt idx="26">
                  <c:v>-0.14732644999457989</c:v>
                </c:pt>
                <c:pt idx="27">
                  <c:v>-0.14798339999833843</c:v>
                </c:pt>
                <c:pt idx="28">
                  <c:v>-0.14112590000149794</c:v>
                </c:pt>
                <c:pt idx="29">
                  <c:v>-0.14843125000334112</c:v>
                </c:pt>
                <c:pt idx="30">
                  <c:v>-0.15103169999929378</c:v>
                </c:pt>
                <c:pt idx="31">
                  <c:v>-0.12446790000103647</c:v>
                </c:pt>
                <c:pt idx="32">
                  <c:v>-0.11877325000386918</c:v>
                </c:pt>
                <c:pt idx="33">
                  <c:v>-0.12104479999834439</c:v>
                </c:pt>
                <c:pt idx="34">
                  <c:v>-0.1182109999936074</c:v>
                </c:pt>
                <c:pt idx="35">
                  <c:v>-9.0610999999626074E-2</c:v>
                </c:pt>
                <c:pt idx="36">
                  <c:v>-0.11153025000385242</c:v>
                </c:pt>
                <c:pt idx="37">
                  <c:v>-0.1050598000001628</c:v>
                </c:pt>
                <c:pt idx="38">
                  <c:v>-0.1010524000012083</c:v>
                </c:pt>
                <c:pt idx="39">
                  <c:v>-0.10267949999979464</c:v>
                </c:pt>
                <c:pt idx="40">
                  <c:v>-9.3248549994314089E-2</c:v>
                </c:pt>
                <c:pt idx="41">
                  <c:v>-9.560454999882495E-2</c:v>
                </c:pt>
                <c:pt idx="42">
                  <c:v>-7.8222449999884702E-2</c:v>
                </c:pt>
                <c:pt idx="43">
                  <c:v>-7.9066350001085084E-2</c:v>
                </c:pt>
                <c:pt idx="44">
                  <c:v>-8.807169999636244E-2</c:v>
                </c:pt>
                <c:pt idx="45">
                  <c:v>-4.6534449997125193E-2</c:v>
                </c:pt>
                <c:pt idx="46">
                  <c:v>-7.4427699997613672E-2</c:v>
                </c:pt>
                <c:pt idx="47">
                  <c:v>-7.1839799995359499E-2</c:v>
                </c:pt>
                <c:pt idx="48">
                  <c:v>-6.2227599999459926E-2</c:v>
                </c:pt>
                <c:pt idx="49">
                  <c:v>-6.1132949995226227E-2</c:v>
                </c:pt>
                <c:pt idx="50">
                  <c:v>-6.1022999994747806E-2</c:v>
                </c:pt>
                <c:pt idx="51">
                  <c:v>-6.5380400003050454E-2</c:v>
                </c:pt>
                <c:pt idx="52">
                  <c:v>-3.0046049992961343E-2</c:v>
                </c:pt>
                <c:pt idx="53">
                  <c:v>-1.9321750005474314E-2</c:v>
                </c:pt>
                <c:pt idx="54">
                  <c:v>-4.4727000000420958E-2</c:v>
                </c:pt>
                <c:pt idx="55">
                  <c:v>-3.5764050000580028E-2</c:v>
                </c:pt>
                <c:pt idx="56">
                  <c:v>2.9036899999482557E-2</c:v>
                </c:pt>
                <c:pt idx="57">
                  <c:v>-7.664929999737069E-2</c:v>
                </c:pt>
                <c:pt idx="58">
                  <c:v>2.6212349999696016E-2</c:v>
                </c:pt>
                <c:pt idx="59">
                  <c:v>-1.0218899995379616E-2</c:v>
                </c:pt>
                <c:pt idx="60">
                  <c:v>1.0339550004573539E-2</c:v>
                </c:pt>
                <c:pt idx="61">
                  <c:v>-9.7043499990832061E-3</c:v>
                </c:pt>
                <c:pt idx="62">
                  <c:v>-2.2985499999776948E-2</c:v>
                </c:pt>
                <c:pt idx="63">
                  <c:v>-9.6230000053765252E-4</c:v>
                </c:pt>
                <c:pt idx="64">
                  <c:v>-2.2708499964210205E-3</c:v>
                </c:pt>
                <c:pt idx="65">
                  <c:v>-1.1829499999294057E-3</c:v>
                </c:pt>
                <c:pt idx="66">
                  <c:v>2.2928500038688071E-3</c:v>
                </c:pt>
                <c:pt idx="67">
                  <c:v>-4.936499972245656E-4</c:v>
                </c:pt>
                <c:pt idx="68">
                  <c:v>9.8579499972402118E-3</c:v>
                </c:pt>
                <c:pt idx="69">
                  <c:v>1.4395199999853503E-2</c:v>
                </c:pt>
                <c:pt idx="70">
                  <c:v>2.7562449999095406E-2</c:v>
                </c:pt>
                <c:pt idx="71">
                  <c:v>3.2570999974268489E-3</c:v>
                </c:pt>
                <c:pt idx="72">
                  <c:v>1.8413599995255936E-2</c:v>
                </c:pt>
                <c:pt idx="73">
                  <c:v>1.3039200006460305E-2</c:v>
                </c:pt>
                <c:pt idx="74">
                  <c:v>1.8558050003775861E-2</c:v>
                </c:pt>
                <c:pt idx="75">
                  <c:v>1.0000000474974513E-4</c:v>
                </c:pt>
                <c:pt idx="76">
                  <c:v>5.3094999748282135E-4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64-42F9-840B-F73E3EF33AE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(3)'!$O$21:$O$915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64-42F9-840B-F73E3EF33AE1}"/>
            </c:ext>
          </c:extLst>
        </c:ser>
        <c:ser>
          <c:idx val="8"/>
          <c:order val="8"/>
          <c:tx>
            <c:strRef>
              <c:f>'A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(3)'!$U$2:$U$52</c:f>
              <c:numCache>
                <c:formatCode>General</c:formatCode>
                <c:ptCount val="51"/>
                <c:pt idx="0">
                  <c:v>-36000</c:v>
                </c:pt>
                <c:pt idx="1">
                  <c:v>-34000</c:v>
                </c:pt>
                <c:pt idx="2">
                  <c:v>-32000</c:v>
                </c:pt>
                <c:pt idx="3">
                  <c:v>-30000</c:v>
                </c:pt>
                <c:pt idx="4">
                  <c:v>-28000</c:v>
                </c:pt>
                <c:pt idx="5">
                  <c:v>-26000</c:v>
                </c:pt>
                <c:pt idx="6">
                  <c:v>-24000</c:v>
                </c:pt>
                <c:pt idx="7">
                  <c:v>-22000</c:v>
                </c:pt>
                <c:pt idx="8">
                  <c:v>-20000</c:v>
                </c:pt>
                <c:pt idx="9">
                  <c:v>-18000</c:v>
                </c:pt>
                <c:pt idx="10">
                  <c:v>-16000</c:v>
                </c:pt>
                <c:pt idx="11">
                  <c:v>-14000</c:v>
                </c:pt>
                <c:pt idx="12">
                  <c:v>-12000</c:v>
                </c:pt>
                <c:pt idx="13">
                  <c:v>-10000</c:v>
                </c:pt>
                <c:pt idx="14">
                  <c:v>-8000</c:v>
                </c:pt>
                <c:pt idx="15">
                  <c:v>-6000</c:v>
                </c:pt>
                <c:pt idx="16">
                  <c:v>-4000</c:v>
                </c:pt>
                <c:pt idx="17">
                  <c:v>-2000</c:v>
                </c:pt>
                <c:pt idx="18">
                  <c:v>0</c:v>
                </c:pt>
                <c:pt idx="19">
                  <c:v>2000</c:v>
                </c:pt>
                <c:pt idx="20">
                  <c:v>4000</c:v>
                </c:pt>
                <c:pt idx="21">
                  <c:v>6000</c:v>
                </c:pt>
              </c:numCache>
            </c:numRef>
          </c:xVal>
          <c:yVal>
            <c:numRef>
              <c:f>'A (3)'!$V$2:$V$52</c:f>
              <c:numCache>
                <c:formatCode>0.00E+00</c:formatCode>
                <c:ptCount val="51"/>
                <c:pt idx="0">
                  <c:v>-0.77995970652488689</c:v>
                </c:pt>
                <c:pt idx="1">
                  <c:v>-0.69291739398780705</c:v>
                </c:pt>
                <c:pt idx="2">
                  <c:v>-0.61101770156167134</c:v>
                </c:pt>
                <c:pt idx="3">
                  <c:v>-0.53426062924647977</c:v>
                </c:pt>
                <c:pt idx="4">
                  <c:v>-0.46264617704223243</c:v>
                </c:pt>
                <c:pt idx="5">
                  <c:v>-0.39617434494892922</c:v>
                </c:pt>
                <c:pt idx="6">
                  <c:v>-0.33484513296657015</c:v>
                </c:pt>
                <c:pt idx="7">
                  <c:v>-0.2786585410951552</c:v>
                </c:pt>
                <c:pt idx="8">
                  <c:v>-0.22761456933468449</c:v>
                </c:pt>
                <c:pt idx="9">
                  <c:v>-0.18171321768515786</c:v>
                </c:pt>
                <c:pt idx="10">
                  <c:v>-0.14095448614657541</c:v>
                </c:pt>
                <c:pt idx="11">
                  <c:v>-0.1053383747189371</c:v>
                </c:pt>
                <c:pt idx="12">
                  <c:v>-7.4864883402242954E-2</c:v>
                </c:pt>
                <c:pt idx="13">
                  <c:v>-4.9534012196492956E-2</c:v>
                </c:pt>
                <c:pt idx="14">
                  <c:v>-2.9345761101687112E-2</c:v>
                </c:pt>
                <c:pt idx="15">
                  <c:v>-1.4300130117825419E-2</c:v>
                </c:pt>
                <c:pt idx="16">
                  <c:v>-4.3971192449078827E-3</c:v>
                </c:pt>
                <c:pt idx="17">
                  <c:v>3.6327151706550117E-4</c:v>
                </c:pt>
                <c:pt idx="18">
                  <c:v>-1.895783190526867E-5</c:v>
                </c:pt>
                <c:pt idx="19">
                  <c:v>-5.5438072918201926E-3</c:v>
                </c:pt>
                <c:pt idx="20">
                  <c:v>-1.6211276862679268E-2</c:v>
                </c:pt>
                <c:pt idx="21">
                  <c:v>-3.2021366544482496E-2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64-42F9-840B-F73E3EF3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01488"/>
        <c:axId val="1"/>
      </c:scatterChart>
      <c:valAx>
        <c:axId val="73340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94049159120313"/>
              <c:y val="0.84782739114132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92238033635189E-2"/>
              <c:y val="0.33540437880047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401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6675291073738683E-2"/>
          <c:y val="0.91925596256989606"/>
          <c:w val="0.86934023285899098"/>
          <c:h val="0.981367763812132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Diagram</a:t>
            </a:r>
          </a:p>
        </c:rich>
      </c:tx>
      <c:layout>
        <c:manualLayout>
          <c:xMode val="edge"/>
          <c:yMode val="edge"/>
          <c:x val="0.19495815964180946"/>
          <c:y val="2.2357723577235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9502970311655E-2"/>
          <c:y val="9.9593693616801676E-2"/>
          <c:w val="0.87058894973489176"/>
          <c:h val="0.808944695091572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intercept val="0"/>
            <c:dispRSqr val="0"/>
            <c:dispEq val="0"/>
          </c:trendline>
          <c:xVal>
            <c:numRef>
              <c:f>'Q_fit (3)'!$D$21:$D$96</c:f>
              <c:numCache>
                <c:formatCode>General</c:formatCode>
                <c:ptCount val="76"/>
                <c:pt idx="0">
                  <c:v>-3.5507</c:v>
                </c:pt>
                <c:pt idx="1">
                  <c:v>-3.2277999999999998</c:v>
                </c:pt>
                <c:pt idx="2">
                  <c:v>-2.5224000000000002</c:v>
                </c:pt>
                <c:pt idx="3">
                  <c:v>-2.5189499999999998</c:v>
                </c:pt>
                <c:pt idx="4">
                  <c:v>-2.5023499999999999</c:v>
                </c:pt>
                <c:pt idx="5">
                  <c:v>-2.4952000000000001</c:v>
                </c:pt>
                <c:pt idx="6">
                  <c:v>-2.4628999999999999</c:v>
                </c:pt>
                <c:pt idx="7">
                  <c:v>-2.4178000000000002</c:v>
                </c:pt>
                <c:pt idx="8">
                  <c:v>-2.41045</c:v>
                </c:pt>
                <c:pt idx="9">
                  <c:v>-2.4073000000000002</c:v>
                </c:pt>
                <c:pt idx="10">
                  <c:v>-2.1574499999999999</c:v>
                </c:pt>
                <c:pt idx="11">
                  <c:v>-2.0863999999999998</c:v>
                </c:pt>
                <c:pt idx="12">
                  <c:v>-2.0514999999999999</c:v>
                </c:pt>
                <c:pt idx="13">
                  <c:v>-2.0150000000000001</c:v>
                </c:pt>
                <c:pt idx="14">
                  <c:v>-1.9782999999999999</c:v>
                </c:pt>
                <c:pt idx="15">
                  <c:v>-1.8701000000000001</c:v>
                </c:pt>
                <c:pt idx="16">
                  <c:v>-1.7291000000000001</c:v>
                </c:pt>
                <c:pt idx="17">
                  <c:v>-1.7254499999999999</c:v>
                </c:pt>
                <c:pt idx="18">
                  <c:v>-1.6715500000000001</c:v>
                </c:pt>
                <c:pt idx="19">
                  <c:v>-1.6536500000000001</c:v>
                </c:pt>
                <c:pt idx="20">
                  <c:v>-1.6509</c:v>
                </c:pt>
                <c:pt idx="21">
                  <c:v>-1.6335500000000001</c:v>
                </c:pt>
                <c:pt idx="22">
                  <c:v>-1.6309</c:v>
                </c:pt>
                <c:pt idx="23">
                  <c:v>-1.6044499999999999</c:v>
                </c:pt>
                <c:pt idx="24">
                  <c:v>-1.6024</c:v>
                </c:pt>
                <c:pt idx="25">
                  <c:v>-1.56755</c:v>
                </c:pt>
                <c:pt idx="26">
                  <c:v>-1.5646</c:v>
                </c:pt>
                <c:pt idx="27">
                  <c:v>-1.5221</c:v>
                </c:pt>
                <c:pt idx="28">
                  <c:v>-1.51875</c:v>
                </c:pt>
                <c:pt idx="29">
                  <c:v>-1.4923</c:v>
                </c:pt>
                <c:pt idx="30">
                  <c:v>-1.4200999999999999</c:v>
                </c:pt>
                <c:pt idx="31">
                  <c:v>-1.41675</c:v>
                </c:pt>
                <c:pt idx="32">
                  <c:v>-1.4112</c:v>
                </c:pt>
                <c:pt idx="33">
                  <c:v>-1.3089999999999999</c:v>
                </c:pt>
                <c:pt idx="34">
                  <c:v>-1.3089999999999999</c:v>
                </c:pt>
                <c:pt idx="35">
                  <c:v>-1.29975</c:v>
                </c:pt>
                <c:pt idx="36">
                  <c:v>-1.2962</c:v>
                </c:pt>
                <c:pt idx="37">
                  <c:v>-1.2756000000000001</c:v>
                </c:pt>
                <c:pt idx="38">
                  <c:v>-1.2605</c:v>
                </c:pt>
                <c:pt idx="39">
                  <c:v>-1.25745</c:v>
                </c:pt>
                <c:pt idx="40">
                  <c:v>-1.2214499999999999</c:v>
                </c:pt>
                <c:pt idx="41">
                  <c:v>-1.1915500000000001</c:v>
                </c:pt>
                <c:pt idx="42">
                  <c:v>-1.1556500000000001</c:v>
                </c:pt>
                <c:pt idx="43">
                  <c:v>-1.1523000000000001</c:v>
                </c:pt>
                <c:pt idx="44">
                  <c:v>-1.11955</c:v>
                </c:pt>
                <c:pt idx="45">
                  <c:v>-1.1163000000000001</c:v>
                </c:pt>
                <c:pt idx="46">
                  <c:v>-1.1162000000000001</c:v>
                </c:pt>
                <c:pt idx="47">
                  <c:v>-1.0444</c:v>
                </c:pt>
                <c:pt idx="48">
                  <c:v>-1.04105</c:v>
                </c:pt>
                <c:pt idx="49">
                  <c:v>-1.0369999999999999</c:v>
                </c:pt>
                <c:pt idx="50">
                  <c:v>-1.0076000000000001</c:v>
                </c:pt>
                <c:pt idx="51">
                  <c:v>-0.85994999999999999</c:v>
                </c:pt>
                <c:pt idx="52">
                  <c:v>-0.78825000000000001</c:v>
                </c:pt>
                <c:pt idx="53">
                  <c:v>-0.71299999999999997</c:v>
                </c:pt>
                <c:pt idx="54">
                  <c:v>-0.70194999999999996</c:v>
                </c:pt>
                <c:pt idx="55">
                  <c:v>-0.66890000000000005</c:v>
                </c:pt>
                <c:pt idx="56">
                  <c:v>-0.64670000000000005</c:v>
                </c:pt>
                <c:pt idx="57">
                  <c:v>-0.57035000000000002</c:v>
                </c:pt>
                <c:pt idx="58">
                  <c:v>-0.48909999999999998</c:v>
                </c:pt>
                <c:pt idx="59">
                  <c:v>-0.41354999999999997</c:v>
                </c:pt>
                <c:pt idx="60">
                  <c:v>-0.37764999999999999</c:v>
                </c:pt>
                <c:pt idx="61">
                  <c:v>-0.3745</c:v>
                </c:pt>
                <c:pt idx="62">
                  <c:v>-0.19370000000000001</c:v>
                </c:pt>
                <c:pt idx="63">
                  <c:v>-0.19114999999999999</c:v>
                </c:pt>
                <c:pt idx="64">
                  <c:v>-0.19105</c:v>
                </c:pt>
                <c:pt idx="65">
                  <c:v>-0.19084999999999999</c:v>
                </c:pt>
                <c:pt idx="66">
                  <c:v>-0.18435000000000001</c:v>
                </c:pt>
                <c:pt idx="67">
                  <c:v>-0.18395</c:v>
                </c:pt>
                <c:pt idx="68">
                  <c:v>-0.1512</c:v>
                </c:pt>
                <c:pt idx="69">
                  <c:v>-0.14845</c:v>
                </c:pt>
                <c:pt idx="70">
                  <c:v>-0.14510000000000001</c:v>
                </c:pt>
                <c:pt idx="71">
                  <c:v>-0.1216</c:v>
                </c:pt>
                <c:pt idx="72">
                  <c:v>-0.1152</c:v>
                </c:pt>
                <c:pt idx="73">
                  <c:v>-0.11205</c:v>
                </c:pt>
                <c:pt idx="74">
                  <c:v>0</c:v>
                </c:pt>
                <c:pt idx="75">
                  <c:v>3.0500000000000002E-3</c:v>
                </c:pt>
              </c:numCache>
            </c:numRef>
          </c:xVal>
          <c:yVal>
            <c:numRef>
              <c:f>'Q_fit (3)'!$E$21:$E$96</c:f>
              <c:numCache>
                <c:formatCode>General</c:formatCode>
                <c:ptCount val="76"/>
                <c:pt idx="0">
                  <c:v>6.2844999998560525E-2</c:v>
                </c:pt>
                <c:pt idx="1">
                  <c:v>0.11122999999861349</c:v>
                </c:pt>
                <c:pt idx="2">
                  <c:v>0.22814000000289525</c:v>
                </c:pt>
                <c:pt idx="3">
                  <c:v>0.19743250000101398</c:v>
                </c:pt>
                <c:pt idx="4">
                  <c:v>0.21492249999937485</c:v>
                </c:pt>
                <c:pt idx="5">
                  <c:v>0.24741999999969266</c:v>
                </c:pt>
                <c:pt idx="6">
                  <c:v>0.2168149999997695</c:v>
                </c:pt>
                <c:pt idx="7">
                  <c:v>0.24073000000134925</c:v>
                </c:pt>
                <c:pt idx="8">
                  <c:v>0.21265750000020489</c:v>
                </c:pt>
                <c:pt idx="9">
                  <c:v>0.21435500000370666</c:v>
                </c:pt>
                <c:pt idx="10">
                  <c:v>0.20790750000014668</c:v>
                </c:pt>
                <c:pt idx="11">
                  <c:v>0.21714000000065425</c:v>
                </c:pt>
                <c:pt idx="12">
                  <c:v>0.23232500000085565</c:v>
                </c:pt>
                <c:pt idx="13">
                  <c:v>0.23155000000042492</c:v>
                </c:pt>
                <c:pt idx="14">
                  <c:v>0.26390499999979511</c:v>
                </c:pt>
                <c:pt idx="15">
                  <c:v>0.22423500000149943</c:v>
                </c:pt>
                <c:pt idx="16">
                  <c:v>0.18988499999977648</c:v>
                </c:pt>
                <c:pt idx="17">
                  <c:v>0.21550749999732943</c:v>
                </c:pt>
                <c:pt idx="18">
                  <c:v>0.21704250000766478</c:v>
                </c:pt>
                <c:pt idx="19">
                  <c:v>0.21717749999515945</c:v>
                </c:pt>
                <c:pt idx="20">
                  <c:v>0.19671500000549713</c:v>
                </c:pt>
                <c:pt idx="21">
                  <c:v>0.21374250000371831</c:v>
                </c:pt>
                <c:pt idx="22">
                  <c:v>0.18971500000043306</c:v>
                </c:pt>
                <c:pt idx="23">
                  <c:v>0.20615749999706168</c:v>
                </c:pt>
                <c:pt idx="24">
                  <c:v>0.19474000000627711</c:v>
                </c:pt>
                <c:pt idx="25">
                  <c:v>0.21164250000583706</c:v>
                </c:pt>
                <c:pt idx="26">
                  <c:v>0.21030999999493361</c:v>
                </c:pt>
                <c:pt idx="27">
                  <c:v>0.20743500000389758</c:v>
                </c:pt>
                <c:pt idx="28">
                  <c:v>0.19936249999591382</c:v>
                </c:pt>
                <c:pt idx="29">
                  <c:v>0.19070500000088941</c:v>
                </c:pt>
                <c:pt idx="30">
                  <c:v>0.20073499999853084</c:v>
                </c:pt>
                <c:pt idx="31">
                  <c:v>0.2056624999968335</c:v>
                </c:pt>
                <c:pt idx="32">
                  <c:v>0.20212000000174157</c:v>
                </c:pt>
                <c:pt idx="33">
                  <c:v>0.18155000000115251</c:v>
                </c:pt>
                <c:pt idx="34">
                  <c:v>0.20914999999513384</c:v>
                </c:pt>
                <c:pt idx="35">
                  <c:v>0.1861124999995809</c:v>
                </c:pt>
                <c:pt idx="36">
                  <c:v>0.19176999999763211</c:v>
                </c:pt>
                <c:pt idx="37">
                  <c:v>0.19106000000465428</c:v>
                </c:pt>
                <c:pt idx="38">
                  <c:v>0.18597500000032596</c:v>
                </c:pt>
                <c:pt idx="39">
                  <c:v>0.19470749999891268</c:v>
                </c:pt>
                <c:pt idx="40">
                  <c:v>0.18410749999748077</c:v>
                </c:pt>
                <c:pt idx="41">
                  <c:v>0.19464249999873573</c:v>
                </c:pt>
                <c:pt idx="42">
                  <c:v>0.18557750000036322</c:v>
                </c:pt>
                <c:pt idx="43">
                  <c:v>0.17580499999894528</c:v>
                </c:pt>
                <c:pt idx="44">
                  <c:v>0.20984250000037719</c:v>
                </c:pt>
                <c:pt idx="45">
                  <c:v>0.18120500000804896</c:v>
                </c:pt>
                <c:pt idx="46">
                  <c:v>0.18377000000327826</c:v>
                </c:pt>
                <c:pt idx="47">
                  <c:v>0.17693999999755761</c:v>
                </c:pt>
                <c:pt idx="48">
                  <c:v>0.17726750000292668</c:v>
                </c:pt>
                <c:pt idx="49">
                  <c:v>0.17644999999902211</c:v>
                </c:pt>
                <c:pt idx="50">
                  <c:v>0.16535999999905471</c:v>
                </c:pt>
                <c:pt idx="51">
                  <c:v>0.16688250000879634</c:v>
                </c:pt>
                <c:pt idx="52">
                  <c:v>0.16118749999441206</c:v>
                </c:pt>
                <c:pt idx="53">
                  <c:v>0.11854999999923166</c:v>
                </c:pt>
                <c:pt idx="54">
                  <c:v>0.1249824999977136</c:v>
                </c:pt>
                <c:pt idx="55">
                  <c:v>0.1822150000007241</c:v>
                </c:pt>
                <c:pt idx="56">
                  <c:v>7.1445000001403969E-2</c:v>
                </c:pt>
                <c:pt idx="57">
                  <c:v>0.15682250000099884</c:v>
                </c:pt>
                <c:pt idx="58">
                  <c:v>0.10178499999892665</c:v>
                </c:pt>
                <c:pt idx="59">
                  <c:v>0.1050424999993993</c:v>
                </c:pt>
                <c:pt idx="60">
                  <c:v>7.677749999857042E-2</c:v>
                </c:pt>
                <c:pt idx="61">
                  <c:v>6.2775000005785841E-2</c:v>
                </c:pt>
                <c:pt idx="62">
                  <c:v>4.3395000000600703E-2</c:v>
                </c:pt>
                <c:pt idx="63">
                  <c:v>4.1502500003844034E-2</c:v>
                </c:pt>
                <c:pt idx="64">
                  <c:v>4.2567500000586733E-2</c:v>
                </c:pt>
                <c:pt idx="65">
                  <c:v>4.5997500004887115E-2</c:v>
                </c:pt>
                <c:pt idx="66">
                  <c:v>4.1722500005562324E-2</c:v>
                </c:pt>
                <c:pt idx="67">
                  <c:v>5.198250000103144E-2</c:v>
                </c:pt>
                <c:pt idx="68">
                  <c:v>4.9019999998563435E-2</c:v>
                </c:pt>
                <c:pt idx="69">
                  <c:v>6.1557500004710164E-2</c:v>
                </c:pt>
                <c:pt idx="70">
                  <c:v>3.6484999996901024E-2</c:v>
                </c:pt>
                <c:pt idx="71">
                  <c:v>4.6259999995527323E-2</c:v>
                </c:pt>
                <c:pt idx="72">
                  <c:v>3.9420000000973232E-2</c:v>
                </c:pt>
                <c:pt idx="73">
                  <c:v>4.4217500006197952E-2</c:v>
                </c:pt>
                <c:pt idx="74">
                  <c:v>1.0000000474974513E-4</c:v>
                </c:pt>
                <c:pt idx="75">
                  <c:v>-1.67500002135057E-4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FB-40BC-A381-8734D3F99F21}"/>
            </c:ext>
          </c:extLst>
        </c:ser>
        <c:ser>
          <c:idx val="1"/>
          <c:order val="1"/>
          <c:tx>
            <c:strRef>
              <c:f>'Q_fit (3)'!$K$20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Mode val="edge"/>
                  <c:yMode val="edge"/>
                  <c:x val="0.54958028294075212"/>
                  <c:y val="1.8292719235739083E-2"/>
                </c:manualLayout>
              </c:layout>
              <c:numFmt formatCode="0.0000E+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'Q_fit (3)'!$T$2:$T$22</c:f>
              <c:numCache>
                <c:formatCode>General</c:formatCode>
                <c:ptCount val="21"/>
                <c:pt idx="0">
                  <c:v>-3.8</c:v>
                </c:pt>
                <c:pt idx="1">
                  <c:v>-3.6</c:v>
                </c:pt>
                <c:pt idx="2">
                  <c:v>-3.4</c:v>
                </c:pt>
                <c:pt idx="3">
                  <c:v>-3.2</c:v>
                </c:pt>
                <c:pt idx="4">
                  <c:v>-3</c:v>
                </c:pt>
                <c:pt idx="5">
                  <c:v>-2.8</c:v>
                </c:pt>
                <c:pt idx="6">
                  <c:v>-2.6</c:v>
                </c:pt>
                <c:pt idx="7">
                  <c:v>-2.4</c:v>
                </c:pt>
                <c:pt idx="8">
                  <c:v>-2.2000000000000002</c:v>
                </c:pt>
                <c:pt idx="9">
                  <c:v>-2</c:v>
                </c:pt>
                <c:pt idx="10">
                  <c:v>-1.8</c:v>
                </c:pt>
                <c:pt idx="11">
                  <c:v>-1.6</c:v>
                </c:pt>
                <c:pt idx="12">
                  <c:v>-1.4</c:v>
                </c:pt>
                <c:pt idx="13">
                  <c:v>-1.2</c:v>
                </c:pt>
                <c:pt idx="14">
                  <c:v>-1</c:v>
                </c:pt>
                <c:pt idx="15">
                  <c:v>-0.8</c:v>
                </c:pt>
                <c:pt idx="16">
                  <c:v>-0.6</c:v>
                </c:pt>
                <c:pt idx="17">
                  <c:v>-0.4</c:v>
                </c:pt>
                <c:pt idx="18">
                  <c:v>-0.2</c:v>
                </c:pt>
                <c:pt idx="19">
                  <c:v>0</c:v>
                </c:pt>
                <c:pt idx="20">
                  <c:v>0.2</c:v>
                </c:pt>
              </c:numCache>
            </c:numRef>
          </c:xVal>
          <c:yVal>
            <c:numRef>
              <c:f>'Q_fit (3)'!$U$2:$U$22</c:f>
              <c:numCache>
                <c:formatCode>General</c:formatCode>
                <c:ptCount val="21"/>
                <c:pt idx="0">
                  <c:v>3.5739528348728067E-2</c:v>
                </c:pt>
                <c:pt idx="1">
                  <c:v>7.3989216856033546E-2</c:v>
                </c:pt>
                <c:pt idx="2">
                  <c:v>0.107835512289298</c:v>
                </c:pt>
                <c:pt idx="3">
                  <c:v>0.13727841464852131</c:v>
                </c:pt>
                <c:pt idx="4">
                  <c:v>0.16231792393370387</c:v>
                </c:pt>
                <c:pt idx="5">
                  <c:v>0.18295404014484545</c:v>
                </c:pt>
                <c:pt idx="6">
                  <c:v>0.19918676328194612</c:v>
                </c:pt>
                <c:pt idx="7">
                  <c:v>0.21101609334500576</c:v>
                </c:pt>
                <c:pt idx="8">
                  <c:v>0.21844203033402432</c:v>
                </c:pt>
                <c:pt idx="9">
                  <c:v>0.22146457424900201</c:v>
                </c:pt>
                <c:pt idx="10">
                  <c:v>0.22008372508993876</c:v>
                </c:pt>
                <c:pt idx="11">
                  <c:v>0.21429948285683453</c:v>
                </c:pt>
                <c:pt idx="12">
                  <c:v>0.20411184754968936</c:v>
                </c:pt>
                <c:pt idx="13">
                  <c:v>0.18952081916850322</c:v>
                </c:pt>
                <c:pt idx="14">
                  <c:v>0.17052639771327607</c:v>
                </c:pt>
                <c:pt idx="15">
                  <c:v>0.14712858318400801</c:v>
                </c:pt>
                <c:pt idx="16">
                  <c:v>0.11932737558069897</c:v>
                </c:pt>
                <c:pt idx="17">
                  <c:v>8.7122774903348965E-2</c:v>
                </c:pt>
                <c:pt idx="18">
                  <c:v>5.051478115195801E-2</c:v>
                </c:pt>
                <c:pt idx="19">
                  <c:v>9.5033943265260823E-3</c:v>
                </c:pt>
                <c:pt idx="20">
                  <c:v>-3.5911385572946805E-2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FB-40BC-A381-8734D3F9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40064"/>
        <c:axId val="1"/>
      </c:scatterChart>
      <c:valAx>
        <c:axId val="783540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8907615959769741"/>
              <c:y val="0.94918891236156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8.4033613445378148E-3"/>
              <c:y val="0.46544800802338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5400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084051258298594"/>
          <c:y val="0.94918891236156455"/>
          <c:w val="0.75630305035399981"/>
          <c:h val="0.989839318865629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Diagr.</a:t>
            </a:r>
          </a:p>
        </c:rich>
      </c:tx>
      <c:layout>
        <c:manualLayout>
          <c:xMode val="edge"/>
          <c:yMode val="edge"/>
          <c:x val="0.38022853607177426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8568369185526"/>
          <c:y val="0.12422379085760211"/>
          <c:w val="0.79277640132671523"/>
          <c:h val="0.590063006573609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(4)'!$F$21:$F$915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-25229.5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(4)'!$H$21:$H$915</c:f>
              <c:numCache>
                <c:formatCode>General</c:formatCode>
                <c:ptCount val="895"/>
                <c:pt idx="2">
                  <c:v>0.15137695000521489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8B-41E8-B2B2-488309C0C477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Whitney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-25229.5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(4)'!$I$21:$I$915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8B-41E8-B2B2-488309C0C477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Demircan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-25229.5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(4)'!$J$21:$J$915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8B-41E8-B2B2-488309C0C477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-25229.5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(4)'!$K$21:$K$915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8B-41E8-B2B2-488309C0C477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-25229.5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(4)'!$L$21:$L$915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8B-41E8-B2B2-488309C0C477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(4)'!$D$21:$D$38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-25229.5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(4)'!$M$21:$M$915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8B-41E8-B2B2-488309C0C477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-25229.5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(4)'!$N$21:$N$915</c:f>
              <c:numCache>
                <c:formatCode>General</c:formatCode>
                <c:ptCount val="895"/>
                <c:pt idx="0">
                  <c:v>6.2844999998560525E-2</c:v>
                </c:pt>
                <c:pt idx="1">
                  <c:v>0.11122999999861349</c:v>
                </c:pt>
                <c:pt idx="3">
                  <c:v>0.22814000000289525</c:v>
                </c:pt>
                <c:pt idx="4">
                  <c:v>0.19743250000101398</c:v>
                </c:pt>
                <c:pt idx="5">
                  <c:v>0.21492249999937485</c:v>
                </c:pt>
                <c:pt idx="6">
                  <c:v>0.24741999999969266</c:v>
                </c:pt>
                <c:pt idx="7">
                  <c:v>0.2168149999997695</c:v>
                </c:pt>
                <c:pt idx="8">
                  <c:v>0.24073000000134925</c:v>
                </c:pt>
                <c:pt idx="9">
                  <c:v>0.21265750000020489</c:v>
                </c:pt>
                <c:pt idx="10">
                  <c:v>0.21435500000370666</c:v>
                </c:pt>
                <c:pt idx="11">
                  <c:v>0.20790750000014668</c:v>
                </c:pt>
                <c:pt idx="12">
                  <c:v>0.21714000000065425</c:v>
                </c:pt>
                <c:pt idx="13">
                  <c:v>0.23232500000085565</c:v>
                </c:pt>
                <c:pt idx="14">
                  <c:v>0.23155000000042492</c:v>
                </c:pt>
                <c:pt idx="15">
                  <c:v>0.26390499999979511</c:v>
                </c:pt>
                <c:pt idx="16">
                  <c:v>0.22423500000149943</c:v>
                </c:pt>
                <c:pt idx="17">
                  <c:v>0.18988499999977648</c:v>
                </c:pt>
                <c:pt idx="18">
                  <c:v>0.21550749999732943</c:v>
                </c:pt>
                <c:pt idx="19">
                  <c:v>0.21704250000766478</c:v>
                </c:pt>
                <c:pt idx="20">
                  <c:v>0.21717749999515945</c:v>
                </c:pt>
                <c:pt idx="21">
                  <c:v>0.19671500000549713</c:v>
                </c:pt>
                <c:pt idx="22">
                  <c:v>0.21374250000371831</c:v>
                </c:pt>
                <c:pt idx="23">
                  <c:v>0.18971500000043306</c:v>
                </c:pt>
                <c:pt idx="24">
                  <c:v>0.20615749999706168</c:v>
                </c:pt>
                <c:pt idx="25">
                  <c:v>0.19474000000627711</c:v>
                </c:pt>
                <c:pt idx="26">
                  <c:v>0.21164250000583706</c:v>
                </c:pt>
                <c:pt idx="27">
                  <c:v>0.21030999999493361</c:v>
                </c:pt>
                <c:pt idx="28">
                  <c:v>0.20743500000389758</c:v>
                </c:pt>
                <c:pt idx="29">
                  <c:v>0.19936249999591382</c:v>
                </c:pt>
                <c:pt idx="30">
                  <c:v>0.19070500000088941</c:v>
                </c:pt>
                <c:pt idx="31">
                  <c:v>0.20073499999853084</c:v>
                </c:pt>
                <c:pt idx="32">
                  <c:v>0.2056624999968335</c:v>
                </c:pt>
                <c:pt idx="33">
                  <c:v>0.20212000000174157</c:v>
                </c:pt>
                <c:pt idx="34">
                  <c:v>0.18155000000115251</c:v>
                </c:pt>
                <c:pt idx="35">
                  <c:v>0.20914999999513384</c:v>
                </c:pt>
                <c:pt idx="36">
                  <c:v>0.1861124999995809</c:v>
                </c:pt>
                <c:pt idx="37">
                  <c:v>0.19176999999763211</c:v>
                </c:pt>
                <c:pt idx="38">
                  <c:v>0.19106000000465428</c:v>
                </c:pt>
                <c:pt idx="39">
                  <c:v>0.18597500000032596</c:v>
                </c:pt>
                <c:pt idx="40">
                  <c:v>0.19470749999891268</c:v>
                </c:pt>
                <c:pt idx="41">
                  <c:v>0.18410749999748077</c:v>
                </c:pt>
                <c:pt idx="42">
                  <c:v>0.19464249999873573</c:v>
                </c:pt>
                <c:pt idx="43">
                  <c:v>0.18557750000036322</c:v>
                </c:pt>
                <c:pt idx="44">
                  <c:v>0.17580499999894528</c:v>
                </c:pt>
                <c:pt idx="45">
                  <c:v>0.20984250000037719</c:v>
                </c:pt>
                <c:pt idx="46">
                  <c:v>0.18120500000804896</c:v>
                </c:pt>
                <c:pt idx="47">
                  <c:v>0.18377000000327826</c:v>
                </c:pt>
                <c:pt idx="48">
                  <c:v>0.17693999999755761</c:v>
                </c:pt>
                <c:pt idx="49">
                  <c:v>0.17726750000292668</c:v>
                </c:pt>
                <c:pt idx="50">
                  <c:v>0.17644999999902211</c:v>
                </c:pt>
                <c:pt idx="51">
                  <c:v>0.16535999999905471</c:v>
                </c:pt>
                <c:pt idx="52">
                  <c:v>0.16688250000879634</c:v>
                </c:pt>
                <c:pt idx="53">
                  <c:v>0.16118749999441206</c:v>
                </c:pt>
                <c:pt idx="54">
                  <c:v>0.11854999999923166</c:v>
                </c:pt>
                <c:pt idx="55">
                  <c:v>0.1249824999977136</c:v>
                </c:pt>
                <c:pt idx="56">
                  <c:v>0.1822150000007241</c:v>
                </c:pt>
                <c:pt idx="57">
                  <c:v>7.1445000001403969E-2</c:v>
                </c:pt>
                <c:pt idx="58">
                  <c:v>0.15682250000099884</c:v>
                </c:pt>
                <c:pt idx="59">
                  <c:v>0.10178499999892665</c:v>
                </c:pt>
                <c:pt idx="60">
                  <c:v>0.1050424999993993</c:v>
                </c:pt>
                <c:pt idx="61">
                  <c:v>7.677749999857042E-2</c:v>
                </c:pt>
                <c:pt idx="62">
                  <c:v>6.2775000005785841E-2</c:v>
                </c:pt>
                <c:pt idx="63">
                  <c:v>4.3395000000600703E-2</c:v>
                </c:pt>
                <c:pt idx="64">
                  <c:v>4.1502500003844034E-2</c:v>
                </c:pt>
                <c:pt idx="65">
                  <c:v>4.2567500000586733E-2</c:v>
                </c:pt>
                <c:pt idx="66">
                  <c:v>4.5997500004887115E-2</c:v>
                </c:pt>
                <c:pt idx="67">
                  <c:v>4.1722500005562324E-2</c:v>
                </c:pt>
                <c:pt idx="68">
                  <c:v>5.198250000103144E-2</c:v>
                </c:pt>
                <c:pt idx="69">
                  <c:v>4.9019999998563435E-2</c:v>
                </c:pt>
                <c:pt idx="70">
                  <c:v>6.1557500004710164E-2</c:v>
                </c:pt>
                <c:pt idx="71">
                  <c:v>3.6484999996901024E-2</c:v>
                </c:pt>
                <c:pt idx="72">
                  <c:v>4.6259999995527323E-2</c:v>
                </c:pt>
                <c:pt idx="73">
                  <c:v>3.9420000000973232E-2</c:v>
                </c:pt>
                <c:pt idx="74">
                  <c:v>4.4217500006197952E-2</c:v>
                </c:pt>
                <c:pt idx="75">
                  <c:v>1.0000000474974513E-4</c:v>
                </c:pt>
                <c:pt idx="76">
                  <c:v>-1.67500002135057E-4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8B-41E8-B2B2-488309C0C477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(4)'!$F$21:$F$915</c:f>
              <c:numCache>
                <c:formatCode>General</c:formatCode>
                <c:ptCount val="895"/>
                <c:pt idx="0">
                  <c:v>-35507</c:v>
                </c:pt>
                <c:pt idx="1">
                  <c:v>-32278</c:v>
                </c:pt>
                <c:pt idx="2">
                  <c:v>-25229.5</c:v>
                </c:pt>
                <c:pt idx="3">
                  <c:v>-25224</c:v>
                </c:pt>
                <c:pt idx="4">
                  <c:v>-25189.5</c:v>
                </c:pt>
                <c:pt idx="5">
                  <c:v>-25023.5</c:v>
                </c:pt>
                <c:pt idx="6">
                  <c:v>-24952</c:v>
                </c:pt>
                <c:pt idx="7">
                  <c:v>-24629</c:v>
                </c:pt>
                <c:pt idx="8">
                  <c:v>-24178</c:v>
                </c:pt>
                <c:pt idx="9">
                  <c:v>-24104.5</c:v>
                </c:pt>
                <c:pt idx="10">
                  <c:v>-24073</c:v>
                </c:pt>
                <c:pt idx="11">
                  <c:v>-21574.5</c:v>
                </c:pt>
                <c:pt idx="12">
                  <c:v>-20864</c:v>
                </c:pt>
                <c:pt idx="13">
                  <c:v>-20515</c:v>
                </c:pt>
                <c:pt idx="14">
                  <c:v>-20150</c:v>
                </c:pt>
                <c:pt idx="15">
                  <c:v>-19783</c:v>
                </c:pt>
                <c:pt idx="16">
                  <c:v>-18701</c:v>
                </c:pt>
                <c:pt idx="17">
                  <c:v>-17291</c:v>
                </c:pt>
                <c:pt idx="18">
                  <c:v>-17254.5</c:v>
                </c:pt>
                <c:pt idx="19">
                  <c:v>-16715.5</c:v>
                </c:pt>
                <c:pt idx="20">
                  <c:v>-16536.5</c:v>
                </c:pt>
                <c:pt idx="21">
                  <c:v>-16509</c:v>
                </c:pt>
                <c:pt idx="22">
                  <c:v>-16335.5</c:v>
                </c:pt>
                <c:pt idx="23">
                  <c:v>-16309</c:v>
                </c:pt>
                <c:pt idx="24">
                  <c:v>-16044.5</c:v>
                </c:pt>
                <c:pt idx="25">
                  <c:v>-16024</c:v>
                </c:pt>
                <c:pt idx="26">
                  <c:v>-15675.5</c:v>
                </c:pt>
                <c:pt idx="27">
                  <c:v>-15646</c:v>
                </c:pt>
                <c:pt idx="28">
                  <c:v>-15221</c:v>
                </c:pt>
                <c:pt idx="29">
                  <c:v>-15187.5</c:v>
                </c:pt>
                <c:pt idx="30">
                  <c:v>-14923</c:v>
                </c:pt>
                <c:pt idx="31">
                  <c:v>-14201</c:v>
                </c:pt>
                <c:pt idx="32">
                  <c:v>-14167.5</c:v>
                </c:pt>
                <c:pt idx="33">
                  <c:v>-14112</c:v>
                </c:pt>
                <c:pt idx="34">
                  <c:v>-13090</c:v>
                </c:pt>
                <c:pt idx="35">
                  <c:v>-13090</c:v>
                </c:pt>
                <c:pt idx="36">
                  <c:v>-12997.5</c:v>
                </c:pt>
                <c:pt idx="37">
                  <c:v>-12962</c:v>
                </c:pt>
                <c:pt idx="38">
                  <c:v>-12756</c:v>
                </c:pt>
                <c:pt idx="39">
                  <c:v>-12605</c:v>
                </c:pt>
                <c:pt idx="40">
                  <c:v>-12574.5</c:v>
                </c:pt>
                <c:pt idx="41">
                  <c:v>-12214.5</c:v>
                </c:pt>
                <c:pt idx="42">
                  <c:v>-11915.5</c:v>
                </c:pt>
                <c:pt idx="43">
                  <c:v>-11556.5</c:v>
                </c:pt>
                <c:pt idx="44">
                  <c:v>-11523</c:v>
                </c:pt>
                <c:pt idx="45">
                  <c:v>-11195.5</c:v>
                </c:pt>
                <c:pt idx="46">
                  <c:v>-11163</c:v>
                </c:pt>
                <c:pt idx="47">
                  <c:v>-11162</c:v>
                </c:pt>
                <c:pt idx="48">
                  <c:v>-10444</c:v>
                </c:pt>
                <c:pt idx="49">
                  <c:v>-10410.5</c:v>
                </c:pt>
                <c:pt idx="50">
                  <c:v>-10370</c:v>
                </c:pt>
                <c:pt idx="51">
                  <c:v>-10076</c:v>
                </c:pt>
                <c:pt idx="52">
                  <c:v>-8599.5</c:v>
                </c:pt>
                <c:pt idx="53">
                  <c:v>-7882.5</c:v>
                </c:pt>
                <c:pt idx="54">
                  <c:v>-7130</c:v>
                </c:pt>
                <c:pt idx="55">
                  <c:v>-7019.5</c:v>
                </c:pt>
                <c:pt idx="56">
                  <c:v>-6689</c:v>
                </c:pt>
                <c:pt idx="57">
                  <c:v>-6467</c:v>
                </c:pt>
                <c:pt idx="58">
                  <c:v>-5703.5</c:v>
                </c:pt>
                <c:pt idx="59">
                  <c:v>-4891</c:v>
                </c:pt>
                <c:pt idx="60">
                  <c:v>-4135.5</c:v>
                </c:pt>
                <c:pt idx="61">
                  <c:v>-3776.5</c:v>
                </c:pt>
                <c:pt idx="62">
                  <c:v>-3745</c:v>
                </c:pt>
                <c:pt idx="63">
                  <c:v>-1937</c:v>
                </c:pt>
                <c:pt idx="64">
                  <c:v>-1911.5</c:v>
                </c:pt>
                <c:pt idx="65">
                  <c:v>-1910.5</c:v>
                </c:pt>
                <c:pt idx="66">
                  <c:v>-1908.5</c:v>
                </c:pt>
                <c:pt idx="67">
                  <c:v>-1843.5</c:v>
                </c:pt>
                <c:pt idx="68">
                  <c:v>-1839.5</c:v>
                </c:pt>
                <c:pt idx="69">
                  <c:v>-1512</c:v>
                </c:pt>
                <c:pt idx="70">
                  <c:v>-1484.5</c:v>
                </c:pt>
                <c:pt idx="71">
                  <c:v>-1451</c:v>
                </c:pt>
                <c:pt idx="72">
                  <c:v>-1216</c:v>
                </c:pt>
                <c:pt idx="73">
                  <c:v>-1152</c:v>
                </c:pt>
                <c:pt idx="74">
                  <c:v>-1120.5</c:v>
                </c:pt>
                <c:pt idx="75">
                  <c:v>0</c:v>
                </c:pt>
                <c:pt idx="76">
                  <c:v>30.5</c:v>
                </c:pt>
              </c:numCache>
            </c:numRef>
          </c:xVal>
          <c:yVal>
            <c:numRef>
              <c:f>'A (4)'!$O$21:$O$915</c:f>
              <c:numCache>
                <c:formatCode>General</c:formatCode>
                <c:ptCount val="8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8B-41E8-B2B2-488309C0C477}"/>
            </c:ext>
          </c:extLst>
        </c:ser>
        <c:ser>
          <c:idx val="8"/>
          <c:order val="8"/>
          <c:tx>
            <c:strRef>
              <c:f>'A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(4)'!$U$2:$U$52</c:f>
              <c:numCache>
                <c:formatCode>General</c:formatCode>
                <c:ptCount val="51"/>
                <c:pt idx="0">
                  <c:v>-36000</c:v>
                </c:pt>
                <c:pt idx="1">
                  <c:v>-34000</c:v>
                </c:pt>
                <c:pt idx="2">
                  <c:v>-32000</c:v>
                </c:pt>
                <c:pt idx="3">
                  <c:v>-30000</c:v>
                </c:pt>
                <c:pt idx="4">
                  <c:v>-28000</c:v>
                </c:pt>
                <c:pt idx="5">
                  <c:v>-26000</c:v>
                </c:pt>
                <c:pt idx="6">
                  <c:v>-24000</c:v>
                </c:pt>
                <c:pt idx="7">
                  <c:v>-22000</c:v>
                </c:pt>
                <c:pt idx="8">
                  <c:v>-20000</c:v>
                </c:pt>
                <c:pt idx="9">
                  <c:v>-18000</c:v>
                </c:pt>
                <c:pt idx="10">
                  <c:v>-16000</c:v>
                </c:pt>
                <c:pt idx="11">
                  <c:v>-14000</c:v>
                </c:pt>
                <c:pt idx="12">
                  <c:v>-12000</c:v>
                </c:pt>
                <c:pt idx="13">
                  <c:v>-10000</c:v>
                </c:pt>
                <c:pt idx="14">
                  <c:v>-8000</c:v>
                </c:pt>
                <c:pt idx="15">
                  <c:v>-6000</c:v>
                </c:pt>
                <c:pt idx="16">
                  <c:v>-4000</c:v>
                </c:pt>
                <c:pt idx="17">
                  <c:v>-2000</c:v>
                </c:pt>
                <c:pt idx="18">
                  <c:v>0</c:v>
                </c:pt>
                <c:pt idx="19">
                  <c:v>2000</c:v>
                </c:pt>
                <c:pt idx="20">
                  <c:v>4000</c:v>
                </c:pt>
                <c:pt idx="21">
                  <c:v>6000</c:v>
                </c:pt>
              </c:numCache>
            </c:numRef>
          </c:xVal>
          <c:yVal>
            <c:numRef>
              <c:f>'A (4)'!$V$2:$V$52</c:f>
              <c:numCache>
                <c:formatCode>0.00E+00</c:formatCode>
                <c:ptCount val="51"/>
                <c:pt idx="0">
                  <c:v>5.7105784085294875E-2</c:v>
                </c:pt>
                <c:pt idx="1">
                  <c:v>9.6446599101337571E-2</c:v>
                </c:pt>
                <c:pt idx="2">
                  <c:v>0.13078583218459194</c:v>
                </c:pt>
                <c:pt idx="3">
                  <c:v>0.1601234833350581</c:v>
                </c:pt>
                <c:pt idx="4">
                  <c:v>0.18445955255273583</c:v>
                </c:pt>
                <c:pt idx="5">
                  <c:v>0.20379403983762523</c:v>
                </c:pt>
                <c:pt idx="6">
                  <c:v>0.21812694518972636</c:v>
                </c:pt>
                <c:pt idx="7">
                  <c:v>0.22745826860903923</c:v>
                </c:pt>
                <c:pt idx="8">
                  <c:v>0.2317880100955636</c:v>
                </c:pt>
                <c:pt idx="9">
                  <c:v>0.23111616964929974</c:v>
                </c:pt>
                <c:pt idx="10">
                  <c:v>0.22544274727024755</c:v>
                </c:pt>
                <c:pt idx="11">
                  <c:v>0.21476774295840706</c:v>
                </c:pt>
                <c:pt idx="12">
                  <c:v>0.19909115671377825</c:v>
                </c:pt>
                <c:pt idx="13">
                  <c:v>0.17841298853636112</c:v>
                </c:pt>
                <c:pt idx="14">
                  <c:v>0.15273323842615566</c:v>
                </c:pt>
                <c:pt idx="15">
                  <c:v>0.12205190638316187</c:v>
                </c:pt>
                <c:pt idx="16">
                  <c:v>8.6368992407379774E-2</c:v>
                </c:pt>
                <c:pt idx="17">
                  <c:v>4.5684496498809346E-2</c:v>
                </c:pt>
                <c:pt idx="18">
                  <c:v>-1.5813425493977197E-6</c:v>
                </c:pt>
                <c:pt idx="19">
                  <c:v>-5.0689241116696468E-2</c:v>
                </c:pt>
                <c:pt idx="20">
                  <c:v>-0.10637848282363185</c:v>
                </c:pt>
                <c:pt idx="21">
                  <c:v>-0.16706930646335558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8B-41E8-B2B2-488309C0C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89192"/>
        <c:axId val="1"/>
      </c:scatterChart>
      <c:valAx>
        <c:axId val="73498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50610261169826"/>
              <c:y val="0.79813795014753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319391634980987E-2"/>
              <c:y val="0.31055933225738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98919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787092202828257"/>
          <c:y val="0.86024975138977189"/>
          <c:w val="0.87832799417183105"/>
          <c:h val="0.98136808985833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Diagr.</a:t>
            </a:r>
          </a:p>
        </c:rich>
      </c:tx>
      <c:layout>
        <c:manualLayout>
          <c:xMode val="edge"/>
          <c:yMode val="edge"/>
          <c:x val="0.4191461836998706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62613195342816E-2"/>
          <c:y val="0.12422379085760211"/>
          <c:w val="0.86545924967658472"/>
          <c:h val="0.6397525229166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(old)'!$H$21:$H$984</c:f>
              <c:numCache>
                <c:formatCode>General</c:formatCode>
                <c:ptCount val="964"/>
                <c:pt idx="2">
                  <c:v>-0.34032909999586991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B-4A6F-9C76-15485A251446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Whitney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B-4A6F-9C76-15485A251446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Demircan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(old)'!$J$21:$J$984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B-4A6F-9C76-15485A251446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(old)'!$K$21:$K$984</c:f>
              <c:numCache>
                <c:formatCode>General</c:formatCode>
                <c:ptCount val="964"/>
                <c:pt idx="85">
                  <c:v>-1.1543150001671165E-2</c:v>
                </c:pt>
                <c:pt idx="87">
                  <c:v>-1.5156499939621426E-3</c:v>
                </c:pt>
                <c:pt idx="88">
                  <c:v>-4.851949997828342E-3</c:v>
                </c:pt>
                <c:pt idx="89">
                  <c:v>-7.5958500019623898E-3</c:v>
                </c:pt>
                <c:pt idx="90">
                  <c:v>-5.6396499930997379E-3</c:v>
                </c:pt>
                <c:pt idx="91">
                  <c:v>-9.3169499959913082E-3</c:v>
                </c:pt>
                <c:pt idx="92">
                  <c:v>-1.586535000387812E-2</c:v>
                </c:pt>
                <c:pt idx="93">
                  <c:v>-4.4500499934656546E-3</c:v>
                </c:pt>
                <c:pt idx="95">
                  <c:v>-9.270700000342913E-3</c:v>
                </c:pt>
                <c:pt idx="96">
                  <c:v>2.9292999970493838E-3</c:v>
                </c:pt>
                <c:pt idx="97">
                  <c:v>-7.8509000013582408E-3</c:v>
                </c:pt>
                <c:pt idx="98">
                  <c:v>-9.2306499936967157E-3</c:v>
                </c:pt>
                <c:pt idx="99">
                  <c:v>-3.284500002337154E-3</c:v>
                </c:pt>
                <c:pt idx="100">
                  <c:v>-1.5050799993332475E-2</c:v>
                </c:pt>
                <c:pt idx="101">
                  <c:v>-1.2144050000642892E-2</c:v>
                </c:pt>
                <c:pt idx="102">
                  <c:v>-1.4178949997585732E-2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B-4A6F-9C76-15485A251446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(old)'!$L$21:$L$984</c:f>
              <c:numCache>
                <c:formatCode>General</c:formatCode>
                <c:ptCount val="964"/>
                <c:pt idx="86">
                  <c:v>-3.9606499994988553E-3</c:v>
                </c:pt>
                <c:pt idx="105">
                  <c:v>-1.8078199995215982E-2</c:v>
                </c:pt>
                <c:pt idx="114">
                  <c:v>-3.5309150000102818E-2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B-4A6F-9C76-15485A25144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(old)'!$M$21:$M$984</c:f>
              <c:numCache>
                <c:formatCode>General</c:formatCode>
                <c:ptCount val="964"/>
                <c:pt idx="72">
                  <c:v>1.2895200001366902E-2</c:v>
                </c:pt>
                <c:pt idx="73">
                  <c:v>2.6062450000608806E-2</c:v>
                </c:pt>
                <c:pt idx="74">
                  <c:v>1.757099998940248E-3</c:v>
                </c:pt>
                <c:pt idx="75">
                  <c:v>1.6913599996769335E-2</c:v>
                </c:pt>
                <c:pt idx="76">
                  <c:v>1.1539200007973704E-2</c:v>
                </c:pt>
                <c:pt idx="77">
                  <c:v>1.705805000528926E-2</c:v>
                </c:pt>
                <c:pt idx="81">
                  <c:v>-3.4060599995427765E-2</c:v>
                </c:pt>
                <c:pt idx="82">
                  <c:v>-3.7472699994395953E-2</c:v>
                </c:pt>
                <c:pt idx="84">
                  <c:v>-3.0387699996936135E-2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B-4A6F-9C76-15485A25144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(old)'!$N$21:$N$984</c:f>
              <c:numCache>
                <c:formatCode>General</c:formatCode>
                <c:ptCount val="964"/>
                <c:pt idx="0">
                  <c:v>-0.75176529999771446</c:v>
                </c:pt>
                <c:pt idx="1">
                  <c:v>-0.62943619999714429</c:v>
                </c:pt>
                <c:pt idx="3">
                  <c:v>-0.44197749999875668</c:v>
                </c:pt>
                <c:pt idx="4">
                  <c:v>-0.35098959999595536</c:v>
                </c:pt>
                <c:pt idx="5">
                  <c:v>-0.38090704999558511</c:v>
                </c:pt>
                <c:pt idx="6">
                  <c:v>-0.35961564999524853</c:v>
                </c:pt>
                <c:pt idx="7">
                  <c:v>-0.32548079999833135</c:v>
                </c:pt>
                <c:pt idx="8">
                  <c:v>-0.34868909999568132</c:v>
                </c:pt>
                <c:pt idx="9">
                  <c:v>-0.31444619999456336</c:v>
                </c:pt>
                <c:pt idx="10">
                  <c:v>-0.34083554999597254</c:v>
                </c:pt>
                <c:pt idx="11">
                  <c:v>-0.33841669999674195</c:v>
                </c:pt>
                <c:pt idx="12">
                  <c:v>-0.28764854999462841</c:v>
                </c:pt>
                <c:pt idx="13">
                  <c:v>-0.26214559999789344</c:v>
                </c:pt>
                <c:pt idx="14">
                  <c:v>-0.23896849999800907</c:v>
                </c:pt>
                <c:pt idx="15">
                  <c:v>-0.23138499999549822</c:v>
                </c:pt>
                <c:pt idx="16">
                  <c:v>-0.19062569999732659</c:v>
                </c:pt>
                <c:pt idx="17">
                  <c:v>-0.20551789999808534</c:v>
                </c:pt>
                <c:pt idx="18">
                  <c:v>-0.2075788999973156</c:v>
                </c:pt>
                <c:pt idx="19">
                  <c:v>-0.1811205499980133</c:v>
                </c:pt>
                <c:pt idx="20">
                  <c:v>-0.16724244999932125</c:v>
                </c:pt>
                <c:pt idx="21">
                  <c:v>-0.16300834999856306</c:v>
                </c:pt>
                <c:pt idx="22">
                  <c:v>-0.18284109999513021</c:v>
                </c:pt>
                <c:pt idx="23">
                  <c:v>-0.16184044999681646</c:v>
                </c:pt>
                <c:pt idx="24">
                  <c:v>-0.18526109999220353</c:v>
                </c:pt>
                <c:pt idx="25">
                  <c:v>-0.16276154999650316</c:v>
                </c:pt>
                <c:pt idx="26">
                  <c:v>-0.17370959999243496</c:v>
                </c:pt>
                <c:pt idx="27">
                  <c:v>-0.14882644999306649</c:v>
                </c:pt>
                <c:pt idx="28">
                  <c:v>-0.14948339999682503</c:v>
                </c:pt>
                <c:pt idx="29">
                  <c:v>-0.14262589999998454</c:v>
                </c:pt>
                <c:pt idx="30">
                  <c:v>-0.14993125000182772</c:v>
                </c:pt>
                <c:pt idx="31">
                  <c:v>-0.15253169999778038</c:v>
                </c:pt>
                <c:pt idx="32">
                  <c:v>-0.12596789999952307</c:v>
                </c:pt>
                <c:pt idx="33">
                  <c:v>-0.12027325000235578</c:v>
                </c:pt>
                <c:pt idx="34">
                  <c:v>-0.12254479999683099</c:v>
                </c:pt>
                <c:pt idx="35">
                  <c:v>-0.119710999992094</c:v>
                </c:pt>
                <c:pt idx="36">
                  <c:v>-9.2110999998112675E-2</c:v>
                </c:pt>
                <c:pt idx="37">
                  <c:v>-0.11303025000233902</c:v>
                </c:pt>
                <c:pt idx="38">
                  <c:v>-0.1065597999986494</c:v>
                </c:pt>
                <c:pt idx="39">
                  <c:v>-0.1025523999996949</c:v>
                </c:pt>
                <c:pt idx="40">
                  <c:v>-0.10417949999828124</c:v>
                </c:pt>
                <c:pt idx="41">
                  <c:v>-9.474854999280069E-2</c:v>
                </c:pt>
                <c:pt idx="42">
                  <c:v>-9.7104549997311551E-2</c:v>
                </c:pt>
                <c:pt idx="43">
                  <c:v>-7.9722449998371303E-2</c:v>
                </c:pt>
                <c:pt idx="44">
                  <c:v>-8.0566349999571685E-2</c:v>
                </c:pt>
                <c:pt idx="45">
                  <c:v>-8.9571699994849041E-2</c:v>
                </c:pt>
                <c:pt idx="46">
                  <c:v>-4.8034449995611794E-2</c:v>
                </c:pt>
                <c:pt idx="47">
                  <c:v>-7.5927699996100273E-2</c:v>
                </c:pt>
                <c:pt idx="48">
                  <c:v>-7.33397999938461E-2</c:v>
                </c:pt>
                <c:pt idx="49">
                  <c:v>-6.3727599997946527E-2</c:v>
                </c:pt>
                <c:pt idx="50">
                  <c:v>-6.2632949993712828E-2</c:v>
                </c:pt>
                <c:pt idx="51">
                  <c:v>-6.2522999993234407E-2</c:v>
                </c:pt>
                <c:pt idx="52">
                  <c:v>-6.6880400001537055E-2</c:v>
                </c:pt>
                <c:pt idx="53">
                  <c:v>-3.1546049991447944E-2</c:v>
                </c:pt>
                <c:pt idx="54">
                  <c:v>-2.0821750003960915E-2</c:v>
                </c:pt>
                <c:pt idx="55">
                  <c:v>-4.6226999998907559E-2</c:v>
                </c:pt>
                <c:pt idx="56">
                  <c:v>-3.7264049999066629E-2</c:v>
                </c:pt>
                <c:pt idx="57">
                  <c:v>2.7536900000995956E-2</c:v>
                </c:pt>
                <c:pt idx="58">
                  <c:v>-7.8149299995857291E-2</c:v>
                </c:pt>
                <c:pt idx="59">
                  <c:v>2.4712350001209415E-2</c:v>
                </c:pt>
                <c:pt idx="60">
                  <c:v>-1.1718899993866216E-2</c:v>
                </c:pt>
                <c:pt idx="61">
                  <c:v>8.8395500060869381E-3</c:v>
                </c:pt>
                <c:pt idx="62">
                  <c:v>-1.1204349997569807E-2</c:v>
                </c:pt>
                <c:pt idx="63">
                  <c:v>-2.4485499998263549E-2</c:v>
                </c:pt>
                <c:pt idx="64">
                  <c:v>-2.4622999990242533E-3</c:v>
                </c:pt>
                <c:pt idx="65">
                  <c:v>-3.7708499949076213E-3</c:v>
                </c:pt>
                <c:pt idx="66">
                  <c:v>-2.6829499984160066E-3</c:v>
                </c:pt>
                <c:pt idx="67">
                  <c:v>7.9285000538220629E-4</c:v>
                </c:pt>
                <c:pt idx="68">
                  <c:v>-1.9936499957111664E-3</c:v>
                </c:pt>
                <c:pt idx="69">
                  <c:v>8.357949998753611E-3</c:v>
                </c:pt>
                <c:pt idx="70">
                  <c:v>-3.1079999971552752E-3</c:v>
                </c:pt>
                <c:pt idx="71">
                  <c:v>3.6920000056852587E-3</c:v>
                </c:pt>
                <c:pt idx="78">
                  <c:v>-8.7859999621286988E-4</c:v>
                </c:pt>
                <c:pt idx="79">
                  <c:v>-1.3999999937368557E-3</c:v>
                </c:pt>
                <c:pt idx="80">
                  <c:v>-9.6905000100377947E-4</c:v>
                </c:pt>
                <c:pt idx="83">
                  <c:v>3.2463700001244433E-2</c:v>
                </c:pt>
                <c:pt idx="103">
                  <c:v>-1.7187949990329798E-2</c:v>
                </c:pt>
                <c:pt idx="104">
                  <c:v>-1.573495000047842E-2</c:v>
                </c:pt>
                <c:pt idx="106">
                  <c:v>-2.3220749993924983E-2</c:v>
                </c:pt>
                <c:pt idx="107">
                  <c:v>-2.1420749995741062E-2</c:v>
                </c:pt>
                <c:pt idx="108">
                  <c:v>-2.1420749995741062E-2</c:v>
                </c:pt>
                <c:pt idx="109">
                  <c:v>-1.9729499996174127E-2</c:v>
                </c:pt>
                <c:pt idx="110">
                  <c:v>-2.3838549997890368E-2</c:v>
                </c:pt>
                <c:pt idx="111">
                  <c:v>-3.0103799996140879E-2</c:v>
                </c:pt>
                <c:pt idx="112">
                  <c:v>-2.3952199990162626E-2</c:v>
                </c:pt>
                <c:pt idx="113">
                  <c:v>-2.8702849995170254E-2</c:v>
                </c:pt>
                <c:pt idx="115">
                  <c:v>0.13449200000468409</c:v>
                </c:pt>
                <c:pt idx="116">
                  <c:v>-1.1618899996392429E-2</c:v>
                </c:pt>
                <c:pt idx="117">
                  <c:v>0.11114635000194539</c:v>
                </c:pt>
                <c:pt idx="118">
                  <c:v>0.11508300000059535</c:v>
                </c:pt>
                <c:pt idx="119">
                  <c:v>0.13531360000342829</c:v>
                </c:pt>
                <c:pt idx="120">
                  <c:v>9.9892950005596504E-2</c:v>
                </c:pt>
                <c:pt idx="121">
                  <c:v>0.14448720000655157</c:v>
                </c:pt>
                <c:pt idx="122">
                  <c:v>0.12438110000584857</c:v>
                </c:pt>
                <c:pt idx="123">
                  <c:v>0.14635610000550514</c:v>
                </c:pt>
                <c:pt idx="124">
                  <c:v>0.15474100000574253</c:v>
                </c:pt>
                <c:pt idx="125">
                  <c:v>0.20385750000423286</c:v>
                </c:pt>
                <c:pt idx="126">
                  <c:v>-0.11343024999951012</c:v>
                </c:pt>
                <c:pt idx="127">
                  <c:v>-0.1046795000002021</c:v>
                </c:pt>
                <c:pt idx="128">
                  <c:v>-7.9322449993924238E-2</c:v>
                </c:pt>
                <c:pt idx="129">
                  <c:v>-8.0266349999874365E-2</c:v>
                </c:pt>
                <c:pt idx="130">
                  <c:v>-3.1846049998421222E-2</c:v>
                </c:pt>
                <c:pt idx="131">
                  <c:v>-2.0321750002040062E-2</c:v>
                </c:pt>
                <c:pt idx="132">
                  <c:v>-4.5926999999210238E-2</c:v>
                </c:pt>
                <c:pt idx="133">
                  <c:v>-3.6964049999369308E-2</c:v>
                </c:pt>
                <c:pt idx="134">
                  <c:v>2.7336899998772424E-2</c:v>
                </c:pt>
                <c:pt idx="135">
                  <c:v>8.5395500063896179E-3</c:v>
                </c:pt>
                <c:pt idx="136">
                  <c:v>-1.140434999979334E-2</c:v>
                </c:pt>
                <c:pt idx="137">
                  <c:v>-2.4885499995434657E-2</c:v>
                </c:pt>
                <c:pt idx="138">
                  <c:v>3.5041500013903715E-3</c:v>
                </c:pt>
                <c:pt idx="139">
                  <c:v>0.23234680000314256</c:v>
                </c:pt>
                <c:pt idx="140">
                  <c:v>-0.13783014999717125</c:v>
                </c:pt>
                <c:pt idx="141">
                  <c:v>0.22966045000430313</c:v>
                </c:pt>
                <c:pt idx="142">
                  <c:v>-0.2388684999968973</c:v>
                </c:pt>
                <c:pt idx="143">
                  <c:v>-0.23198499999853084</c:v>
                </c:pt>
                <c:pt idx="144">
                  <c:v>-0.20571789999667089</c:v>
                </c:pt>
                <c:pt idx="145">
                  <c:v>-0.13413859999855049</c:v>
                </c:pt>
                <c:pt idx="146">
                  <c:v>-0.11431099999754224</c:v>
                </c:pt>
                <c:pt idx="147">
                  <c:v>-0.10741099999722792</c:v>
                </c:pt>
                <c:pt idx="148">
                  <c:v>2.9200000426499173E-4</c:v>
                </c:pt>
                <c:pt idx="149">
                  <c:v>-3.9706500028842129E-3</c:v>
                </c:pt>
                <c:pt idx="150">
                  <c:v>-2.3270749996299855E-2</c:v>
                </c:pt>
                <c:pt idx="151">
                  <c:v>-2.1470749998115934E-2</c:v>
                </c:pt>
                <c:pt idx="152">
                  <c:v>-2.1470749998115934E-2</c:v>
                </c:pt>
                <c:pt idx="153">
                  <c:v>-2.3928549999254756E-2</c:v>
                </c:pt>
                <c:pt idx="154">
                  <c:v>-2.5075899997318629E-2</c:v>
                </c:pt>
                <c:pt idx="155">
                  <c:v>-3.3959299995331094E-2</c:v>
                </c:pt>
                <c:pt idx="156">
                  <c:v>-2.8305949992500246E-2</c:v>
                </c:pt>
                <c:pt idx="157">
                  <c:v>-2.9953749995911494E-2</c:v>
                </c:pt>
                <c:pt idx="158">
                  <c:v>-1.030749999335967E-2</c:v>
                </c:pt>
                <c:pt idx="159">
                  <c:v>-2.317074999155011E-2</c:v>
                </c:pt>
                <c:pt idx="160">
                  <c:v>-2.3828550001780968E-2</c:v>
                </c:pt>
                <c:pt idx="161">
                  <c:v>5.616244999691844E-2</c:v>
                </c:pt>
                <c:pt idx="162">
                  <c:v>-1.1744050003471784E-2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B-4A6F-9C76-15485A25144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(old)'!$O$21:$O$984</c:f>
              <c:numCache>
                <c:formatCode>General</c:formatCode>
                <c:ptCount val="964"/>
                <c:pt idx="83">
                  <c:v>-2.5947560956435311E-2</c:v>
                </c:pt>
                <c:pt idx="85">
                  <c:v>-2.9082937427579891E-2</c:v>
                </c:pt>
                <c:pt idx="86">
                  <c:v>-2.9773548985100727E-2</c:v>
                </c:pt>
                <c:pt idx="87">
                  <c:v>-3.0903640624680269E-2</c:v>
                </c:pt>
                <c:pt idx="88">
                  <c:v>-3.0911174568944134E-2</c:v>
                </c:pt>
                <c:pt idx="89">
                  <c:v>-3.181273656585315E-2</c:v>
                </c:pt>
                <c:pt idx="90">
                  <c:v>-3.2008619116713599E-2</c:v>
                </c:pt>
                <c:pt idx="91">
                  <c:v>-3.2543529159447922E-2</c:v>
                </c:pt>
                <c:pt idx="92">
                  <c:v>-3.2553574418466402E-2</c:v>
                </c:pt>
                <c:pt idx="93">
                  <c:v>-3.2571153621748755E-2</c:v>
                </c:pt>
                <c:pt idx="94">
                  <c:v>-3.2606312028313447E-2</c:v>
                </c:pt>
                <c:pt idx="95">
                  <c:v>-3.2637703462746213E-2</c:v>
                </c:pt>
                <c:pt idx="96">
                  <c:v>-3.2637703462746213E-2</c:v>
                </c:pt>
                <c:pt idx="97">
                  <c:v>-3.3546799403919095E-2</c:v>
                </c:pt>
                <c:pt idx="98">
                  <c:v>-3.3791652592494663E-2</c:v>
                </c:pt>
                <c:pt idx="99">
                  <c:v>-3.4591506341841514E-2</c:v>
                </c:pt>
                <c:pt idx="100">
                  <c:v>-3.5352434712491741E-2</c:v>
                </c:pt>
                <c:pt idx="101">
                  <c:v>-3.5434052442016931E-2</c:v>
                </c:pt>
                <c:pt idx="102">
                  <c:v>-3.5607333160085797E-2</c:v>
                </c:pt>
                <c:pt idx="103">
                  <c:v>-3.6335614438925946E-2</c:v>
                </c:pt>
                <c:pt idx="104">
                  <c:v>-3.6511406471749427E-2</c:v>
                </c:pt>
                <c:pt idx="105">
                  <c:v>-3.7848681578585223E-2</c:v>
                </c:pt>
                <c:pt idx="106">
                  <c:v>-3.8013172695012913E-2</c:v>
                </c:pt>
                <c:pt idx="107">
                  <c:v>-3.8013172695012913E-2</c:v>
                </c:pt>
                <c:pt idx="108">
                  <c:v>-3.8013172695012913E-2</c:v>
                </c:pt>
                <c:pt idx="109">
                  <c:v>-3.823291273604227E-2</c:v>
                </c:pt>
                <c:pt idx="110">
                  <c:v>-3.9062902262444577E-2</c:v>
                </c:pt>
                <c:pt idx="111">
                  <c:v>-4.0199272188910673E-2</c:v>
                </c:pt>
                <c:pt idx="112">
                  <c:v>-4.020931744792916E-2</c:v>
                </c:pt>
                <c:pt idx="113">
                  <c:v>-4.1029261715312987E-2</c:v>
                </c:pt>
                <c:pt idx="114">
                  <c:v>-4.2794715987811698E-2</c:v>
                </c:pt>
                <c:pt idx="115">
                  <c:v>3.8148725525761817E-2</c:v>
                </c:pt>
                <c:pt idx="116">
                  <c:v>-1.1145871792697902E-2</c:v>
                </c:pt>
                <c:pt idx="117">
                  <c:v>3.9965661750730269E-2</c:v>
                </c:pt>
                <c:pt idx="118">
                  <c:v>3.9931759001542888E-2</c:v>
                </c:pt>
                <c:pt idx="119">
                  <c:v>3.9896600594978182E-2</c:v>
                </c:pt>
                <c:pt idx="120">
                  <c:v>3.9830050753980731E-2</c:v>
                </c:pt>
                <c:pt idx="121">
                  <c:v>3.9434518680127886E-2</c:v>
                </c:pt>
                <c:pt idx="122">
                  <c:v>3.9080423299726288E-2</c:v>
                </c:pt>
                <c:pt idx="123">
                  <c:v>3.8452594611070992E-2</c:v>
                </c:pt>
                <c:pt idx="124">
                  <c:v>3.7370217951829252E-2</c:v>
                </c:pt>
                <c:pt idx="125">
                  <c:v>3.0752903573402362E-2</c:v>
                </c:pt>
                <c:pt idx="126">
                  <c:v>9.2121012656389313E-3</c:v>
                </c:pt>
                <c:pt idx="127">
                  <c:v>8.2264102244501112E-3</c:v>
                </c:pt>
                <c:pt idx="128">
                  <c:v>6.4948587011387851E-3</c:v>
                </c:pt>
                <c:pt idx="129">
                  <c:v>5.5932967042297693E-3</c:v>
                </c:pt>
                <c:pt idx="130">
                  <c:v>-1.832661025185145E-3</c:v>
                </c:pt>
                <c:pt idx="131">
                  <c:v>-3.6332737042485547E-3</c:v>
                </c:pt>
                <c:pt idx="132">
                  <c:v>-5.5230380571010124E-3</c:v>
                </c:pt>
                <c:pt idx="133">
                  <c:v>-5.8005383374866576E-3</c:v>
                </c:pt>
                <c:pt idx="134">
                  <c:v>-6.6305278638889679E-3</c:v>
                </c:pt>
                <c:pt idx="135">
                  <c:v>-1.3043170089814227E-2</c:v>
                </c:pt>
                <c:pt idx="136">
                  <c:v>-1.3944732086723241E-2</c:v>
                </c:pt>
                <c:pt idx="137">
                  <c:v>-1.4023838501493809E-2</c:v>
                </c:pt>
                <c:pt idx="138">
                  <c:v>-3.181273656585315E-2</c:v>
                </c:pt>
                <c:pt idx="139">
                  <c:v>6.5743052049539674E-2</c:v>
                </c:pt>
                <c:pt idx="140">
                  <c:v>5.7632761049490486E-2</c:v>
                </c:pt>
                <c:pt idx="141">
                  <c:v>2.8968614440243987E-2</c:v>
                </c:pt>
                <c:pt idx="142">
                  <c:v>2.8090909933503879E-2</c:v>
                </c:pt>
                <c:pt idx="143">
                  <c:v>2.7174280048067139E-2</c:v>
                </c:pt>
                <c:pt idx="144">
                  <c:v>2.3535384968621006E-2</c:v>
                </c:pt>
                <c:pt idx="145">
                  <c:v>1.3070736386114421E-2</c:v>
                </c:pt>
                <c:pt idx="146">
                  <c:v>9.4443978804413971E-3</c:v>
                </c:pt>
                <c:pt idx="147">
                  <c:v>9.4443978804413971E-3</c:v>
                </c:pt>
                <c:pt idx="148">
                  <c:v>-1.9611513830525999E-2</c:v>
                </c:pt>
                <c:pt idx="149">
                  <c:v>-2.9773548985100727E-2</c:v>
                </c:pt>
                <c:pt idx="150">
                  <c:v>-3.8013172695012913E-2</c:v>
                </c:pt>
                <c:pt idx="151">
                  <c:v>-3.8013172695012913E-2</c:v>
                </c:pt>
                <c:pt idx="152">
                  <c:v>-3.8013172695012913E-2</c:v>
                </c:pt>
                <c:pt idx="153">
                  <c:v>-3.9062902262444577E-2</c:v>
                </c:pt>
                <c:pt idx="154">
                  <c:v>-3.9197257601816818E-2</c:v>
                </c:pt>
                <c:pt idx="155">
                  <c:v>-4.0086263024952724E-2</c:v>
                </c:pt>
                <c:pt idx="156">
                  <c:v>-4.0303491751227452E-2</c:v>
                </c:pt>
                <c:pt idx="157">
                  <c:v>-4.1102089843197007E-2</c:v>
                </c:pt>
                <c:pt idx="158">
                  <c:v>-2.8639690373389249E-2</c:v>
                </c:pt>
                <c:pt idx="159">
                  <c:v>-3.8013172695012913E-2</c:v>
                </c:pt>
                <c:pt idx="160">
                  <c:v>-3.9062902262444577E-2</c:v>
                </c:pt>
                <c:pt idx="161">
                  <c:v>-1.9700665504315054E-2</c:v>
                </c:pt>
                <c:pt idx="162">
                  <c:v>-3.5434052442016931E-2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B-4A6F-9C76-15485A251446}"/>
            </c:ext>
          </c:extLst>
        </c:ser>
        <c:ser>
          <c:idx val="8"/>
          <c:order val="8"/>
          <c:tx>
            <c:strRef>
              <c:f>'A (old)'!$Y$1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(old)'!$X$2:$X$52</c:f>
              <c:numCache>
                <c:formatCode>General</c:formatCode>
                <c:ptCount val="51"/>
                <c:pt idx="0">
                  <c:v>-36000</c:v>
                </c:pt>
                <c:pt idx="1">
                  <c:v>-34000</c:v>
                </c:pt>
                <c:pt idx="2">
                  <c:v>-32000</c:v>
                </c:pt>
                <c:pt idx="3">
                  <c:v>-30000</c:v>
                </c:pt>
                <c:pt idx="4">
                  <c:v>-28000</c:v>
                </c:pt>
                <c:pt idx="5">
                  <c:v>-26000</c:v>
                </c:pt>
                <c:pt idx="6">
                  <c:v>-24000</c:v>
                </c:pt>
                <c:pt idx="7">
                  <c:v>-22000</c:v>
                </c:pt>
                <c:pt idx="8">
                  <c:v>-20000</c:v>
                </c:pt>
                <c:pt idx="9">
                  <c:v>-18000</c:v>
                </c:pt>
                <c:pt idx="10">
                  <c:v>-16000</c:v>
                </c:pt>
                <c:pt idx="11">
                  <c:v>-14000</c:v>
                </c:pt>
                <c:pt idx="12">
                  <c:v>-12000</c:v>
                </c:pt>
                <c:pt idx="13">
                  <c:v>-10000</c:v>
                </c:pt>
                <c:pt idx="14">
                  <c:v>-8000</c:v>
                </c:pt>
                <c:pt idx="15">
                  <c:v>-6000</c:v>
                </c:pt>
                <c:pt idx="16">
                  <c:v>-4000</c:v>
                </c:pt>
                <c:pt idx="17">
                  <c:v>-2000</c:v>
                </c:pt>
                <c:pt idx="18">
                  <c:v>0</c:v>
                </c:pt>
                <c:pt idx="19">
                  <c:v>2000</c:v>
                </c:pt>
                <c:pt idx="20">
                  <c:v>4000</c:v>
                </c:pt>
                <c:pt idx="21">
                  <c:v>6000</c:v>
                </c:pt>
              </c:numCache>
            </c:numRef>
          </c:xVal>
          <c:yVal>
            <c:numRef>
              <c:f>'A (old)'!$Y$2:$Y$52</c:f>
              <c:numCache>
                <c:formatCode>0.00E+00</c:formatCode>
                <c:ptCount val="51"/>
                <c:pt idx="0">
                  <c:v>-0.73696062653722105</c:v>
                </c:pt>
                <c:pt idx="1">
                  <c:v>-0.65770717194406225</c:v>
                </c:pt>
                <c:pt idx="2">
                  <c:v>-0.58296443873239279</c:v>
                </c:pt>
                <c:pt idx="3">
                  <c:v>-0.51273242690221266</c:v>
                </c:pt>
                <c:pt idx="4">
                  <c:v>-0.44701113645352192</c:v>
                </c:pt>
                <c:pt idx="5">
                  <c:v>-0.38580056738632046</c:v>
                </c:pt>
                <c:pt idx="6">
                  <c:v>-0.32910071970060839</c:v>
                </c:pt>
                <c:pt idx="7">
                  <c:v>-0.27691159339638566</c:v>
                </c:pt>
                <c:pt idx="8">
                  <c:v>-0.22923318847365229</c:v>
                </c:pt>
                <c:pt idx="9">
                  <c:v>-0.18606550493240828</c:v>
                </c:pt>
                <c:pt idx="10">
                  <c:v>-0.14740854277265364</c:v>
                </c:pt>
                <c:pt idx="11">
                  <c:v>-0.1132623019943883</c:v>
                </c:pt>
                <c:pt idx="12">
                  <c:v>-8.3626782597612331E-2</c:v>
                </c:pt>
                <c:pt idx="13">
                  <c:v>-5.8501984582325715E-2</c:v>
                </c:pt>
                <c:pt idx="14">
                  <c:v>-3.7887907948528449E-2</c:v>
                </c:pt>
                <c:pt idx="15">
                  <c:v>-2.1784552696220528E-2</c:v>
                </c:pt>
                <c:pt idx="16">
                  <c:v>-1.019191882540196E-2</c:v>
                </c:pt>
                <c:pt idx="17">
                  <c:v>-3.1100063360727415E-3</c:v>
                </c:pt>
                <c:pt idx="18">
                  <c:v>-5.3881522823287292E-4</c:v>
                </c:pt>
                <c:pt idx="19">
                  <c:v>-2.4783455018823545E-3</c:v>
                </c:pt>
                <c:pt idx="20">
                  <c:v>-8.9285971570211859E-3</c:v>
                </c:pt>
                <c:pt idx="21">
                  <c:v>-1.9889570193649366E-2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B-4A6F-9C76-15485A251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86672"/>
        <c:axId val="1"/>
      </c:scatterChart>
      <c:valAx>
        <c:axId val="734986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94049159120313"/>
              <c:y val="0.84782739114132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92238033635189E-2"/>
              <c:y val="0.33540437880047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9866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6675291073738683E-2"/>
          <c:y val="0.91925596256989606"/>
          <c:w val="0.86934023285899098"/>
          <c:h val="0.981367763812132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3.  CV Cyg -- [49265.2602, 0.9834121] </a:t>
            </a:r>
          </a:p>
        </c:rich>
      </c:tx>
      <c:layout>
        <c:manualLayout>
          <c:xMode val="edge"/>
          <c:yMode val="edge"/>
          <c:x val="0.16344131177151244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23854636791488E-2"/>
          <c:y val="0.15555611818619136"/>
          <c:w val="0.84516306527861496"/>
          <c:h val="0.688891380538847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(old)'!$G$21:$G$984</c:f>
              <c:numCache>
                <c:formatCode>General</c:formatCode>
                <c:ptCount val="964"/>
                <c:pt idx="0">
                  <c:v>-0.75176529999771446</c:v>
                </c:pt>
                <c:pt idx="1">
                  <c:v>-0.62943619999714429</c:v>
                </c:pt>
                <c:pt idx="2">
                  <c:v>-0.34032909999586991</c:v>
                </c:pt>
                <c:pt idx="3">
                  <c:v>-0.44197749999875668</c:v>
                </c:pt>
                <c:pt idx="4">
                  <c:v>-0.35098959999595536</c:v>
                </c:pt>
                <c:pt idx="5">
                  <c:v>-0.38090704999558511</c:v>
                </c:pt>
                <c:pt idx="6">
                  <c:v>-0.35961564999524853</c:v>
                </c:pt>
                <c:pt idx="7">
                  <c:v>-0.32548079999833135</c:v>
                </c:pt>
                <c:pt idx="8">
                  <c:v>-0.34868909999568132</c:v>
                </c:pt>
                <c:pt idx="9">
                  <c:v>-0.31444619999456336</c:v>
                </c:pt>
                <c:pt idx="10">
                  <c:v>-0.34083554999597254</c:v>
                </c:pt>
                <c:pt idx="11">
                  <c:v>-0.33841669999674195</c:v>
                </c:pt>
                <c:pt idx="12">
                  <c:v>-0.28764854999462841</c:v>
                </c:pt>
                <c:pt idx="13">
                  <c:v>-0.26214559999789344</c:v>
                </c:pt>
                <c:pt idx="14">
                  <c:v>-0.23896849999800907</c:v>
                </c:pt>
                <c:pt idx="15">
                  <c:v>-0.23138499999549822</c:v>
                </c:pt>
                <c:pt idx="16">
                  <c:v>-0.19062569999732659</c:v>
                </c:pt>
                <c:pt idx="17">
                  <c:v>-0.20551789999808534</c:v>
                </c:pt>
                <c:pt idx="18">
                  <c:v>-0.2075788999973156</c:v>
                </c:pt>
                <c:pt idx="19">
                  <c:v>-0.1811205499980133</c:v>
                </c:pt>
                <c:pt idx="20">
                  <c:v>-0.16724244999932125</c:v>
                </c:pt>
                <c:pt idx="21">
                  <c:v>-0.16300834999856306</c:v>
                </c:pt>
                <c:pt idx="22">
                  <c:v>-0.18284109999513021</c:v>
                </c:pt>
                <c:pt idx="23">
                  <c:v>-0.16184044999681646</c:v>
                </c:pt>
                <c:pt idx="24">
                  <c:v>-0.18526109999220353</c:v>
                </c:pt>
                <c:pt idx="25">
                  <c:v>-0.16276154999650316</c:v>
                </c:pt>
                <c:pt idx="26">
                  <c:v>-0.17370959999243496</c:v>
                </c:pt>
                <c:pt idx="27">
                  <c:v>-0.14882644999306649</c:v>
                </c:pt>
                <c:pt idx="28">
                  <c:v>-0.14948339999682503</c:v>
                </c:pt>
                <c:pt idx="29">
                  <c:v>-0.14262589999998454</c:v>
                </c:pt>
                <c:pt idx="30">
                  <c:v>-0.14993125000182772</c:v>
                </c:pt>
                <c:pt idx="31">
                  <c:v>-0.15253169999778038</c:v>
                </c:pt>
                <c:pt idx="32">
                  <c:v>-0.12596789999952307</c:v>
                </c:pt>
                <c:pt idx="33">
                  <c:v>-0.12027325000235578</c:v>
                </c:pt>
                <c:pt idx="34">
                  <c:v>-0.12254479999683099</c:v>
                </c:pt>
                <c:pt idx="35">
                  <c:v>-0.119710999992094</c:v>
                </c:pt>
                <c:pt idx="36">
                  <c:v>-9.2110999998112675E-2</c:v>
                </c:pt>
                <c:pt idx="37">
                  <c:v>-0.11303025000233902</c:v>
                </c:pt>
                <c:pt idx="38">
                  <c:v>-0.1065597999986494</c:v>
                </c:pt>
                <c:pt idx="39">
                  <c:v>-0.1025523999996949</c:v>
                </c:pt>
                <c:pt idx="40">
                  <c:v>-0.10417949999828124</c:v>
                </c:pt>
                <c:pt idx="41">
                  <c:v>-9.474854999280069E-2</c:v>
                </c:pt>
                <c:pt idx="42">
                  <c:v>-9.7104549997311551E-2</c:v>
                </c:pt>
                <c:pt idx="43">
                  <c:v>-7.9722449998371303E-2</c:v>
                </c:pt>
                <c:pt idx="44">
                  <c:v>-8.0566349999571685E-2</c:v>
                </c:pt>
                <c:pt idx="45">
                  <c:v>-8.9571699994849041E-2</c:v>
                </c:pt>
                <c:pt idx="46">
                  <c:v>-4.8034449995611794E-2</c:v>
                </c:pt>
                <c:pt idx="47">
                  <c:v>-7.5927699996100273E-2</c:v>
                </c:pt>
                <c:pt idx="48">
                  <c:v>-7.33397999938461E-2</c:v>
                </c:pt>
                <c:pt idx="49">
                  <c:v>-6.3727599997946527E-2</c:v>
                </c:pt>
                <c:pt idx="50">
                  <c:v>-6.2632949993712828E-2</c:v>
                </c:pt>
                <c:pt idx="51">
                  <c:v>-6.2522999993234407E-2</c:v>
                </c:pt>
                <c:pt idx="52">
                  <c:v>-6.6880400001537055E-2</c:v>
                </c:pt>
                <c:pt idx="53">
                  <c:v>-3.1546049991447944E-2</c:v>
                </c:pt>
                <c:pt idx="54">
                  <c:v>-2.0821750003960915E-2</c:v>
                </c:pt>
                <c:pt idx="55">
                  <c:v>-4.6226999998907559E-2</c:v>
                </c:pt>
                <c:pt idx="56">
                  <c:v>-3.7264049999066629E-2</c:v>
                </c:pt>
                <c:pt idx="57">
                  <c:v>2.7536900000995956E-2</c:v>
                </c:pt>
                <c:pt idx="58">
                  <c:v>-7.8149299995857291E-2</c:v>
                </c:pt>
                <c:pt idx="59">
                  <c:v>2.4712350001209415E-2</c:v>
                </c:pt>
                <c:pt idx="60">
                  <c:v>-1.1718899993866216E-2</c:v>
                </c:pt>
                <c:pt idx="61">
                  <c:v>8.8395500060869381E-3</c:v>
                </c:pt>
                <c:pt idx="62">
                  <c:v>-1.1204349997569807E-2</c:v>
                </c:pt>
                <c:pt idx="63">
                  <c:v>-2.4485499998263549E-2</c:v>
                </c:pt>
                <c:pt idx="64">
                  <c:v>-2.4622999990242533E-3</c:v>
                </c:pt>
                <c:pt idx="65">
                  <c:v>-3.7708499949076213E-3</c:v>
                </c:pt>
                <c:pt idx="66">
                  <c:v>-2.6829499984160066E-3</c:v>
                </c:pt>
                <c:pt idx="67">
                  <c:v>7.9285000538220629E-4</c:v>
                </c:pt>
                <c:pt idx="68">
                  <c:v>-1.9936499957111664E-3</c:v>
                </c:pt>
                <c:pt idx="69">
                  <c:v>8.357949998753611E-3</c:v>
                </c:pt>
                <c:pt idx="70">
                  <c:v>-3.1079999971552752E-3</c:v>
                </c:pt>
                <c:pt idx="71">
                  <c:v>3.6920000056852587E-3</c:v>
                </c:pt>
                <c:pt idx="72">
                  <c:v>1.2895200001366902E-2</c:v>
                </c:pt>
                <c:pt idx="73">
                  <c:v>2.6062450000608806E-2</c:v>
                </c:pt>
                <c:pt idx="74">
                  <c:v>1.757099998940248E-3</c:v>
                </c:pt>
                <c:pt idx="75">
                  <c:v>1.6913599996769335E-2</c:v>
                </c:pt>
                <c:pt idx="76">
                  <c:v>1.1539200007973704E-2</c:v>
                </c:pt>
                <c:pt idx="77">
                  <c:v>1.705805000528926E-2</c:v>
                </c:pt>
                <c:pt idx="78">
                  <c:v>-8.7859999621286988E-4</c:v>
                </c:pt>
                <c:pt idx="79">
                  <c:v>-1.3999999937368557E-3</c:v>
                </c:pt>
                <c:pt idx="80">
                  <c:v>-9.6905000100377947E-4</c:v>
                </c:pt>
                <c:pt idx="81">
                  <c:v>-3.4060599995427765E-2</c:v>
                </c:pt>
                <c:pt idx="82">
                  <c:v>-3.7472699994395953E-2</c:v>
                </c:pt>
                <c:pt idx="83">
                  <c:v>3.2463700001244433E-2</c:v>
                </c:pt>
                <c:pt idx="84">
                  <c:v>-3.0387699996936135E-2</c:v>
                </c:pt>
                <c:pt idx="85">
                  <c:v>-1.1543150001671165E-2</c:v>
                </c:pt>
                <c:pt idx="86">
                  <c:v>-3.9606499994988553E-3</c:v>
                </c:pt>
                <c:pt idx="87">
                  <c:v>-1.5156499939621426E-3</c:v>
                </c:pt>
                <c:pt idx="88">
                  <c:v>-4.851949997828342E-3</c:v>
                </c:pt>
                <c:pt idx="89">
                  <c:v>-7.5958500019623898E-3</c:v>
                </c:pt>
                <c:pt idx="90">
                  <c:v>-5.6396499930997379E-3</c:v>
                </c:pt>
                <c:pt idx="91">
                  <c:v>-9.3169499959913082E-3</c:v>
                </c:pt>
                <c:pt idx="92">
                  <c:v>-1.586535000387812E-2</c:v>
                </c:pt>
                <c:pt idx="93">
                  <c:v>-4.4500499934656546E-3</c:v>
                </c:pt>
                <c:pt idx="95">
                  <c:v>-9.270700000342913E-3</c:v>
                </c:pt>
                <c:pt idx="96">
                  <c:v>2.9292999970493838E-3</c:v>
                </c:pt>
                <c:pt idx="97">
                  <c:v>-7.8509000013582408E-3</c:v>
                </c:pt>
                <c:pt idx="98">
                  <c:v>-9.2306499936967157E-3</c:v>
                </c:pt>
                <c:pt idx="99">
                  <c:v>-3.284500002337154E-3</c:v>
                </c:pt>
                <c:pt idx="100">
                  <c:v>-1.5050799993332475E-2</c:v>
                </c:pt>
                <c:pt idx="101">
                  <c:v>-1.2144050000642892E-2</c:v>
                </c:pt>
                <c:pt idx="102">
                  <c:v>-1.4178949997585732E-2</c:v>
                </c:pt>
                <c:pt idx="103">
                  <c:v>-1.7187949990329798E-2</c:v>
                </c:pt>
                <c:pt idx="104">
                  <c:v>-1.573495000047842E-2</c:v>
                </c:pt>
                <c:pt idx="105">
                  <c:v>-1.8078199995215982E-2</c:v>
                </c:pt>
                <c:pt idx="106">
                  <c:v>-2.3220749993924983E-2</c:v>
                </c:pt>
                <c:pt idx="107">
                  <c:v>-2.1420749995741062E-2</c:v>
                </c:pt>
                <c:pt idx="108">
                  <c:v>-2.1420749995741062E-2</c:v>
                </c:pt>
                <c:pt idx="109">
                  <c:v>-1.9729499996174127E-2</c:v>
                </c:pt>
                <c:pt idx="110">
                  <c:v>-2.3838549997890368E-2</c:v>
                </c:pt>
                <c:pt idx="111">
                  <c:v>-3.0103799996140879E-2</c:v>
                </c:pt>
                <c:pt idx="112">
                  <c:v>-2.3952199990162626E-2</c:v>
                </c:pt>
                <c:pt idx="113">
                  <c:v>-2.8702849995170254E-2</c:v>
                </c:pt>
                <c:pt idx="114">
                  <c:v>-3.5309150000102818E-2</c:v>
                </c:pt>
                <c:pt idx="115">
                  <c:v>0.13449200000468409</c:v>
                </c:pt>
                <c:pt idx="116">
                  <c:v>-1.1618899996392429E-2</c:v>
                </c:pt>
                <c:pt idx="117">
                  <c:v>0.11114635000194539</c:v>
                </c:pt>
                <c:pt idx="118">
                  <c:v>0.11508300000059535</c:v>
                </c:pt>
                <c:pt idx="119">
                  <c:v>0.13531360000342829</c:v>
                </c:pt>
                <c:pt idx="120">
                  <c:v>9.9892950005596504E-2</c:v>
                </c:pt>
                <c:pt idx="121">
                  <c:v>0.14448720000655157</c:v>
                </c:pt>
                <c:pt idx="122">
                  <c:v>0.12438110000584857</c:v>
                </c:pt>
                <c:pt idx="123">
                  <c:v>0.14635610000550514</c:v>
                </c:pt>
                <c:pt idx="124">
                  <c:v>0.15474100000574253</c:v>
                </c:pt>
                <c:pt idx="125">
                  <c:v>0.20385750000423286</c:v>
                </c:pt>
                <c:pt idx="126">
                  <c:v>-0.11343024999951012</c:v>
                </c:pt>
                <c:pt idx="127">
                  <c:v>-0.1046795000002021</c:v>
                </c:pt>
                <c:pt idx="128">
                  <c:v>-7.9322449993924238E-2</c:v>
                </c:pt>
                <c:pt idx="129">
                  <c:v>-8.0266349999874365E-2</c:v>
                </c:pt>
                <c:pt idx="130">
                  <c:v>-3.1846049998421222E-2</c:v>
                </c:pt>
                <c:pt idx="131">
                  <c:v>-2.0321750002040062E-2</c:v>
                </c:pt>
                <c:pt idx="132">
                  <c:v>-4.5926999999210238E-2</c:v>
                </c:pt>
                <c:pt idx="133">
                  <c:v>-3.6964049999369308E-2</c:v>
                </c:pt>
                <c:pt idx="134">
                  <c:v>2.7336899998772424E-2</c:v>
                </c:pt>
                <c:pt idx="135">
                  <c:v>8.5395500063896179E-3</c:v>
                </c:pt>
                <c:pt idx="136">
                  <c:v>-1.140434999979334E-2</c:v>
                </c:pt>
                <c:pt idx="137">
                  <c:v>-2.4885499995434657E-2</c:v>
                </c:pt>
                <c:pt idx="138">
                  <c:v>3.5041500013903715E-3</c:v>
                </c:pt>
                <c:pt idx="139">
                  <c:v>0.23234680000314256</c:v>
                </c:pt>
                <c:pt idx="140">
                  <c:v>-0.13783014999717125</c:v>
                </c:pt>
                <c:pt idx="141">
                  <c:v>0.22966045000430313</c:v>
                </c:pt>
                <c:pt idx="142">
                  <c:v>-0.2388684999968973</c:v>
                </c:pt>
                <c:pt idx="143">
                  <c:v>-0.23198499999853084</c:v>
                </c:pt>
                <c:pt idx="144">
                  <c:v>-0.20571789999667089</c:v>
                </c:pt>
                <c:pt idx="145">
                  <c:v>-0.13413859999855049</c:v>
                </c:pt>
                <c:pt idx="146">
                  <c:v>-0.11431099999754224</c:v>
                </c:pt>
                <c:pt idx="147">
                  <c:v>-0.10741099999722792</c:v>
                </c:pt>
                <c:pt idx="148">
                  <c:v>2.9200000426499173E-4</c:v>
                </c:pt>
                <c:pt idx="149">
                  <c:v>-3.9706500028842129E-3</c:v>
                </c:pt>
                <c:pt idx="150">
                  <c:v>-2.3270749996299855E-2</c:v>
                </c:pt>
                <c:pt idx="151">
                  <c:v>-2.1470749998115934E-2</c:v>
                </c:pt>
                <c:pt idx="152">
                  <c:v>-2.1470749998115934E-2</c:v>
                </c:pt>
                <c:pt idx="153">
                  <c:v>-2.3928549999254756E-2</c:v>
                </c:pt>
                <c:pt idx="154">
                  <c:v>-2.5075899997318629E-2</c:v>
                </c:pt>
                <c:pt idx="155">
                  <c:v>-3.3959299995331094E-2</c:v>
                </c:pt>
                <c:pt idx="156">
                  <c:v>-2.8305949992500246E-2</c:v>
                </c:pt>
                <c:pt idx="157">
                  <c:v>-2.9953749995911494E-2</c:v>
                </c:pt>
                <c:pt idx="158">
                  <c:v>-1.030749999335967E-2</c:v>
                </c:pt>
                <c:pt idx="159">
                  <c:v>-2.317074999155011E-2</c:v>
                </c:pt>
                <c:pt idx="160">
                  <c:v>-2.3828550001780968E-2</c:v>
                </c:pt>
                <c:pt idx="161">
                  <c:v>5.616244999691844E-2</c:v>
                </c:pt>
                <c:pt idx="162">
                  <c:v>-1.1744050003471784E-2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F-4450-ADBE-0D8013D685C5}"/>
            </c:ext>
          </c:extLst>
        </c:ser>
        <c:ser>
          <c:idx val="8"/>
          <c:order val="1"/>
          <c:tx>
            <c:strRef>
              <c:f>'A (old)'!$Y$1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(old)'!$X$2:$X$52</c:f>
              <c:numCache>
                <c:formatCode>General</c:formatCode>
                <c:ptCount val="51"/>
                <c:pt idx="0">
                  <c:v>-36000</c:v>
                </c:pt>
                <c:pt idx="1">
                  <c:v>-34000</c:v>
                </c:pt>
                <c:pt idx="2">
                  <c:v>-32000</c:v>
                </c:pt>
                <c:pt idx="3">
                  <c:v>-30000</c:v>
                </c:pt>
                <c:pt idx="4">
                  <c:v>-28000</c:v>
                </c:pt>
                <c:pt idx="5">
                  <c:v>-26000</c:v>
                </c:pt>
                <c:pt idx="6">
                  <c:v>-24000</c:v>
                </c:pt>
                <c:pt idx="7">
                  <c:v>-22000</c:v>
                </c:pt>
                <c:pt idx="8">
                  <c:v>-20000</c:v>
                </c:pt>
                <c:pt idx="9">
                  <c:v>-18000</c:v>
                </c:pt>
                <c:pt idx="10">
                  <c:v>-16000</c:v>
                </c:pt>
                <c:pt idx="11">
                  <c:v>-14000</c:v>
                </c:pt>
                <c:pt idx="12">
                  <c:v>-12000</c:v>
                </c:pt>
                <c:pt idx="13">
                  <c:v>-10000</c:v>
                </c:pt>
                <c:pt idx="14">
                  <c:v>-8000</c:v>
                </c:pt>
                <c:pt idx="15">
                  <c:v>-6000</c:v>
                </c:pt>
                <c:pt idx="16">
                  <c:v>-4000</c:v>
                </c:pt>
                <c:pt idx="17">
                  <c:v>-2000</c:v>
                </c:pt>
                <c:pt idx="18">
                  <c:v>0</c:v>
                </c:pt>
                <c:pt idx="19">
                  <c:v>2000</c:v>
                </c:pt>
                <c:pt idx="20">
                  <c:v>4000</c:v>
                </c:pt>
                <c:pt idx="21">
                  <c:v>6000</c:v>
                </c:pt>
              </c:numCache>
            </c:numRef>
          </c:xVal>
          <c:yVal>
            <c:numRef>
              <c:f>'A (old)'!$Y$2:$Y$52</c:f>
              <c:numCache>
                <c:formatCode>0.00E+00</c:formatCode>
                <c:ptCount val="51"/>
                <c:pt idx="0">
                  <c:v>-0.73696062653722105</c:v>
                </c:pt>
                <c:pt idx="1">
                  <c:v>-0.65770717194406225</c:v>
                </c:pt>
                <c:pt idx="2">
                  <c:v>-0.58296443873239279</c:v>
                </c:pt>
                <c:pt idx="3">
                  <c:v>-0.51273242690221266</c:v>
                </c:pt>
                <c:pt idx="4">
                  <c:v>-0.44701113645352192</c:v>
                </c:pt>
                <c:pt idx="5">
                  <c:v>-0.38580056738632046</c:v>
                </c:pt>
                <c:pt idx="6">
                  <c:v>-0.32910071970060839</c:v>
                </c:pt>
                <c:pt idx="7">
                  <c:v>-0.27691159339638566</c:v>
                </c:pt>
                <c:pt idx="8">
                  <c:v>-0.22923318847365229</c:v>
                </c:pt>
                <c:pt idx="9">
                  <c:v>-0.18606550493240828</c:v>
                </c:pt>
                <c:pt idx="10">
                  <c:v>-0.14740854277265364</c:v>
                </c:pt>
                <c:pt idx="11">
                  <c:v>-0.1132623019943883</c:v>
                </c:pt>
                <c:pt idx="12">
                  <c:v>-8.3626782597612331E-2</c:v>
                </c:pt>
                <c:pt idx="13">
                  <c:v>-5.8501984582325715E-2</c:v>
                </c:pt>
                <c:pt idx="14">
                  <c:v>-3.7887907948528449E-2</c:v>
                </c:pt>
                <c:pt idx="15">
                  <c:v>-2.1784552696220528E-2</c:v>
                </c:pt>
                <c:pt idx="16">
                  <c:v>-1.019191882540196E-2</c:v>
                </c:pt>
                <c:pt idx="17">
                  <c:v>-3.1100063360727415E-3</c:v>
                </c:pt>
                <c:pt idx="18">
                  <c:v>-5.3881522823287292E-4</c:v>
                </c:pt>
                <c:pt idx="19">
                  <c:v>-2.4783455018823545E-3</c:v>
                </c:pt>
                <c:pt idx="20">
                  <c:v>-8.9285971570211859E-3</c:v>
                </c:pt>
                <c:pt idx="21">
                  <c:v>-1.9889570193649366E-2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7F-4450-ADBE-0D8013D6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93872"/>
        <c:axId val="1"/>
      </c:scatterChart>
      <c:valAx>
        <c:axId val="734993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9938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Residuals from quad fit</a:t>
            </a:r>
          </a:p>
        </c:rich>
      </c:tx>
      <c:layout>
        <c:manualLayout>
          <c:xMode val="edge"/>
          <c:yMode val="edge"/>
          <c:x val="0.3733854198457750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2315553733084"/>
          <c:y val="0.1238390092879257"/>
          <c:w val="0.8294584108759423"/>
          <c:h val="0.64086687306501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(old)'!$F$21:$F$984</c:f>
              <c:numCache>
                <c:formatCode>General</c:formatCode>
                <c:ptCount val="964"/>
                <c:pt idx="0">
                  <c:v>-35507</c:v>
                </c:pt>
                <c:pt idx="1">
                  <c:v>-32278</c:v>
                </c:pt>
                <c:pt idx="2">
                  <c:v>-25229</c:v>
                </c:pt>
                <c:pt idx="3">
                  <c:v>-25225</c:v>
                </c:pt>
                <c:pt idx="4">
                  <c:v>-25224</c:v>
                </c:pt>
                <c:pt idx="5">
                  <c:v>-25189.5</c:v>
                </c:pt>
                <c:pt idx="6">
                  <c:v>-25023.5</c:v>
                </c:pt>
                <c:pt idx="7">
                  <c:v>-24952</c:v>
                </c:pt>
                <c:pt idx="8">
                  <c:v>-24629</c:v>
                </c:pt>
                <c:pt idx="9">
                  <c:v>-24178</c:v>
                </c:pt>
                <c:pt idx="10">
                  <c:v>-24104.5</c:v>
                </c:pt>
                <c:pt idx="11">
                  <c:v>-24073</c:v>
                </c:pt>
                <c:pt idx="12">
                  <c:v>-21574.5</c:v>
                </c:pt>
                <c:pt idx="13">
                  <c:v>-20864</c:v>
                </c:pt>
                <c:pt idx="14">
                  <c:v>-20515</c:v>
                </c:pt>
                <c:pt idx="15">
                  <c:v>-20150</c:v>
                </c:pt>
                <c:pt idx="16">
                  <c:v>-19783</c:v>
                </c:pt>
                <c:pt idx="17">
                  <c:v>-18701</c:v>
                </c:pt>
                <c:pt idx="18">
                  <c:v>-17291</c:v>
                </c:pt>
                <c:pt idx="19">
                  <c:v>-17254.5</c:v>
                </c:pt>
                <c:pt idx="20">
                  <c:v>-16715.5</c:v>
                </c:pt>
                <c:pt idx="21">
                  <c:v>-16536.5</c:v>
                </c:pt>
                <c:pt idx="22">
                  <c:v>-16509</c:v>
                </c:pt>
                <c:pt idx="23">
                  <c:v>-16335.5</c:v>
                </c:pt>
                <c:pt idx="24">
                  <c:v>-16309</c:v>
                </c:pt>
                <c:pt idx="25">
                  <c:v>-16044.5</c:v>
                </c:pt>
                <c:pt idx="26">
                  <c:v>-16024</c:v>
                </c:pt>
                <c:pt idx="27">
                  <c:v>-15675.5</c:v>
                </c:pt>
                <c:pt idx="28">
                  <c:v>-15646</c:v>
                </c:pt>
                <c:pt idx="29">
                  <c:v>-15221</c:v>
                </c:pt>
                <c:pt idx="30">
                  <c:v>-15187.5</c:v>
                </c:pt>
                <c:pt idx="31">
                  <c:v>-14923</c:v>
                </c:pt>
                <c:pt idx="32">
                  <c:v>-14201</c:v>
                </c:pt>
                <c:pt idx="33">
                  <c:v>-14167.5</c:v>
                </c:pt>
                <c:pt idx="34">
                  <c:v>-14112</c:v>
                </c:pt>
                <c:pt idx="35">
                  <c:v>-13090</c:v>
                </c:pt>
                <c:pt idx="36">
                  <c:v>-13090</c:v>
                </c:pt>
                <c:pt idx="37">
                  <c:v>-12997.5</c:v>
                </c:pt>
                <c:pt idx="38">
                  <c:v>-12962</c:v>
                </c:pt>
                <c:pt idx="39">
                  <c:v>-12756</c:v>
                </c:pt>
                <c:pt idx="40">
                  <c:v>-12605</c:v>
                </c:pt>
                <c:pt idx="41">
                  <c:v>-12574.5</c:v>
                </c:pt>
                <c:pt idx="42">
                  <c:v>-12214.5</c:v>
                </c:pt>
                <c:pt idx="43">
                  <c:v>-11915.5</c:v>
                </c:pt>
                <c:pt idx="44">
                  <c:v>-11556.5</c:v>
                </c:pt>
                <c:pt idx="45">
                  <c:v>-11523</c:v>
                </c:pt>
                <c:pt idx="46">
                  <c:v>-11195.5</c:v>
                </c:pt>
                <c:pt idx="47">
                  <c:v>-11163</c:v>
                </c:pt>
                <c:pt idx="48">
                  <c:v>-11162</c:v>
                </c:pt>
                <c:pt idx="49">
                  <c:v>-10444</c:v>
                </c:pt>
                <c:pt idx="50">
                  <c:v>-10410.5</c:v>
                </c:pt>
                <c:pt idx="51">
                  <c:v>-10370</c:v>
                </c:pt>
                <c:pt idx="52">
                  <c:v>-10076</c:v>
                </c:pt>
                <c:pt idx="53">
                  <c:v>-8599.5</c:v>
                </c:pt>
                <c:pt idx="54">
                  <c:v>-7882.5</c:v>
                </c:pt>
                <c:pt idx="55">
                  <c:v>-7130</c:v>
                </c:pt>
                <c:pt idx="56">
                  <c:v>-7019.5</c:v>
                </c:pt>
                <c:pt idx="57">
                  <c:v>-6689</c:v>
                </c:pt>
                <c:pt idx="58">
                  <c:v>-6467</c:v>
                </c:pt>
                <c:pt idx="59">
                  <c:v>-5703.5</c:v>
                </c:pt>
                <c:pt idx="60">
                  <c:v>-4891</c:v>
                </c:pt>
                <c:pt idx="61">
                  <c:v>-4135.5</c:v>
                </c:pt>
                <c:pt idx="62">
                  <c:v>-3776.5</c:v>
                </c:pt>
                <c:pt idx="63">
                  <c:v>-3745</c:v>
                </c:pt>
                <c:pt idx="64">
                  <c:v>-1937</c:v>
                </c:pt>
                <c:pt idx="65">
                  <c:v>-1911.5</c:v>
                </c:pt>
                <c:pt idx="66">
                  <c:v>-1910.5</c:v>
                </c:pt>
                <c:pt idx="67">
                  <c:v>-1908.5</c:v>
                </c:pt>
                <c:pt idx="68">
                  <c:v>-1843.5</c:v>
                </c:pt>
                <c:pt idx="69">
                  <c:v>-1839.5</c:v>
                </c:pt>
                <c:pt idx="70">
                  <c:v>-1520</c:v>
                </c:pt>
                <c:pt idx="71">
                  <c:v>-1520</c:v>
                </c:pt>
                <c:pt idx="72">
                  <c:v>-1512</c:v>
                </c:pt>
                <c:pt idx="73">
                  <c:v>-1484.5</c:v>
                </c:pt>
                <c:pt idx="74">
                  <c:v>-1451</c:v>
                </c:pt>
                <c:pt idx="75">
                  <c:v>-1216</c:v>
                </c:pt>
                <c:pt idx="76">
                  <c:v>-1152</c:v>
                </c:pt>
                <c:pt idx="77">
                  <c:v>-1120.5</c:v>
                </c:pt>
                <c:pt idx="78">
                  <c:v>-134</c:v>
                </c:pt>
                <c:pt idx="79">
                  <c:v>0</c:v>
                </c:pt>
                <c:pt idx="80">
                  <c:v>30.5</c:v>
                </c:pt>
                <c:pt idx="81">
                  <c:v>286</c:v>
                </c:pt>
                <c:pt idx="82">
                  <c:v>287</c:v>
                </c:pt>
                <c:pt idx="83">
                  <c:v>1003</c:v>
                </c:pt>
                <c:pt idx="84">
                  <c:v>1437</c:v>
                </c:pt>
                <c:pt idx="85">
                  <c:v>2251.5</c:v>
                </c:pt>
                <c:pt idx="86">
                  <c:v>2526.5</c:v>
                </c:pt>
                <c:pt idx="87">
                  <c:v>2976.5</c:v>
                </c:pt>
                <c:pt idx="88">
                  <c:v>2979.5</c:v>
                </c:pt>
                <c:pt idx="89">
                  <c:v>3338.5</c:v>
                </c:pt>
                <c:pt idx="90">
                  <c:v>3416.5</c:v>
                </c:pt>
                <c:pt idx="91">
                  <c:v>3629.5</c:v>
                </c:pt>
                <c:pt idx="92">
                  <c:v>3633.5</c:v>
                </c:pt>
                <c:pt idx="93">
                  <c:v>3640.5</c:v>
                </c:pt>
                <c:pt idx="94">
                  <c:v>3654.5</c:v>
                </c:pt>
                <c:pt idx="95">
                  <c:v>3667</c:v>
                </c:pt>
                <c:pt idx="96">
                  <c:v>3667</c:v>
                </c:pt>
                <c:pt idx="97">
                  <c:v>4029</c:v>
                </c:pt>
                <c:pt idx="98">
                  <c:v>4126.5</c:v>
                </c:pt>
                <c:pt idx="99">
                  <c:v>4445</c:v>
                </c:pt>
                <c:pt idx="100">
                  <c:v>4748</c:v>
                </c:pt>
                <c:pt idx="101">
                  <c:v>4780.5</c:v>
                </c:pt>
                <c:pt idx="102">
                  <c:v>4849.5</c:v>
                </c:pt>
                <c:pt idx="103">
                  <c:v>5139.5</c:v>
                </c:pt>
                <c:pt idx="104">
                  <c:v>5209.5</c:v>
                </c:pt>
                <c:pt idx="105">
                  <c:v>5742</c:v>
                </c:pt>
                <c:pt idx="106">
                  <c:v>5807.5</c:v>
                </c:pt>
                <c:pt idx="107">
                  <c:v>5807.5</c:v>
                </c:pt>
                <c:pt idx="108">
                  <c:v>5807.5</c:v>
                </c:pt>
                <c:pt idx="109">
                  <c:v>5895</c:v>
                </c:pt>
                <c:pt idx="110">
                  <c:v>6225.5</c:v>
                </c:pt>
                <c:pt idx="111">
                  <c:v>6678</c:v>
                </c:pt>
                <c:pt idx="112">
                  <c:v>6682</c:v>
                </c:pt>
                <c:pt idx="113">
                  <c:v>7008.5</c:v>
                </c:pt>
                <c:pt idx="114">
                  <c:v>7711.5</c:v>
                </c:pt>
                <c:pt idx="115">
                  <c:v>-24520</c:v>
                </c:pt>
                <c:pt idx="116">
                  <c:v>-4891</c:v>
                </c:pt>
                <c:pt idx="117">
                  <c:v>-25243.5</c:v>
                </c:pt>
                <c:pt idx="118">
                  <c:v>-25230</c:v>
                </c:pt>
                <c:pt idx="119">
                  <c:v>-25216</c:v>
                </c:pt>
                <c:pt idx="120">
                  <c:v>-25189.5</c:v>
                </c:pt>
                <c:pt idx="121">
                  <c:v>-25032</c:v>
                </c:pt>
                <c:pt idx="122">
                  <c:v>-24891</c:v>
                </c:pt>
                <c:pt idx="123">
                  <c:v>-24641</c:v>
                </c:pt>
                <c:pt idx="124">
                  <c:v>-24210</c:v>
                </c:pt>
                <c:pt idx="125">
                  <c:v>-21575</c:v>
                </c:pt>
                <c:pt idx="126">
                  <c:v>-12997.5</c:v>
                </c:pt>
                <c:pt idx="127">
                  <c:v>-12605</c:v>
                </c:pt>
                <c:pt idx="128">
                  <c:v>-11915.5</c:v>
                </c:pt>
                <c:pt idx="129">
                  <c:v>-11556.5</c:v>
                </c:pt>
                <c:pt idx="130">
                  <c:v>-8599.5</c:v>
                </c:pt>
                <c:pt idx="131">
                  <c:v>-7882.5</c:v>
                </c:pt>
                <c:pt idx="132">
                  <c:v>-7130</c:v>
                </c:pt>
                <c:pt idx="133">
                  <c:v>-7019.5</c:v>
                </c:pt>
                <c:pt idx="134">
                  <c:v>-6689</c:v>
                </c:pt>
                <c:pt idx="135">
                  <c:v>-4135.5</c:v>
                </c:pt>
                <c:pt idx="136">
                  <c:v>-3776.5</c:v>
                </c:pt>
                <c:pt idx="137">
                  <c:v>-3745</c:v>
                </c:pt>
                <c:pt idx="138">
                  <c:v>3338.5</c:v>
                </c:pt>
                <c:pt idx="139">
                  <c:v>-35508</c:v>
                </c:pt>
                <c:pt idx="140">
                  <c:v>-32278.5</c:v>
                </c:pt>
                <c:pt idx="141">
                  <c:v>-20864.5</c:v>
                </c:pt>
                <c:pt idx="142">
                  <c:v>-20515</c:v>
                </c:pt>
                <c:pt idx="143">
                  <c:v>-20150</c:v>
                </c:pt>
                <c:pt idx="144">
                  <c:v>-18701</c:v>
                </c:pt>
                <c:pt idx="145">
                  <c:v>-14534</c:v>
                </c:pt>
                <c:pt idx="146">
                  <c:v>-13090</c:v>
                </c:pt>
                <c:pt idx="147">
                  <c:v>-13090</c:v>
                </c:pt>
                <c:pt idx="148">
                  <c:v>-1520</c:v>
                </c:pt>
                <c:pt idx="149">
                  <c:v>2526.5</c:v>
                </c:pt>
                <c:pt idx="150">
                  <c:v>5807.5</c:v>
                </c:pt>
                <c:pt idx="151">
                  <c:v>5807.5</c:v>
                </c:pt>
                <c:pt idx="152">
                  <c:v>5807.5</c:v>
                </c:pt>
                <c:pt idx="153">
                  <c:v>6225.5</c:v>
                </c:pt>
                <c:pt idx="154">
                  <c:v>6279</c:v>
                </c:pt>
                <c:pt idx="155">
                  <c:v>6633</c:v>
                </c:pt>
                <c:pt idx="156">
                  <c:v>6719.5</c:v>
                </c:pt>
                <c:pt idx="157">
                  <c:v>7037.5</c:v>
                </c:pt>
                <c:pt idx="158">
                  <c:v>2075</c:v>
                </c:pt>
                <c:pt idx="159">
                  <c:v>5807.5</c:v>
                </c:pt>
                <c:pt idx="160">
                  <c:v>6225.5</c:v>
                </c:pt>
                <c:pt idx="161">
                  <c:v>-1484.5</c:v>
                </c:pt>
                <c:pt idx="162">
                  <c:v>4780.5</c:v>
                </c:pt>
              </c:numCache>
            </c:numRef>
          </c:xVal>
          <c:yVal>
            <c:numRef>
              <c:f>'A (old)'!$U$21:$U$984</c:f>
              <c:numCache>
                <c:formatCode>0.00E+00</c:formatCode>
                <c:ptCount val="964"/>
                <c:pt idx="0">
                  <c:v>-3.4759555637844386E-2</c:v>
                </c:pt>
                <c:pt idx="1">
                  <c:v>-3.635244066043708E-2</c:v>
                </c:pt>
                <c:pt idx="2">
                  <c:v>2.3079404277418225E-2</c:v>
                </c:pt>
                <c:pt idx="3">
                  <c:v>-7.8683419354593553E-2</c:v>
                </c:pt>
                <c:pt idx="4">
                  <c:v>1.227587756012738E-2</c:v>
                </c:pt>
                <c:pt idx="5">
                  <c:v>-1.8627688415024435E-2</c:v>
                </c:pt>
                <c:pt idx="6">
                  <c:v>-2.0623120334278267E-3</c:v>
                </c:pt>
                <c:pt idx="7">
                  <c:v>3.0046506115747662E-2</c:v>
                </c:pt>
                <c:pt idx="8">
                  <c:v>-2.2425108453939524E-3</c:v>
                </c:pt>
                <c:pt idx="9">
                  <c:v>1.9517943760628487E-2</c:v>
                </c:pt>
                <c:pt idx="10">
                  <c:v>-8.8839485742313595E-3</c:v>
                </c:pt>
                <c:pt idx="11">
                  <c:v>-7.3257518165369961E-3</c:v>
                </c:pt>
                <c:pt idx="12">
                  <c:v>-2.1258281828285319E-2</c:v>
                </c:pt>
                <c:pt idx="13">
                  <c:v>-1.2868751982472476E-2</c:v>
                </c:pt>
                <c:pt idx="14">
                  <c:v>2.110666875181022E-3</c:v>
                </c:pt>
                <c:pt idx="15">
                  <c:v>1.2676031994386938E-3</c:v>
                </c:pt>
                <c:pt idx="16">
                  <c:v>3.3705638847046554E-2</c:v>
                </c:pt>
                <c:pt idx="17">
                  <c:v>-4.8355542818788733E-3</c:v>
                </c:pt>
                <c:pt idx="18">
                  <c:v>-3.5733381773563277E-2</c:v>
                </c:pt>
                <c:pt idx="19">
                  <c:v>-9.9917478143947969E-3</c:v>
                </c:pt>
                <c:pt idx="20">
                  <c:v>-6.5225818221642806E-3</c:v>
                </c:pt>
                <c:pt idx="21">
                  <c:v>-5.6727862463028522E-3</c:v>
                </c:pt>
                <c:pt idx="22">
                  <c:v>-2.6022269372833834E-2</c:v>
                </c:pt>
                <c:pt idx="23">
                  <c:v>-8.2620725869387845E-3</c:v>
                </c:pt>
                <c:pt idx="24">
                  <c:v>-3.2174673769059609E-2</c:v>
                </c:pt>
                <c:pt idx="25">
                  <c:v>-1.4541955046662086E-2</c:v>
                </c:pt>
                <c:pt idx="26">
                  <c:v>-2.5863913230213753E-2</c:v>
                </c:pt>
                <c:pt idx="27">
                  <c:v>-7.2646945476158575E-3</c:v>
                </c:pt>
                <c:pt idx="28">
                  <c:v>-8.4472824891058118E-3</c:v>
                </c:pt>
                <c:pt idx="29">
                  <c:v>-9.0536196652772627E-3</c:v>
                </c:pt>
                <c:pt idx="30">
                  <c:v>-1.6938635211959568E-2</c:v>
                </c:pt>
                <c:pt idx="31">
                  <c:v>-2.4071405048524952E-2</c:v>
                </c:pt>
                <c:pt idx="32">
                  <c:v>-9.4777848495222472E-3</c:v>
                </c:pt>
                <c:pt idx="33">
                  <c:v>-4.3242675597926911E-3</c:v>
                </c:pt>
                <c:pt idx="34">
                  <c:v>-7.4895359064153511E-3</c:v>
                </c:pt>
                <c:pt idx="35">
                  <c:v>-2.0492132390526177E-2</c:v>
                </c:pt>
                <c:pt idx="36">
                  <c:v>7.1078676034551508E-3</c:v>
                </c:pt>
                <c:pt idx="37">
                  <c:v>-1.5186588754269759E-2</c:v>
                </c:pt>
                <c:pt idx="38">
                  <c:v>-9.2413585586646335E-3</c:v>
                </c:pt>
                <c:pt idx="39">
                  <c:v>-8.2536624542663695E-3</c:v>
                </c:pt>
                <c:pt idx="40">
                  <c:v>-1.2063839792886999E-2</c:v>
                </c:pt>
                <c:pt idx="41">
                  <c:v>-3.0707212169257536E-3</c:v>
                </c:pt>
                <c:pt idx="42">
                  <c:v>-1.051530295117202E-2</c:v>
                </c:pt>
                <c:pt idx="43">
                  <c:v>2.7515468537042398E-3</c:v>
                </c:pt>
                <c:pt idx="44">
                  <c:v>-2.9002146028157538E-3</c:v>
                </c:pt>
                <c:pt idx="45">
                  <c:v>-1.2346795257974053E-2</c:v>
                </c:pt>
                <c:pt idx="46">
                  <c:v>2.4943592540025442E-2</c:v>
                </c:pt>
                <c:pt idx="47">
                  <c:v>-3.3645048710234521E-3</c:v>
                </c:pt>
                <c:pt idx="48">
                  <c:v>-7.8935051583305105E-4</c:v>
                </c:pt>
                <c:pt idx="49">
                  <c:v>-3.7447133289833512E-5</c:v>
                </c:pt>
                <c:pt idx="50">
                  <c:v>6.5799944793451526E-4</c:v>
                </c:pt>
                <c:pt idx="51">
                  <c:v>2.8702021377230436E-4</c:v>
                </c:pt>
                <c:pt idx="52">
                  <c:v>-7.5061200600413103E-3</c:v>
                </c:pt>
                <c:pt idx="53">
                  <c:v>1.204752736003397E-2</c:v>
                </c:pt>
                <c:pt idx="54">
                  <c:v>1.5995367901297346E-2</c:v>
                </c:pt>
                <c:pt idx="55">
                  <c:v>-1.5898362858900828E-2</c:v>
                </c:pt>
                <c:pt idx="56">
                  <c:v>-7.8344377354426439E-3</c:v>
                </c:pt>
                <c:pt idx="57">
                  <c:v>5.4359753594292778E-2</c:v>
                </c:pt>
                <c:pt idx="58">
                  <c:v>-5.3008273230090788E-2</c:v>
                </c:pt>
                <c:pt idx="59">
                  <c:v>4.4493505961899424E-2</c:v>
                </c:pt>
                <c:pt idx="60">
                  <c:v>3.0803960333909315E-3</c:v>
                </c:pt>
                <c:pt idx="61">
                  <c:v>1.9674421335969465E-2</c:v>
                </c:pt>
                <c:pt idx="62">
                  <c:v>-2.0277063647750424E-3</c:v>
                </c:pt>
                <c:pt idx="63">
                  <c:v>-1.5447419796092092E-2</c:v>
                </c:pt>
                <c:pt idx="64">
                  <c:v>4.9790783703846644E-4</c:v>
                </c:pt>
                <c:pt idx="65">
                  <c:v>-8.7000243872972435E-4</c:v>
                </c:pt>
                <c:pt idx="66">
                  <c:v>2.1558464541333606E-4</c:v>
                </c:pt>
                <c:pt idx="67">
                  <c:v>3.6867622075554768E-3</c:v>
                </c:pt>
                <c:pt idx="68">
                  <c:v>7.5248837659180716E-4</c:v>
                </c:pt>
                <c:pt idx="69">
                  <c:v>1.1095150216798383E-2</c:v>
                </c:pt>
                <c:pt idx="70">
                  <c:v>-1.0264573169559308E-3</c:v>
                </c:pt>
                <c:pt idx="71">
                  <c:v>5.773542685884603E-3</c:v>
                </c:pt>
                <c:pt idx="72">
                  <c:v>1.496180285266919E-2</c:v>
                </c:pt>
                <c:pt idx="73">
                  <c:v>2.8078247639046046E-2</c:v>
                </c:pt>
                <c:pt idx="74">
                  <c:v>3.7121598581893161E-3</c:v>
                </c:pt>
                <c:pt idx="75">
                  <c:v>1.8478165772979525E-2</c:v>
                </c:pt>
                <c:pt idx="76">
                  <c:v>1.3008208104985914E-2</c:v>
                </c:pt>
                <c:pt idx="77">
                  <c:v>1.8481721979270699E-2</c:v>
                </c:pt>
                <c:pt idx="78">
                  <c:v>-3.084998158938662E-4</c:v>
                </c:pt>
                <c:pt idx="79">
                  <c:v>-8.6118476550398277E-4</c:v>
                </c:pt>
                <c:pt idx="80">
                  <c:v>-4.3452667431096695E-4</c:v>
                </c:pt>
                <c:pt idx="81">
                  <c:v>-3.3520828646074467E-2</c:v>
                </c:pt>
                <c:pt idx="82">
                  <c:v>-3.6932763479832251E-2</c:v>
                </c:pt>
                <c:pt idx="83">
                  <c:v>3.341135456358791E-2</c:v>
                </c:pt>
                <c:pt idx="84">
                  <c:v>-2.8911496445834572E-2</c:v>
                </c:pt>
                <c:pt idx="85">
                  <c:v>-8.5016328014534577E-3</c:v>
                </c:pt>
                <c:pt idx="86">
                  <c:v>-2.2170168673074468E-4</c:v>
                </c:pt>
                <c:pt idx="87">
                  <c:v>3.5485020865909439E-3</c:v>
                </c:pt>
                <c:pt idx="88">
                  <c:v>2.2180303330465809E-4</c:v>
                </c:pt>
                <c:pt idx="89">
                  <c:v>-1.2999076769377718E-3</c:v>
                </c:pt>
                <c:pt idx="90">
                  <c:v>9.410566942447832E-4</c:v>
                </c:pt>
                <c:pt idx="91">
                  <c:v>-1.9236690445803683E-3</c:v>
                </c:pt>
                <c:pt idx="92">
                  <c:v>-8.4563200286044918E-3</c:v>
                </c:pt>
                <c:pt idx="93">
                  <c:v>2.9865841892609754E-3</c:v>
                </c:pt>
                <c:pt idx="95">
                  <c:v>-1.7290636260023345E-3</c:v>
                </c:pt>
                <c:pt idx="96">
                  <c:v>1.0470936371389962E-2</c:v>
                </c:pt>
                <c:pt idx="97">
                  <c:v>1.2044027242634862E-3</c:v>
                </c:pt>
                <c:pt idx="98">
                  <c:v>2.575998556049678E-4</c:v>
                </c:pt>
                <c:pt idx="99">
                  <c:v>7.692750351839292E-3</c:v>
                </c:pt>
                <c:pt idx="100">
                  <c:v>-2.5508329869722568E-3</c:v>
                </c:pt>
                <c:pt idx="101">
                  <c:v>5.2539267171633659E-4</c:v>
                </c:pt>
                <c:pt idx="102">
                  <c:v>-1.1457485950715097E-3</c:v>
                </c:pt>
                <c:pt idx="103">
                  <c:v>-2.5672061476553591E-3</c:v>
                </c:pt>
                <c:pt idx="104">
                  <c:v>-7.1679748610327214E-4</c:v>
                </c:pt>
                <c:pt idx="105">
                  <c:v>1.4399460485696805E-4</c:v>
                </c:pt>
                <c:pt idx="106">
                  <c:v>-4.5823581191361505E-3</c:v>
                </c:pt>
                <c:pt idx="107">
                  <c:v>-2.7823581209522295E-3</c:v>
                </c:pt>
                <c:pt idx="108">
                  <c:v>-2.7823581209522295E-3</c:v>
                </c:pt>
                <c:pt idx="109">
                  <c:v>-5.2757098530796867E-4</c:v>
                </c:pt>
                <c:pt idx="110">
                  <c:v>-2.4301667627385747E-3</c:v>
                </c:pt>
                <c:pt idx="111">
                  <c:v>-5.4747043629710425E-3</c:v>
                </c:pt>
                <c:pt idx="112">
                  <c:v>7.0639560100136875E-4</c:v>
                </c:pt>
                <c:pt idx="113">
                  <c:v>-1.5754773264188109E-3</c:v>
                </c:pt>
                <c:pt idx="114">
                  <c:v>-2.4580834015762373E-3</c:v>
                </c:pt>
                <c:pt idx="115">
                  <c:v>0.47790074870667837</c:v>
                </c:pt>
                <c:pt idx="116">
                  <c:v>3.180396030864719E-3</c:v>
                </c:pt>
                <c:pt idx="117">
                  <c:v>0.47496979118093807</c:v>
                </c:pt>
                <c:pt idx="118">
                  <c:v>0.47852011300036562</c:v>
                </c:pt>
                <c:pt idx="119">
                  <c:v>0.49835029345136028</c:v>
                </c:pt>
                <c:pt idx="120">
                  <c:v>0.46217231158615718</c:v>
                </c:pt>
                <c:pt idx="121">
                  <c:v>0.50228177831263809</c:v>
                </c:pt>
                <c:pt idx="122">
                  <c:v>0.4781844606628472</c:v>
                </c:pt>
                <c:pt idx="123">
                  <c:v>0.49313794900199409</c:v>
                </c:pt>
                <c:pt idx="124">
                  <c:v>0.48958325619243798</c:v>
                </c:pt>
                <c:pt idx="125">
                  <c:v>0.47026001183894595</c:v>
                </c:pt>
                <c:pt idx="126">
                  <c:v>-1.5586588751440866E-2</c:v>
                </c:pt>
                <c:pt idx="127">
                  <c:v>-1.2563839794807852E-2</c:v>
                </c:pt>
                <c:pt idx="128">
                  <c:v>3.1515468581513051E-3</c:v>
                </c:pt>
                <c:pt idx="129">
                  <c:v>-2.6002146031184337E-3</c:v>
                </c:pt>
                <c:pt idx="130">
                  <c:v>1.1747527353060692E-2</c:v>
                </c:pt>
                <c:pt idx="131">
                  <c:v>1.6495367903218199E-2</c:v>
                </c:pt>
                <c:pt idx="132">
                  <c:v>-1.5598362859203508E-2</c:v>
                </c:pt>
                <c:pt idx="133">
                  <c:v>-7.5344377357453238E-3</c:v>
                </c:pt>
                <c:pt idx="134">
                  <c:v>5.4159753592069246E-2</c:v>
                </c:pt>
                <c:pt idx="135">
                  <c:v>1.9374421336272145E-2</c:v>
                </c:pt>
                <c:pt idx="136">
                  <c:v>-2.2277063669985751E-3</c:v>
                </c:pt>
                <c:pt idx="137">
                  <c:v>-1.58474197932632E-2</c:v>
                </c:pt>
                <c:pt idx="138">
                  <c:v>9.8000923264149886E-3</c:v>
                </c:pt>
                <c:pt idx="139">
                  <c:v>0.94939274338808455</c:v>
                </c:pt>
                <c:pt idx="140">
                  <c:v>0.45527188807119423</c:v>
                </c:pt>
                <c:pt idx="141">
                  <c:v>0.47894914107965136</c:v>
                </c:pt>
                <c:pt idx="142">
                  <c:v>2.2106668762927884E-3</c:v>
                </c:pt>
                <c:pt idx="143">
                  <c:v>6.6760319640607468E-4</c:v>
                </c:pt>
                <c:pt idx="144">
                  <c:v>-5.0355542804644271E-3</c:v>
                </c:pt>
                <c:pt idx="145">
                  <c:v>-1.2200650612511674E-2</c:v>
                </c:pt>
                <c:pt idx="146">
                  <c:v>-1.5092132395974414E-2</c:v>
                </c:pt>
                <c:pt idx="147">
                  <c:v>-8.1921323956600928E-3</c:v>
                </c:pt>
                <c:pt idx="148">
                  <c:v>2.3735426844643361E-3</c:v>
                </c:pt>
                <c:pt idx="149">
                  <c:v>-2.3170169011610224E-4</c:v>
                </c:pt>
                <c:pt idx="150">
                  <c:v>-4.6323581215110231E-3</c:v>
                </c:pt>
                <c:pt idx="151">
                  <c:v>-2.8323581233271021E-3</c:v>
                </c:pt>
                <c:pt idx="152">
                  <c:v>-2.8323581233271021E-3</c:v>
                </c:pt>
                <c:pt idx="153">
                  <c:v>-2.5201667641029622E-3</c:v>
                </c:pt>
                <c:pt idx="154">
                  <c:v>-3.2987613658186851E-3</c:v>
                </c:pt>
                <c:pt idx="155">
                  <c:v>-9.6608356220147691E-3</c:v>
                </c:pt>
                <c:pt idx="156">
                  <c:v>-3.3699148188722737E-3</c:v>
                </c:pt>
                <c:pt idx="157">
                  <c:v>-2.6012855953069861E-3</c:v>
                </c:pt>
                <c:pt idx="158">
                  <c:v>-7.6686744793411747E-3</c:v>
                </c:pt>
                <c:pt idx="159">
                  <c:v>-4.5323581167612779E-3</c:v>
                </c:pt>
                <c:pt idx="160">
                  <c:v>-2.4201667666291747E-3</c:v>
                </c:pt>
                <c:pt idx="161">
                  <c:v>5.817824763535568E-2</c:v>
                </c:pt>
                <c:pt idx="162">
                  <c:v>9.2539266888744427E-4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3-4682-9325-335948687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87392"/>
        <c:axId val="1"/>
      </c:scatterChart>
      <c:valAx>
        <c:axId val="73498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7251283512039"/>
              <c:y val="0.84829721362229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63824289405683E-2"/>
              <c:y val="0.334365325077399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98739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607289398902656"/>
          <c:y val="0.91950464396284826"/>
          <c:w val="0.54005235779636074"/>
          <c:h val="0.981424148606811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Cyg -- O-C Diagram</a:t>
            </a:r>
          </a:p>
        </c:rich>
      </c:tx>
      <c:layout>
        <c:manualLayout>
          <c:xMode val="edge"/>
          <c:yMode val="edge"/>
          <c:x val="0.410896708286038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53688989784334E-2"/>
          <c:y val="0.11538490430915542"/>
          <c:w val="0.91940976163450627"/>
          <c:h val="0.761540368440425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(old)'!$D$21:$D$125</c:f>
              <c:numCache>
                <c:formatCode>General</c:formatCode>
                <c:ptCount val="105"/>
                <c:pt idx="0">
                  <c:v>-3.5507</c:v>
                </c:pt>
                <c:pt idx="1">
                  <c:v>-3.2277999999999998</c:v>
                </c:pt>
                <c:pt idx="2">
                  <c:v>-2.5228999999999999</c:v>
                </c:pt>
                <c:pt idx="3">
                  <c:v>-2.5225</c:v>
                </c:pt>
                <c:pt idx="4">
                  <c:v>-2.5224000000000002</c:v>
                </c:pt>
                <c:pt idx="5">
                  <c:v>-2.5189499999999998</c:v>
                </c:pt>
                <c:pt idx="6">
                  <c:v>-2.5023499999999999</c:v>
                </c:pt>
                <c:pt idx="7">
                  <c:v>-2.4952000000000001</c:v>
                </c:pt>
                <c:pt idx="8">
                  <c:v>-2.4628999999999999</c:v>
                </c:pt>
                <c:pt idx="9">
                  <c:v>-2.4178000000000002</c:v>
                </c:pt>
                <c:pt idx="10">
                  <c:v>-2.41045</c:v>
                </c:pt>
                <c:pt idx="11">
                  <c:v>-2.4073000000000002</c:v>
                </c:pt>
                <c:pt idx="12">
                  <c:v>-2.1574499999999999</c:v>
                </c:pt>
                <c:pt idx="13">
                  <c:v>-2.0863999999999998</c:v>
                </c:pt>
                <c:pt idx="14">
                  <c:v>-2.0514999999999999</c:v>
                </c:pt>
                <c:pt idx="15">
                  <c:v>-2.0150000000000001</c:v>
                </c:pt>
                <c:pt idx="16">
                  <c:v>-1.9782999999999999</c:v>
                </c:pt>
                <c:pt idx="17">
                  <c:v>-1.8701000000000001</c:v>
                </c:pt>
                <c:pt idx="18">
                  <c:v>-1.7291000000000001</c:v>
                </c:pt>
                <c:pt idx="19">
                  <c:v>-1.7254499999999999</c:v>
                </c:pt>
                <c:pt idx="20">
                  <c:v>-1.6715500000000001</c:v>
                </c:pt>
                <c:pt idx="21">
                  <c:v>-1.6536500000000001</c:v>
                </c:pt>
                <c:pt idx="22">
                  <c:v>-1.6509</c:v>
                </c:pt>
                <c:pt idx="23">
                  <c:v>-1.6335500000000001</c:v>
                </c:pt>
                <c:pt idx="24">
                  <c:v>-1.6309</c:v>
                </c:pt>
                <c:pt idx="25">
                  <c:v>-1.6044499999999999</c:v>
                </c:pt>
                <c:pt idx="26">
                  <c:v>-1.6024</c:v>
                </c:pt>
                <c:pt idx="27">
                  <c:v>-1.56755</c:v>
                </c:pt>
                <c:pt idx="28">
                  <c:v>-1.5646</c:v>
                </c:pt>
                <c:pt idx="29">
                  <c:v>-1.5221</c:v>
                </c:pt>
                <c:pt idx="30">
                  <c:v>-1.51875</c:v>
                </c:pt>
                <c:pt idx="31">
                  <c:v>-1.4923</c:v>
                </c:pt>
                <c:pt idx="32">
                  <c:v>-1.4200999999999999</c:v>
                </c:pt>
                <c:pt idx="33">
                  <c:v>-1.41675</c:v>
                </c:pt>
                <c:pt idx="34">
                  <c:v>-1.4112</c:v>
                </c:pt>
                <c:pt idx="35">
                  <c:v>-1.3089999999999999</c:v>
                </c:pt>
                <c:pt idx="36">
                  <c:v>-1.3089999999999999</c:v>
                </c:pt>
                <c:pt idx="37">
                  <c:v>-1.29975</c:v>
                </c:pt>
                <c:pt idx="38">
                  <c:v>-1.2962</c:v>
                </c:pt>
                <c:pt idx="39">
                  <c:v>-1.2756000000000001</c:v>
                </c:pt>
                <c:pt idx="40">
                  <c:v>-1.2605</c:v>
                </c:pt>
                <c:pt idx="41">
                  <c:v>-1.25745</c:v>
                </c:pt>
                <c:pt idx="42">
                  <c:v>-1.2214499999999999</c:v>
                </c:pt>
                <c:pt idx="43">
                  <c:v>-1.1915500000000001</c:v>
                </c:pt>
                <c:pt idx="44">
                  <c:v>-1.1556500000000001</c:v>
                </c:pt>
                <c:pt idx="45">
                  <c:v>-1.1523000000000001</c:v>
                </c:pt>
                <c:pt idx="46">
                  <c:v>-1.11955</c:v>
                </c:pt>
                <c:pt idx="47">
                  <c:v>-1.1163000000000001</c:v>
                </c:pt>
                <c:pt idx="48">
                  <c:v>-1.1162000000000001</c:v>
                </c:pt>
                <c:pt idx="49">
                  <c:v>-1.0444</c:v>
                </c:pt>
                <c:pt idx="50">
                  <c:v>-1.04105</c:v>
                </c:pt>
                <c:pt idx="51">
                  <c:v>-1.0369999999999999</c:v>
                </c:pt>
                <c:pt idx="52">
                  <c:v>-1.0076000000000001</c:v>
                </c:pt>
                <c:pt idx="53">
                  <c:v>-0.85994999999999999</c:v>
                </c:pt>
                <c:pt idx="54">
                  <c:v>-0.78825000000000001</c:v>
                </c:pt>
                <c:pt idx="55">
                  <c:v>-0.71299999999999997</c:v>
                </c:pt>
                <c:pt idx="56">
                  <c:v>-0.70194999999999996</c:v>
                </c:pt>
                <c:pt idx="57">
                  <c:v>-0.66890000000000005</c:v>
                </c:pt>
                <c:pt idx="58">
                  <c:v>-0.64670000000000005</c:v>
                </c:pt>
                <c:pt idx="59">
                  <c:v>-0.57035000000000002</c:v>
                </c:pt>
                <c:pt idx="60">
                  <c:v>-0.48909999999999998</c:v>
                </c:pt>
                <c:pt idx="61">
                  <c:v>-0.41354999999999997</c:v>
                </c:pt>
                <c:pt idx="62">
                  <c:v>-0.37764999999999999</c:v>
                </c:pt>
                <c:pt idx="63">
                  <c:v>-0.3745</c:v>
                </c:pt>
                <c:pt idx="64">
                  <c:v>-0.19370000000000001</c:v>
                </c:pt>
                <c:pt idx="65">
                  <c:v>-0.19114999999999999</c:v>
                </c:pt>
                <c:pt idx="66">
                  <c:v>-0.19105</c:v>
                </c:pt>
                <c:pt idx="67">
                  <c:v>-0.19084999999999999</c:v>
                </c:pt>
                <c:pt idx="68">
                  <c:v>-0.18435000000000001</c:v>
                </c:pt>
                <c:pt idx="69">
                  <c:v>-0.18395</c:v>
                </c:pt>
                <c:pt idx="70">
                  <c:v>-0.152</c:v>
                </c:pt>
                <c:pt idx="71">
                  <c:v>-0.152</c:v>
                </c:pt>
                <c:pt idx="72">
                  <c:v>-0.1512</c:v>
                </c:pt>
                <c:pt idx="73">
                  <c:v>-0.14845</c:v>
                </c:pt>
                <c:pt idx="74">
                  <c:v>-0.14510000000000001</c:v>
                </c:pt>
                <c:pt idx="75">
                  <c:v>-0.1216</c:v>
                </c:pt>
                <c:pt idx="76">
                  <c:v>-0.1152</c:v>
                </c:pt>
                <c:pt idx="77">
                  <c:v>-0.11205</c:v>
                </c:pt>
                <c:pt idx="78">
                  <c:v>-1.34E-2</c:v>
                </c:pt>
                <c:pt idx="79">
                  <c:v>0</c:v>
                </c:pt>
                <c:pt idx="80">
                  <c:v>3.0500000000000002E-3</c:v>
                </c:pt>
                <c:pt idx="81">
                  <c:v>2.86E-2</c:v>
                </c:pt>
                <c:pt idx="82">
                  <c:v>2.87E-2</c:v>
                </c:pt>
                <c:pt idx="83">
                  <c:v>0.1003</c:v>
                </c:pt>
                <c:pt idx="84">
                  <c:v>0.14369999999999999</c:v>
                </c:pt>
                <c:pt idx="85">
                  <c:v>0.22514999999999999</c:v>
                </c:pt>
                <c:pt idx="86">
                  <c:v>0.25264999999999999</c:v>
                </c:pt>
                <c:pt idx="87">
                  <c:v>0.29765000000000003</c:v>
                </c:pt>
                <c:pt idx="88">
                  <c:v>0.29794999999999999</c:v>
                </c:pt>
                <c:pt idx="89">
                  <c:v>0.33384999999999998</c:v>
                </c:pt>
                <c:pt idx="90">
                  <c:v>0.34165000000000001</c:v>
                </c:pt>
                <c:pt idx="91">
                  <c:v>0.36294999999999999</c:v>
                </c:pt>
                <c:pt idx="92">
                  <c:v>0.36335000000000001</c:v>
                </c:pt>
                <c:pt idx="93">
                  <c:v>0.36404999999999998</c:v>
                </c:pt>
                <c:pt idx="94">
                  <c:v>0.36670000000000003</c:v>
                </c:pt>
                <c:pt idx="95">
                  <c:v>0.36670000000000003</c:v>
                </c:pt>
                <c:pt idx="96">
                  <c:v>0.40289999999999998</c:v>
                </c:pt>
                <c:pt idx="97">
                  <c:v>0.41265000000000002</c:v>
                </c:pt>
                <c:pt idx="98">
                  <c:v>0.44450000000000001</c:v>
                </c:pt>
                <c:pt idx="99">
                  <c:v>0.4748</c:v>
                </c:pt>
                <c:pt idx="100">
                  <c:v>0.47804999999999997</c:v>
                </c:pt>
                <c:pt idx="101">
                  <c:v>0.48494999999999999</c:v>
                </c:pt>
                <c:pt idx="102">
                  <c:v>0.51395000000000002</c:v>
                </c:pt>
                <c:pt idx="103">
                  <c:v>0.52095000000000002</c:v>
                </c:pt>
                <c:pt idx="104">
                  <c:v>0.57420000000000004</c:v>
                </c:pt>
              </c:numCache>
            </c:numRef>
          </c:xVal>
          <c:yVal>
            <c:numRef>
              <c:f>'Q_fit (old)'!$E$21:$E$125</c:f>
              <c:numCache>
                <c:formatCode>General</c:formatCode>
                <c:ptCount val="105"/>
                <c:pt idx="0">
                  <c:v>-0.75176529999771446</c:v>
                </c:pt>
                <c:pt idx="1">
                  <c:v>-0.62943619999714429</c:v>
                </c:pt>
                <c:pt idx="2">
                  <c:v>-0.34032909999586991</c:v>
                </c:pt>
                <c:pt idx="3">
                  <c:v>-0.44197749999875668</c:v>
                </c:pt>
                <c:pt idx="4">
                  <c:v>-0.35098959999595536</c:v>
                </c:pt>
                <c:pt idx="5">
                  <c:v>-0.38090704999558511</c:v>
                </c:pt>
                <c:pt idx="6">
                  <c:v>-0.35961564999524853</c:v>
                </c:pt>
                <c:pt idx="7">
                  <c:v>-0.32548079999833135</c:v>
                </c:pt>
                <c:pt idx="8">
                  <c:v>-0.34868909999568132</c:v>
                </c:pt>
                <c:pt idx="9">
                  <c:v>-0.31444619999456336</c:v>
                </c:pt>
                <c:pt idx="10">
                  <c:v>-0.34083554999597254</c:v>
                </c:pt>
                <c:pt idx="11">
                  <c:v>-0.33841669999674195</c:v>
                </c:pt>
                <c:pt idx="12">
                  <c:v>-0.28764854999462841</c:v>
                </c:pt>
                <c:pt idx="13">
                  <c:v>-0.26214559999789344</c:v>
                </c:pt>
                <c:pt idx="14">
                  <c:v>-0.23896849999800907</c:v>
                </c:pt>
                <c:pt idx="15">
                  <c:v>-0.23138499999549822</c:v>
                </c:pt>
                <c:pt idx="16">
                  <c:v>-0.19062569999732659</c:v>
                </c:pt>
                <c:pt idx="17">
                  <c:v>-0.20551789999808534</c:v>
                </c:pt>
                <c:pt idx="18">
                  <c:v>-0.2075788999973156</c:v>
                </c:pt>
                <c:pt idx="19">
                  <c:v>-0.1811205499980133</c:v>
                </c:pt>
                <c:pt idx="20">
                  <c:v>-0.16724244999932125</c:v>
                </c:pt>
                <c:pt idx="21">
                  <c:v>-0.16300834999856306</c:v>
                </c:pt>
                <c:pt idx="22">
                  <c:v>-0.18284109999513021</c:v>
                </c:pt>
                <c:pt idx="23">
                  <c:v>-0.16184044999681646</c:v>
                </c:pt>
                <c:pt idx="24">
                  <c:v>-0.18526109999220353</c:v>
                </c:pt>
                <c:pt idx="25">
                  <c:v>-0.16276154999650316</c:v>
                </c:pt>
                <c:pt idx="26">
                  <c:v>-0.17370959999243496</c:v>
                </c:pt>
                <c:pt idx="27">
                  <c:v>-0.14882644999306649</c:v>
                </c:pt>
                <c:pt idx="28">
                  <c:v>-0.14948339999682503</c:v>
                </c:pt>
                <c:pt idx="29">
                  <c:v>-0.14262589999998454</c:v>
                </c:pt>
                <c:pt idx="30">
                  <c:v>-0.14993125000182772</c:v>
                </c:pt>
                <c:pt idx="31">
                  <c:v>-0.15253169999778038</c:v>
                </c:pt>
                <c:pt idx="32">
                  <c:v>-0.12596789999952307</c:v>
                </c:pt>
                <c:pt idx="33">
                  <c:v>-0.12027325000235578</c:v>
                </c:pt>
                <c:pt idx="34">
                  <c:v>-0.12254479999683099</c:v>
                </c:pt>
                <c:pt idx="35">
                  <c:v>-0.119710999992094</c:v>
                </c:pt>
                <c:pt idx="36">
                  <c:v>-9.2110999998112675E-2</c:v>
                </c:pt>
                <c:pt idx="37">
                  <c:v>-0.11303025000233902</c:v>
                </c:pt>
                <c:pt idx="38">
                  <c:v>-0.1065597999986494</c:v>
                </c:pt>
                <c:pt idx="39">
                  <c:v>-0.1025523999996949</c:v>
                </c:pt>
                <c:pt idx="40">
                  <c:v>-0.10417949999828124</c:v>
                </c:pt>
                <c:pt idx="41">
                  <c:v>-9.474854999280069E-2</c:v>
                </c:pt>
                <c:pt idx="42">
                  <c:v>-9.7104549997311551E-2</c:v>
                </c:pt>
                <c:pt idx="43">
                  <c:v>-7.9722449998371303E-2</c:v>
                </c:pt>
                <c:pt idx="44">
                  <c:v>-8.0566349999571685E-2</c:v>
                </c:pt>
                <c:pt idx="45">
                  <c:v>-8.9571699994849041E-2</c:v>
                </c:pt>
                <c:pt idx="46">
                  <c:v>-4.8034449995611794E-2</c:v>
                </c:pt>
                <c:pt idx="47">
                  <c:v>-7.5927699996100273E-2</c:v>
                </c:pt>
                <c:pt idx="48">
                  <c:v>-7.33397999938461E-2</c:v>
                </c:pt>
                <c:pt idx="49">
                  <c:v>-6.3727599997946527E-2</c:v>
                </c:pt>
                <c:pt idx="50">
                  <c:v>-6.2632949993712828E-2</c:v>
                </c:pt>
                <c:pt idx="51">
                  <c:v>-6.2522999993234407E-2</c:v>
                </c:pt>
                <c:pt idx="52">
                  <c:v>-6.6880400001537055E-2</c:v>
                </c:pt>
                <c:pt idx="53">
                  <c:v>-3.1546049991447944E-2</c:v>
                </c:pt>
                <c:pt idx="54">
                  <c:v>-2.0821750003960915E-2</c:v>
                </c:pt>
                <c:pt idx="55">
                  <c:v>-4.6226999998907559E-2</c:v>
                </c:pt>
                <c:pt idx="56">
                  <c:v>-3.7264049999066629E-2</c:v>
                </c:pt>
                <c:pt idx="57">
                  <c:v>2.7536900000995956E-2</c:v>
                </c:pt>
                <c:pt idx="58">
                  <c:v>-7.8149299995857291E-2</c:v>
                </c:pt>
                <c:pt idx="59">
                  <c:v>2.4712350001209415E-2</c:v>
                </c:pt>
                <c:pt idx="60">
                  <c:v>-1.1718899993866216E-2</c:v>
                </c:pt>
                <c:pt idx="61">
                  <c:v>8.8395500060869381E-3</c:v>
                </c:pt>
                <c:pt idx="62">
                  <c:v>-1.1204349997569807E-2</c:v>
                </c:pt>
                <c:pt idx="63">
                  <c:v>-2.4485499998263549E-2</c:v>
                </c:pt>
                <c:pt idx="64">
                  <c:v>-2.4622999990242533E-3</c:v>
                </c:pt>
                <c:pt idx="65">
                  <c:v>-3.7708499949076213E-3</c:v>
                </c:pt>
                <c:pt idx="66">
                  <c:v>-2.6829499984160066E-3</c:v>
                </c:pt>
                <c:pt idx="67">
                  <c:v>7.9285000538220629E-4</c:v>
                </c:pt>
                <c:pt idx="68">
                  <c:v>-1.9936499957111664E-3</c:v>
                </c:pt>
                <c:pt idx="69">
                  <c:v>8.357949998753611E-3</c:v>
                </c:pt>
                <c:pt idx="70">
                  <c:v>-3.1079999971552752E-3</c:v>
                </c:pt>
                <c:pt idx="71">
                  <c:v>3.6920000056852587E-3</c:v>
                </c:pt>
                <c:pt idx="72">
                  <c:v>1.2895200001366902E-2</c:v>
                </c:pt>
                <c:pt idx="73">
                  <c:v>2.6062450000608806E-2</c:v>
                </c:pt>
                <c:pt idx="74">
                  <c:v>1.757099998940248E-3</c:v>
                </c:pt>
                <c:pt idx="75">
                  <c:v>1.6913599996769335E-2</c:v>
                </c:pt>
                <c:pt idx="76">
                  <c:v>1.1539200007973704E-2</c:v>
                </c:pt>
                <c:pt idx="77">
                  <c:v>1.705805000528926E-2</c:v>
                </c:pt>
                <c:pt idx="78">
                  <c:v>-8.7859999621286988E-4</c:v>
                </c:pt>
                <c:pt idx="79">
                  <c:v>-1.3999999937368557E-3</c:v>
                </c:pt>
                <c:pt idx="80">
                  <c:v>-9.6905000100377947E-4</c:v>
                </c:pt>
                <c:pt idx="81">
                  <c:v>-3.4060599995427765E-2</c:v>
                </c:pt>
                <c:pt idx="82">
                  <c:v>-3.7472699994395953E-2</c:v>
                </c:pt>
                <c:pt idx="83">
                  <c:v>3.2463700001244433E-2</c:v>
                </c:pt>
                <c:pt idx="84">
                  <c:v>-3.0387699996936135E-2</c:v>
                </c:pt>
                <c:pt idx="85">
                  <c:v>-1.1543150001671165E-2</c:v>
                </c:pt>
                <c:pt idx="86">
                  <c:v>-3.9606499994988553E-3</c:v>
                </c:pt>
                <c:pt idx="87">
                  <c:v>-1.5156499939621426E-3</c:v>
                </c:pt>
                <c:pt idx="88">
                  <c:v>-4.851949997828342E-3</c:v>
                </c:pt>
                <c:pt idx="89">
                  <c:v>-7.5958500019623898E-3</c:v>
                </c:pt>
                <c:pt idx="90">
                  <c:v>-5.6396499930997379E-3</c:v>
                </c:pt>
                <c:pt idx="91">
                  <c:v>-9.3169499959913082E-3</c:v>
                </c:pt>
                <c:pt idx="92">
                  <c:v>-1.586535000387812E-2</c:v>
                </c:pt>
                <c:pt idx="93">
                  <c:v>-4.4500499934656546E-3</c:v>
                </c:pt>
                <c:pt idx="94">
                  <c:v>-9.270700000342913E-3</c:v>
                </c:pt>
                <c:pt idx="95">
                  <c:v>2.9292999970493838E-3</c:v>
                </c:pt>
                <c:pt idx="96">
                  <c:v>-7.8509000013582408E-3</c:v>
                </c:pt>
                <c:pt idx="97">
                  <c:v>-9.2306499936967157E-3</c:v>
                </c:pt>
                <c:pt idx="98">
                  <c:v>-3.284500002337154E-3</c:v>
                </c:pt>
                <c:pt idx="99">
                  <c:v>-1.5050799993332475E-2</c:v>
                </c:pt>
                <c:pt idx="100">
                  <c:v>-1.2144050000642892E-2</c:v>
                </c:pt>
                <c:pt idx="101">
                  <c:v>-1.4178949997585732E-2</c:v>
                </c:pt>
                <c:pt idx="102">
                  <c:v>-1.7187949990329798E-2</c:v>
                </c:pt>
                <c:pt idx="103">
                  <c:v>-1.573495000047842E-2</c:v>
                </c:pt>
                <c:pt idx="104">
                  <c:v>-1.8078199995215982E-2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5D-48B8-89BD-1609DCDD8DC3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(old)'!$U$2:$U$26</c:f>
              <c:numCache>
                <c:formatCode>General</c:formatCode>
                <c:ptCount val="25"/>
                <c:pt idx="0">
                  <c:v>-3.6</c:v>
                </c:pt>
                <c:pt idx="1">
                  <c:v>-3.4</c:v>
                </c:pt>
                <c:pt idx="2">
                  <c:v>-3.2</c:v>
                </c:pt>
                <c:pt idx="3">
                  <c:v>-3</c:v>
                </c:pt>
                <c:pt idx="4">
                  <c:v>-2.8</c:v>
                </c:pt>
                <c:pt idx="5">
                  <c:v>-2.6</c:v>
                </c:pt>
                <c:pt idx="6">
                  <c:v>-2.4</c:v>
                </c:pt>
                <c:pt idx="7">
                  <c:v>-2.2000000000000002</c:v>
                </c:pt>
                <c:pt idx="8">
                  <c:v>-2</c:v>
                </c:pt>
                <c:pt idx="9">
                  <c:v>-1.8</c:v>
                </c:pt>
                <c:pt idx="10">
                  <c:v>-1.6</c:v>
                </c:pt>
                <c:pt idx="11">
                  <c:v>-1.4</c:v>
                </c:pt>
                <c:pt idx="12">
                  <c:v>-1.2</c:v>
                </c:pt>
                <c:pt idx="13">
                  <c:v>-1</c:v>
                </c:pt>
                <c:pt idx="14">
                  <c:v>-0.8</c:v>
                </c:pt>
                <c:pt idx="15">
                  <c:v>-0.6</c:v>
                </c:pt>
                <c:pt idx="16">
                  <c:v>-0.4</c:v>
                </c:pt>
                <c:pt idx="17">
                  <c:v>-0.2</c:v>
                </c:pt>
                <c:pt idx="18">
                  <c:v>0</c:v>
                </c:pt>
                <c:pt idx="19">
                  <c:v>0.2</c:v>
                </c:pt>
                <c:pt idx="20">
                  <c:v>0.4</c:v>
                </c:pt>
                <c:pt idx="21">
                  <c:v>0.6</c:v>
                </c:pt>
                <c:pt idx="22">
                  <c:v>0.8</c:v>
                </c:pt>
                <c:pt idx="23">
                  <c:v>1</c:v>
                </c:pt>
              </c:numCache>
            </c:numRef>
          </c:xVal>
          <c:yVal>
            <c:numRef>
              <c:f>'Q_fit (old)'!$V$2:$V$26</c:f>
              <c:numCache>
                <c:formatCode>General</c:formatCode>
                <c:ptCount val="25"/>
                <c:pt idx="0">
                  <c:v>-0.73696060157877208</c:v>
                </c:pt>
                <c:pt idx="1">
                  <c:v>-0.65770715014768655</c:v>
                </c:pt>
                <c:pt idx="2">
                  <c:v>-0.58296441984571712</c:v>
                </c:pt>
                <c:pt idx="3">
                  <c:v>-0.51273241067286324</c:v>
                </c:pt>
                <c:pt idx="4">
                  <c:v>-0.44701112262912507</c:v>
                </c:pt>
                <c:pt idx="5">
                  <c:v>-0.38580055571450284</c:v>
                </c:pt>
                <c:pt idx="6">
                  <c:v>-0.32910070992899626</c:v>
                </c:pt>
                <c:pt idx="7">
                  <c:v>-0.27691158527260551</c:v>
                </c:pt>
                <c:pt idx="8">
                  <c:v>-0.22923318174533047</c:v>
                </c:pt>
                <c:pt idx="9">
                  <c:v>-0.18606549934717123</c:v>
                </c:pt>
                <c:pt idx="10">
                  <c:v>-0.14740853807812776</c:v>
                </c:pt>
                <c:pt idx="11">
                  <c:v>-0.1132622979382</c:v>
                </c:pt>
                <c:pt idx="12">
                  <c:v>-8.3626778927388054E-2</c:v>
                </c:pt>
                <c:pt idx="13">
                  <c:v>-5.8501981045691875E-2</c:v>
                </c:pt>
                <c:pt idx="14">
                  <c:v>-3.7887904293111459E-2</c:v>
                </c:pt>
                <c:pt idx="15">
                  <c:v>-2.1784548669646804E-2</c:v>
                </c:pt>
                <c:pt idx="16">
                  <c:v>-1.0191914175297922E-2</c:v>
                </c:pt>
                <c:pt idx="17">
                  <c:v>-3.1100008100648033E-3</c:v>
                </c:pt>
                <c:pt idx="18">
                  <c:v>-5.3880857394745173E-4</c:v>
                </c:pt>
                <c:pt idx="19">
                  <c:v>-2.4783374669458671E-3</c:v>
                </c:pt>
                <c:pt idx="20">
                  <c:v>-8.9285874890600494E-3</c:v>
                </c:pt>
                <c:pt idx="21">
                  <c:v>-1.9889558640289996E-2</c:v>
                </c:pt>
                <c:pt idx="22">
                  <c:v>-3.5361250920635717E-2</c:v>
                </c:pt>
                <c:pt idx="23">
                  <c:v>-5.5343664330097193E-2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5D-48B8-89BD-1609DCDD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39704"/>
        <c:axId val="1"/>
      </c:scatterChart>
      <c:valAx>
        <c:axId val="783539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374574347332575"/>
              <c:y val="0.9333357561074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435908203782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5397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14528944381387"/>
          <c:y val="0.9333357561074096"/>
          <c:w val="0.43359818388195237"/>
          <c:h val="0.987182179150683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66675</xdr:rowOff>
    </xdr:from>
    <xdr:to>
      <xdr:col>17</xdr:col>
      <xdr:colOff>133350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E8D36E1-E41C-2CE6-2447-D27CCF7E3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57150</xdr:rowOff>
    </xdr:from>
    <xdr:to>
      <xdr:col>25</xdr:col>
      <xdr:colOff>95250</xdr:colOff>
      <xdr:row>18</xdr:row>
      <xdr:rowOff>38100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99C4BD61-2DB8-1CF6-6B48-69AFA8705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47624</xdr:rowOff>
    </xdr:from>
    <xdr:to>
      <xdr:col>11</xdr:col>
      <xdr:colOff>285750</xdr:colOff>
      <xdr:row>17</xdr:row>
      <xdr:rowOff>28574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CC9CD1A-1755-BAA7-EF61-A3EC6684B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171450</xdr:colOff>
      <xdr:row>3</xdr:row>
      <xdr:rowOff>142875</xdr:rowOff>
    </xdr:from>
    <xdr:to>
      <xdr:col>41</xdr:col>
      <xdr:colOff>228600</xdr:colOff>
      <xdr:row>21</xdr:row>
      <xdr:rowOff>142875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92D94B8-C38B-CDAE-97CC-311A25179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17</xdr:col>
      <xdr:colOff>590550</xdr:colOff>
      <xdr:row>18</xdr:row>
      <xdr:rowOff>0</xdr:rowOff>
    </xdr:to>
    <xdr:graphicFrame macro="">
      <xdr:nvGraphicFramePr>
        <xdr:cNvPr id="15364" name="Chart 1">
          <a:extLst>
            <a:ext uri="{FF2B5EF4-FFF2-40B4-BE49-F238E27FC236}">
              <a16:creationId xmlns:a16="http://schemas.microsoft.com/office/drawing/2014/main" id="{A226A41E-CE44-6ED6-2409-33CA28841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228600</xdr:colOff>
      <xdr:row>3</xdr:row>
      <xdr:rowOff>28575</xdr:rowOff>
    </xdr:from>
    <xdr:to>
      <xdr:col>37</xdr:col>
      <xdr:colOff>285750</xdr:colOff>
      <xdr:row>20</xdr:row>
      <xdr:rowOff>104775</xdr:rowOff>
    </xdr:to>
    <xdr:graphicFrame macro="">
      <xdr:nvGraphicFramePr>
        <xdr:cNvPr id="15366" name="Chart 3">
          <a:extLst>
            <a:ext uri="{FF2B5EF4-FFF2-40B4-BE49-F238E27FC236}">
              <a16:creationId xmlns:a16="http://schemas.microsoft.com/office/drawing/2014/main" id="{E8A28CE2-F907-56C4-2D92-053FB3D3C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104775</xdr:rowOff>
    </xdr:from>
    <xdr:to>
      <xdr:col>7</xdr:col>
      <xdr:colOff>381000</xdr:colOff>
      <xdr:row>15</xdr:row>
      <xdr:rowOff>66675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B2A282D-CDD0-7794-76C8-8FA67584F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22</xdr:row>
      <xdr:rowOff>85725</xdr:rowOff>
    </xdr:from>
    <xdr:to>
      <xdr:col>18</xdr:col>
      <xdr:colOff>209550</xdr:colOff>
      <xdr:row>45</xdr:row>
      <xdr:rowOff>76200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1F86E542-FBBE-42FE-32A2-515936723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0</xdr:rowOff>
    </xdr:from>
    <xdr:to>
      <xdr:col>14</xdr:col>
      <xdr:colOff>533400</xdr:colOff>
      <xdr:row>17</xdr:row>
      <xdr:rowOff>152400</xdr:rowOff>
    </xdr:to>
    <xdr:graphicFrame macro="">
      <xdr:nvGraphicFramePr>
        <xdr:cNvPr id="6146" name="Chart 1">
          <a:extLst>
            <a:ext uri="{FF2B5EF4-FFF2-40B4-BE49-F238E27FC236}">
              <a16:creationId xmlns:a16="http://schemas.microsoft.com/office/drawing/2014/main" id="{9F2D3503-B88C-C070-B77F-0E4646506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22</xdr:row>
      <xdr:rowOff>0</xdr:rowOff>
    </xdr:from>
    <xdr:to>
      <xdr:col>18</xdr:col>
      <xdr:colOff>209550</xdr:colOff>
      <xdr:row>40</xdr:row>
      <xdr:rowOff>76200</xdr:rowOff>
    </xdr:to>
    <xdr:graphicFrame macro="">
      <xdr:nvGraphicFramePr>
        <xdr:cNvPr id="11266" name="Chart 1">
          <a:extLst>
            <a:ext uri="{FF2B5EF4-FFF2-40B4-BE49-F238E27FC236}">
              <a16:creationId xmlns:a16="http://schemas.microsoft.com/office/drawing/2014/main" id="{30AC0FBB-E517-475E-618A-D54626850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38100</xdr:rowOff>
    </xdr:from>
    <xdr:to>
      <xdr:col>17</xdr:col>
      <xdr:colOff>457200</xdr:colOff>
      <xdr:row>18</xdr:row>
      <xdr:rowOff>9525</xdr:rowOff>
    </xdr:to>
    <xdr:graphicFrame macro="">
      <xdr:nvGraphicFramePr>
        <xdr:cNvPr id="9218" name="Chart 1">
          <a:extLst>
            <a:ext uri="{FF2B5EF4-FFF2-40B4-BE49-F238E27FC236}">
              <a16:creationId xmlns:a16="http://schemas.microsoft.com/office/drawing/2014/main" id="{15E03938-0F01-9F6A-F4C6-E685F7782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21</xdr:row>
      <xdr:rowOff>114300</xdr:rowOff>
    </xdr:from>
    <xdr:to>
      <xdr:col>11</xdr:col>
      <xdr:colOff>57150</xdr:colOff>
      <xdr:row>50</xdr:row>
      <xdr:rowOff>104775</xdr:rowOff>
    </xdr:to>
    <xdr:graphicFrame macro="">
      <xdr:nvGraphicFramePr>
        <xdr:cNvPr id="10242" name="Chart 1">
          <a:extLst>
            <a:ext uri="{FF2B5EF4-FFF2-40B4-BE49-F238E27FC236}">
              <a16:creationId xmlns:a16="http://schemas.microsoft.com/office/drawing/2014/main" id="{938EA766-9020-B57C-60C6-8F5D9AB28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0</xdr:rowOff>
    </xdr:from>
    <xdr:to>
      <xdr:col>16</xdr:col>
      <xdr:colOff>371475</xdr:colOff>
      <xdr:row>17</xdr:row>
      <xdr:rowOff>152400</xdr:rowOff>
    </xdr:to>
    <xdr:graphicFrame macro="">
      <xdr:nvGraphicFramePr>
        <xdr:cNvPr id="12290" name="Chart 1">
          <a:extLst>
            <a:ext uri="{FF2B5EF4-FFF2-40B4-BE49-F238E27FC236}">
              <a16:creationId xmlns:a16="http://schemas.microsoft.com/office/drawing/2014/main" id="{01EE74DB-4472-2A73-F742-AE99F15D2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17</xdr:col>
      <xdr:colOff>590550</xdr:colOff>
      <xdr:row>18</xdr:row>
      <xdr:rowOff>0</xdr:rowOff>
    </xdr:to>
    <xdr:graphicFrame macro="">
      <xdr:nvGraphicFramePr>
        <xdr:cNvPr id="13316" name="Chart 1">
          <a:extLst>
            <a:ext uri="{FF2B5EF4-FFF2-40B4-BE49-F238E27FC236}">
              <a16:creationId xmlns:a16="http://schemas.microsoft.com/office/drawing/2014/main" id="{3FF0A0E7-B114-5FB8-0EA3-A22B1B00C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133350</xdr:rowOff>
    </xdr:from>
    <xdr:to>
      <xdr:col>24</xdr:col>
      <xdr:colOff>504825</xdr:colOff>
      <xdr:row>15</xdr:row>
      <xdr:rowOff>123825</xdr:rowOff>
    </xdr:to>
    <xdr:graphicFrame macro="">
      <xdr:nvGraphicFramePr>
        <xdr:cNvPr id="13317" name="Chart 2">
          <a:extLst>
            <a:ext uri="{FF2B5EF4-FFF2-40B4-BE49-F238E27FC236}">
              <a16:creationId xmlns:a16="http://schemas.microsoft.com/office/drawing/2014/main" id="{D3D29C27-B546-E010-45F7-3D988E48F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228600</xdr:colOff>
      <xdr:row>3</xdr:row>
      <xdr:rowOff>28575</xdr:rowOff>
    </xdr:from>
    <xdr:to>
      <xdr:col>37</xdr:col>
      <xdr:colOff>285750</xdr:colOff>
      <xdr:row>21</xdr:row>
      <xdr:rowOff>104775</xdr:rowOff>
    </xdr:to>
    <xdr:graphicFrame macro="">
      <xdr:nvGraphicFramePr>
        <xdr:cNvPr id="13318" name="Chart 3">
          <a:extLst>
            <a:ext uri="{FF2B5EF4-FFF2-40B4-BE49-F238E27FC236}">
              <a16:creationId xmlns:a16="http://schemas.microsoft.com/office/drawing/2014/main" id="{CED2A883-CD1A-0D22-B016-242A2FF3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22</xdr:row>
      <xdr:rowOff>85725</xdr:rowOff>
    </xdr:from>
    <xdr:to>
      <xdr:col>18</xdr:col>
      <xdr:colOff>209550</xdr:colOff>
      <xdr:row>45</xdr:row>
      <xdr:rowOff>76200</xdr:rowOff>
    </xdr:to>
    <xdr:graphicFrame macro="">
      <xdr:nvGraphicFramePr>
        <xdr:cNvPr id="14338" name="Chart 1">
          <a:extLst>
            <a:ext uri="{FF2B5EF4-FFF2-40B4-BE49-F238E27FC236}">
              <a16:creationId xmlns:a16="http://schemas.microsoft.com/office/drawing/2014/main" id="{8A209EAD-B50A-48C7-8A71-707648D7F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konkoly.hu/cgi-bin/IBVS?5463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186" TargetMode="External"/><Relationship Id="rId34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konkoly.hu/cgi-bin/IBVS?5463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929" TargetMode="External"/><Relationship Id="rId33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www.bav-astro.de/sfs/BAVM_link.php?BAVMnr=203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vsolj.cetus-net.org/vsoljno53.pdf" TargetMode="External"/><Relationship Id="rId37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5040" TargetMode="External"/><Relationship Id="rId15" Type="http://schemas.openxmlformats.org/officeDocument/2006/relationships/hyperlink" Target="http://www.konkoly.hu/cgi-bin/IBVS?5463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809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57" TargetMode="External"/><Relationship Id="rId14" Type="http://schemas.openxmlformats.org/officeDocument/2006/relationships/hyperlink" Target="http://www.konkoly.hu/cgi-bin/IBVS?5463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37.pdf" TargetMode="External"/><Relationship Id="rId35" Type="http://schemas.openxmlformats.org/officeDocument/2006/relationships/hyperlink" Target="http://www.bav-astro.de/sfs/BAVM_link.php?BAVMnr=225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P412"/>
  <sheetViews>
    <sheetView tabSelected="1" workbookViewId="0">
      <pane xSplit="13" ySplit="21" topLeftCell="N149" activePane="bottomRight" state="frozen"/>
      <selection pane="topRight" activeCell="N1" sqref="N1"/>
      <selection pane="bottomLeft" activeCell="A22" sqref="A22"/>
      <selection pane="bottomRight" activeCell="A168" sqref="A168"/>
    </sheetView>
  </sheetViews>
  <sheetFormatPr defaultRowHeight="12.75" x14ac:dyDescent="0.2"/>
  <cols>
    <col min="1" max="1" width="15.42578125" customWidth="1"/>
    <col min="2" max="2" width="4.5703125" style="11" customWidth="1"/>
    <col min="3" max="3" width="13.28515625" customWidth="1"/>
    <col min="4" max="4" width="10.85546875" customWidth="1"/>
    <col min="5" max="5" width="11.140625" customWidth="1"/>
    <col min="6" max="6" width="15.42578125" customWidth="1"/>
    <col min="7" max="7" width="9.5703125" customWidth="1"/>
    <col min="8" max="8" width="10.140625" bestFit="1" customWidth="1"/>
    <col min="9" max="9" width="8.42578125" customWidth="1"/>
    <col min="11" max="11" width="9.28515625" bestFit="1" customWidth="1"/>
    <col min="15" max="15" width="9.28515625" bestFit="1" customWidth="1"/>
    <col min="16" max="16" width="9.7109375" bestFit="1" customWidth="1"/>
    <col min="17" max="17" width="10.7109375" customWidth="1"/>
    <col min="18" max="18" width="12.42578125" bestFit="1" customWidth="1"/>
    <col min="19" max="19" width="9.28515625" bestFit="1" customWidth="1"/>
    <col min="20" max="20" width="12.5703125" bestFit="1" customWidth="1"/>
    <col min="21" max="23" width="12.42578125" customWidth="1"/>
  </cols>
  <sheetData>
    <row r="1" spans="1:29" ht="21" thickBot="1" x14ac:dyDescent="0.35">
      <c r="A1" s="21" t="s">
        <v>68</v>
      </c>
      <c r="X1" s="74" t="s">
        <v>18</v>
      </c>
      <c r="Y1" s="74" t="s">
        <v>172</v>
      </c>
      <c r="Z1" s="45"/>
      <c r="AA1" s="45"/>
      <c r="AB1" s="45"/>
      <c r="AC1" s="45"/>
    </row>
    <row r="2" spans="1:29" x14ac:dyDescent="0.2">
      <c r="A2" t="s">
        <v>26</v>
      </c>
      <c r="B2" s="11" t="s">
        <v>2</v>
      </c>
      <c r="C2" s="9"/>
      <c r="X2">
        <v>-36000</v>
      </c>
      <c r="Y2" s="7">
        <f>+D$11+D$12*X2+D$13*X2^2</f>
        <v>-0.77484945048013243</v>
      </c>
      <c r="Z2" s="7"/>
      <c r="AA2" s="7"/>
      <c r="AB2" s="7"/>
      <c r="AC2" s="7"/>
    </row>
    <row r="3" spans="1:29" ht="13.5" thickBot="1" x14ac:dyDescent="0.25">
      <c r="C3" t="s">
        <v>3</v>
      </c>
      <c r="X3">
        <v>-34000</v>
      </c>
      <c r="Y3" s="7">
        <f t="shared" ref="Y3:Y20" si="0">+D$11+D$12*X3+D$13*X3^2</f>
        <v>-0.69070523592576538</v>
      </c>
      <c r="Z3" s="7"/>
      <c r="AA3" s="7"/>
      <c r="AB3" s="7"/>
      <c r="AC3" s="7"/>
    </row>
    <row r="4" spans="1:29" ht="14.25" thickTop="1" thickBot="1" x14ac:dyDescent="0.25">
      <c r="A4" s="8" t="s">
        <v>27</v>
      </c>
      <c r="C4" s="2">
        <v>24454.416000000001</v>
      </c>
      <c r="D4" s="3">
        <v>0.98343080000000005</v>
      </c>
      <c r="X4">
        <v>-32000</v>
      </c>
      <c r="Y4" s="7">
        <f t="shared" si="0"/>
        <v>-0.61138298543664904</v>
      </c>
      <c r="Z4" s="7"/>
      <c r="AA4" s="7"/>
      <c r="AB4" s="7"/>
      <c r="AC4" s="7"/>
    </row>
    <row r="5" spans="1:29" x14ac:dyDescent="0.2">
      <c r="A5" s="101" t="s">
        <v>193</v>
      </c>
      <c r="B5" s="31"/>
      <c r="C5" s="102">
        <v>-9.5</v>
      </c>
      <c r="D5" s="31" t="s">
        <v>194</v>
      </c>
      <c r="X5">
        <v>-30000</v>
      </c>
      <c r="Y5" s="7">
        <f t="shared" si="0"/>
        <v>-0.53688269901278318</v>
      </c>
      <c r="Z5" s="7"/>
      <c r="AA5" s="7"/>
      <c r="AB5" s="7"/>
      <c r="AC5" s="7"/>
    </row>
    <row r="6" spans="1:29" x14ac:dyDescent="0.2">
      <c r="A6" s="8" t="s">
        <v>28</v>
      </c>
      <c r="X6">
        <v>-28000</v>
      </c>
      <c r="Y6" s="7">
        <f t="shared" si="0"/>
        <v>-0.46720437665416814</v>
      </c>
      <c r="Z6" s="7"/>
      <c r="AA6" s="7"/>
      <c r="AB6" s="7"/>
      <c r="AC6" s="7"/>
    </row>
    <row r="7" spans="1:29" x14ac:dyDescent="0.2">
      <c r="A7" t="s">
        <v>4</v>
      </c>
      <c r="C7">
        <v>49265.260199999997</v>
      </c>
      <c r="D7" s="1" t="s">
        <v>5</v>
      </c>
      <c r="X7">
        <v>-26000</v>
      </c>
      <c r="Y7" s="7">
        <f t="shared" si="0"/>
        <v>-0.40234801836080369</v>
      </c>
      <c r="Z7" s="7"/>
      <c r="AA7" s="7"/>
      <c r="AB7" s="7"/>
      <c r="AC7" s="7"/>
    </row>
    <row r="8" spans="1:29" x14ac:dyDescent="0.2">
      <c r="A8" t="s">
        <v>6</v>
      </c>
      <c r="C8">
        <v>0.98341210000000001</v>
      </c>
      <c r="D8" s="1" t="s">
        <v>7</v>
      </c>
      <c r="X8">
        <v>-24000</v>
      </c>
      <c r="Y8" s="7">
        <f t="shared" si="0"/>
        <v>-0.34231362413268984</v>
      </c>
      <c r="Z8" s="7"/>
      <c r="AA8" s="7"/>
      <c r="AB8" s="7"/>
      <c r="AC8" s="7"/>
    </row>
    <row r="9" spans="1:29" x14ac:dyDescent="0.2">
      <c r="A9" s="27" t="s">
        <v>195</v>
      </c>
      <c r="B9" s="27">
        <v>127</v>
      </c>
      <c r="C9" s="27" t="str">
        <f>"F"&amp;B9</f>
        <v>F127</v>
      </c>
      <c r="D9" s="27" t="str">
        <f>"G"&amp;B9</f>
        <v>G127</v>
      </c>
      <c r="X9">
        <v>-22000</v>
      </c>
      <c r="Y9" s="7">
        <f t="shared" si="0"/>
        <v>-0.28710119396982664</v>
      </c>
      <c r="Z9" s="7"/>
      <c r="AA9" s="7"/>
      <c r="AB9" s="7"/>
      <c r="AC9" s="7"/>
    </row>
    <row r="10" spans="1:29" ht="13.5" thickBot="1" x14ac:dyDescent="0.25">
      <c r="C10" s="6" t="s">
        <v>34</v>
      </c>
      <c r="D10" s="6" t="s">
        <v>35</v>
      </c>
      <c r="X10">
        <v>-20000</v>
      </c>
      <c r="Y10" s="7">
        <f t="shared" si="0"/>
        <v>-0.23671072787221409</v>
      </c>
      <c r="Z10" s="7"/>
      <c r="AA10" s="7"/>
      <c r="AB10" s="7"/>
      <c r="AC10" s="7"/>
    </row>
    <row r="11" spans="1:29" x14ac:dyDescent="0.2">
      <c r="A11" t="s">
        <v>29</v>
      </c>
      <c r="C11" s="30">
        <f ca="1">INTERCEPT(INDIRECT(D9):G974,INDIRECT(C9):$F974)</f>
        <v>3.289199504061581E-2</v>
      </c>
      <c r="D11" s="10">
        <f>+E11*F11</f>
        <v>1.9859095151262556E-3</v>
      </c>
      <c r="E11" s="12">
        <v>1.9859095151262556E-3</v>
      </c>
      <c r="F11" s="7">
        <v>1</v>
      </c>
      <c r="X11">
        <v>-18000</v>
      </c>
      <c r="Y11" s="7">
        <f t="shared" si="0"/>
        <v>-0.19114222583985219</v>
      </c>
      <c r="Z11" s="7"/>
      <c r="AA11" s="7"/>
      <c r="AB11" s="7"/>
      <c r="AC11" s="7"/>
    </row>
    <row r="12" spans="1:29" x14ac:dyDescent="0.2">
      <c r="A12" t="s">
        <v>30</v>
      </c>
      <c r="C12" s="30">
        <f ca="1">SLOPE(INDIRECT(D9):G974,INDIRECT(C9):$F974)</f>
        <v>-9.5534207168285694E-6</v>
      </c>
      <c r="D12" s="10">
        <f>+E12*F12</f>
        <v>-1.2007829375958225E-7</v>
      </c>
      <c r="E12" s="13">
        <v>-1.2007829375958224E-3</v>
      </c>
      <c r="F12" s="7">
        <v>1E-4</v>
      </c>
      <c r="X12">
        <v>-16000</v>
      </c>
      <c r="Y12" s="7">
        <f t="shared" si="0"/>
        <v>-0.15039568787274091</v>
      </c>
      <c r="Z12" s="7"/>
      <c r="AA12" s="7"/>
      <c r="AB12" s="7"/>
      <c r="AC12" s="7"/>
    </row>
    <row r="13" spans="1:29" ht="13.5" thickBot="1" x14ac:dyDescent="0.25">
      <c r="A13" t="s">
        <v>31</v>
      </c>
      <c r="D13" s="111">
        <f>+E13*F13</f>
        <v>-6.0274550815632998E-10</v>
      </c>
      <c r="E13" s="14">
        <v>-6.0274550815633002E-2</v>
      </c>
      <c r="F13" s="7">
        <v>1E-8</v>
      </c>
      <c r="X13">
        <v>-14000</v>
      </c>
      <c r="Y13" s="7">
        <f t="shared" si="0"/>
        <v>-0.11447111397088028</v>
      </c>
      <c r="Z13" s="7"/>
      <c r="AA13" s="7"/>
      <c r="AB13" s="7"/>
      <c r="AC13" s="7"/>
    </row>
    <row r="14" spans="1:29" x14ac:dyDescent="0.2">
      <c r="A14" t="s">
        <v>32</v>
      </c>
      <c r="E14">
        <f>SUM(T21:T907)</f>
        <v>1.8477226511740011E-2</v>
      </c>
      <c r="X14">
        <v>-12000</v>
      </c>
      <c r="Y14" s="7">
        <f t="shared" si="0"/>
        <v>-8.3368504134270285E-2</v>
      </c>
      <c r="Z14" s="7"/>
      <c r="AA14" s="7"/>
      <c r="AB14" s="7"/>
      <c r="AC14" s="7"/>
    </row>
    <row r="15" spans="1:29" x14ac:dyDescent="0.2">
      <c r="A15" s="4" t="s">
        <v>33</v>
      </c>
      <c r="B15"/>
      <c r="C15" s="24">
        <f ca="1">(C7+C11)+(C8+C12)*INT(MAX(F21:F3493))</f>
        <v>59134.721049464722</v>
      </c>
      <c r="D15" s="26">
        <f>+C7+INT(MAX(F21:F1548))*C8+D11+D12*INT(MAX(F21:F3983))+D13*INT(MAX(F21:F4010)^2)</f>
        <v>59134.724107095011</v>
      </c>
      <c r="E15" s="103" t="s">
        <v>196</v>
      </c>
      <c r="F15" s="102">
        <v>1</v>
      </c>
      <c r="X15">
        <v>-10000</v>
      </c>
      <c r="Y15" s="7">
        <f t="shared" si="0"/>
        <v>-5.7087858362910915E-2</v>
      </c>
      <c r="Z15" s="7"/>
      <c r="AA15" s="7"/>
      <c r="AB15" s="7"/>
      <c r="AC15" s="7"/>
    </row>
    <row r="16" spans="1:29" x14ac:dyDescent="0.2">
      <c r="A16" s="8" t="s">
        <v>8</v>
      </c>
      <c r="B16"/>
      <c r="C16" s="25">
        <f ca="1">+C8+C12</f>
        <v>0.98340254657928317</v>
      </c>
      <c r="D16" s="140">
        <f>+C8+D12+2*D13*MAX(F34:F302)</f>
        <v>0.9833998816138666</v>
      </c>
      <c r="E16" s="103" t="s">
        <v>197</v>
      </c>
      <c r="F16" s="104">
        <f ca="1">NOW()+15018.5+$C$5/24</f>
        <v>60339.772912037035</v>
      </c>
      <c r="X16">
        <v>-8000</v>
      </c>
      <c r="Y16" s="7">
        <f t="shared" si="0"/>
        <v>-3.5629176656802201E-2</v>
      </c>
      <c r="Z16" s="7"/>
      <c r="AA16" s="7"/>
      <c r="AB16" s="7"/>
      <c r="AC16" s="7"/>
    </row>
    <row r="17" spans="1:31" ht="13.5" thickBot="1" x14ac:dyDescent="0.25">
      <c r="A17" s="30" t="s">
        <v>72</v>
      </c>
      <c r="B17"/>
      <c r="C17">
        <f>COUNT(C21:C2151)</f>
        <v>148</v>
      </c>
      <c r="E17" s="103" t="s">
        <v>198</v>
      </c>
      <c r="F17" s="104">
        <f ca="1">ROUND(2*(F16-$C$7)/$C$8,0)/2+F15</f>
        <v>11262.5</v>
      </c>
      <c r="X17">
        <v>-6000</v>
      </c>
      <c r="Y17" s="7">
        <f t="shared" si="0"/>
        <v>-1.8992459015944131E-2</v>
      </c>
      <c r="Z17" s="7"/>
      <c r="AA17" s="7"/>
      <c r="AB17" s="7"/>
      <c r="AC17" s="7"/>
    </row>
    <row r="18" spans="1:31" ht="14.25" thickTop="1" thickBot="1" x14ac:dyDescent="0.25">
      <c r="A18" s="8" t="s">
        <v>213</v>
      </c>
      <c r="B18"/>
      <c r="C18" s="107">
        <f ca="1">+C15</f>
        <v>59134.721049464722</v>
      </c>
      <c r="D18" s="108">
        <f ca="1">C16</f>
        <v>0.98340254657928317</v>
      </c>
      <c r="E18" s="103" t="s">
        <v>199</v>
      </c>
      <c r="F18" s="26">
        <f ca="1">ROUND(2*(F16-$C$15)/$C$16,0)/2+F15</f>
        <v>1226.5</v>
      </c>
      <c r="X18">
        <v>-4000</v>
      </c>
      <c r="Y18" s="7">
        <f t="shared" si="0"/>
        <v>-7.1777054403366954E-3</v>
      </c>
      <c r="Z18" s="7"/>
      <c r="AA18" s="7"/>
      <c r="AB18" s="7"/>
      <c r="AC18" s="7"/>
    </row>
    <row r="19" spans="1:31" ht="13.5" thickBot="1" x14ac:dyDescent="0.25">
      <c r="A19" s="8" t="s">
        <v>214</v>
      </c>
      <c r="B19"/>
      <c r="C19" s="109">
        <f>+D15</f>
        <v>59134.724107095011</v>
      </c>
      <c r="D19" s="110">
        <f>+D16</f>
        <v>0.9833998816138666</v>
      </c>
      <c r="E19" s="103" t="s">
        <v>200</v>
      </c>
      <c r="F19" s="105">
        <f ca="1">+$C$15+$C$16*F18-15018.5-$C$5/24</f>
        <v>45322.760106177549</v>
      </c>
      <c r="H19" t="s">
        <v>10</v>
      </c>
      <c r="J19" t="s">
        <v>11</v>
      </c>
      <c r="K19" t="s">
        <v>12</v>
      </c>
      <c r="X19">
        <v>-2000</v>
      </c>
      <c r="Y19" s="7">
        <f t="shared" si="0"/>
        <v>-1.8491592997989985E-4</v>
      </c>
      <c r="Z19" s="7"/>
      <c r="AA19" s="7"/>
      <c r="AB19" s="7"/>
      <c r="AC19" s="7"/>
    </row>
    <row r="20" spans="1:31" ht="13.5" thickBot="1" x14ac:dyDescent="0.25">
      <c r="A20" s="6" t="s">
        <v>13</v>
      </c>
      <c r="B20" s="6" t="s">
        <v>14</v>
      </c>
      <c r="C20" s="6" t="s">
        <v>15</v>
      </c>
      <c r="D20" s="6" t="s">
        <v>16</v>
      </c>
      <c r="E20" s="6" t="s">
        <v>17</v>
      </c>
      <c r="F20" s="6" t="s">
        <v>18</v>
      </c>
      <c r="G20" s="6" t="s">
        <v>19</v>
      </c>
      <c r="H20" s="5" t="s">
        <v>40</v>
      </c>
      <c r="I20" s="5" t="s">
        <v>207</v>
      </c>
      <c r="J20" s="5" t="s">
        <v>208</v>
      </c>
      <c r="K20" s="5" t="s">
        <v>223</v>
      </c>
      <c r="L20" s="5" t="s">
        <v>757</v>
      </c>
      <c r="M20" s="5" t="s">
        <v>758</v>
      </c>
      <c r="N20" s="5" t="s">
        <v>59</v>
      </c>
      <c r="O20" s="5" t="s">
        <v>37</v>
      </c>
      <c r="P20" s="5" t="s">
        <v>38</v>
      </c>
      <c r="Q20" s="5" t="s">
        <v>25</v>
      </c>
      <c r="R20" s="6" t="s">
        <v>39</v>
      </c>
      <c r="S20" s="5" t="s">
        <v>174</v>
      </c>
      <c r="T20" s="6" t="s">
        <v>175</v>
      </c>
      <c r="U20" s="6" t="s">
        <v>206</v>
      </c>
      <c r="V20" s="11"/>
      <c r="W20" s="11"/>
      <c r="X20">
        <v>0</v>
      </c>
      <c r="Y20" s="7">
        <f t="shared" si="0"/>
        <v>1.9859095151262556E-3</v>
      </c>
      <c r="Z20" s="7"/>
      <c r="AA20" s="7"/>
      <c r="AB20" s="7"/>
      <c r="AC20" s="7"/>
    </row>
    <row r="21" spans="1:31" x14ac:dyDescent="0.2">
      <c r="A21" s="118" t="s">
        <v>230</v>
      </c>
      <c r="B21" s="142" t="s">
        <v>61</v>
      </c>
      <c r="C21" s="143">
        <v>14346.495699999999</v>
      </c>
      <c r="D21" s="136" t="s">
        <v>207</v>
      </c>
      <c r="E21" s="20">
        <f t="shared" ref="E21:E52" si="1">+(C21-C$7)/C$8</f>
        <v>-35507.763734043947</v>
      </c>
      <c r="F21" s="138">
        <f>ROUND(2*E21,0)/2+1</f>
        <v>-35507</v>
      </c>
      <c r="G21" s="35">
        <f t="shared" ref="G21:G52" si="2">+C21-(C$7+F21*C$8)</f>
        <v>-0.75106529999902705</v>
      </c>
      <c r="H21" s="15"/>
      <c r="J21" s="15">
        <f>G21</f>
        <v>-0.75106529999902705</v>
      </c>
      <c r="P21" s="7">
        <f t="shared" ref="P21:P52" si="3">+D$11+D$12*F21+D$13*F21^2</f>
        <v>-0.75366009121445077</v>
      </c>
      <c r="Q21" s="168" t="s">
        <v>762</v>
      </c>
      <c r="R21">
        <f t="shared" ref="R21:R52" si="4">+(P21-G21)^2</f>
        <v>6.7329414516401037E-6</v>
      </c>
      <c r="S21">
        <v>1</v>
      </c>
      <c r="T21">
        <f t="shared" ref="T21:T52" si="5">S21*R21</f>
        <v>6.7329414516401037E-6</v>
      </c>
      <c r="U21" s="7">
        <f t="shared" ref="U21:U52" si="6">+G21-P21</f>
        <v>2.5947912154237196E-3</v>
      </c>
      <c r="X21">
        <v>4000</v>
      </c>
      <c r="Y21" s="7">
        <f>+D$11+D$12*X21+D$13*X21^2</f>
        <v>-8.1383317904133532E-3</v>
      </c>
      <c r="Z21" s="7"/>
      <c r="AA21" s="7"/>
      <c r="AB21" s="7"/>
      <c r="AC21" s="7"/>
    </row>
    <row r="22" spans="1:31" x14ac:dyDescent="0.2">
      <c r="A22" s="143" t="s">
        <v>230</v>
      </c>
      <c r="B22" s="142" t="s">
        <v>61</v>
      </c>
      <c r="C22" s="143">
        <v>17522.054899999999</v>
      </c>
      <c r="D22" s="136" t="s">
        <v>207</v>
      </c>
      <c r="E22" s="20">
        <f t="shared" si="1"/>
        <v>-32278.64015502758</v>
      </c>
      <c r="F22" s="139">
        <f t="shared" ref="F22:F43" si="7">ROUND(2*E22,0)/2+0.5</f>
        <v>-32278</v>
      </c>
      <c r="G22" s="35">
        <f t="shared" si="2"/>
        <v>-0.62953619999825605</v>
      </c>
      <c r="H22" s="15"/>
      <c r="J22" s="15">
        <f>G22</f>
        <v>-0.62953619999825605</v>
      </c>
      <c r="P22" s="7">
        <f t="shared" si="3"/>
        <v>-0.62212023433595354</v>
      </c>
      <c r="Q22" s="93">
        <f t="shared" ref="Q21:Q52" si="8">C22-15018.5</f>
        <v>2503.5548999999992</v>
      </c>
      <c r="R22">
        <f t="shared" si="4"/>
        <v>5.4996546704449981E-5</v>
      </c>
      <c r="S22">
        <v>1</v>
      </c>
      <c r="T22">
        <f t="shared" si="5"/>
        <v>5.4996546704449981E-5</v>
      </c>
      <c r="U22" s="7">
        <f t="shared" si="6"/>
        <v>-7.415965662302515E-3</v>
      </c>
      <c r="X22">
        <v>6000</v>
      </c>
      <c r="Y22" s="7">
        <f>+D$11+D$12*X22+D$13*X22^2</f>
        <v>-2.043339854105912E-2</v>
      </c>
      <c r="Z22" s="7"/>
      <c r="AA22" s="7"/>
      <c r="AB22" s="7"/>
      <c r="AC22" s="7"/>
    </row>
    <row r="23" spans="1:31" x14ac:dyDescent="0.2">
      <c r="A23" s="144" t="s">
        <v>239</v>
      </c>
      <c r="B23" s="142" t="s">
        <v>61</v>
      </c>
      <c r="C23" s="143">
        <v>24440.608</v>
      </c>
      <c r="D23" s="143" t="s">
        <v>207</v>
      </c>
      <c r="E23" s="20">
        <f t="shared" si="1"/>
        <v>-25243.38697886674</v>
      </c>
      <c r="F23" s="139">
        <f t="shared" si="7"/>
        <v>-25243</v>
      </c>
      <c r="G23" s="35">
        <f t="shared" si="2"/>
        <v>-0.38055969999550143</v>
      </c>
      <c r="H23" s="15">
        <f>G23</f>
        <v>-0.38055969999550143</v>
      </c>
      <c r="P23" s="7">
        <f t="shared" si="3"/>
        <v>-0.37905784615681737</v>
      </c>
      <c r="Q23" s="93">
        <f t="shared" si="8"/>
        <v>9422.1080000000002</v>
      </c>
      <c r="R23">
        <f t="shared" si="4"/>
        <v>2.2555649527700588E-6</v>
      </c>
      <c r="S23">
        <v>0.2</v>
      </c>
      <c r="T23">
        <f t="shared" si="5"/>
        <v>4.5111299055401176E-7</v>
      </c>
      <c r="U23" s="7">
        <f t="shared" si="6"/>
        <v>-1.5018538386840641E-3</v>
      </c>
    </row>
    <row r="24" spans="1:31" x14ac:dyDescent="0.2">
      <c r="A24" s="144" t="s">
        <v>243</v>
      </c>
      <c r="B24" s="142" t="s">
        <v>62</v>
      </c>
      <c r="C24" s="143">
        <v>24453.887999999999</v>
      </c>
      <c r="D24" s="143" t="s">
        <v>207</v>
      </c>
      <c r="E24" s="20">
        <f t="shared" si="1"/>
        <v>-25229.882975814511</v>
      </c>
      <c r="F24" s="139">
        <f t="shared" si="7"/>
        <v>-25229.5</v>
      </c>
      <c r="G24" s="35">
        <f t="shared" si="2"/>
        <v>-0.37662304999685148</v>
      </c>
      <c r="H24" s="15">
        <f>G24</f>
        <v>-0.37662304999685148</v>
      </c>
      <c r="P24" s="7">
        <f t="shared" si="3"/>
        <v>-0.37864876923286744</v>
      </c>
      <c r="Q24" s="93">
        <f t="shared" si="8"/>
        <v>9435.387999999999</v>
      </c>
      <c r="R24">
        <f t="shared" si="4"/>
        <v>4.1035384231651087E-6</v>
      </c>
      <c r="S24">
        <v>0.2</v>
      </c>
      <c r="T24">
        <f t="shared" si="5"/>
        <v>8.2070768463302177E-7</v>
      </c>
      <c r="U24" s="7">
        <f t="shared" si="6"/>
        <v>2.0257192360159659E-3</v>
      </c>
    </row>
    <row r="25" spans="1:31" x14ac:dyDescent="0.2">
      <c r="A25" s="118" t="s">
        <v>20</v>
      </c>
      <c r="B25" s="142"/>
      <c r="C25" s="143">
        <v>24454.416000000001</v>
      </c>
      <c r="D25" s="143"/>
      <c r="E25">
        <f t="shared" si="1"/>
        <v>-25229.34606966906</v>
      </c>
      <c r="F25" s="139">
        <f t="shared" si="7"/>
        <v>-25229</v>
      </c>
      <c r="G25">
        <f t="shared" si="2"/>
        <v>-0.34032909999586991</v>
      </c>
      <c r="H25" s="20"/>
      <c r="I25">
        <f>G25</f>
        <v>-0.34032909999586991</v>
      </c>
      <c r="P25" s="7">
        <f t="shared" si="3"/>
        <v>-0.37863362245490267</v>
      </c>
      <c r="Q25" s="93">
        <f t="shared" si="8"/>
        <v>9435.9160000000011</v>
      </c>
      <c r="R25">
        <f t="shared" si="4"/>
        <v>1.4672364408145455E-3</v>
      </c>
      <c r="S25">
        <v>0.1</v>
      </c>
      <c r="T25">
        <f t="shared" si="5"/>
        <v>1.4672364408145456E-4</v>
      </c>
      <c r="U25" s="7">
        <f t="shared" si="6"/>
        <v>3.8304522459032764E-2</v>
      </c>
    </row>
    <row r="26" spans="1:31" x14ac:dyDescent="0.2">
      <c r="A26" s="118" t="s">
        <v>155</v>
      </c>
      <c r="B26" s="142" t="s">
        <v>61</v>
      </c>
      <c r="C26" s="145">
        <v>24458.248</v>
      </c>
      <c r="D26" s="146" t="s">
        <v>40</v>
      </c>
      <c r="E26">
        <f t="shared" si="1"/>
        <v>-25225.449432643749</v>
      </c>
      <c r="F26" s="139">
        <f t="shared" si="7"/>
        <v>-25225</v>
      </c>
      <c r="G26">
        <f t="shared" si="2"/>
        <v>-0.44197749999875668</v>
      </c>
      <c r="H26">
        <f t="shared" ref="H26:H42" si="9">G26</f>
        <v>-0.44197749999875668</v>
      </c>
      <c r="P26" s="7">
        <f t="shared" si="3"/>
        <v>-0.37851245908060366</v>
      </c>
      <c r="Q26" s="93">
        <f t="shared" si="8"/>
        <v>9439.7479999999996</v>
      </c>
      <c r="R26">
        <f t="shared" si="4"/>
        <v>4.0278114187428382E-3</v>
      </c>
      <c r="S26">
        <v>0.2</v>
      </c>
      <c r="T26">
        <f t="shared" si="5"/>
        <v>8.0556228374856773E-4</v>
      </c>
      <c r="U26" s="7">
        <f t="shared" si="6"/>
        <v>-6.3465040918153026E-2</v>
      </c>
    </row>
    <row r="27" spans="1:31" x14ac:dyDescent="0.2">
      <c r="A27" s="118" t="s">
        <v>168</v>
      </c>
      <c r="B27" s="142" t="s">
        <v>61</v>
      </c>
      <c r="C27" s="147">
        <v>24459.322400000001</v>
      </c>
      <c r="D27" s="146" t="s">
        <v>40</v>
      </c>
      <c r="E27">
        <f t="shared" si="1"/>
        <v>-25224.356909987171</v>
      </c>
      <c r="F27" s="139">
        <f t="shared" si="7"/>
        <v>-25224</v>
      </c>
      <c r="G27">
        <f t="shared" si="2"/>
        <v>-0.35098959999595536</v>
      </c>
      <c r="H27">
        <f t="shared" si="9"/>
        <v>-0.35098959999595536</v>
      </c>
      <c r="P27" s="7">
        <f t="shared" si="3"/>
        <v>-0.37848217125075645</v>
      </c>
      <c r="Q27" s="93">
        <f t="shared" si="8"/>
        <v>9440.8224000000009</v>
      </c>
      <c r="R27">
        <f t="shared" si="4"/>
        <v>7.5584147420031523E-4</v>
      </c>
      <c r="S27">
        <v>0.2</v>
      </c>
      <c r="T27">
        <f t="shared" si="5"/>
        <v>1.5116829484006306E-4</v>
      </c>
      <c r="U27" s="7">
        <f t="shared" si="6"/>
        <v>2.749257125480109E-2</v>
      </c>
    </row>
    <row r="28" spans="1:31" x14ac:dyDescent="0.2">
      <c r="A28" s="118" t="s">
        <v>239</v>
      </c>
      <c r="B28" s="142" t="s">
        <v>62</v>
      </c>
      <c r="C28" s="143">
        <v>24467.675999999999</v>
      </c>
      <c r="D28" s="143" t="s">
        <v>207</v>
      </c>
      <c r="E28" s="20">
        <f t="shared" si="1"/>
        <v>-25215.862403970827</v>
      </c>
      <c r="F28" s="139">
        <f t="shared" si="7"/>
        <v>-25215.5</v>
      </c>
      <c r="G28" s="35">
        <f t="shared" si="2"/>
        <v>-0.35639244999765651</v>
      </c>
      <c r="H28" s="15">
        <f t="shared" si="9"/>
        <v>-0.35639244999765651</v>
      </c>
      <c r="P28" s="7">
        <f t="shared" si="3"/>
        <v>-0.37822477336875487</v>
      </c>
      <c r="Q28" s="93">
        <f t="shared" si="8"/>
        <v>9449.1759999999995</v>
      </c>
      <c r="R28">
        <f t="shared" si="4"/>
        <v>4.7665034378020771E-4</v>
      </c>
      <c r="S28">
        <v>0.2</v>
      </c>
      <c r="T28">
        <f t="shared" si="5"/>
        <v>9.5330068756041547E-5</v>
      </c>
      <c r="U28" s="7">
        <f t="shared" si="6"/>
        <v>2.1832323371098361E-2</v>
      </c>
    </row>
    <row r="29" spans="1:31" x14ac:dyDescent="0.2">
      <c r="A29" s="118" t="s">
        <v>168</v>
      </c>
      <c r="B29" s="142" t="s">
        <v>62</v>
      </c>
      <c r="C29" s="147">
        <v>24493.2202</v>
      </c>
      <c r="D29" s="146" t="s">
        <v>40</v>
      </c>
      <c r="E29">
        <f t="shared" si="1"/>
        <v>-25189.887332075738</v>
      </c>
      <c r="F29" s="139">
        <f t="shared" si="7"/>
        <v>-25189.5</v>
      </c>
      <c r="G29">
        <f t="shared" si="2"/>
        <v>-0.38090704999558511</v>
      </c>
      <c r="H29">
        <f t="shared" si="9"/>
        <v>-0.38090704999558511</v>
      </c>
      <c r="P29" s="7">
        <f t="shared" si="3"/>
        <v>-0.37743797933358847</v>
      </c>
      <c r="Q29" s="93">
        <f t="shared" si="8"/>
        <v>9474.7201999999997</v>
      </c>
      <c r="R29">
        <f t="shared" si="4"/>
        <v>1.2034451257925824E-5</v>
      </c>
      <c r="S29">
        <v>0.2</v>
      </c>
      <c r="T29">
        <f t="shared" si="5"/>
        <v>2.4068902515851652E-6</v>
      </c>
      <c r="U29" s="7">
        <f t="shared" si="6"/>
        <v>-3.4690706619966427E-3</v>
      </c>
    </row>
    <row r="30" spans="1:31" x14ac:dyDescent="0.2">
      <c r="A30" s="118" t="s">
        <v>239</v>
      </c>
      <c r="B30" s="142" t="s">
        <v>61</v>
      </c>
      <c r="C30" s="143">
        <v>24493.701000000001</v>
      </c>
      <c r="D30" s="143" t="s">
        <v>207</v>
      </c>
      <c r="E30" s="20">
        <f t="shared" si="1"/>
        <v>-25189.398422085713</v>
      </c>
      <c r="F30" s="139">
        <f t="shared" si="7"/>
        <v>-25189</v>
      </c>
      <c r="G30" s="35">
        <f t="shared" si="2"/>
        <v>-0.3918130999954883</v>
      </c>
      <c r="H30" s="15">
        <f t="shared" si="9"/>
        <v>-0.3918130999954883</v>
      </c>
      <c r="P30" s="7">
        <f t="shared" si="3"/>
        <v>-0.37742285666544401</v>
      </c>
      <c r="Q30" s="93">
        <f t="shared" si="8"/>
        <v>9475.2010000000009</v>
      </c>
      <c r="R30">
        <f t="shared" si="4"/>
        <v>2.070791030978843E-4</v>
      </c>
      <c r="S30">
        <v>0.2</v>
      </c>
      <c r="T30">
        <f t="shared" si="5"/>
        <v>4.1415820619576864E-5</v>
      </c>
      <c r="U30" s="7">
        <f t="shared" si="6"/>
        <v>-1.4390243330044294E-2</v>
      </c>
    </row>
    <row r="31" spans="1:31" x14ac:dyDescent="0.2">
      <c r="A31" s="118" t="s">
        <v>243</v>
      </c>
      <c r="B31" s="142" t="s">
        <v>62</v>
      </c>
      <c r="C31" s="143">
        <v>24648.633000000002</v>
      </c>
      <c r="D31" s="143" t="s">
        <v>207</v>
      </c>
      <c r="E31" s="20">
        <f t="shared" si="1"/>
        <v>-25031.853075633291</v>
      </c>
      <c r="F31" s="139">
        <f t="shared" si="7"/>
        <v>-25031.5</v>
      </c>
      <c r="G31" s="35">
        <f t="shared" si="2"/>
        <v>-0.34721884999453323</v>
      </c>
      <c r="H31" s="15">
        <f t="shared" si="9"/>
        <v>-0.34721884999453323</v>
      </c>
      <c r="P31" s="7">
        <f t="shared" si="3"/>
        <v>-0.37267421552191371</v>
      </c>
      <c r="Q31" s="93">
        <f t="shared" si="8"/>
        <v>9630.1330000000016</v>
      </c>
      <c r="R31">
        <f t="shared" si="4"/>
        <v>6.4797563413255047E-4</v>
      </c>
      <c r="S31">
        <v>0.2</v>
      </c>
      <c r="T31">
        <f t="shared" si="5"/>
        <v>1.295951268265101E-4</v>
      </c>
      <c r="U31" s="7">
        <f t="shared" si="6"/>
        <v>2.545536552738048E-2</v>
      </c>
      <c r="AE31" t="s">
        <v>170</v>
      </c>
    </row>
    <row r="32" spans="1:31" x14ac:dyDescent="0.2">
      <c r="A32" s="118" t="s">
        <v>168</v>
      </c>
      <c r="B32" s="142" t="s">
        <v>62</v>
      </c>
      <c r="C32" s="147">
        <v>24656.4879</v>
      </c>
      <c r="D32" s="146" t="s">
        <v>149</v>
      </c>
      <c r="E32">
        <f t="shared" si="1"/>
        <v>-25023.865681538795</v>
      </c>
      <c r="F32" s="139">
        <f t="shared" si="7"/>
        <v>-25023.5</v>
      </c>
      <c r="G32">
        <f t="shared" si="2"/>
        <v>-0.35961564999524853</v>
      </c>
      <c r="H32">
        <f t="shared" si="9"/>
        <v>-0.35961564999524853</v>
      </c>
      <c r="P32" s="7">
        <f t="shared" si="3"/>
        <v>-0.37243381273697768</v>
      </c>
      <c r="Q32" s="93">
        <f t="shared" si="8"/>
        <v>9637.9879000000001</v>
      </c>
      <c r="R32">
        <f t="shared" si="4"/>
        <v>1.6430529607345322E-4</v>
      </c>
      <c r="S32">
        <v>0.2</v>
      </c>
      <c r="T32">
        <f t="shared" si="5"/>
        <v>3.2861059214690649E-5</v>
      </c>
      <c r="U32" s="7">
        <f t="shared" si="6"/>
        <v>1.2818162741729144E-2</v>
      </c>
    </row>
    <row r="33" spans="1:21" x14ac:dyDescent="0.2">
      <c r="A33" s="118" t="s">
        <v>155</v>
      </c>
      <c r="B33" s="142" t="s">
        <v>61</v>
      </c>
      <c r="C33" s="145">
        <v>24726.835999999999</v>
      </c>
      <c r="D33" s="146" t="s">
        <v>40</v>
      </c>
      <c r="E33">
        <f t="shared" si="1"/>
        <v>-24952.330970912397</v>
      </c>
      <c r="F33" s="139">
        <f t="shared" si="7"/>
        <v>-24952</v>
      </c>
      <c r="G33">
        <f t="shared" si="2"/>
        <v>-0.32548079999833135</v>
      </c>
      <c r="H33">
        <f t="shared" si="9"/>
        <v>-0.32548079999833135</v>
      </c>
      <c r="P33" s="7">
        <f t="shared" si="3"/>
        <v>-0.37028863900276648</v>
      </c>
      <c r="Q33" s="93">
        <f t="shared" si="8"/>
        <v>9708.3359999999993</v>
      </c>
      <c r="R33">
        <f t="shared" si="4"/>
        <v>2.0077424362473788E-3</v>
      </c>
      <c r="S33">
        <v>0.2</v>
      </c>
      <c r="T33">
        <f t="shared" si="5"/>
        <v>4.0154848724947579E-4</v>
      </c>
      <c r="U33" s="7">
        <f t="shared" si="6"/>
        <v>4.4807839004435135E-2</v>
      </c>
    </row>
    <row r="34" spans="1:21" x14ac:dyDescent="0.2">
      <c r="A34" s="118" t="s">
        <v>243</v>
      </c>
      <c r="B34" s="142" t="s">
        <v>62</v>
      </c>
      <c r="C34" s="143">
        <v>24787.274000000001</v>
      </c>
      <c r="D34" s="143" t="s">
        <v>207</v>
      </c>
      <c r="E34" s="20">
        <f t="shared" si="1"/>
        <v>-24890.87352087695</v>
      </c>
      <c r="F34" s="139">
        <f t="shared" si="7"/>
        <v>-24890.5</v>
      </c>
      <c r="G34" s="35">
        <f t="shared" si="2"/>
        <v>-0.36732494999523624</v>
      </c>
      <c r="H34" s="15">
        <f t="shared" si="9"/>
        <v>-0.36732494999523624</v>
      </c>
      <c r="P34" s="7">
        <f t="shared" si="3"/>
        <v>-0.36844841972393039</v>
      </c>
      <c r="Q34" s="93">
        <f t="shared" si="8"/>
        <v>9768.7740000000013</v>
      </c>
      <c r="R34">
        <f t="shared" si="4"/>
        <v>1.262184231292104E-6</v>
      </c>
      <c r="S34">
        <v>0.2</v>
      </c>
      <c r="T34">
        <f t="shared" si="5"/>
        <v>2.524368462584208E-7</v>
      </c>
      <c r="U34" s="7">
        <f t="shared" si="6"/>
        <v>1.1234697286941486E-3</v>
      </c>
    </row>
    <row r="35" spans="1:21" x14ac:dyDescent="0.2">
      <c r="A35" s="118" t="s">
        <v>243</v>
      </c>
      <c r="B35" s="142" t="s">
        <v>62</v>
      </c>
      <c r="C35" s="143">
        <v>25033.149000000001</v>
      </c>
      <c r="D35" s="143" t="s">
        <v>207</v>
      </c>
      <c r="E35" s="20">
        <f t="shared" si="1"/>
        <v>-24640.851175209249</v>
      </c>
      <c r="F35" s="139">
        <f t="shared" si="7"/>
        <v>-24640.5</v>
      </c>
      <c r="G35" s="35">
        <f t="shared" si="2"/>
        <v>-0.34534994999557966</v>
      </c>
      <c r="H35" s="15">
        <f t="shared" si="9"/>
        <v>-0.34534994999557966</v>
      </c>
      <c r="P35" s="7">
        <f t="shared" si="3"/>
        <v>-0.36101479235624745</v>
      </c>
      <c r="Q35" s="93">
        <f t="shared" si="8"/>
        <v>10014.649000000001</v>
      </c>
      <c r="R35">
        <f t="shared" si="4"/>
        <v>2.4538728618457188E-4</v>
      </c>
      <c r="S35">
        <v>0.2</v>
      </c>
      <c r="T35">
        <f t="shared" si="5"/>
        <v>4.9077457236914378E-5</v>
      </c>
      <c r="U35" s="7">
        <f t="shared" si="6"/>
        <v>1.5664842360667786E-2</v>
      </c>
    </row>
    <row r="36" spans="1:21" x14ac:dyDescent="0.2">
      <c r="A36" s="118" t="s">
        <v>168</v>
      </c>
      <c r="B36" s="142" t="s">
        <v>61</v>
      </c>
      <c r="C36" s="147">
        <v>25044.454900000001</v>
      </c>
      <c r="D36" s="146" t="s">
        <v>149</v>
      </c>
      <c r="E36">
        <f t="shared" si="1"/>
        <v>-24629.35457068303</v>
      </c>
      <c r="F36" s="139">
        <f t="shared" si="7"/>
        <v>-24629</v>
      </c>
      <c r="G36">
        <f t="shared" si="2"/>
        <v>-0.34868909999568132</v>
      </c>
      <c r="H36">
        <f t="shared" si="9"/>
        <v>-0.34868909999568132</v>
      </c>
      <c r="P36" s="7">
        <f t="shared" si="3"/>
        <v>-0.36067465810376342</v>
      </c>
      <c r="Q36" s="93">
        <f t="shared" si="8"/>
        <v>10025.954900000001</v>
      </c>
      <c r="R36">
        <f t="shared" si="4"/>
        <v>1.4365360316221271E-4</v>
      </c>
      <c r="S36">
        <v>0.2</v>
      </c>
      <c r="T36">
        <f t="shared" si="5"/>
        <v>2.8730720632442545E-5</v>
      </c>
      <c r="U36" s="7">
        <f t="shared" si="6"/>
        <v>1.1985558108082106E-2</v>
      </c>
    </row>
    <row r="37" spans="1:21" x14ac:dyDescent="0.2">
      <c r="A37" s="118" t="s">
        <v>243</v>
      </c>
      <c r="B37" s="142" t="s">
        <v>62</v>
      </c>
      <c r="C37" s="143">
        <v>25152.13</v>
      </c>
      <c r="D37" s="143" t="s">
        <v>207</v>
      </c>
      <c r="E37" s="20">
        <f t="shared" si="1"/>
        <v>-24519.863239429324</v>
      </c>
      <c r="F37" s="139">
        <f t="shared" si="7"/>
        <v>-24519.5</v>
      </c>
      <c r="G37" s="35">
        <f t="shared" si="2"/>
        <v>-0.35721404999640072</v>
      </c>
      <c r="H37" s="15">
        <f t="shared" si="9"/>
        <v>-0.35721404999640072</v>
      </c>
      <c r="P37" s="7">
        <f t="shared" si="3"/>
        <v>-0.35744397455889559</v>
      </c>
      <c r="Q37" s="93">
        <f t="shared" si="8"/>
        <v>10133.630000000001</v>
      </c>
      <c r="R37">
        <f t="shared" si="4"/>
        <v>5.2865304438460353E-8</v>
      </c>
      <c r="S37">
        <v>0.2</v>
      </c>
      <c r="T37">
        <f t="shared" si="5"/>
        <v>1.0573060887692071E-8</v>
      </c>
      <c r="U37" s="7">
        <f t="shared" si="6"/>
        <v>2.2992456249487647E-4</v>
      </c>
    </row>
    <row r="38" spans="1:21" x14ac:dyDescent="0.2">
      <c r="A38" s="118" t="s">
        <v>263</v>
      </c>
      <c r="B38" s="142" t="s">
        <v>62</v>
      </c>
      <c r="C38" s="143">
        <v>25457.008000000002</v>
      </c>
      <c r="D38" s="143" t="s">
        <v>207</v>
      </c>
      <c r="E38" s="20">
        <f t="shared" si="1"/>
        <v>-24209.842648875274</v>
      </c>
      <c r="F38" s="139">
        <f t="shared" si="7"/>
        <v>-24209.5</v>
      </c>
      <c r="G38" s="35">
        <f t="shared" si="2"/>
        <v>-0.33696504999534227</v>
      </c>
      <c r="H38" s="15">
        <f t="shared" si="9"/>
        <v>-0.33696504999534227</v>
      </c>
      <c r="P38" s="7">
        <f t="shared" si="3"/>
        <v>-0.34837613121120659</v>
      </c>
      <c r="Q38" s="93">
        <f t="shared" si="8"/>
        <v>10438.508000000002</v>
      </c>
      <c r="R38">
        <f t="shared" si="4"/>
        <v>1.3021277451505142E-4</v>
      </c>
      <c r="S38">
        <v>0.2</v>
      </c>
      <c r="T38">
        <f t="shared" si="5"/>
        <v>2.6042554903010286E-5</v>
      </c>
      <c r="U38" s="7">
        <f t="shared" si="6"/>
        <v>1.1411081215864316E-2</v>
      </c>
    </row>
    <row r="39" spans="1:21" x14ac:dyDescent="0.2">
      <c r="A39" s="118" t="s">
        <v>155</v>
      </c>
      <c r="B39" s="142" t="s">
        <v>61</v>
      </c>
      <c r="C39" s="145">
        <v>25488.008000000002</v>
      </c>
      <c r="D39" s="146" t="s">
        <v>40</v>
      </c>
      <c r="E39">
        <f t="shared" si="1"/>
        <v>-24178.319750184073</v>
      </c>
      <c r="F39" s="139">
        <f t="shared" si="7"/>
        <v>-24178</v>
      </c>
      <c r="G39">
        <f t="shared" si="2"/>
        <v>-0.31444619999456336</v>
      </c>
      <c r="H39">
        <f t="shared" si="9"/>
        <v>-0.31444619999456336</v>
      </c>
      <c r="P39" s="7">
        <f t="shared" si="3"/>
        <v>-0.34746120520676871</v>
      </c>
      <c r="Q39" s="93">
        <f t="shared" si="8"/>
        <v>10469.508000000002</v>
      </c>
      <c r="R39">
        <f t="shared" si="4"/>
        <v>1.0899905691619464E-3</v>
      </c>
      <c r="S39">
        <v>0.2</v>
      </c>
      <c r="T39">
        <f t="shared" si="5"/>
        <v>2.179981138323893E-4</v>
      </c>
      <c r="U39" s="7">
        <f t="shared" si="6"/>
        <v>3.3015005212205351E-2</v>
      </c>
    </row>
    <row r="40" spans="1:21" x14ac:dyDescent="0.2">
      <c r="A40" s="118" t="s">
        <v>168</v>
      </c>
      <c r="B40" s="142" t="s">
        <v>62</v>
      </c>
      <c r="C40" s="147">
        <v>25560.2624</v>
      </c>
      <c r="D40" s="146" t="s">
        <v>40</v>
      </c>
      <c r="E40">
        <f t="shared" si="1"/>
        <v>-24104.846584661707</v>
      </c>
      <c r="F40" s="139">
        <f t="shared" si="7"/>
        <v>-24104.5</v>
      </c>
      <c r="G40">
        <f t="shared" si="2"/>
        <v>-0.34083554999597254</v>
      </c>
      <c r="H40">
        <f t="shared" si="9"/>
        <v>-0.34083554999597254</v>
      </c>
      <c r="P40" s="7">
        <f t="shared" si="3"/>
        <v>-0.34533102955153955</v>
      </c>
      <c r="Q40" s="93">
        <f t="shared" si="8"/>
        <v>10541.7624</v>
      </c>
      <c r="R40">
        <f t="shared" si="4"/>
        <v>2.0209336434520924E-5</v>
      </c>
      <c r="S40">
        <v>0.2</v>
      </c>
      <c r="T40">
        <f t="shared" si="5"/>
        <v>4.0418672869041851E-6</v>
      </c>
      <c r="U40" s="7">
        <f t="shared" si="6"/>
        <v>4.4954795555670057E-3</v>
      </c>
    </row>
    <row r="41" spans="1:21" x14ac:dyDescent="0.2">
      <c r="A41" s="118" t="s">
        <v>168</v>
      </c>
      <c r="B41" s="142" t="s">
        <v>61</v>
      </c>
      <c r="C41" s="147">
        <v>25591.242300000002</v>
      </c>
      <c r="D41" s="146" t="s">
        <v>40</v>
      </c>
      <c r="E41">
        <f t="shared" si="1"/>
        <v>-24073.34412501127</v>
      </c>
      <c r="F41" s="139">
        <f t="shared" si="7"/>
        <v>-24073</v>
      </c>
      <c r="G41">
        <f t="shared" si="2"/>
        <v>-0.33841669999674195</v>
      </c>
      <c r="H41">
        <f t="shared" si="9"/>
        <v>-0.33841669999674195</v>
      </c>
      <c r="P41" s="7">
        <f t="shared" si="3"/>
        <v>-0.3444200907086381</v>
      </c>
      <c r="Q41" s="93">
        <f t="shared" si="8"/>
        <v>10572.742300000002</v>
      </c>
      <c r="R41">
        <f t="shared" si="4"/>
        <v>3.6040700039680968E-5</v>
      </c>
      <c r="S41">
        <v>0.2</v>
      </c>
      <c r="T41">
        <f t="shared" si="5"/>
        <v>7.2081400079361938E-6</v>
      </c>
      <c r="U41" s="7">
        <f t="shared" si="6"/>
        <v>6.0033907118961505E-3</v>
      </c>
    </row>
    <row r="42" spans="1:21" x14ac:dyDescent="0.2">
      <c r="A42" s="118" t="s">
        <v>169</v>
      </c>
      <c r="B42" s="142" t="s">
        <v>62</v>
      </c>
      <c r="C42" s="147">
        <v>28048.3482</v>
      </c>
      <c r="D42" s="146" t="s">
        <v>40</v>
      </c>
      <c r="E42">
        <f t="shared" si="1"/>
        <v>-21574.792500519361</v>
      </c>
      <c r="F42" s="139">
        <f t="shared" si="7"/>
        <v>-21574.5</v>
      </c>
      <c r="G42">
        <f t="shared" si="2"/>
        <v>-0.28764854999462841</v>
      </c>
      <c r="H42">
        <f t="shared" si="9"/>
        <v>-0.28764854999462841</v>
      </c>
      <c r="P42" s="7">
        <f t="shared" si="3"/>
        <v>-0.27597681310505662</v>
      </c>
      <c r="Q42" s="93">
        <f t="shared" si="8"/>
        <v>13029.8482</v>
      </c>
      <c r="R42">
        <f t="shared" si="4"/>
        <v>1.3622944201939103E-4</v>
      </c>
      <c r="S42">
        <v>0.2</v>
      </c>
      <c r="T42">
        <f t="shared" si="5"/>
        <v>2.7245888403878208E-5</v>
      </c>
      <c r="U42" s="7">
        <f t="shared" si="6"/>
        <v>-1.1671736889571793E-2</v>
      </c>
    </row>
    <row r="43" spans="1:21" x14ac:dyDescent="0.2">
      <c r="A43" s="118" t="s">
        <v>230</v>
      </c>
      <c r="B43" s="142" t="s">
        <v>61</v>
      </c>
      <c r="C43" s="143">
        <v>28747.088100000001</v>
      </c>
      <c r="D43" s="136" t="s">
        <v>207</v>
      </c>
      <c r="E43" s="20">
        <f t="shared" si="1"/>
        <v>-20864.266465706489</v>
      </c>
      <c r="F43" s="139">
        <f t="shared" si="7"/>
        <v>-20864</v>
      </c>
      <c r="G43" s="35">
        <f t="shared" si="2"/>
        <v>-0.26204559999678168</v>
      </c>
      <c r="H43" s="15"/>
      <c r="J43" s="15">
        <f>G43</f>
        <v>-0.26204559999678168</v>
      </c>
      <c r="P43" s="7">
        <f t="shared" si="3"/>
        <v>-0.25788781209914524</v>
      </c>
      <c r="Q43" s="93">
        <f t="shared" si="8"/>
        <v>13728.588100000001</v>
      </c>
      <c r="R43">
        <f t="shared" si="4"/>
        <v>1.7287200201731995E-5</v>
      </c>
      <c r="S43">
        <v>1</v>
      </c>
      <c r="T43">
        <f t="shared" si="5"/>
        <v>1.7287200201731995E-5</v>
      </c>
      <c r="U43" s="7">
        <f t="shared" si="6"/>
        <v>-4.1577878976364335E-3</v>
      </c>
    </row>
    <row r="44" spans="1:21" x14ac:dyDescent="0.2">
      <c r="A44" s="118" t="s">
        <v>230</v>
      </c>
      <c r="B44" s="142" t="s">
        <v>61</v>
      </c>
      <c r="C44" s="143">
        <v>29090.322100000001</v>
      </c>
      <c r="D44" s="136" t="s">
        <v>207</v>
      </c>
      <c r="E44" s="20">
        <f t="shared" si="1"/>
        <v>-20515.242897662127</v>
      </c>
      <c r="F44">
        <f t="shared" ref="F44:F75" si="10">ROUND(2*E44,0)/2</f>
        <v>-20515</v>
      </c>
      <c r="G44" s="35">
        <f t="shared" si="2"/>
        <v>-0.2388684999968973</v>
      </c>
      <c r="H44" s="15"/>
      <c r="J44" s="15">
        <f>G44</f>
        <v>-0.2388684999968973</v>
      </c>
      <c r="P44" s="7">
        <f t="shared" si="3"/>
        <v>-0.24922530819634905</v>
      </c>
      <c r="Q44" s="93">
        <f t="shared" si="8"/>
        <v>14071.822100000001</v>
      </c>
      <c r="R44">
        <f t="shared" si="4"/>
        <v>1.0726347608023112E-4</v>
      </c>
      <c r="S44">
        <v>1</v>
      </c>
      <c r="T44">
        <f t="shared" si="5"/>
        <v>1.0726347608023112E-4</v>
      </c>
      <c r="U44" s="7">
        <f t="shared" si="6"/>
        <v>1.0356808199451756E-2</v>
      </c>
    </row>
    <row r="45" spans="1:21" x14ac:dyDescent="0.2">
      <c r="A45" s="118" t="s">
        <v>230</v>
      </c>
      <c r="B45" s="142" t="s">
        <v>61</v>
      </c>
      <c r="C45" s="143">
        <v>29449.274399999998</v>
      </c>
      <c r="D45" s="136" t="s">
        <v>207</v>
      </c>
      <c r="E45" s="20">
        <f t="shared" si="1"/>
        <v>-20150.235898053317</v>
      </c>
      <c r="F45">
        <f t="shared" si="10"/>
        <v>-20150</v>
      </c>
      <c r="G45" s="35">
        <f t="shared" si="2"/>
        <v>-0.23198499999853084</v>
      </c>
      <c r="H45" s="15"/>
      <c r="J45" s="15">
        <f>G45</f>
        <v>-0.23198499999853084</v>
      </c>
      <c r="P45" s="7">
        <f t="shared" si="3"/>
        <v>-0.24032275095102165</v>
      </c>
      <c r="Q45" s="93">
        <f t="shared" si="8"/>
        <v>14430.774399999998</v>
      </c>
      <c r="R45">
        <f t="shared" si="4"/>
        <v>6.9518090945761468E-5</v>
      </c>
      <c r="S45">
        <v>1</v>
      </c>
      <c r="T45">
        <f t="shared" si="5"/>
        <v>6.9518090945761468E-5</v>
      </c>
      <c r="U45" s="7">
        <f t="shared" si="6"/>
        <v>8.3377509524908133E-3</v>
      </c>
    </row>
    <row r="46" spans="1:21" x14ac:dyDescent="0.2">
      <c r="A46" s="118" t="s">
        <v>154</v>
      </c>
      <c r="B46" s="142" t="s">
        <v>61</v>
      </c>
      <c r="C46" s="145">
        <v>29810.227999999999</v>
      </c>
      <c r="D46" s="146" t="s">
        <v>40</v>
      </c>
      <c r="E46">
        <f t="shared" si="1"/>
        <v>-19783.193841117063</v>
      </c>
      <c r="F46">
        <f t="shared" si="10"/>
        <v>-19783</v>
      </c>
      <c r="G46">
        <f t="shared" si="2"/>
        <v>-0.19062569999732659</v>
      </c>
      <c r="H46">
        <f>G46</f>
        <v>-0.19062569999732659</v>
      </c>
      <c r="P46" s="7">
        <f t="shared" si="3"/>
        <v>-0.23153333653439653</v>
      </c>
      <c r="Q46" s="93">
        <f t="shared" si="8"/>
        <v>14791.727999999999</v>
      </c>
      <c r="R46">
        <f t="shared" si="4"/>
        <v>1.6734347270490196E-3</v>
      </c>
      <c r="S46">
        <v>0.2</v>
      </c>
      <c r="T46">
        <f t="shared" si="5"/>
        <v>3.3468694540980394E-4</v>
      </c>
      <c r="U46" s="7">
        <f t="shared" si="6"/>
        <v>4.0907636537069941E-2</v>
      </c>
    </row>
    <row r="47" spans="1:21" x14ac:dyDescent="0.2">
      <c r="A47" s="118" t="s">
        <v>230</v>
      </c>
      <c r="B47" s="142" t="s">
        <v>61</v>
      </c>
      <c r="C47" s="143">
        <v>30874.264800000001</v>
      </c>
      <c r="D47" s="136" t="s">
        <v>207</v>
      </c>
      <c r="E47" s="20">
        <f t="shared" si="1"/>
        <v>-18701.209187887758</v>
      </c>
      <c r="F47">
        <f t="shared" si="10"/>
        <v>-18701</v>
      </c>
      <c r="G47" s="35">
        <f t="shared" si="2"/>
        <v>-0.20571789999667089</v>
      </c>
      <c r="H47" s="15"/>
      <c r="J47" s="15">
        <f>G47</f>
        <v>-0.20571789999667089</v>
      </c>
      <c r="P47" s="7">
        <f t="shared" si="3"/>
        <v>-0.20656512634521337</v>
      </c>
      <c r="Q47" s="93">
        <f t="shared" si="8"/>
        <v>15855.764800000001</v>
      </c>
      <c r="R47">
        <f t="shared" si="4"/>
        <v>7.1779248566462238E-7</v>
      </c>
      <c r="S47">
        <v>1</v>
      </c>
      <c r="T47">
        <f t="shared" si="5"/>
        <v>7.1779248566462238E-7</v>
      </c>
      <c r="U47" s="7">
        <f t="shared" si="6"/>
        <v>8.4722634854247914E-4</v>
      </c>
    </row>
    <row r="48" spans="1:21" x14ac:dyDescent="0.2">
      <c r="A48" s="118" t="s">
        <v>154</v>
      </c>
      <c r="B48" s="142" t="s">
        <v>61</v>
      </c>
      <c r="C48" s="145">
        <v>30874.264999999999</v>
      </c>
      <c r="D48" s="146" t="s">
        <v>40</v>
      </c>
      <c r="E48">
        <f t="shared" si="1"/>
        <v>-18701.208984514222</v>
      </c>
      <c r="F48">
        <f t="shared" si="10"/>
        <v>-18701</v>
      </c>
      <c r="G48">
        <f t="shared" si="2"/>
        <v>-0.20551789999808534</v>
      </c>
      <c r="H48">
        <f>G48</f>
        <v>-0.20551789999808534</v>
      </c>
      <c r="P48" s="7">
        <f t="shared" si="3"/>
        <v>-0.20656512634521337</v>
      </c>
      <c r="Q48" s="93">
        <f t="shared" si="8"/>
        <v>15855.764999999999</v>
      </c>
      <c r="R48">
        <f t="shared" si="4"/>
        <v>1.0966830221191234E-6</v>
      </c>
      <c r="S48">
        <v>0.2</v>
      </c>
      <c r="T48">
        <f t="shared" si="5"/>
        <v>2.1933660442382468E-7</v>
      </c>
      <c r="U48" s="7">
        <f t="shared" si="6"/>
        <v>1.047226347128033E-3</v>
      </c>
    </row>
    <row r="49" spans="1:31" x14ac:dyDescent="0.2">
      <c r="A49" s="118" t="s">
        <v>23</v>
      </c>
      <c r="B49" s="142" t="s">
        <v>61</v>
      </c>
      <c r="C49" s="145">
        <v>32260.874</v>
      </c>
      <c r="D49" s="146" t="s">
        <v>40</v>
      </c>
      <c r="E49">
        <f t="shared" si="1"/>
        <v>-17291.21108027855</v>
      </c>
      <c r="F49">
        <f t="shared" si="10"/>
        <v>-17291</v>
      </c>
      <c r="G49">
        <f t="shared" si="2"/>
        <v>-0.2075788999973156</v>
      </c>
      <c r="I49">
        <f t="shared" ref="I49:I61" si="11">G49</f>
        <v>-0.2075788999973156</v>
      </c>
      <c r="P49" s="7">
        <f t="shared" si="3"/>
        <v>-0.17614587371473109</v>
      </c>
      <c r="Q49" s="93">
        <f t="shared" si="8"/>
        <v>17242.374</v>
      </c>
      <c r="R49">
        <f t="shared" si="4"/>
        <v>9.8803514128164888E-4</v>
      </c>
      <c r="S49">
        <v>0.1</v>
      </c>
      <c r="T49">
        <f t="shared" si="5"/>
        <v>9.8803514128164896E-5</v>
      </c>
      <c r="U49" s="7">
        <f t="shared" si="6"/>
        <v>-3.1433026282584514E-2</v>
      </c>
    </row>
    <row r="50" spans="1:31" x14ac:dyDescent="0.2">
      <c r="A50" s="118" t="s">
        <v>23</v>
      </c>
      <c r="B50" s="142" t="s">
        <v>62</v>
      </c>
      <c r="C50" s="145">
        <v>32296.794999999998</v>
      </c>
      <c r="D50" s="146" t="s">
        <v>40</v>
      </c>
      <c r="E50">
        <f t="shared" si="1"/>
        <v>-17254.684175637049</v>
      </c>
      <c r="F50">
        <f t="shared" si="10"/>
        <v>-17254.5</v>
      </c>
      <c r="G50">
        <f t="shared" si="2"/>
        <v>-0.1811205499980133</v>
      </c>
      <c r="I50">
        <f t="shared" si="11"/>
        <v>-0.1811205499980133</v>
      </c>
      <c r="P50" s="7">
        <f t="shared" si="3"/>
        <v>-0.17539024828170477</v>
      </c>
      <c r="Q50" s="93">
        <f t="shared" si="8"/>
        <v>17278.294999999998</v>
      </c>
      <c r="R50">
        <f t="shared" si="4"/>
        <v>3.2836357759928523E-5</v>
      </c>
      <c r="S50">
        <v>0.1</v>
      </c>
      <c r="T50">
        <f t="shared" si="5"/>
        <v>3.2836357759928523E-6</v>
      </c>
      <c r="U50" s="7">
        <f t="shared" si="6"/>
        <v>-5.7303017163085335E-3</v>
      </c>
    </row>
    <row r="51" spans="1:31" x14ac:dyDescent="0.2">
      <c r="A51" s="118" t="s">
        <v>23</v>
      </c>
      <c r="B51" s="142" t="s">
        <v>62</v>
      </c>
      <c r="C51" s="145">
        <v>32826.868000000002</v>
      </c>
      <c r="D51" s="146" t="s">
        <v>40</v>
      </c>
      <c r="E51">
        <f t="shared" si="1"/>
        <v>-16715.670063445421</v>
      </c>
      <c r="F51">
        <f t="shared" si="10"/>
        <v>-16715.5</v>
      </c>
      <c r="G51">
        <f t="shared" si="2"/>
        <v>-0.16724244999932125</v>
      </c>
      <c r="I51">
        <f t="shared" si="11"/>
        <v>-0.16724244999932125</v>
      </c>
      <c r="P51" s="7">
        <f t="shared" si="3"/>
        <v>-0.16441880269443518</v>
      </c>
      <c r="Q51" s="93">
        <f t="shared" si="8"/>
        <v>17808.368000000002</v>
      </c>
      <c r="R51">
        <f t="shared" si="4"/>
        <v>7.9729841023903855E-6</v>
      </c>
      <c r="S51">
        <v>0.1</v>
      </c>
      <c r="T51">
        <f t="shared" si="5"/>
        <v>7.9729841023903855E-7</v>
      </c>
      <c r="U51" s="7">
        <f t="shared" si="6"/>
        <v>-2.8236473048860733E-3</v>
      </c>
    </row>
    <row r="52" spans="1:31" x14ac:dyDescent="0.2">
      <c r="A52" s="118" t="s">
        <v>23</v>
      </c>
      <c r="B52" s="142" t="s">
        <v>62</v>
      </c>
      <c r="C52" s="145">
        <v>33002.902999999998</v>
      </c>
      <c r="D52" s="146" t="s">
        <v>40</v>
      </c>
      <c r="E52">
        <f t="shared" si="1"/>
        <v>-16536.665757925897</v>
      </c>
      <c r="F52">
        <f t="shared" si="10"/>
        <v>-16536.5</v>
      </c>
      <c r="G52">
        <f t="shared" si="2"/>
        <v>-0.16300834999856306</v>
      </c>
      <c r="I52">
        <f t="shared" si="11"/>
        <v>-0.16300834999856306</v>
      </c>
      <c r="P52" s="7">
        <f t="shared" si="3"/>
        <v>-0.16085269034795679</v>
      </c>
      <c r="Q52" s="93">
        <f t="shared" si="8"/>
        <v>17984.402999999998</v>
      </c>
      <c r="R52">
        <f t="shared" si="4"/>
        <v>4.6468685292519356E-6</v>
      </c>
      <c r="S52">
        <v>0.1</v>
      </c>
      <c r="T52">
        <f t="shared" si="5"/>
        <v>4.6468685292519358E-7</v>
      </c>
      <c r="U52" s="7">
        <f t="shared" si="6"/>
        <v>-2.1556596506062675E-3</v>
      </c>
      <c r="AE52" t="s">
        <v>170</v>
      </c>
    </row>
    <row r="53" spans="1:31" x14ac:dyDescent="0.2">
      <c r="A53" s="118" t="s">
        <v>23</v>
      </c>
      <c r="B53" s="142" t="s">
        <v>61</v>
      </c>
      <c r="C53" s="145">
        <v>33029.927000000003</v>
      </c>
      <c r="D53" s="146" t="s">
        <v>40</v>
      </c>
      <c r="E53">
        <f t="shared" ref="E53:E84" si="12">+(C53-C$7)/C$8</f>
        <v>-16509.185925208763</v>
      </c>
      <c r="F53">
        <f t="shared" si="10"/>
        <v>-16509</v>
      </c>
      <c r="G53">
        <f t="shared" ref="G53:G84" si="13">+C53-(C$7+F53*C$8)</f>
        <v>-0.18284109999513021</v>
      </c>
      <c r="I53">
        <f t="shared" si="11"/>
        <v>-0.18284109999513021</v>
      </c>
      <c r="P53" s="7">
        <f t="shared" ref="P53:P84" si="14">+D$11+D$12*F53+D$13*F53^2</f>
        <v>-0.16030824676706623</v>
      </c>
      <c r="Q53" s="93">
        <f t="shared" ref="Q53:Q84" si="15">C53-15018.5</f>
        <v>18011.427000000003</v>
      </c>
      <c r="R53">
        <f t="shared" ref="R53:R84" si="16">+(P53-G53)^2</f>
        <v>5.0772947459747314E-4</v>
      </c>
      <c r="S53">
        <v>0.1</v>
      </c>
      <c r="T53">
        <f t="shared" ref="T53:T84" si="17">S53*R53</f>
        <v>5.0772947459747317E-5</v>
      </c>
      <c r="U53" s="7">
        <f t="shared" ref="U53:U84" si="18">+G53-P53</f>
        <v>-2.2532853228063976E-2</v>
      </c>
      <c r="AE53" t="s">
        <v>170</v>
      </c>
    </row>
    <row r="54" spans="1:31" x14ac:dyDescent="0.2">
      <c r="A54" s="118" t="s">
        <v>23</v>
      </c>
      <c r="B54" s="142" t="s">
        <v>62</v>
      </c>
      <c r="C54" s="145">
        <v>33200.57</v>
      </c>
      <c r="D54" s="146" t="s">
        <v>40</v>
      </c>
      <c r="E54">
        <f t="shared" si="12"/>
        <v>-16335.664570326109</v>
      </c>
      <c r="F54">
        <f t="shared" si="10"/>
        <v>-16335.5</v>
      </c>
      <c r="G54">
        <f t="shared" si="13"/>
        <v>-0.16184044999681646</v>
      </c>
      <c r="I54">
        <f t="shared" si="11"/>
        <v>-0.16184044999681646</v>
      </c>
      <c r="P54" s="7">
        <f t="shared" si="14"/>
        <v>-0.15689432256583538</v>
      </c>
      <c r="Q54" s="93">
        <f t="shared" si="15"/>
        <v>18182.07</v>
      </c>
      <c r="R54">
        <f t="shared" si="16"/>
        <v>2.4464176563503488E-5</v>
      </c>
      <c r="S54">
        <v>0.1</v>
      </c>
      <c r="T54">
        <f t="shared" si="17"/>
        <v>2.446417656350349E-6</v>
      </c>
      <c r="U54" s="7">
        <f t="shared" si="18"/>
        <v>-4.9461274309810788E-3</v>
      </c>
    </row>
    <row r="55" spans="1:31" x14ac:dyDescent="0.2">
      <c r="A55" s="118" t="s">
        <v>23</v>
      </c>
      <c r="B55" s="142" t="s">
        <v>61</v>
      </c>
      <c r="C55" s="145">
        <v>33226.607000000004</v>
      </c>
      <c r="D55" s="146" t="s">
        <v>40</v>
      </c>
      <c r="E55">
        <f t="shared" si="12"/>
        <v>-16309.188386028596</v>
      </c>
      <c r="F55">
        <f t="shared" si="10"/>
        <v>-16309</v>
      </c>
      <c r="G55">
        <f t="shared" si="13"/>
        <v>-0.18526109999220353</v>
      </c>
      <c r="I55">
        <f t="shared" si="11"/>
        <v>-0.18526109999220353</v>
      </c>
      <c r="P55" s="7">
        <f t="shared" si="14"/>
        <v>-0.15637608200848324</v>
      </c>
      <c r="Q55" s="93">
        <f t="shared" si="15"/>
        <v>18208.107000000004</v>
      </c>
      <c r="R55">
        <f t="shared" si="16"/>
        <v>8.343442639198443E-4</v>
      </c>
      <c r="S55">
        <v>0.1</v>
      </c>
      <c r="T55">
        <f t="shared" si="17"/>
        <v>8.3434426391984439E-5</v>
      </c>
      <c r="U55" s="7">
        <f t="shared" si="18"/>
        <v>-2.8885017983720285E-2</v>
      </c>
      <c r="AE55" t="s">
        <v>170</v>
      </c>
    </row>
    <row r="56" spans="1:31" x14ac:dyDescent="0.2">
      <c r="A56" s="118" t="s">
        <v>23</v>
      </c>
      <c r="B56" s="142" t="s">
        <v>62</v>
      </c>
      <c r="C56" s="145">
        <v>33486.741999999998</v>
      </c>
      <c r="D56" s="146" t="s">
        <v>40</v>
      </c>
      <c r="E56">
        <f t="shared" si="12"/>
        <v>-16044.665506962949</v>
      </c>
      <c r="F56">
        <f t="shared" si="10"/>
        <v>-16044.5</v>
      </c>
      <c r="G56">
        <f t="shared" si="13"/>
        <v>-0.16276154999650316</v>
      </c>
      <c r="I56">
        <f t="shared" si="11"/>
        <v>-0.16276154999650316</v>
      </c>
      <c r="P56" s="7">
        <f t="shared" si="14"/>
        <v>-0.15124984757907575</v>
      </c>
      <c r="Q56" s="93">
        <f t="shared" si="15"/>
        <v>18468.241999999998</v>
      </c>
      <c r="R56">
        <f t="shared" si="16"/>
        <v>1.325192925474041E-4</v>
      </c>
      <c r="S56">
        <v>0.1</v>
      </c>
      <c r="T56">
        <f t="shared" si="17"/>
        <v>1.3251929254740411E-5</v>
      </c>
      <c r="U56" s="7">
        <f t="shared" si="18"/>
        <v>-1.1511702417427411E-2</v>
      </c>
    </row>
    <row r="57" spans="1:31" x14ac:dyDescent="0.2">
      <c r="A57" s="118" t="s">
        <v>23</v>
      </c>
      <c r="B57" s="142" t="s">
        <v>61</v>
      </c>
      <c r="C57" s="145">
        <v>33506.891000000003</v>
      </c>
      <c r="D57" s="146" t="s">
        <v>40</v>
      </c>
      <c r="E57">
        <f t="shared" si="12"/>
        <v>-16024.176639681364</v>
      </c>
      <c r="F57">
        <f t="shared" si="10"/>
        <v>-16024</v>
      </c>
      <c r="G57">
        <f t="shared" si="13"/>
        <v>-0.17370959999243496</v>
      </c>
      <c r="I57">
        <f t="shared" si="11"/>
        <v>-0.17370959999243496</v>
      </c>
      <c r="P57" s="7">
        <f t="shared" si="14"/>
        <v>-0.15085606172536745</v>
      </c>
      <c r="Q57" s="93">
        <f t="shared" si="15"/>
        <v>18488.391000000003</v>
      </c>
      <c r="R57">
        <f t="shared" si="16"/>
        <v>5.2228421132431918E-4</v>
      </c>
      <c r="S57">
        <v>0.1</v>
      </c>
      <c r="T57">
        <f t="shared" si="17"/>
        <v>5.2228421132431921E-5</v>
      </c>
      <c r="U57" s="7">
        <f t="shared" si="18"/>
        <v>-2.2853538267067514E-2</v>
      </c>
    </row>
    <row r="58" spans="1:31" x14ac:dyDescent="0.2">
      <c r="A58" s="118" t="s">
        <v>23</v>
      </c>
      <c r="B58" s="142" t="s">
        <v>62</v>
      </c>
      <c r="C58" s="145">
        <v>33849.635000000002</v>
      </c>
      <c r="D58" s="146" t="s">
        <v>40</v>
      </c>
      <c r="E58">
        <f t="shared" si="12"/>
        <v>-15675.651336809864</v>
      </c>
      <c r="F58">
        <f t="shared" si="10"/>
        <v>-15675.5</v>
      </c>
      <c r="G58">
        <f t="shared" si="13"/>
        <v>-0.14882644999306649</v>
      </c>
      <c r="I58">
        <f t="shared" si="11"/>
        <v>-0.14882644999306649</v>
      </c>
      <c r="P58" s="7">
        <f t="shared" si="14"/>
        <v>-0.1442392131750658</v>
      </c>
      <c r="Q58" s="93">
        <f t="shared" si="15"/>
        <v>18831.135000000002</v>
      </c>
      <c r="R58">
        <f t="shared" si="16"/>
        <v>2.1042741624421091E-5</v>
      </c>
      <c r="S58">
        <v>0.1</v>
      </c>
      <c r="T58">
        <f t="shared" si="17"/>
        <v>2.1042741624421093E-6</v>
      </c>
      <c r="U58" s="7">
        <f t="shared" si="18"/>
        <v>-4.5872368180006895E-3</v>
      </c>
      <c r="AE58" t="s">
        <v>170</v>
      </c>
    </row>
    <row r="59" spans="1:31" x14ac:dyDescent="0.2">
      <c r="A59" s="118" t="s">
        <v>23</v>
      </c>
      <c r="B59" s="142" t="s">
        <v>61</v>
      </c>
      <c r="C59" s="145">
        <v>33878.644999999997</v>
      </c>
      <c r="D59" s="146" t="s">
        <v>40</v>
      </c>
      <c r="E59">
        <f t="shared" si="12"/>
        <v>-15646.152004841104</v>
      </c>
      <c r="F59">
        <f t="shared" si="10"/>
        <v>-15646</v>
      </c>
      <c r="G59">
        <f t="shared" si="13"/>
        <v>-0.14948339999682503</v>
      </c>
      <c r="I59">
        <f t="shared" si="11"/>
        <v>-0.14948339999682503</v>
      </c>
      <c r="P59" s="7">
        <f t="shared" si="14"/>
        <v>-0.143685828128437</v>
      </c>
      <c r="Q59" s="93">
        <f t="shared" si="15"/>
        <v>18860.144999999997</v>
      </c>
      <c r="R59">
        <f t="shared" si="16"/>
        <v>3.3611839569124265E-5</v>
      </c>
      <c r="S59">
        <v>0.1</v>
      </c>
      <c r="T59">
        <f t="shared" si="17"/>
        <v>3.3611839569124268E-6</v>
      </c>
      <c r="U59" s="7">
        <f t="shared" si="18"/>
        <v>-5.7975718683880295E-3</v>
      </c>
      <c r="AE59" t="s">
        <v>170</v>
      </c>
    </row>
    <row r="60" spans="1:31" x14ac:dyDescent="0.2">
      <c r="A60" s="118" t="s">
        <v>23</v>
      </c>
      <c r="B60" s="142" t="s">
        <v>61</v>
      </c>
      <c r="C60" s="145">
        <v>34296.601999999999</v>
      </c>
      <c r="D60" s="146" t="s">
        <v>40</v>
      </c>
      <c r="E60">
        <f t="shared" si="12"/>
        <v>-15221.145031670851</v>
      </c>
      <c r="F60">
        <f t="shared" si="10"/>
        <v>-15221</v>
      </c>
      <c r="G60">
        <f t="shared" si="13"/>
        <v>-0.14262589999998454</v>
      </c>
      <c r="I60">
        <f t="shared" si="11"/>
        <v>-0.14262589999998454</v>
      </c>
      <c r="P60" s="7">
        <f t="shared" si="14"/>
        <v>-0.13582975952317372</v>
      </c>
      <c r="Q60" s="93">
        <f t="shared" si="15"/>
        <v>19278.101999999999</v>
      </c>
      <c r="R60">
        <f t="shared" si="16"/>
        <v>4.618752538054639E-5</v>
      </c>
      <c r="S60">
        <v>0.1</v>
      </c>
      <c r="T60">
        <f t="shared" si="17"/>
        <v>4.6187525380546397E-6</v>
      </c>
      <c r="U60" s="7">
        <f t="shared" si="18"/>
        <v>-6.7961404768108191E-3</v>
      </c>
    </row>
    <row r="61" spans="1:31" x14ac:dyDescent="0.2">
      <c r="A61" s="118" t="s">
        <v>23</v>
      </c>
      <c r="B61" s="142" t="s">
        <v>62</v>
      </c>
      <c r="C61" s="145">
        <v>34329.538999999997</v>
      </c>
      <c r="D61" s="146" t="s">
        <v>40</v>
      </c>
      <c r="E61">
        <f t="shared" si="12"/>
        <v>-15187.652460245303</v>
      </c>
      <c r="F61">
        <f t="shared" si="10"/>
        <v>-15187.5</v>
      </c>
      <c r="G61">
        <f t="shared" si="13"/>
        <v>-0.14993125000182772</v>
      </c>
      <c r="I61">
        <f t="shared" si="11"/>
        <v>-0.14993125000182772</v>
      </c>
      <c r="P61" s="7">
        <f t="shared" si="14"/>
        <v>-0.13521977448872483</v>
      </c>
      <c r="Q61" s="93">
        <f t="shared" si="15"/>
        <v>19311.038999999997</v>
      </c>
      <c r="R61">
        <f t="shared" si="16"/>
        <v>2.1642751177262609E-4</v>
      </c>
      <c r="S61">
        <v>0.1</v>
      </c>
      <c r="T61">
        <f t="shared" si="17"/>
        <v>2.1642751177262611E-5</v>
      </c>
      <c r="U61" s="7">
        <f t="shared" si="18"/>
        <v>-1.4711475513102895E-2</v>
      </c>
    </row>
    <row r="62" spans="1:31" x14ac:dyDescent="0.2">
      <c r="A62" s="118" t="s">
        <v>157</v>
      </c>
      <c r="B62" s="142" t="s">
        <v>61</v>
      </c>
      <c r="C62" s="147">
        <v>34589.6489</v>
      </c>
      <c r="D62" s="146" t="s">
        <v>40</v>
      </c>
      <c r="E62">
        <f t="shared" si="12"/>
        <v>-14923.155104558909</v>
      </c>
      <c r="F62">
        <f t="shared" si="10"/>
        <v>-14923</v>
      </c>
      <c r="G62">
        <f t="shared" si="13"/>
        <v>-0.15253169999778038</v>
      </c>
      <c r="H62">
        <f>G62</f>
        <v>-0.15253169999778038</v>
      </c>
      <c r="P62" s="7">
        <f t="shared" si="14"/>
        <v>-0.13045113299655048</v>
      </c>
      <c r="Q62" s="93">
        <f t="shared" si="15"/>
        <v>19571.1489</v>
      </c>
      <c r="R62">
        <f t="shared" si="16"/>
        <v>4.8755143909580282E-4</v>
      </c>
      <c r="S62">
        <v>0.2</v>
      </c>
      <c r="T62">
        <f t="shared" si="17"/>
        <v>9.7510287819160574E-5</v>
      </c>
      <c r="U62" s="7">
        <f t="shared" si="18"/>
        <v>-2.20805670012299E-2</v>
      </c>
      <c r="AE62" t="s">
        <v>170</v>
      </c>
    </row>
    <row r="63" spans="1:31" x14ac:dyDescent="0.2">
      <c r="A63" s="118" t="s">
        <v>329</v>
      </c>
      <c r="B63" s="142" t="s">
        <v>61</v>
      </c>
      <c r="C63" s="143">
        <v>34972.214599999999</v>
      </c>
      <c r="D63" s="136" t="s">
        <v>207</v>
      </c>
      <c r="E63" s="20">
        <f t="shared" si="12"/>
        <v>-14534.136401209622</v>
      </c>
      <c r="F63">
        <f t="shared" si="10"/>
        <v>-14534</v>
      </c>
      <c r="G63" s="35">
        <f t="shared" si="13"/>
        <v>-0.13413859999855049</v>
      </c>
      <c r="J63" s="15">
        <f>G63</f>
        <v>-0.13413859999855049</v>
      </c>
      <c r="O63">
        <f ca="1">+C$11+C$12*F63</f>
        <v>0.17174141173900226</v>
      </c>
      <c r="P63" s="7">
        <f t="shared" si="14"/>
        <v>-0.12359111949808992</v>
      </c>
      <c r="Q63" s="93">
        <f t="shared" si="15"/>
        <v>19953.714599999999</v>
      </c>
      <c r="R63">
        <f t="shared" si="16"/>
        <v>1.1124934490759603E-4</v>
      </c>
      <c r="S63">
        <v>1</v>
      </c>
      <c r="T63">
        <f t="shared" si="17"/>
        <v>1.1124934490759603E-4</v>
      </c>
      <c r="U63" s="7">
        <f t="shared" si="18"/>
        <v>-1.0547480500460574E-2</v>
      </c>
    </row>
    <row r="64" spans="1:31" x14ac:dyDescent="0.2">
      <c r="A64" s="118" t="s">
        <v>156</v>
      </c>
      <c r="B64" s="142" t="s">
        <v>61</v>
      </c>
      <c r="C64" s="145">
        <v>35299.699000000001</v>
      </c>
      <c r="D64" s="146" t="s">
        <v>40</v>
      </c>
      <c r="E64">
        <f t="shared" si="12"/>
        <v>-14201.128092688707</v>
      </c>
      <c r="F64">
        <f t="shared" si="10"/>
        <v>-14201</v>
      </c>
      <c r="G64">
        <f t="shared" si="13"/>
        <v>-0.12596789999952307</v>
      </c>
      <c r="I64">
        <f>G64</f>
        <v>-0.12596789999952307</v>
      </c>
      <c r="P64" s="7">
        <f t="shared" si="14"/>
        <v>-0.11786358147501344</v>
      </c>
      <c r="Q64" s="93">
        <f t="shared" si="15"/>
        <v>20281.199000000001</v>
      </c>
      <c r="R64">
        <f t="shared" si="16"/>
        <v>6.5679978746709932E-5</v>
      </c>
      <c r="S64">
        <v>0.1</v>
      </c>
      <c r="T64">
        <f t="shared" si="17"/>
        <v>6.5679978746709934E-6</v>
      </c>
      <c r="U64" s="7">
        <f t="shared" si="18"/>
        <v>-8.1043185245096294E-3</v>
      </c>
    </row>
    <row r="65" spans="1:31" x14ac:dyDescent="0.2">
      <c r="A65" s="118" t="s">
        <v>156</v>
      </c>
      <c r="B65" s="142" t="s">
        <v>62</v>
      </c>
      <c r="C65" s="145">
        <v>35332.648999999998</v>
      </c>
      <c r="D65" s="146" t="s">
        <v>40</v>
      </c>
      <c r="E65">
        <f t="shared" si="12"/>
        <v>-14167.622301983065</v>
      </c>
      <c r="F65">
        <f t="shared" si="10"/>
        <v>-14167.5</v>
      </c>
      <c r="G65">
        <f t="shared" si="13"/>
        <v>-0.12027325000235578</v>
      </c>
      <c r="I65">
        <f>G65</f>
        <v>-0.12027325000235578</v>
      </c>
      <c r="P65" s="7">
        <f t="shared" si="14"/>
        <v>-0.11729478806859195</v>
      </c>
      <c r="Q65" s="93">
        <f t="shared" si="15"/>
        <v>20314.148999999998</v>
      </c>
      <c r="R65">
        <f t="shared" si="16"/>
        <v>8.8712354908801838E-6</v>
      </c>
      <c r="S65">
        <v>0.1</v>
      </c>
      <c r="T65">
        <f t="shared" si="17"/>
        <v>8.871235490880184E-7</v>
      </c>
      <c r="U65" s="7">
        <f t="shared" si="18"/>
        <v>-2.9784619337638318E-3</v>
      </c>
    </row>
    <row r="66" spans="1:31" x14ac:dyDescent="0.2">
      <c r="A66" s="118" t="s">
        <v>158</v>
      </c>
      <c r="B66" s="142" t="s">
        <v>61</v>
      </c>
      <c r="C66" s="147">
        <v>35387.2261</v>
      </c>
      <c r="D66" s="146" t="s">
        <v>40</v>
      </c>
      <c r="E66">
        <f t="shared" si="12"/>
        <v>-14112.124611848885</v>
      </c>
      <c r="F66">
        <f t="shared" si="10"/>
        <v>-14112</v>
      </c>
      <c r="G66">
        <f t="shared" si="13"/>
        <v>-0.12254479999683099</v>
      </c>
      <c r="J66">
        <f>G66</f>
        <v>-0.12254479999683099</v>
      </c>
      <c r="P66" s="7">
        <f t="shared" si="14"/>
        <v>-0.11635543595521176</v>
      </c>
      <c r="Q66" s="93">
        <f t="shared" si="15"/>
        <v>20368.7261</v>
      </c>
      <c r="R66">
        <f t="shared" si="16"/>
        <v>3.8308227239689061E-5</v>
      </c>
      <c r="S66">
        <v>1</v>
      </c>
      <c r="T66">
        <f t="shared" si="17"/>
        <v>3.8308227239689061E-5</v>
      </c>
      <c r="U66" s="7">
        <f t="shared" si="18"/>
        <v>-6.1893640416192247E-3</v>
      </c>
    </row>
    <row r="67" spans="1:31" x14ac:dyDescent="0.2">
      <c r="A67" s="118" t="s">
        <v>159</v>
      </c>
      <c r="B67" s="142" t="s">
        <v>61</v>
      </c>
      <c r="C67" s="147">
        <v>36392.276100000003</v>
      </c>
      <c r="D67" s="146" t="s">
        <v>40</v>
      </c>
      <c r="E67">
        <f t="shared" si="12"/>
        <v>-13090.121730249195</v>
      </c>
      <c r="F67">
        <f t="shared" si="10"/>
        <v>-13090</v>
      </c>
      <c r="G67">
        <f t="shared" si="13"/>
        <v>-0.119710999992094</v>
      </c>
      <c r="J67">
        <f>G67</f>
        <v>-0.119710999992094</v>
      </c>
      <c r="P67" s="7">
        <f t="shared" si="14"/>
        <v>-9.9721563225682458E-2</v>
      </c>
      <c r="Q67" s="93">
        <f t="shared" si="15"/>
        <v>21373.776100000003</v>
      </c>
      <c r="R67">
        <f t="shared" si="16"/>
        <v>3.9957758223836562E-4</v>
      </c>
      <c r="S67">
        <v>1</v>
      </c>
      <c r="T67">
        <f t="shared" si="17"/>
        <v>3.9957758223836562E-4</v>
      </c>
      <c r="U67" s="7">
        <f t="shared" si="18"/>
        <v>-1.9989436766411545E-2</v>
      </c>
      <c r="AE67" t="s">
        <v>170</v>
      </c>
    </row>
    <row r="68" spans="1:31" x14ac:dyDescent="0.2">
      <c r="A68" s="118" t="s">
        <v>329</v>
      </c>
      <c r="B68" s="142" t="s">
        <v>61</v>
      </c>
      <c r="C68" s="143">
        <v>36392.281499999997</v>
      </c>
      <c r="D68" s="136" t="s">
        <v>207</v>
      </c>
      <c r="E68" s="20">
        <f t="shared" si="12"/>
        <v>-13090.116239163623</v>
      </c>
      <c r="F68">
        <f t="shared" si="10"/>
        <v>-13090</v>
      </c>
      <c r="G68" s="35">
        <f t="shared" si="13"/>
        <v>-0.11431099999754224</v>
      </c>
      <c r="H68" s="15"/>
      <c r="J68" s="15">
        <f>G68</f>
        <v>-0.11431099999754224</v>
      </c>
      <c r="O68">
        <f ca="1">+C$11+C$12*F68</f>
        <v>0.15794627222390178</v>
      </c>
      <c r="P68" s="7">
        <f t="shared" si="14"/>
        <v>-9.9721563225682458E-2</v>
      </c>
      <c r="Q68" s="93">
        <f t="shared" si="15"/>
        <v>21373.781499999997</v>
      </c>
      <c r="R68">
        <f t="shared" si="16"/>
        <v>2.1285166532009436E-4</v>
      </c>
      <c r="S68">
        <v>1</v>
      </c>
      <c r="T68">
        <f t="shared" si="17"/>
        <v>2.1285166532009436E-4</v>
      </c>
      <c r="U68" s="7">
        <f t="shared" si="18"/>
        <v>-1.4589436771859782E-2</v>
      </c>
      <c r="AE68" t="s">
        <v>170</v>
      </c>
    </row>
    <row r="69" spans="1:31" x14ac:dyDescent="0.2">
      <c r="A69" s="118" t="s">
        <v>329</v>
      </c>
      <c r="B69" s="142" t="s">
        <v>61</v>
      </c>
      <c r="C69" s="143">
        <v>36392.288399999998</v>
      </c>
      <c r="D69" s="136" t="s">
        <v>207</v>
      </c>
      <c r="E69" s="20">
        <f t="shared" si="12"/>
        <v>-13090.109222776493</v>
      </c>
      <c r="F69">
        <f t="shared" si="10"/>
        <v>-13090</v>
      </c>
      <c r="G69" s="35">
        <f t="shared" si="13"/>
        <v>-0.10741099999722792</v>
      </c>
      <c r="H69" s="15"/>
      <c r="J69" s="15">
        <f>G69</f>
        <v>-0.10741099999722792</v>
      </c>
      <c r="O69">
        <f ca="1">+C$11+C$12*F69</f>
        <v>0.15794627222390178</v>
      </c>
      <c r="P69" s="7">
        <f t="shared" si="14"/>
        <v>-9.9721563225682458E-2</v>
      </c>
      <c r="Q69" s="93">
        <f t="shared" si="15"/>
        <v>21373.788399999998</v>
      </c>
      <c r="R69">
        <f t="shared" si="16"/>
        <v>5.9127437863595471E-5</v>
      </c>
      <c r="S69">
        <v>1</v>
      </c>
      <c r="T69">
        <f t="shared" si="17"/>
        <v>5.9127437863595471E-5</v>
      </c>
      <c r="U69" s="7">
        <f t="shared" si="18"/>
        <v>-7.6894367715454603E-3</v>
      </c>
      <c r="AE69" t="s">
        <v>170</v>
      </c>
    </row>
    <row r="70" spans="1:31" x14ac:dyDescent="0.2">
      <c r="A70" s="118" t="s">
        <v>157</v>
      </c>
      <c r="B70" s="142" t="s">
        <v>61</v>
      </c>
      <c r="C70" s="147">
        <v>36392.303699999997</v>
      </c>
      <c r="D70" s="146" t="s">
        <v>40</v>
      </c>
      <c r="E70">
        <f t="shared" si="12"/>
        <v>-13090.093664700689</v>
      </c>
      <c r="F70">
        <f t="shared" si="10"/>
        <v>-13090</v>
      </c>
      <c r="G70">
        <f t="shared" si="13"/>
        <v>-9.2110999998112675E-2</v>
      </c>
      <c r="H70">
        <f>G70</f>
        <v>-9.2110999998112675E-2</v>
      </c>
      <c r="P70" s="7">
        <f t="shared" si="14"/>
        <v>-9.9721563225682458E-2</v>
      </c>
      <c r="Q70" s="93">
        <f t="shared" si="15"/>
        <v>21373.803699999997</v>
      </c>
      <c r="R70">
        <f t="shared" si="16"/>
        <v>5.7920672640837399E-5</v>
      </c>
      <c r="S70">
        <v>0.2</v>
      </c>
      <c r="T70">
        <f t="shared" si="17"/>
        <v>1.158413452816748E-5</v>
      </c>
      <c r="U70" s="7">
        <f t="shared" si="18"/>
        <v>7.6105632275697832E-3</v>
      </c>
      <c r="AE70" t="s">
        <v>170</v>
      </c>
    </row>
    <row r="71" spans="1:31" x14ac:dyDescent="0.2">
      <c r="A71" s="118" t="s">
        <v>169</v>
      </c>
      <c r="B71" s="142" t="s">
        <v>62</v>
      </c>
      <c r="C71" s="147">
        <v>36483.248399999997</v>
      </c>
      <c r="D71" s="146" t="s">
        <v>40</v>
      </c>
      <c r="E71">
        <f t="shared" si="12"/>
        <v>-12997.614936810316</v>
      </c>
      <c r="F71">
        <f t="shared" si="10"/>
        <v>-12997.5</v>
      </c>
      <c r="G71">
        <f t="shared" si="13"/>
        <v>-0.11303025000233902</v>
      </c>
      <c r="J71">
        <f>G71</f>
        <v>-0.11303025000233902</v>
      </c>
      <c r="P71" s="7">
        <f t="shared" si="14"/>
        <v>-9.8278189049282608E-2</v>
      </c>
      <c r="Q71" s="93">
        <f t="shared" si="15"/>
        <v>21464.748399999997</v>
      </c>
      <c r="R71">
        <f t="shared" si="16"/>
        <v>2.1762330236269157E-4</v>
      </c>
      <c r="S71">
        <v>1</v>
      </c>
      <c r="T71">
        <f t="shared" si="17"/>
        <v>2.1762330236269157E-4</v>
      </c>
      <c r="U71" s="7">
        <f t="shared" si="18"/>
        <v>-1.4752060953056409E-2</v>
      </c>
      <c r="AE71" t="s">
        <v>170</v>
      </c>
    </row>
    <row r="72" spans="1:31" x14ac:dyDescent="0.2">
      <c r="A72" s="118" t="s">
        <v>169</v>
      </c>
      <c r="B72" s="142" t="s">
        <v>61</v>
      </c>
      <c r="C72" s="147">
        <v>36518.165999999997</v>
      </c>
      <c r="D72" s="146" t="s">
        <v>40</v>
      </c>
      <c r="E72">
        <f t="shared" si="12"/>
        <v>-12962.108357218707</v>
      </c>
      <c r="F72">
        <f t="shared" si="10"/>
        <v>-12962</v>
      </c>
      <c r="G72">
        <f t="shared" si="13"/>
        <v>-0.1065597999986494</v>
      </c>
      <c r="J72">
        <f>G72</f>
        <v>-0.1065597999986494</v>
      </c>
      <c r="P72" s="7">
        <f t="shared" si="14"/>
        <v>-9.7726984322037122E-2</v>
      </c>
      <c r="Q72" s="93">
        <f t="shared" si="15"/>
        <v>21499.665999999997</v>
      </c>
      <c r="R72">
        <f t="shared" si="16"/>
        <v>7.8018632777007547E-5</v>
      </c>
      <c r="S72">
        <v>1</v>
      </c>
      <c r="T72">
        <f t="shared" si="17"/>
        <v>7.8018632777007547E-5</v>
      </c>
      <c r="U72" s="7">
        <f t="shared" si="18"/>
        <v>-8.832815676612274E-3</v>
      </c>
    </row>
    <row r="73" spans="1:31" x14ac:dyDescent="0.2">
      <c r="A73" s="118" t="s">
        <v>161</v>
      </c>
      <c r="B73" s="142" t="s">
        <v>61</v>
      </c>
      <c r="C73" s="147">
        <v>36720.752899999999</v>
      </c>
      <c r="D73" s="146" t="s">
        <v>160</v>
      </c>
      <c r="E73">
        <f t="shared" si="12"/>
        <v>-12756.104282223087</v>
      </c>
      <c r="F73">
        <f t="shared" si="10"/>
        <v>-12756</v>
      </c>
      <c r="G73">
        <f t="shared" si="13"/>
        <v>-0.1025523999996949</v>
      </c>
      <c r="J73">
        <f>G73</f>
        <v>-0.1025523999996949</v>
      </c>
      <c r="P73" s="7">
        <f t="shared" si="14"/>
        <v>-9.4558430200926108E-2</v>
      </c>
      <c r="Q73" s="93">
        <f t="shared" si="15"/>
        <v>21702.252899999999</v>
      </c>
      <c r="R73">
        <f t="shared" si="16"/>
        <v>6.3903553143627542E-5</v>
      </c>
      <c r="S73">
        <v>1</v>
      </c>
      <c r="T73">
        <f t="shared" si="17"/>
        <v>6.3903553143627542E-5</v>
      </c>
      <c r="U73" s="7">
        <f t="shared" si="18"/>
        <v>-7.9939697987687908E-3</v>
      </c>
    </row>
    <row r="74" spans="1:31" x14ac:dyDescent="0.2">
      <c r="A74" s="118" t="s">
        <v>169</v>
      </c>
      <c r="B74" s="142" t="s">
        <v>61</v>
      </c>
      <c r="C74" s="147">
        <v>36869.246500000001</v>
      </c>
      <c r="D74" s="146" t="s">
        <v>40</v>
      </c>
      <c r="E74">
        <f t="shared" si="12"/>
        <v>-12605.105936768517</v>
      </c>
      <c r="F74">
        <f t="shared" si="10"/>
        <v>-12605</v>
      </c>
      <c r="G74">
        <f t="shared" si="13"/>
        <v>-0.10417949999828124</v>
      </c>
      <c r="J74">
        <f>G74</f>
        <v>-0.10417949999828124</v>
      </c>
      <c r="P74" s="7">
        <f t="shared" si="14"/>
        <v>-9.2268341469598558E-2</v>
      </c>
      <c r="Q74" s="93">
        <f t="shared" si="15"/>
        <v>21850.746500000001</v>
      </c>
      <c r="R74">
        <f t="shared" si="16"/>
        <v>1.418756974954103E-4</v>
      </c>
      <c r="S74">
        <v>1</v>
      </c>
      <c r="T74">
        <f t="shared" si="17"/>
        <v>1.418756974954103E-4</v>
      </c>
      <c r="U74" s="7">
        <f t="shared" si="18"/>
        <v>-1.1911158528682686E-2</v>
      </c>
      <c r="AE74" t="s">
        <v>170</v>
      </c>
    </row>
    <row r="75" spans="1:31" x14ac:dyDescent="0.2">
      <c r="A75" s="118" t="s">
        <v>162</v>
      </c>
      <c r="B75" s="142" t="s">
        <v>62</v>
      </c>
      <c r="C75" s="145">
        <v>36899.25</v>
      </c>
      <c r="D75" s="146" t="s">
        <v>40</v>
      </c>
      <c r="E75">
        <f t="shared" si="12"/>
        <v>-12574.596346740087</v>
      </c>
      <c r="F75">
        <f t="shared" si="10"/>
        <v>-12574.5</v>
      </c>
      <c r="G75">
        <f t="shared" si="13"/>
        <v>-9.474854999280069E-2</v>
      </c>
      <c r="I75">
        <f>G75</f>
        <v>-9.474854999280069E-2</v>
      </c>
      <c r="P75" s="7">
        <f t="shared" si="14"/>
        <v>-9.1809110526618248E-2</v>
      </c>
      <c r="Q75" s="93">
        <f t="shared" si="15"/>
        <v>21880.75</v>
      </c>
      <c r="R75">
        <f t="shared" si="16"/>
        <v>8.6403043753509194E-6</v>
      </c>
      <c r="S75">
        <v>0.1</v>
      </c>
      <c r="T75">
        <f t="shared" si="17"/>
        <v>8.6403043753509198E-7</v>
      </c>
      <c r="U75" s="7">
        <f t="shared" si="18"/>
        <v>-2.9394394661824419E-3</v>
      </c>
      <c r="AE75" t="s">
        <v>170</v>
      </c>
    </row>
    <row r="76" spans="1:31" x14ac:dyDescent="0.2">
      <c r="A76" s="118" t="s">
        <v>162</v>
      </c>
      <c r="B76" s="142" t="s">
        <v>62</v>
      </c>
      <c r="C76" s="145">
        <v>37253.275999999998</v>
      </c>
      <c r="D76" s="146" t="s">
        <v>40</v>
      </c>
      <c r="E76">
        <f t="shared" si="12"/>
        <v>-12214.59874248039</v>
      </c>
      <c r="F76">
        <f t="shared" ref="F76:F107" si="19">ROUND(2*E76,0)/2</f>
        <v>-12214.5</v>
      </c>
      <c r="G76">
        <f t="shared" si="13"/>
        <v>-9.7104549997311551E-2</v>
      </c>
      <c r="I76">
        <f>G76</f>
        <v>-9.7104549997311551E-2</v>
      </c>
      <c r="P76" s="7">
        <f t="shared" si="14"/>
        <v>-8.6473413687764275E-2</v>
      </c>
      <c r="Q76" s="93">
        <f t="shared" si="15"/>
        <v>22234.775999999998</v>
      </c>
      <c r="R76">
        <f t="shared" si="16"/>
        <v>1.1302105923217448E-4</v>
      </c>
      <c r="S76">
        <v>0.1</v>
      </c>
      <c r="T76">
        <f t="shared" si="17"/>
        <v>1.1302105923217449E-5</v>
      </c>
      <c r="U76" s="7">
        <f t="shared" si="18"/>
        <v>-1.0631136309547276E-2</v>
      </c>
      <c r="AE76" t="s">
        <v>170</v>
      </c>
    </row>
    <row r="77" spans="1:31" x14ac:dyDescent="0.2">
      <c r="A77" s="118" t="s">
        <v>169</v>
      </c>
      <c r="B77" s="142" t="s">
        <v>62</v>
      </c>
      <c r="C77" s="147">
        <v>37547.333599999998</v>
      </c>
      <c r="D77" s="146" t="s">
        <v>40</v>
      </c>
      <c r="E77">
        <f t="shared" si="12"/>
        <v>-11915.581067184346</v>
      </c>
      <c r="F77">
        <f t="shared" si="19"/>
        <v>-11915.5</v>
      </c>
      <c r="G77">
        <f t="shared" si="13"/>
        <v>-7.9722449998371303E-2</v>
      </c>
      <c r="J77">
        <f>G77</f>
        <v>-7.9722449998371303E-2</v>
      </c>
      <c r="P77" s="7">
        <f t="shared" si="14"/>
        <v>-8.2160586613166525E-2</v>
      </c>
      <c r="Q77" s="93">
        <f t="shared" si="15"/>
        <v>22528.833599999998</v>
      </c>
      <c r="R77">
        <f t="shared" si="16"/>
        <v>5.9445101524051054E-6</v>
      </c>
      <c r="S77">
        <v>1</v>
      </c>
      <c r="T77">
        <f t="shared" si="17"/>
        <v>5.9445101524051054E-6</v>
      </c>
      <c r="U77" s="7">
        <f t="shared" si="18"/>
        <v>2.4381366147952221E-3</v>
      </c>
      <c r="AE77" t="s">
        <v>170</v>
      </c>
    </row>
    <row r="78" spans="1:31" x14ac:dyDescent="0.2">
      <c r="A78" s="118" t="s">
        <v>169</v>
      </c>
      <c r="B78" s="142" t="s">
        <v>62</v>
      </c>
      <c r="C78" s="147">
        <v>37900.377699999997</v>
      </c>
      <c r="D78" s="146" t="s">
        <v>40</v>
      </c>
      <c r="E78">
        <f t="shared" si="12"/>
        <v>-11556.581925318998</v>
      </c>
      <c r="F78">
        <f t="shared" si="19"/>
        <v>-11556.5</v>
      </c>
      <c r="G78">
        <f t="shared" si="13"/>
        <v>-8.0566349999571685E-2</v>
      </c>
      <c r="J78">
        <f>G78</f>
        <v>-8.0566349999571685E-2</v>
      </c>
      <c r="P78" s="7">
        <f t="shared" si="14"/>
        <v>-7.712469103891334E-2</v>
      </c>
      <c r="Q78" s="93">
        <f t="shared" si="15"/>
        <v>22881.877699999997</v>
      </c>
      <c r="R78">
        <f t="shared" si="16"/>
        <v>1.1845016401479878E-5</v>
      </c>
      <c r="S78">
        <v>1</v>
      </c>
      <c r="T78">
        <f t="shared" si="17"/>
        <v>1.1845016401479878E-5</v>
      </c>
      <c r="U78" s="7">
        <f t="shared" si="18"/>
        <v>-3.4416589606583448E-3</v>
      </c>
      <c r="AE78" t="s">
        <v>170</v>
      </c>
    </row>
    <row r="79" spans="1:31" x14ac:dyDescent="0.2">
      <c r="A79" s="118" t="s">
        <v>162</v>
      </c>
      <c r="B79" s="142" t="s">
        <v>61</v>
      </c>
      <c r="C79" s="145">
        <v>37933.313000000002</v>
      </c>
      <c r="D79" s="146" t="s">
        <v>40</v>
      </c>
      <c r="E79">
        <f t="shared" si="12"/>
        <v>-11523.091082568533</v>
      </c>
      <c r="F79">
        <f t="shared" si="19"/>
        <v>-11523</v>
      </c>
      <c r="G79">
        <f t="shared" si="13"/>
        <v>-8.9571699994849041E-2</v>
      </c>
      <c r="I79">
        <f>G79</f>
        <v>-8.9571699994849041E-2</v>
      </c>
      <c r="P79" s="7">
        <f t="shared" si="14"/>
        <v>-7.666269298574524E-2</v>
      </c>
      <c r="Q79" s="93">
        <f t="shared" si="15"/>
        <v>22914.813000000002</v>
      </c>
      <c r="R79">
        <f t="shared" si="16"/>
        <v>1.6664246196109107E-4</v>
      </c>
      <c r="S79">
        <v>0.1</v>
      </c>
      <c r="T79">
        <f t="shared" si="17"/>
        <v>1.6664246196109108E-5</v>
      </c>
      <c r="U79" s="7">
        <f t="shared" si="18"/>
        <v>-1.2909007009103801E-2</v>
      </c>
    </row>
    <row r="80" spans="1:31" x14ac:dyDescent="0.2">
      <c r="A80" s="118" t="s">
        <v>162</v>
      </c>
      <c r="B80" s="142" t="s">
        <v>62</v>
      </c>
      <c r="C80" s="145">
        <v>38255.421999999999</v>
      </c>
      <c r="D80" s="146" t="s">
        <v>40</v>
      </c>
      <c r="E80">
        <f t="shared" si="12"/>
        <v>-11195.548844680678</v>
      </c>
      <c r="F80">
        <f t="shared" si="19"/>
        <v>-11195.5</v>
      </c>
      <c r="G80">
        <f t="shared" si="13"/>
        <v>-4.8034449995611794E-2</v>
      </c>
      <c r="I80">
        <f>G80</f>
        <v>-4.8034449995611794E-2</v>
      </c>
      <c r="P80" s="7">
        <f t="shared" si="14"/>
        <v>-7.2217405948592758E-2</v>
      </c>
      <c r="Q80" s="93">
        <f t="shared" si="15"/>
        <v>23236.921999999999</v>
      </c>
      <c r="R80">
        <f t="shared" si="16"/>
        <v>5.8481535862381741E-4</v>
      </c>
      <c r="S80">
        <v>0.1</v>
      </c>
      <c r="T80">
        <f t="shared" si="17"/>
        <v>5.8481535862381741E-5</v>
      </c>
      <c r="U80" s="7">
        <f t="shared" si="18"/>
        <v>2.4182955952980964E-2</v>
      </c>
    </row>
    <row r="81" spans="1:42" x14ac:dyDescent="0.2">
      <c r="A81" s="118" t="s">
        <v>169</v>
      </c>
      <c r="B81" s="142" t="s">
        <v>61</v>
      </c>
      <c r="C81" s="147">
        <v>38287.355000000003</v>
      </c>
      <c r="D81" s="146" t="s">
        <v>40</v>
      </c>
      <c r="E81">
        <f t="shared" si="12"/>
        <v>-11163.077208425637</v>
      </c>
      <c r="F81">
        <f t="shared" si="19"/>
        <v>-11163</v>
      </c>
      <c r="G81">
        <f t="shared" si="13"/>
        <v>-7.5927699996100273E-2</v>
      </c>
      <c r="J81">
        <f>G81</f>
        <v>-7.5927699996100273E-2</v>
      </c>
      <c r="P81" s="7">
        <f t="shared" si="14"/>
        <v>-7.1783322716206258E-2</v>
      </c>
      <c r="Q81" s="93">
        <f t="shared" si="15"/>
        <v>23268.855000000003</v>
      </c>
      <c r="R81">
        <f t="shared" si="16"/>
        <v>1.7175863038101719E-5</v>
      </c>
      <c r="S81">
        <v>1</v>
      </c>
      <c r="T81">
        <f t="shared" si="17"/>
        <v>1.7175863038101719E-5</v>
      </c>
      <c r="U81" s="7">
        <f t="shared" si="18"/>
        <v>-4.1443772798940154E-3</v>
      </c>
      <c r="Y81" s="7"/>
      <c r="Z81" s="7"/>
      <c r="AA81" s="7"/>
      <c r="AB81" s="7"/>
      <c r="AC81" s="7"/>
      <c r="AJ81" t="s">
        <v>46</v>
      </c>
      <c r="AP81" t="s">
        <v>41</v>
      </c>
    </row>
    <row r="82" spans="1:42" x14ac:dyDescent="0.2">
      <c r="A82" s="118" t="s">
        <v>162</v>
      </c>
      <c r="B82" s="142" t="s">
        <v>61</v>
      </c>
      <c r="C82" s="145">
        <v>38288.341</v>
      </c>
      <c r="D82" s="146" t="s">
        <v>40</v>
      </c>
      <c r="E82">
        <f t="shared" si="12"/>
        <v>-11162.07457687372</v>
      </c>
      <c r="F82">
        <f t="shared" si="19"/>
        <v>-11162</v>
      </c>
      <c r="G82">
        <f t="shared" si="13"/>
        <v>-7.33397999938461E-2</v>
      </c>
      <c r="I82">
        <f>G82</f>
        <v>-7.33397999938461E-2</v>
      </c>
      <c r="P82" s="7">
        <f t="shared" si="14"/>
        <v>-7.1769986501030419E-2</v>
      </c>
      <c r="Q82" s="93">
        <f t="shared" si="15"/>
        <v>23269.841</v>
      </c>
      <c r="R82">
        <f t="shared" si="16"/>
        <v>2.4643144022261661E-6</v>
      </c>
      <c r="S82">
        <v>0.1</v>
      </c>
      <c r="T82">
        <f t="shared" si="17"/>
        <v>2.4643144022261662E-7</v>
      </c>
      <c r="U82" s="7">
        <f t="shared" si="18"/>
        <v>-1.5698134928156804E-3</v>
      </c>
      <c r="Y82" s="7"/>
      <c r="Z82" s="7"/>
      <c r="AA82" s="7"/>
      <c r="AB82" s="7"/>
      <c r="AC82" s="7"/>
      <c r="AJ82" t="s">
        <v>48</v>
      </c>
      <c r="AP82" t="s">
        <v>41</v>
      </c>
    </row>
    <row r="83" spans="1:42" x14ac:dyDescent="0.2">
      <c r="A83" s="118" t="s">
        <v>163</v>
      </c>
      <c r="B83" s="142" t="s">
        <v>61</v>
      </c>
      <c r="C83" s="147">
        <v>38994.440499999997</v>
      </c>
      <c r="D83" s="146" t="s">
        <v>160</v>
      </c>
      <c r="E83">
        <f t="shared" si="12"/>
        <v>-10444.06480253802</v>
      </c>
      <c r="F83">
        <f t="shared" si="19"/>
        <v>-10444</v>
      </c>
      <c r="G83">
        <f t="shared" si="13"/>
        <v>-6.3727599997946527E-2</v>
      </c>
      <c r="J83">
        <f t="shared" ref="J83:J91" si="20">G83</f>
        <v>-6.3727599997946527E-2</v>
      </c>
      <c r="P83" s="7">
        <f t="shared" si="14"/>
        <v>-6.2505746551405783E-2</v>
      </c>
      <c r="Q83" s="93">
        <f t="shared" si="15"/>
        <v>23975.940499999997</v>
      </c>
      <c r="R83">
        <f t="shared" si="16"/>
        <v>1.4929258448234942E-6</v>
      </c>
      <c r="S83">
        <v>1</v>
      </c>
      <c r="T83">
        <f t="shared" si="17"/>
        <v>1.4929258448234942E-6</v>
      </c>
      <c r="U83" s="7">
        <f t="shared" si="18"/>
        <v>-1.2218534465407438E-3</v>
      </c>
      <c r="Y83" s="7"/>
      <c r="Z83" s="7"/>
      <c r="AA83" s="7"/>
      <c r="AB83" s="7"/>
      <c r="AC83" s="7"/>
      <c r="AJ83" t="s">
        <v>42</v>
      </c>
      <c r="AK83">
        <v>7</v>
      </c>
      <c r="AM83" t="s">
        <v>45</v>
      </c>
      <c r="AP83" t="s">
        <v>43</v>
      </c>
    </row>
    <row r="84" spans="1:42" x14ac:dyDescent="0.2">
      <c r="A84" s="118" t="s">
        <v>164</v>
      </c>
      <c r="B84" s="142" t="s">
        <v>62</v>
      </c>
      <c r="C84" s="147">
        <v>39027.385900000001</v>
      </c>
      <c r="D84" s="146" t="s">
        <v>160</v>
      </c>
      <c r="E84">
        <f t="shared" si="12"/>
        <v>-10410.563689423789</v>
      </c>
      <c r="F84">
        <f t="shared" si="19"/>
        <v>-10410.5</v>
      </c>
      <c r="G84">
        <f t="shared" si="13"/>
        <v>-6.2632949993712828E-2</v>
      </c>
      <c r="J84">
        <f t="shared" si="20"/>
        <v>-6.2632949993712828E-2</v>
      </c>
      <c r="P84" s="7">
        <f t="shared" si="14"/>
        <v>-6.2088675641551884E-2</v>
      </c>
      <c r="Q84" s="93">
        <f t="shared" si="15"/>
        <v>24008.885900000001</v>
      </c>
      <c r="R84">
        <f t="shared" si="16"/>
        <v>2.9623457042021485E-7</v>
      </c>
      <c r="S84">
        <v>1</v>
      </c>
      <c r="T84">
        <f t="shared" si="17"/>
        <v>2.9623457042021485E-7</v>
      </c>
      <c r="U84" s="7">
        <f t="shared" si="18"/>
        <v>-5.4427435216094361E-4</v>
      </c>
      <c r="Y84" s="7"/>
      <c r="Z84" s="7"/>
      <c r="AA84" s="7"/>
      <c r="AB84" s="7"/>
      <c r="AC84" s="7"/>
      <c r="AJ84" t="s">
        <v>42</v>
      </c>
      <c r="AK84">
        <v>8</v>
      </c>
      <c r="AM84" t="s">
        <v>45</v>
      </c>
      <c r="AP84" t="s">
        <v>43</v>
      </c>
    </row>
    <row r="85" spans="1:42" x14ac:dyDescent="0.2">
      <c r="A85" s="118" t="s">
        <v>163</v>
      </c>
      <c r="B85" s="142" t="s">
        <v>61</v>
      </c>
      <c r="C85" s="147">
        <v>39067.214200000002</v>
      </c>
      <c r="D85" s="146" t="s">
        <v>160</v>
      </c>
      <c r="E85">
        <f t="shared" ref="E85:E116" si="21">+(C85-C$7)/C$8</f>
        <v>-10370.063577619185</v>
      </c>
      <c r="F85">
        <f t="shared" si="19"/>
        <v>-10370</v>
      </c>
      <c r="G85">
        <f t="shared" ref="G85:G116" si="22">+C85-(C$7+F85*C$8)</f>
        <v>-6.2522999993234407E-2</v>
      </c>
      <c r="J85">
        <f t="shared" si="20"/>
        <v>-6.2522999993234407E-2</v>
      </c>
      <c r="P85" s="7">
        <f t="shared" ref="P85:P116" si="23">+D$11+D$12*F85+D$13*F85^2</f>
        <v>-6.1586262014643324E-2</v>
      </c>
      <c r="Q85" s="93">
        <f t="shared" ref="Q85:Q116" si="24">C85-15018.5</f>
        <v>24048.714200000002</v>
      </c>
      <c r="R85">
        <f t="shared" ref="R85:R116" si="25">+(P85-G85)^2</f>
        <v>8.7747804053490854E-7</v>
      </c>
      <c r="S85">
        <v>1</v>
      </c>
      <c r="T85">
        <f t="shared" ref="T85:T116" si="26">S85*R85</f>
        <v>8.7747804053490854E-7</v>
      </c>
      <c r="U85" s="7">
        <f t="shared" ref="U85:U116" si="27">+G85-P85</f>
        <v>-9.3673797859108315E-4</v>
      </c>
      <c r="Y85" s="7"/>
      <c r="Z85" s="7"/>
      <c r="AA85" s="7"/>
      <c r="AB85" s="7"/>
      <c r="AC85" s="7"/>
      <c r="AJ85" t="s">
        <v>42</v>
      </c>
      <c r="AK85">
        <v>6</v>
      </c>
      <c r="AM85" t="s">
        <v>45</v>
      </c>
      <c r="AP85" t="s">
        <v>43</v>
      </c>
    </row>
    <row r="86" spans="1:42" x14ac:dyDescent="0.2">
      <c r="A86" s="118" t="s">
        <v>169</v>
      </c>
      <c r="B86" s="142" t="s">
        <v>61</v>
      </c>
      <c r="C86" s="147">
        <v>39356.332999999999</v>
      </c>
      <c r="D86" s="146" t="s">
        <v>40</v>
      </c>
      <c r="E86">
        <f t="shared" si="21"/>
        <v>-10076.068008518503</v>
      </c>
      <c r="F86">
        <f t="shared" si="19"/>
        <v>-10076</v>
      </c>
      <c r="G86">
        <f t="shared" si="22"/>
        <v>-6.6880400001537055E-2</v>
      </c>
      <c r="J86">
        <f t="shared" si="20"/>
        <v>-6.6880400001537055E-2</v>
      </c>
      <c r="P86" s="7">
        <f t="shared" si="23"/>
        <v>-5.7998387043037926E-2</v>
      </c>
      <c r="Q86" s="93">
        <f t="shared" si="24"/>
        <v>24337.832999999999</v>
      </c>
      <c r="R86">
        <f t="shared" si="25"/>
        <v>7.8890154194946455E-5</v>
      </c>
      <c r="S86">
        <v>1</v>
      </c>
      <c r="T86">
        <f t="shared" si="26"/>
        <v>7.8890154194946455E-5</v>
      </c>
      <c r="U86" s="7">
        <f t="shared" si="27"/>
        <v>-8.8820129584991289E-3</v>
      </c>
      <c r="AJ86" t="s">
        <v>42</v>
      </c>
      <c r="AK86">
        <v>9</v>
      </c>
      <c r="AM86" t="s">
        <v>45</v>
      </c>
      <c r="AP86" t="s">
        <v>43</v>
      </c>
    </row>
    <row r="87" spans="1:42" x14ac:dyDescent="0.2">
      <c r="A87" s="118" t="s">
        <v>169</v>
      </c>
      <c r="B87" s="148" t="s">
        <v>62</v>
      </c>
      <c r="C87" s="147">
        <v>40808.376300000004</v>
      </c>
      <c r="D87" s="146" t="s">
        <v>40</v>
      </c>
      <c r="E87">
        <f t="shared" si="21"/>
        <v>-8599.5320781592927</v>
      </c>
      <c r="F87">
        <f t="shared" si="19"/>
        <v>-8599.5</v>
      </c>
      <c r="G87">
        <f t="shared" si="22"/>
        <v>-3.1546049991447944E-2</v>
      </c>
      <c r="J87">
        <f t="shared" si="20"/>
        <v>-3.1546049991447944E-2</v>
      </c>
      <c r="P87" s="7">
        <f t="shared" si="23"/>
        <v>-4.1555351520246614E-2</v>
      </c>
      <c r="Q87" s="93">
        <f t="shared" si="24"/>
        <v>25789.876300000004</v>
      </c>
      <c r="R87">
        <f t="shared" si="25"/>
        <v>1.0018611709441139E-4</v>
      </c>
      <c r="S87">
        <v>1</v>
      </c>
      <c r="T87">
        <f t="shared" si="26"/>
        <v>1.0018611709441139E-4</v>
      </c>
      <c r="U87" s="7">
        <f t="shared" si="27"/>
        <v>1.000930152879867E-2</v>
      </c>
      <c r="AJ87" t="s">
        <v>42</v>
      </c>
      <c r="AK87">
        <v>9</v>
      </c>
      <c r="AM87" t="s">
        <v>45</v>
      </c>
      <c r="AP87" t="s">
        <v>43</v>
      </c>
    </row>
    <row r="88" spans="1:42" x14ac:dyDescent="0.2">
      <c r="A88" s="118" t="s">
        <v>169</v>
      </c>
      <c r="B88" s="148" t="s">
        <v>62</v>
      </c>
      <c r="C88" s="147">
        <v>41513.493499999997</v>
      </c>
      <c r="D88" s="146" t="s">
        <v>40</v>
      </c>
      <c r="E88">
        <f t="shared" si="21"/>
        <v>-7882.5211729650264</v>
      </c>
      <c r="F88">
        <f t="shared" si="19"/>
        <v>-7882.5</v>
      </c>
      <c r="G88">
        <f t="shared" si="22"/>
        <v>-2.0821750003960915E-2</v>
      </c>
      <c r="J88">
        <f t="shared" si="20"/>
        <v>-2.0821750003960915E-2</v>
      </c>
      <c r="P88" s="7">
        <f t="shared" si="23"/>
        <v>-3.4518445956157044E-2</v>
      </c>
      <c r="Q88" s="93">
        <f t="shared" si="24"/>
        <v>26494.993499999997</v>
      </c>
      <c r="R88">
        <f t="shared" si="25"/>
        <v>1.8759948000690582E-4</v>
      </c>
      <c r="S88">
        <v>1</v>
      </c>
      <c r="T88">
        <f t="shared" si="26"/>
        <v>1.8759948000690582E-4</v>
      </c>
      <c r="U88" s="7">
        <f t="shared" si="27"/>
        <v>1.3696695952196129E-2</v>
      </c>
      <c r="AJ88" t="s">
        <v>44</v>
      </c>
      <c r="AP88" t="s">
        <v>41</v>
      </c>
    </row>
    <row r="89" spans="1:42" x14ac:dyDescent="0.2">
      <c r="A89" s="118" t="s">
        <v>169</v>
      </c>
      <c r="B89" s="148" t="s">
        <v>61</v>
      </c>
      <c r="C89" s="147">
        <v>42253.485699999997</v>
      </c>
      <c r="D89" s="146" t="s">
        <v>40</v>
      </c>
      <c r="E89">
        <f t="shared" si="21"/>
        <v>-7130.0470067431543</v>
      </c>
      <c r="F89">
        <f t="shared" si="19"/>
        <v>-7130</v>
      </c>
      <c r="G89">
        <f t="shared" si="22"/>
        <v>-4.6226999998907559E-2</v>
      </c>
      <c r="J89">
        <f t="shared" si="20"/>
        <v>-4.6226999998907559E-2</v>
      </c>
      <c r="P89" s="7">
        <f t="shared" si="23"/>
        <v>-2.7799645373960458E-2</v>
      </c>
      <c r="Q89" s="93">
        <f t="shared" si="24"/>
        <v>27234.985699999997</v>
      </c>
      <c r="R89">
        <f t="shared" si="25"/>
        <v>3.3956739847355931E-4</v>
      </c>
      <c r="S89">
        <v>1</v>
      </c>
      <c r="T89">
        <f t="shared" si="26"/>
        <v>3.3956739847355931E-4</v>
      </c>
      <c r="U89" s="7">
        <f t="shared" si="27"/>
        <v>-1.8427354624947101E-2</v>
      </c>
      <c r="AJ89" t="s">
        <v>44</v>
      </c>
      <c r="AP89" t="s">
        <v>41</v>
      </c>
    </row>
    <row r="90" spans="1:42" x14ac:dyDescent="0.2">
      <c r="A90" s="118" t="s">
        <v>169</v>
      </c>
      <c r="B90" s="148" t="s">
        <v>62</v>
      </c>
      <c r="C90" s="147">
        <v>42362.161699999997</v>
      </c>
      <c r="D90" s="146" t="s">
        <v>40</v>
      </c>
      <c r="E90">
        <f t="shared" si="21"/>
        <v>-7019.537892608806</v>
      </c>
      <c r="F90">
        <f t="shared" si="19"/>
        <v>-7019.5</v>
      </c>
      <c r="G90">
        <f t="shared" si="22"/>
        <v>-3.7264049999066629E-2</v>
      </c>
      <c r="J90">
        <f t="shared" si="20"/>
        <v>-3.7264049999066629E-2</v>
      </c>
      <c r="P90" s="7">
        <f t="shared" si="23"/>
        <v>-2.6870509519194678E-2</v>
      </c>
      <c r="Q90" s="93">
        <f t="shared" si="24"/>
        <v>27343.661699999997</v>
      </c>
      <c r="R90">
        <f t="shared" si="25"/>
        <v>1.0802568370673687E-4</v>
      </c>
      <c r="S90">
        <v>1</v>
      </c>
      <c r="T90">
        <f t="shared" si="26"/>
        <v>1.0802568370673687E-4</v>
      </c>
      <c r="U90" s="7">
        <f t="shared" si="27"/>
        <v>-1.0393540479871951E-2</v>
      </c>
      <c r="AJ90" t="s">
        <v>42</v>
      </c>
      <c r="AK90">
        <v>12</v>
      </c>
      <c r="AM90" t="s">
        <v>54</v>
      </c>
      <c r="AP90" t="s">
        <v>43</v>
      </c>
    </row>
    <row r="91" spans="1:42" x14ac:dyDescent="0.2">
      <c r="A91" s="118" t="s">
        <v>169</v>
      </c>
      <c r="B91" s="148" t="s">
        <v>61</v>
      </c>
      <c r="C91" s="147">
        <v>42687.244200000001</v>
      </c>
      <c r="D91" s="146" t="s">
        <v>40</v>
      </c>
      <c r="E91">
        <f t="shared" si="21"/>
        <v>-6688.9719986158352</v>
      </c>
      <c r="F91">
        <f t="shared" si="19"/>
        <v>-6689</v>
      </c>
      <c r="G91">
        <f t="shared" si="22"/>
        <v>2.7536900000995956E-2</v>
      </c>
      <c r="J91">
        <f t="shared" si="20"/>
        <v>2.7536900000995956E-2</v>
      </c>
      <c r="P91" s="7">
        <f t="shared" si="23"/>
        <v>-2.4179360883357797E-2</v>
      </c>
      <c r="Q91" s="93">
        <f t="shared" si="24"/>
        <v>27668.744200000001</v>
      </c>
      <c r="R91">
        <f t="shared" si="25"/>
        <v>2.6745716398585383E-3</v>
      </c>
      <c r="S91">
        <v>1</v>
      </c>
      <c r="T91">
        <f t="shared" si="26"/>
        <v>2.6745716398585383E-3</v>
      </c>
      <c r="U91" s="7">
        <f t="shared" si="27"/>
        <v>5.1716260884353757E-2</v>
      </c>
    </row>
    <row r="92" spans="1:42" x14ac:dyDescent="0.2">
      <c r="A92" s="118" t="s">
        <v>165</v>
      </c>
      <c r="B92" s="142" t="s">
        <v>61</v>
      </c>
      <c r="C92" s="145">
        <v>42905.455999999998</v>
      </c>
      <c r="D92" s="146" t="s">
        <v>149</v>
      </c>
      <c r="E92">
        <f t="shared" si="21"/>
        <v>-6467.0794674989238</v>
      </c>
      <c r="F92">
        <f t="shared" si="19"/>
        <v>-6467</v>
      </c>
      <c r="G92">
        <f t="shared" si="22"/>
        <v>-7.8149299995857291E-2</v>
      </c>
      <c r="I92">
        <f>G92</f>
        <v>-7.8149299995857291E-2</v>
      </c>
      <c r="P92" s="7">
        <f t="shared" si="23"/>
        <v>-2.2445620445594783E-2</v>
      </c>
      <c r="Q92" s="93">
        <f t="shared" si="24"/>
        <v>27886.955999999998</v>
      </c>
      <c r="R92">
        <f t="shared" si="25"/>
        <v>3.1028999154383338E-3</v>
      </c>
      <c r="S92">
        <v>0.1</v>
      </c>
      <c r="T92">
        <f t="shared" si="26"/>
        <v>3.1028999154383342E-4</v>
      </c>
      <c r="U92" s="7">
        <f t="shared" si="27"/>
        <v>-5.5703679550262508E-2</v>
      </c>
    </row>
    <row r="93" spans="1:42" x14ac:dyDescent="0.2">
      <c r="A93" s="118" t="s">
        <v>166</v>
      </c>
      <c r="B93" s="142" t="s">
        <v>62</v>
      </c>
      <c r="C93" s="145">
        <v>43656.394</v>
      </c>
      <c r="D93" s="146" t="s">
        <v>149</v>
      </c>
      <c r="E93">
        <f t="shared" si="21"/>
        <v>-5703.4748708094976</v>
      </c>
      <c r="F93">
        <f t="shared" si="19"/>
        <v>-5703.5</v>
      </c>
      <c r="G93">
        <f t="shared" si="22"/>
        <v>2.4712350001209415E-2</v>
      </c>
      <c r="H93">
        <f>G93</f>
        <v>2.4712350001209415E-2</v>
      </c>
      <c r="P93" s="7">
        <f t="shared" si="23"/>
        <v>-1.6936482425823039E-2</v>
      </c>
      <c r="Q93" s="93">
        <f t="shared" si="24"/>
        <v>28637.894</v>
      </c>
      <c r="R93">
        <f t="shared" si="25"/>
        <v>1.7346252425350301E-3</v>
      </c>
      <c r="S93">
        <v>1</v>
      </c>
      <c r="T93">
        <f t="shared" si="26"/>
        <v>1.7346252425350301E-3</v>
      </c>
      <c r="U93" s="7">
        <f t="shared" si="27"/>
        <v>4.1648832427032455E-2</v>
      </c>
    </row>
    <row r="94" spans="1:42" x14ac:dyDescent="0.2">
      <c r="A94" s="118" t="s">
        <v>169</v>
      </c>
      <c r="B94" s="148" t="s">
        <v>61</v>
      </c>
      <c r="C94" s="147">
        <v>44455.3799</v>
      </c>
      <c r="D94" s="146" t="s">
        <v>40</v>
      </c>
      <c r="E94">
        <f t="shared" si="21"/>
        <v>-4891.0119165708829</v>
      </c>
      <c r="F94">
        <f t="shared" si="19"/>
        <v>-4891</v>
      </c>
      <c r="G94">
        <f t="shared" si="22"/>
        <v>-1.1718899993866216E-2</v>
      </c>
      <c r="J94">
        <f t="shared" ref="J94:J105" si="28">G94</f>
        <v>-1.1718899993866216E-2</v>
      </c>
      <c r="P94" s="7">
        <f t="shared" si="23"/>
        <v>-1.1845593869495883E-2</v>
      </c>
      <c r="Q94" s="93">
        <f t="shared" si="24"/>
        <v>29436.8799</v>
      </c>
      <c r="R94">
        <f t="shared" si="25"/>
        <v>1.6051338122065436E-8</v>
      </c>
      <c r="S94">
        <v>1</v>
      </c>
      <c r="T94">
        <f t="shared" si="26"/>
        <v>1.6051338122065436E-8</v>
      </c>
      <c r="U94" s="7">
        <f t="shared" si="27"/>
        <v>1.2669387562966664E-4</v>
      </c>
    </row>
    <row r="95" spans="1:42" x14ac:dyDescent="0.2">
      <c r="A95" s="118" t="s">
        <v>169</v>
      </c>
      <c r="B95" s="148" t="s">
        <v>62</v>
      </c>
      <c r="C95" s="147">
        <v>45198.368300000002</v>
      </c>
      <c r="D95" s="146" t="s">
        <v>40</v>
      </c>
      <c r="E95">
        <f t="shared" si="21"/>
        <v>-4135.4910113471196</v>
      </c>
      <c r="F95">
        <f t="shared" si="19"/>
        <v>-4135.5</v>
      </c>
      <c r="G95">
        <f t="shared" si="22"/>
        <v>8.8395500060869381E-3</v>
      </c>
      <c r="J95">
        <f t="shared" si="28"/>
        <v>8.8395500060869381E-3</v>
      </c>
      <c r="P95" s="7">
        <f t="shared" si="23"/>
        <v>-7.8258775205898613E-3</v>
      </c>
      <c r="Q95" s="93">
        <f t="shared" si="24"/>
        <v>30179.868300000002</v>
      </c>
      <c r="R95">
        <f t="shared" si="25"/>
        <v>2.7773647464691677E-4</v>
      </c>
      <c r="S95">
        <v>1</v>
      </c>
      <c r="T95">
        <f t="shared" si="26"/>
        <v>2.7773647464691677E-4</v>
      </c>
      <c r="U95" s="7">
        <f t="shared" si="27"/>
        <v>1.6665427526676799E-2</v>
      </c>
    </row>
    <row r="96" spans="1:42" x14ac:dyDescent="0.2">
      <c r="A96" s="118" t="s">
        <v>169</v>
      </c>
      <c r="B96" s="148" t="s">
        <v>62</v>
      </c>
      <c r="C96" s="147">
        <v>45551.393199999999</v>
      </c>
      <c r="D96" s="146" t="s">
        <v>40</v>
      </c>
      <c r="E96">
        <f t="shared" si="21"/>
        <v>-3776.5113933416096</v>
      </c>
      <c r="F96">
        <f t="shared" si="19"/>
        <v>-3776.5</v>
      </c>
      <c r="G96">
        <f t="shared" si="22"/>
        <v>-1.1204349997569807E-2</v>
      </c>
      <c r="J96">
        <f t="shared" si="28"/>
        <v>-1.1204349997569807E-2</v>
      </c>
      <c r="P96" s="7">
        <f t="shared" si="23"/>
        <v>-6.1569424647182468E-3</v>
      </c>
      <c r="Q96" s="93">
        <f t="shared" si="24"/>
        <v>30532.893199999999</v>
      </c>
      <c r="R96">
        <f t="shared" si="25"/>
        <v>2.5476322802686672E-5</v>
      </c>
      <c r="S96">
        <v>1</v>
      </c>
      <c r="T96">
        <f t="shared" si="26"/>
        <v>2.5476322802686672E-5</v>
      </c>
      <c r="U96" s="7">
        <f t="shared" si="27"/>
        <v>-5.04740753285156E-3</v>
      </c>
    </row>
    <row r="97" spans="1:29" x14ac:dyDescent="0.2">
      <c r="A97" s="118" t="s">
        <v>169</v>
      </c>
      <c r="B97" s="148" t="s">
        <v>61</v>
      </c>
      <c r="C97" s="147">
        <v>45582.357400000001</v>
      </c>
      <c r="D97" s="146" t="s">
        <v>40</v>
      </c>
      <c r="E97">
        <f t="shared" si="21"/>
        <v>-3745.0248985140574</v>
      </c>
      <c r="F97">
        <f t="shared" si="19"/>
        <v>-3745</v>
      </c>
      <c r="G97">
        <f t="shared" si="22"/>
        <v>-2.4485499998263549E-2</v>
      </c>
      <c r="J97">
        <f t="shared" si="28"/>
        <v>-2.4485499998263549E-2</v>
      </c>
      <c r="P97" s="7">
        <f t="shared" si="23"/>
        <v>-6.0179180952743402E-3</v>
      </c>
      <c r="Q97" s="93">
        <f t="shared" si="24"/>
        <v>30563.857400000001</v>
      </c>
      <c r="R97">
        <f t="shared" si="25"/>
        <v>3.4105158134361451E-4</v>
      </c>
      <c r="S97">
        <v>1</v>
      </c>
      <c r="T97">
        <f t="shared" si="26"/>
        <v>3.4105158134361451E-4</v>
      </c>
      <c r="U97" s="7">
        <f t="shared" si="27"/>
        <v>-1.8467581902989208E-2</v>
      </c>
    </row>
    <row r="98" spans="1:29" x14ac:dyDescent="0.2">
      <c r="A98" s="118" t="s">
        <v>169</v>
      </c>
      <c r="B98" s="148" t="s">
        <v>61</v>
      </c>
      <c r="C98" s="147">
        <v>47360.388500000001</v>
      </c>
      <c r="D98" s="146" t="s">
        <v>160</v>
      </c>
      <c r="E98">
        <f t="shared" si="21"/>
        <v>-1937.0025038333329</v>
      </c>
      <c r="F98">
        <f t="shared" si="19"/>
        <v>-1937</v>
      </c>
      <c r="G98">
        <f t="shared" si="22"/>
        <v>-2.4622999990242533E-3</v>
      </c>
      <c r="J98">
        <f t="shared" si="28"/>
        <v>-2.4622999990242533E-3</v>
      </c>
      <c r="P98" s="7">
        <f t="shared" si="23"/>
        <v>-4.2981291353230699E-5</v>
      </c>
      <c r="Q98" s="93">
        <f t="shared" si="24"/>
        <v>32341.888500000001</v>
      </c>
      <c r="R98">
        <f t="shared" si="25"/>
        <v>5.8531030092869868E-6</v>
      </c>
      <c r="S98">
        <v>1</v>
      </c>
      <c r="T98">
        <f t="shared" si="26"/>
        <v>5.8531030092869868E-6</v>
      </c>
      <c r="U98" s="7">
        <f t="shared" si="27"/>
        <v>-2.4193187076710226E-3</v>
      </c>
    </row>
    <row r="99" spans="1:29" x14ac:dyDescent="0.2">
      <c r="A99" s="118" t="s">
        <v>169</v>
      </c>
      <c r="B99" s="148" t="s">
        <v>62</v>
      </c>
      <c r="C99" s="147">
        <v>47385.464200000002</v>
      </c>
      <c r="D99" s="146" t="s">
        <v>160</v>
      </c>
      <c r="E99">
        <f t="shared" si="21"/>
        <v>-1911.5038344555601</v>
      </c>
      <c r="F99">
        <f t="shared" si="19"/>
        <v>-1911.5</v>
      </c>
      <c r="G99">
        <f t="shared" si="22"/>
        <v>-3.7708499949076213E-3</v>
      </c>
      <c r="J99">
        <f t="shared" si="28"/>
        <v>-3.7708499949076213E-3</v>
      </c>
      <c r="P99" s="7">
        <f t="shared" si="23"/>
        <v>1.3108197403460288E-5</v>
      </c>
      <c r="Q99" s="93">
        <f t="shared" si="24"/>
        <v>32366.964200000002</v>
      </c>
      <c r="R99">
        <f t="shared" si="25"/>
        <v>1.4318339601158148E-5</v>
      </c>
      <c r="S99">
        <v>1</v>
      </c>
      <c r="T99">
        <f t="shared" si="26"/>
        <v>1.4318339601158148E-5</v>
      </c>
      <c r="U99" s="7">
        <f t="shared" si="27"/>
        <v>-3.7839581923110816E-3</v>
      </c>
    </row>
    <row r="100" spans="1:29" x14ac:dyDescent="0.2">
      <c r="A100" s="118" t="s">
        <v>169</v>
      </c>
      <c r="B100" s="148" t="s">
        <v>62</v>
      </c>
      <c r="C100" s="147">
        <v>47386.448700000001</v>
      </c>
      <c r="D100" s="146" t="s">
        <v>160</v>
      </c>
      <c r="E100">
        <f t="shared" si="21"/>
        <v>-1910.502728205191</v>
      </c>
      <c r="F100">
        <f t="shared" si="19"/>
        <v>-1910.5</v>
      </c>
      <c r="G100">
        <f t="shared" si="22"/>
        <v>-2.6829499984160066E-3</v>
      </c>
      <c r="J100">
        <f t="shared" si="28"/>
        <v>-2.6829499984160066E-3</v>
      </c>
      <c r="P100" s="7">
        <f t="shared" si="23"/>
        <v>1.5291812441874369E-5</v>
      </c>
      <c r="Q100" s="93">
        <f t="shared" si="24"/>
        <v>32367.948700000001</v>
      </c>
      <c r="R100">
        <f t="shared" si="25"/>
        <v>7.2805088698616162E-6</v>
      </c>
      <c r="S100">
        <v>1</v>
      </c>
      <c r="T100">
        <f t="shared" si="26"/>
        <v>7.2805088698616162E-6</v>
      </c>
      <c r="U100" s="7">
        <f t="shared" si="27"/>
        <v>-2.6982418108578809E-3</v>
      </c>
    </row>
    <row r="101" spans="1:29" x14ac:dyDescent="0.2">
      <c r="A101" s="118" t="s">
        <v>169</v>
      </c>
      <c r="B101" s="148" t="s">
        <v>62</v>
      </c>
      <c r="C101" s="147">
        <v>47388.419000000002</v>
      </c>
      <c r="D101" s="146" t="s">
        <v>160</v>
      </c>
      <c r="E101">
        <f t="shared" si="21"/>
        <v>-1908.4991937764394</v>
      </c>
      <c r="F101">
        <f t="shared" si="19"/>
        <v>-1908.5</v>
      </c>
      <c r="G101">
        <f t="shared" si="22"/>
        <v>7.9285000538220629E-4</v>
      </c>
      <c r="J101">
        <f t="shared" si="28"/>
        <v>7.9285000538220629E-4</v>
      </c>
      <c r="P101" s="7">
        <f t="shared" si="23"/>
        <v>1.9655426045653551E-5</v>
      </c>
      <c r="Q101" s="93">
        <f t="shared" si="24"/>
        <v>32369.919000000002</v>
      </c>
      <c r="R101">
        <f t="shared" si="25"/>
        <v>5.9782985751542877E-7</v>
      </c>
      <c r="S101">
        <v>1</v>
      </c>
      <c r="T101">
        <f t="shared" si="26"/>
        <v>5.9782985751542877E-7</v>
      </c>
      <c r="U101" s="7">
        <f t="shared" si="27"/>
        <v>7.7319457933655274E-4</v>
      </c>
    </row>
    <row r="102" spans="1:29" x14ac:dyDescent="0.2">
      <c r="A102" s="118" t="s">
        <v>167</v>
      </c>
      <c r="B102" s="142" t="s">
        <v>62</v>
      </c>
      <c r="C102" s="145">
        <v>47452.338000000003</v>
      </c>
      <c r="D102" s="146" t="s">
        <v>149</v>
      </c>
      <c r="E102">
        <f t="shared" si="21"/>
        <v>-1843.5020272782831</v>
      </c>
      <c r="F102">
        <f t="shared" si="19"/>
        <v>-1843.5</v>
      </c>
      <c r="G102">
        <f t="shared" si="22"/>
        <v>-1.9936499957111664E-3</v>
      </c>
      <c r="J102">
        <f t="shared" si="28"/>
        <v>-1.9936499957111664E-3</v>
      </c>
      <c r="P102" s="7">
        <f t="shared" si="23"/>
        <v>1.588479114804464E-4</v>
      </c>
      <c r="Q102" s="93">
        <f t="shared" si="24"/>
        <v>32433.838000000003</v>
      </c>
      <c r="R102">
        <f t="shared" si="25"/>
        <v>4.6332472404642734E-6</v>
      </c>
      <c r="S102">
        <v>1</v>
      </c>
      <c r="T102">
        <f t="shared" si="26"/>
        <v>4.6332472404642734E-6</v>
      </c>
      <c r="U102" s="7">
        <f t="shared" si="27"/>
        <v>-2.1524979071916128E-3</v>
      </c>
      <c r="Y102" s="7"/>
      <c r="Z102" s="7"/>
      <c r="AA102" s="7"/>
      <c r="AB102" s="7"/>
      <c r="AC102" s="7"/>
    </row>
    <row r="103" spans="1:29" x14ac:dyDescent="0.2">
      <c r="A103" s="118" t="s">
        <v>167</v>
      </c>
      <c r="B103" s="142" t="s">
        <v>62</v>
      </c>
      <c r="C103" s="145">
        <v>47456.281999999999</v>
      </c>
      <c r="D103" s="146" t="s">
        <v>149</v>
      </c>
      <c r="E103">
        <f t="shared" si="21"/>
        <v>-1839.4915010706068</v>
      </c>
      <c r="F103">
        <f t="shared" si="19"/>
        <v>-1839.5</v>
      </c>
      <c r="G103">
        <f t="shared" si="22"/>
        <v>8.357949998753611E-3</v>
      </c>
      <c r="J103">
        <f t="shared" si="28"/>
        <v>8.357949998753611E-3</v>
      </c>
      <c r="P103" s="7">
        <f t="shared" si="23"/>
        <v>1.672472451315671E-4</v>
      </c>
      <c r="Q103" s="93">
        <f t="shared" si="24"/>
        <v>32437.781999999999</v>
      </c>
      <c r="R103">
        <f t="shared" si="25"/>
        <v>6.7087611598191745E-5</v>
      </c>
      <c r="S103">
        <v>1</v>
      </c>
      <c r="T103">
        <f t="shared" si="26"/>
        <v>6.7087611598191745E-5</v>
      </c>
      <c r="U103" s="7">
        <f t="shared" si="27"/>
        <v>8.1907027536220443E-3</v>
      </c>
    </row>
    <row r="104" spans="1:29" x14ac:dyDescent="0.2">
      <c r="A104" s="118" t="s">
        <v>47</v>
      </c>
      <c r="B104" s="142"/>
      <c r="C104" s="143">
        <v>47770.470699999998</v>
      </c>
      <c r="D104" s="143"/>
      <c r="E104">
        <f t="shared" si="21"/>
        <v>-1520.0031604248097</v>
      </c>
      <c r="F104">
        <f t="shared" si="19"/>
        <v>-1520</v>
      </c>
      <c r="G104">
        <f t="shared" si="22"/>
        <v>-3.1079999971552752E-3</v>
      </c>
      <c r="J104">
        <f t="shared" si="28"/>
        <v>-3.1079999971552752E-3</v>
      </c>
      <c r="P104" s="7">
        <f t="shared" si="23"/>
        <v>7.758452995964356E-4</v>
      </c>
      <c r="Q104" s="93">
        <f t="shared" si="24"/>
        <v>32751.970699999998</v>
      </c>
      <c r="R104">
        <f t="shared" si="25"/>
        <v>1.5084254289100385E-5</v>
      </c>
      <c r="S104">
        <v>1</v>
      </c>
      <c r="T104">
        <f t="shared" si="26"/>
        <v>1.5084254289100385E-5</v>
      </c>
      <c r="U104" s="7">
        <f t="shared" si="27"/>
        <v>-3.8838452967517108E-3</v>
      </c>
    </row>
    <row r="105" spans="1:29" x14ac:dyDescent="0.2">
      <c r="A105" s="118" t="s">
        <v>47</v>
      </c>
      <c r="B105" s="142"/>
      <c r="C105" s="143">
        <v>47770.477500000001</v>
      </c>
      <c r="D105" s="143"/>
      <c r="E105">
        <f t="shared" si="21"/>
        <v>-1519.9962457244487</v>
      </c>
      <c r="F105">
        <f t="shared" si="19"/>
        <v>-1520</v>
      </c>
      <c r="G105">
        <f t="shared" si="22"/>
        <v>3.6920000056852587E-3</v>
      </c>
      <c r="J105">
        <f t="shared" si="28"/>
        <v>3.6920000056852587E-3</v>
      </c>
      <c r="P105" s="7">
        <f t="shared" si="23"/>
        <v>7.758452995964356E-4</v>
      </c>
      <c r="Q105" s="93">
        <f t="shared" si="24"/>
        <v>32751.977500000001</v>
      </c>
      <c r="R105">
        <f t="shared" si="25"/>
        <v>8.5039582698439908E-6</v>
      </c>
      <c r="S105">
        <v>1</v>
      </c>
      <c r="T105">
        <f t="shared" si="26"/>
        <v>8.5039582698439908E-6</v>
      </c>
      <c r="U105" s="7">
        <f t="shared" si="27"/>
        <v>2.9161547060888231E-3</v>
      </c>
      <c r="Y105" s="7"/>
      <c r="Z105" s="7"/>
      <c r="AA105" s="7"/>
      <c r="AB105" s="7"/>
      <c r="AC105" s="7"/>
    </row>
    <row r="106" spans="1:29" x14ac:dyDescent="0.2">
      <c r="A106" s="118" t="s">
        <v>49</v>
      </c>
      <c r="B106" s="142"/>
      <c r="C106" s="143">
        <v>47778.353999999999</v>
      </c>
      <c r="D106" s="143"/>
      <c r="E106">
        <f t="shared" si="21"/>
        <v>-1511.9868872876361</v>
      </c>
      <c r="F106">
        <f t="shared" si="19"/>
        <v>-1512</v>
      </c>
      <c r="G106">
        <f t="shared" si="22"/>
        <v>1.2895200001366902E-2</v>
      </c>
      <c r="I106">
        <f>G106</f>
        <v>1.2895200001366902E-2</v>
      </c>
      <c r="P106" s="7">
        <f t="shared" si="23"/>
        <v>7.8950486829219933E-4</v>
      </c>
      <c r="Q106" s="93">
        <f t="shared" si="24"/>
        <v>32759.853999999999</v>
      </c>
      <c r="R106">
        <f t="shared" si="25"/>
        <v>1.4654785465494856E-4</v>
      </c>
      <c r="S106">
        <v>0.1</v>
      </c>
      <c r="T106">
        <f t="shared" si="26"/>
        <v>1.4654785465494857E-5</v>
      </c>
      <c r="U106" s="7">
        <f t="shared" si="27"/>
        <v>1.2105695133074704E-2</v>
      </c>
    </row>
    <row r="107" spans="1:29" x14ac:dyDescent="0.2">
      <c r="A107" s="118" t="s">
        <v>50</v>
      </c>
      <c r="B107" s="142" t="s">
        <v>62</v>
      </c>
      <c r="C107" s="143">
        <v>47805.411</v>
      </c>
      <c r="D107" s="143"/>
      <c r="E107">
        <f t="shared" si="21"/>
        <v>-1484.4734979364164</v>
      </c>
      <c r="F107">
        <f t="shared" si="19"/>
        <v>-1484.5</v>
      </c>
      <c r="G107">
        <f t="shared" si="22"/>
        <v>2.6062450000608806E-2</v>
      </c>
      <c r="I107">
        <f>G107</f>
        <v>2.6062450000608806E-2</v>
      </c>
      <c r="P107" s="7">
        <f t="shared" si="23"/>
        <v>8.3587120538154767E-4</v>
      </c>
      <c r="Q107" s="93">
        <f t="shared" si="24"/>
        <v>32786.911</v>
      </c>
      <c r="R107">
        <f t="shared" si="25"/>
        <v>6.3638027771180958E-4</v>
      </c>
      <c r="S107">
        <v>0.1</v>
      </c>
      <c r="T107">
        <f t="shared" si="26"/>
        <v>6.3638027771180961E-5</v>
      </c>
      <c r="U107" s="7">
        <f t="shared" si="27"/>
        <v>2.5226578795227259E-2</v>
      </c>
    </row>
    <row r="108" spans="1:29" x14ac:dyDescent="0.2">
      <c r="A108" s="118" t="s">
        <v>700</v>
      </c>
      <c r="B108" s="142" t="s">
        <v>62</v>
      </c>
      <c r="C108" s="143">
        <v>47805.441099999996</v>
      </c>
      <c r="D108" s="143" t="s">
        <v>207</v>
      </c>
      <c r="E108" s="20">
        <f t="shared" si="21"/>
        <v>-1484.4428902186587</v>
      </c>
      <c r="F108">
        <f t="shared" ref="F108:F133" si="29">ROUND(2*E108,0)/2</f>
        <v>-1484.5</v>
      </c>
      <c r="G108" s="35">
        <f t="shared" si="22"/>
        <v>5.616244999691844E-2</v>
      </c>
      <c r="H108" s="15"/>
      <c r="J108">
        <f>G108</f>
        <v>5.616244999691844E-2</v>
      </c>
      <c r="O108">
        <f ca="1">+C$11+C$12*F108</f>
        <v>4.7074048094747821E-2</v>
      </c>
      <c r="P108" s="7">
        <f t="shared" si="23"/>
        <v>8.3587120538154767E-4</v>
      </c>
      <c r="Q108" s="93">
        <f t="shared" si="24"/>
        <v>32786.941099999996</v>
      </c>
      <c r="R108">
        <f t="shared" si="25"/>
        <v>3.0610303207761398E-3</v>
      </c>
      <c r="S108">
        <v>1</v>
      </c>
      <c r="T108">
        <f t="shared" si="26"/>
        <v>3.0610303207761398E-3</v>
      </c>
      <c r="U108" s="7">
        <f t="shared" si="27"/>
        <v>5.5326578791536893E-2</v>
      </c>
    </row>
    <row r="109" spans="1:29" x14ac:dyDescent="0.2">
      <c r="A109" s="118" t="s">
        <v>50</v>
      </c>
      <c r="B109" s="142"/>
      <c r="C109" s="143">
        <v>47838.330999999998</v>
      </c>
      <c r="D109" s="143"/>
      <c r="E109">
        <f t="shared" si="21"/>
        <v>-1450.9982132617636</v>
      </c>
      <c r="F109">
        <f t="shared" si="29"/>
        <v>-1451</v>
      </c>
      <c r="G109">
        <f t="shared" si="22"/>
        <v>1.757099998940248E-3</v>
      </c>
      <c r="I109">
        <f>G109</f>
        <v>1.757099998940248E-3</v>
      </c>
      <c r="P109" s="7">
        <f t="shared" si="23"/>
        <v>8.9112212375356387E-4</v>
      </c>
      <c r="Q109" s="93">
        <f t="shared" si="24"/>
        <v>32819.830999999998</v>
      </c>
      <c r="R109">
        <f t="shared" si="25"/>
        <v>7.499176803128443E-7</v>
      </c>
      <c r="S109">
        <v>0.1</v>
      </c>
      <c r="T109">
        <f t="shared" si="26"/>
        <v>7.499176803128444E-8</v>
      </c>
      <c r="U109" s="7">
        <f t="shared" si="27"/>
        <v>8.6597787518668417E-4</v>
      </c>
    </row>
    <row r="110" spans="1:29" x14ac:dyDescent="0.2">
      <c r="A110" s="118" t="s">
        <v>51</v>
      </c>
      <c r="B110" s="142"/>
      <c r="C110" s="143">
        <v>48069.447999999997</v>
      </c>
      <c r="D110" s="143"/>
      <c r="E110">
        <f t="shared" si="21"/>
        <v>-1215.9828011064744</v>
      </c>
      <c r="F110">
        <f t="shared" si="29"/>
        <v>-1216</v>
      </c>
      <c r="G110">
        <f t="shared" si="22"/>
        <v>1.6913599996769335E-2</v>
      </c>
      <c r="I110">
        <f>G110</f>
        <v>1.6913599996769335E-2</v>
      </c>
      <c r="P110" s="7">
        <f t="shared" si="23"/>
        <v>1.2406714582295015E-3</v>
      </c>
      <c r="Q110" s="93">
        <f t="shared" si="24"/>
        <v>33050.947999999997</v>
      </c>
      <c r="R110">
        <f t="shared" si="25"/>
        <v>2.4564068897417636E-4</v>
      </c>
      <c r="S110">
        <v>0.1</v>
      </c>
      <c r="T110">
        <f t="shared" si="26"/>
        <v>2.4564068897417638E-5</v>
      </c>
      <c r="U110" s="7">
        <f t="shared" si="27"/>
        <v>1.5672928538539833E-2</v>
      </c>
      <c r="Y110" s="7"/>
      <c r="Z110" s="7"/>
      <c r="AA110" s="7"/>
      <c r="AB110" s="7"/>
      <c r="AC110" s="7"/>
    </row>
    <row r="111" spans="1:29" x14ac:dyDescent="0.2">
      <c r="A111" s="118" t="s">
        <v>52</v>
      </c>
      <c r="B111" s="142"/>
      <c r="C111" s="143">
        <v>48132.381000000001</v>
      </c>
      <c r="D111" s="143"/>
      <c r="E111">
        <f t="shared" si="21"/>
        <v>-1151.9882661602351</v>
      </c>
      <c r="F111">
        <f t="shared" si="29"/>
        <v>-1152</v>
      </c>
      <c r="G111">
        <f t="shared" si="22"/>
        <v>1.1539200007973704E-2</v>
      </c>
      <c r="I111">
        <f>G111</f>
        <v>1.1539200007973704E-2</v>
      </c>
      <c r="P111" s="7">
        <f t="shared" si="23"/>
        <v>1.3243337346809962E-3</v>
      </c>
      <c r="Q111" s="93">
        <f t="shared" si="24"/>
        <v>33113.881000000001</v>
      </c>
      <c r="R111">
        <f t="shared" si="25"/>
        <v>1.0434349298125284E-4</v>
      </c>
      <c r="S111">
        <v>0.1</v>
      </c>
      <c r="T111">
        <f t="shared" si="26"/>
        <v>1.0434349298125284E-5</v>
      </c>
      <c r="U111" s="7">
        <f t="shared" si="27"/>
        <v>1.0214866273292707E-2</v>
      </c>
      <c r="Y111" s="7"/>
      <c r="Z111" s="7"/>
      <c r="AA111" s="7"/>
      <c r="AB111" s="7"/>
      <c r="AC111" s="7"/>
    </row>
    <row r="112" spans="1:29" x14ac:dyDescent="0.2">
      <c r="A112" s="118" t="s">
        <v>52</v>
      </c>
      <c r="B112" s="142" t="s">
        <v>62</v>
      </c>
      <c r="C112" s="143">
        <v>48163.364000000001</v>
      </c>
      <c r="D112" s="143"/>
      <c r="E112">
        <f t="shared" si="21"/>
        <v>-1120.4826542199303</v>
      </c>
      <c r="F112">
        <f t="shared" si="29"/>
        <v>-1120.5</v>
      </c>
      <c r="G112">
        <f t="shared" si="22"/>
        <v>1.705805000528926E-2</v>
      </c>
      <c r="I112">
        <f>G112</f>
        <v>1.705805000528926E-2</v>
      </c>
      <c r="P112" s="7">
        <f t="shared" si="23"/>
        <v>1.363698052197055E-3</v>
      </c>
      <c r="Q112" s="93">
        <f t="shared" si="24"/>
        <v>33144.864000000001</v>
      </c>
      <c r="R112">
        <f t="shared" si="25"/>
        <v>2.4631268322752907E-4</v>
      </c>
      <c r="S112">
        <v>0.1</v>
      </c>
      <c r="T112">
        <f t="shared" si="26"/>
        <v>2.4631268322752907E-5</v>
      </c>
      <c r="U112" s="7">
        <f t="shared" si="27"/>
        <v>1.5694351953092205E-2</v>
      </c>
      <c r="Y112" s="7"/>
      <c r="Z112" s="7"/>
      <c r="AA112" s="7"/>
      <c r="AB112" s="7"/>
      <c r="AC112" s="7"/>
    </row>
    <row r="113" spans="1:29" x14ac:dyDescent="0.2">
      <c r="A113" s="118" t="s">
        <v>53</v>
      </c>
      <c r="B113" s="142"/>
      <c r="C113" s="143">
        <v>49133.482100000001</v>
      </c>
      <c r="D113" s="143"/>
      <c r="E113">
        <f t="shared" si="21"/>
        <v>-134.00089341995681</v>
      </c>
      <c r="F113">
        <f t="shared" si="29"/>
        <v>-134</v>
      </c>
      <c r="G113">
        <f t="shared" si="22"/>
        <v>-8.7859999621286988E-4</v>
      </c>
      <c r="J113">
        <f>G113</f>
        <v>-8.7859999621286988E-4</v>
      </c>
      <c r="P113" s="7">
        <f t="shared" si="23"/>
        <v>1.9911771081455847E-3</v>
      </c>
      <c r="Q113" s="93">
        <f t="shared" si="24"/>
        <v>34114.982100000001</v>
      </c>
      <c r="R113">
        <f t="shared" si="25"/>
        <v>8.2356206286999959E-6</v>
      </c>
      <c r="S113">
        <v>1</v>
      </c>
      <c r="T113">
        <f t="shared" si="26"/>
        <v>8.2356206286999959E-6</v>
      </c>
      <c r="U113" s="7">
        <f t="shared" si="27"/>
        <v>-2.8697771043584546E-3</v>
      </c>
      <c r="Y113" s="7"/>
      <c r="Z113" s="7"/>
      <c r="AA113" s="7"/>
      <c r="AB113" s="7"/>
      <c r="AC113" s="7"/>
    </row>
    <row r="114" spans="1:29" x14ac:dyDescent="0.2">
      <c r="A114" s="118" t="s">
        <v>153</v>
      </c>
      <c r="B114" s="142"/>
      <c r="C114" s="143">
        <v>49265.258800000003</v>
      </c>
      <c r="D114" s="143"/>
      <c r="E114">
        <f t="shared" si="21"/>
        <v>-1.4236147732337803E-3</v>
      </c>
      <c r="F114">
        <f t="shared" si="29"/>
        <v>0</v>
      </c>
      <c r="G114">
        <f t="shared" si="22"/>
        <v>-1.3999999937368557E-3</v>
      </c>
      <c r="J114" s="15">
        <f>G114</f>
        <v>-1.3999999937368557E-3</v>
      </c>
      <c r="P114" s="7">
        <f t="shared" si="23"/>
        <v>1.9859095151262556E-3</v>
      </c>
      <c r="Q114" s="93">
        <f t="shared" si="24"/>
        <v>34246.758800000003</v>
      </c>
      <c r="R114">
        <f t="shared" si="25"/>
        <v>1.1464383202209634E-5</v>
      </c>
      <c r="S114">
        <v>1</v>
      </c>
      <c r="T114">
        <f t="shared" si="26"/>
        <v>1.1464383202209634E-5</v>
      </c>
      <c r="U114" s="7">
        <f t="shared" si="27"/>
        <v>-3.3859095088631113E-3</v>
      </c>
      <c r="Y114" s="7"/>
      <c r="Z114" s="7"/>
      <c r="AA114" s="7"/>
      <c r="AB114" s="7"/>
      <c r="AC114" s="7"/>
    </row>
    <row r="115" spans="1:29" x14ac:dyDescent="0.2">
      <c r="A115" s="118" t="s">
        <v>153</v>
      </c>
      <c r="B115" s="142" t="s">
        <v>62</v>
      </c>
      <c r="C115" s="143">
        <v>49295.253299999997</v>
      </c>
      <c r="D115" s="143"/>
      <c r="E115">
        <f t="shared" si="21"/>
        <v>30.499014604355271</v>
      </c>
      <c r="F115">
        <f t="shared" si="29"/>
        <v>30.5</v>
      </c>
      <c r="G115">
        <f t="shared" si="22"/>
        <v>-9.6905000100377947E-4</v>
      </c>
      <c r="J115" s="15">
        <f>G115</f>
        <v>-9.6905000100377947E-4</v>
      </c>
      <c r="P115" s="7">
        <f t="shared" si="23"/>
        <v>1.981686423157626E-3</v>
      </c>
      <c r="Q115" s="93">
        <f t="shared" si="24"/>
        <v>34276.753299999997</v>
      </c>
      <c r="R115">
        <f t="shared" si="25"/>
        <v>8.7068454448728381E-6</v>
      </c>
      <c r="S115">
        <v>1</v>
      </c>
      <c r="T115">
        <f t="shared" si="26"/>
        <v>8.7068454448728381E-6</v>
      </c>
      <c r="U115" s="7">
        <f t="shared" si="27"/>
        <v>-2.9507364241614055E-3</v>
      </c>
      <c r="Y115" s="7"/>
      <c r="Z115" s="7"/>
      <c r="AA115" s="7"/>
      <c r="AB115" s="7"/>
      <c r="AC115" s="7"/>
    </row>
    <row r="116" spans="1:29" x14ac:dyDescent="0.2">
      <c r="A116" s="118" t="s">
        <v>55</v>
      </c>
      <c r="B116" s="142"/>
      <c r="C116" s="143">
        <v>49546.482000000004</v>
      </c>
      <c r="D116" s="143">
        <v>6.0000000000000001E-3</v>
      </c>
      <c r="E116">
        <f t="shared" si="21"/>
        <v>285.96536487603379</v>
      </c>
      <c r="F116">
        <f t="shared" si="29"/>
        <v>286</v>
      </c>
      <c r="G116">
        <f t="shared" si="22"/>
        <v>-3.4060599995427765E-2</v>
      </c>
      <c r="I116">
        <f>G116</f>
        <v>-3.4060599995427765E-2</v>
      </c>
      <c r="P116" s="7">
        <f t="shared" si="23"/>
        <v>1.9022649515258599E-3</v>
      </c>
      <c r="Q116" s="93">
        <f t="shared" si="24"/>
        <v>34527.982000000004</v>
      </c>
      <c r="R116">
        <f t="shared" si="25"/>
        <v>1.2933276551928257E-3</v>
      </c>
      <c r="S116">
        <v>0.1</v>
      </c>
      <c r="T116">
        <f t="shared" si="26"/>
        <v>1.2933276551928258E-4</v>
      </c>
      <c r="U116" s="7">
        <f t="shared" si="27"/>
        <v>-3.5962864946953624E-2</v>
      </c>
      <c r="Y116" s="7"/>
      <c r="Z116" s="7"/>
      <c r="AA116" s="7"/>
      <c r="AB116" s="7"/>
      <c r="AC116" s="7"/>
    </row>
    <row r="117" spans="1:29" x14ac:dyDescent="0.2">
      <c r="A117" s="118" t="s">
        <v>55</v>
      </c>
      <c r="B117" s="142"/>
      <c r="C117" s="143">
        <v>49547.462</v>
      </c>
      <c r="D117" s="143">
        <v>2E-3</v>
      </c>
      <c r="E117">
        <f t="shared" ref="E117:E133" si="30">+(C117-C$7)/C$8</f>
        <v>286.96189522175143</v>
      </c>
      <c r="F117">
        <f t="shared" si="29"/>
        <v>287</v>
      </c>
      <c r="G117">
        <f t="shared" ref="G117:G130" si="31">+C117-(C$7+F117*C$8)</f>
        <v>-3.7472699994395953E-2</v>
      </c>
      <c r="I117">
        <f>G117</f>
        <v>-3.7472699994395953E-2</v>
      </c>
      <c r="P117" s="7">
        <f t="shared" ref="P117:P133" si="32">+D$11+D$12*F117+D$13*F117^2</f>
        <v>1.9017995000559266E-3</v>
      </c>
      <c r="Q117" s="93">
        <f t="shared" ref="Q117:Q133" si="33">C117-15018.5</f>
        <v>34528.962</v>
      </c>
      <c r="R117">
        <f t="shared" ref="R117:R130" si="34">+(P117-G117)^2</f>
        <v>1.5503512104385916E-3</v>
      </c>
      <c r="S117">
        <v>0.1</v>
      </c>
      <c r="T117">
        <f t="shared" ref="T117:T130" si="35">S117*R117</f>
        <v>1.5503512104385916E-4</v>
      </c>
      <c r="U117" s="7">
        <f t="shared" ref="U117:U130" si="36">+G117-P117</f>
        <v>-3.9374499494451883E-2</v>
      </c>
      <c r="Y117" s="7"/>
      <c r="Z117" s="7"/>
      <c r="AA117" s="7"/>
      <c r="AB117" s="7"/>
      <c r="AC117" s="7"/>
    </row>
    <row r="118" spans="1:29" x14ac:dyDescent="0.2">
      <c r="A118" s="144" t="s">
        <v>209</v>
      </c>
      <c r="B118" s="142"/>
      <c r="C118" s="143">
        <v>50251.654999999999</v>
      </c>
      <c r="D118" s="143"/>
      <c r="E118" s="20">
        <f t="shared" si="30"/>
        <v>1003.0330112879451</v>
      </c>
      <c r="F118">
        <f t="shared" si="29"/>
        <v>1003</v>
      </c>
      <c r="G118" s="35">
        <f t="shared" si="31"/>
        <v>3.2463700001244433E-2</v>
      </c>
      <c r="H118" s="15"/>
      <c r="J118" s="15">
        <f>G118</f>
        <v>3.2463700001244433E-2</v>
      </c>
      <c r="O118">
        <f ca="1">+C$11+C$12*F118</f>
        <v>2.3309914061636752E-2</v>
      </c>
      <c r="P118" s="7">
        <f t="shared" si="32"/>
        <v>1.2591035805705531E-3</v>
      </c>
      <c r="Q118" s="93">
        <f t="shared" si="33"/>
        <v>35233.154999999999</v>
      </c>
      <c r="R118">
        <f t="shared" si="34"/>
        <v>9.7372683777713299E-4</v>
      </c>
      <c r="S118">
        <v>1</v>
      </c>
      <c r="T118">
        <f t="shared" si="35"/>
        <v>9.7372683777713299E-4</v>
      </c>
      <c r="U118" s="7">
        <f t="shared" si="36"/>
        <v>3.1204596420673879E-2</v>
      </c>
      <c r="Y118" s="7"/>
      <c r="Z118" s="7"/>
      <c r="AA118" s="7"/>
      <c r="AB118" s="7"/>
      <c r="AC118" s="7"/>
    </row>
    <row r="119" spans="1:29" x14ac:dyDescent="0.2">
      <c r="A119" s="118" t="s">
        <v>56</v>
      </c>
      <c r="B119" s="142"/>
      <c r="C119" s="143">
        <v>50678.392999999996</v>
      </c>
      <c r="D119" s="143">
        <v>5.0000000000000001E-3</v>
      </c>
      <c r="E119">
        <f t="shared" si="30"/>
        <v>1436.9690997294008</v>
      </c>
      <c r="F119">
        <f t="shared" si="29"/>
        <v>1437</v>
      </c>
      <c r="G119">
        <f t="shared" si="31"/>
        <v>-3.0387699996936135E-2</v>
      </c>
      <c r="I119">
        <f>G119</f>
        <v>-3.0387699996936135E-2</v>
      </c>
      <c r="P119" s="7">
        <f t="shared" si="32"/>
        <v>5.6870621776166741E-4</v>
      </c>
      <c r="Q119" s="93">
        <f t="shared" si="33"/>
        <v>35659.892999999996</v>
      </c>
      <c r="R119">
        <f t="shared" si="34"/>
        <v>9.5829908572938076E-4</v>
      </c>
      <c r="S119">
        <v>0.1</v>
      </c>
      <c r="T119">
        <f t="shared" si="35"/>
        <v>9.5829908572938084E-5</v>
      </c>
      <c r="U119" s="7">
        <f t="shared" si="36"/>
        <v>-3.0956406214697803E-2</v>
      </c>
    </row>
    <row r="120" spans="1:29" x14ac:dyDescent="0.2">
      <c r="A120" s="118" t="s">
        <v>709</v>
      </c>
      <c r="B120" s="142" t="s">
        <v>61</v>
      </c>
      <c r="C120" s="143">
        <v>51305.83</v>
      </c>
      <c r="D120" s="143" t="s">
        <v>708</v>
      </c>
      <c r="E120" s="20">
        <f t="shared" si="30"/>
        <v>2074.98951863619</v>
      </c>
      <c r="F120">
        <f t="shared" si="29"/>
        <v>2075</v>
      </c>
      <c r="G120" s="35">
        <f t="shared" si="31"/>
        <v>-1.030749999335967E-2</v>
      </c>
      <c r="H120" s="15"/>
      <c r="K120">
        <f>G120</f>
        <v>-1.030749999335967E-2</v>
      </c>
      <c r="O120">
        <f t="shared" ref="O120:O152" ca="1" si="37">+C$11+C$12*F120</f>
        <v>1.306864705319653E-2</v>
      </c>
      <c r="P120" s="7">
        <f t="shared" si="32"/>
        <v>-8.5844907298047567E-4</v>
      </c>
      <c r="Q120" s="93">
        <f t="shared" si="33"/>
        <v>36287.33</v>
      </c>
      <c r="R120">
        <f t="shared" si="34"/>
        <v>8.9284563295918883E-5</v>
      </c>
      <c r="S120">
        <v>1</v>
      </c>
      <c r="T120">
        <f t="shared" si="35"/>
        <v>8.9284563295918883E-5</v>
      </c>
      <c r="U120" s="7">
        <f t="shared" si="36"/>
        <v>-9.4490509203791935E-3</v>
      </c>
      <c r="Y120" s="7"/>
      <c r="Z120" s="7"/>
      <c r="AA120" s="7"/>
      <c r="AB120" s="7"/>
      <c r="AC120" s="7"/>
    </row>
    <row r="121" spans="1:29" x14ac:dyDescent="0.2">
      <c r="A121" s="118" t="s">
        <v>36</v>
      </c>
      <c r="B121" s="142" t="s">
        <v>62</v>
      </c>
      <c r="C121" s="143">
        <v>51479.400999999998</v>
      </c>
      <c r="D121" s="143">
        <v>5.0000000000000001E-3</v>
      </c>
      <c r="E121">
        <f t="shared" si="30"/>
        <v>2251.4882621436132</v>
      </c>
      <c r="F121">
        <f t="shared" si="29"/>
        <v>2251.5</v>
      </c>
      <c r="G121" s="35">
        <f t="shared" si="31"/>
        <v>-1.1543150001671165E-2</v>
      </c>
      <c r="J121">
        <f>G121</f>
        <v>-1.1543150001671165E-2</v>
      </c>
      <c r="O121">
        <f t="shared" ca="1" si="37"/>
        <v>1.1382468296676284E-2</v>
      </c>
      <c r="P121" s="7">
        <f t="shared" si="32"/>
        <v>-1.3399157866723129E-3</v>
      </c>
      <c r="Q121" s="93">
        <f t="shared" si="33"/>
        <v>36460.900999999998</v>
      </c>
      <c r="R121">
        <f t="shared" si="34"/>
        <v>1.0410598844612324E-4</v>
      </c>
      <c r="S121">
        <v>1</v>
      </c>
      <c r="T121">
        <f t="shared" si="35"/>
        <v>1.0410598844612324E-4</v>
      </c>
      <c r="U121" s="7">
        <f t="shared" si="36"/>
        <v>-1.0203234214998852E-2</v>
      </c>
      <c r="Y121" s="7"/>
      <c r="Z121" s="7"/>
      <c r="AA121" s="7"/>
      <c r="AB121" s="7"/>
      <c r="AC121" s="7"/>
    </row>
    <row r="122" spans="1:29" x14ac:dyDescent="0.2">
      <c r="A122" s="149" t="s">
        <v>24</v>
      </c>
      <c r="B122" s="150" t="s">
        <v>62</v>
      </c>
      <c r="C122" s="143">
        <v>51749.84691</v>
      </c>
      <c r="D122" s="143">
        <v>2.0000000000000001E-4</v>
      </c>
      <c r="E122">
        <f t="shared" si="30"/>
        <v>2526.4959725429485</v>
      </c>
      <c r="F122">
        <f t="shared" si="29"/>
        <v>2526.5</v>
      </c>
      <c r="G122" s="35">
        <f t="shared" si="31"/>
        <v>-3.9606499994988553E-3</v>
      </c>
      <c r="K122">
        <f>G122</f>
        <v>-3.9606499994988553E-3</v>
      </c>
      <c r="O122">
        <f t="shared" ca="1" si="37"/>
        <v>8.7552775995484305E-3</v>
      </c>
      <c r="P122" s="7">
        <f t="shared" si="32"/>
        <v>-2.1649147778982081E-3</v>
      </c>
      <c r="Q122" s="93">
        <f t="shared" si="33"/>
        <v>36731.34691</v>
      </c>
      <c r="R122">
        <f t="shared" si="34"/>
        <v>3.2246649860971255E-6</v>
      </c>
      <c r="S122">
        <v>1</v>
      </c>
      <c r="T122">
        <f t="shared" si="35"/>
        <v>3.2246649860971255E-6</v>
      </c>
      <c r="U122" s="7">
        <f t="shared" si="36"/>
        <v>-1.7957352216006472E-3</v>
      </c>
      <c r="Y122" s="7"/>
      <c r="Z122" s="7"/>
      <c r="AA122" s="7"/>
      <c r="AB122" s="7"/>
      <c r="AC122" s="7"/>
    </row>
    <row r="123" spans="1:29" x14ac:dyDescent="0.2">
      <c r="A123" s="143" t="s">
        <v>65</v>
      </c>
      <c r="B123" s="142" t="s">
        <v>62</v>
      </c>
      <c r="C123" s="143">
        <v>52192.3848</v>
      </c>
      <c r="D123" s="143">
        <v>8.9999999999999998E-4</v>
      </c>
      <c r="E123">
        <f t="shared" si="30"/>
        <v>2976.4984587844738</v>
      </c>
      <c r="F123">
        <f t="shared" si="29"/>
        <v>2976.5</v>
      </c>
      <c r="G123" s="35">
        <f t="shared" si="31"/>
        <v>-1.5156499939621426E-3</v>
      </c>
      <c r="H123" s="15"/>
      <c r="J123">
        <f>G123</f>
        <v>-1.5156499939621426E-3</v>
      </c>
      <c r="O123">
        <f t="shared" ca="1" si="37"/>
        <v>4.4562382769755722E-3</v>
      </c>
      <c r="P123" s="7">
        <f t="shared" si="32"/>
        <v>-3.7115588492129476E-3</v>
      </c>
      <c r="Q123" s="93">
        <f t="shared" si="33"/>
        <v>37173.8848</v>
      </c>
      <c r="R123">
        <f t="shared" si="34"/>
        <v>4.8220157005689007E-6</v>
      </c>
      <c r="S123">
        <v>1</v>
      </c>
      <c r="T123">
        <f t="shared" si="35"/>
        <v>4.8220157005689007E-6</v>
      </c>
      <c r="U123" s="7">
        <f t="shared" si="36"/>
        <v>2.195908855250805E-3</v>
      </c>
      <c r="Y123" s="7"/>
      <c r="Z123" s="7"/>
      <c r="AA123" s="7"/>
      <c r="AB123" s="7"/>
      <c r="AC123" s="7"/>
    </row>
    <row r="124" spans="1:29" x14ac:dyDescent="0.2">
      <c r="A124" s="143" t="s">
        <v>65</v>
      </c>
      <c r="B124" s="142" t="s">
        <v>62</v>
      </c>
      <c r="C124" s="143">
        <v>52195.331700000002</v>
      </c>
      <c r="D124" s="143">
        <v>2.0999999999999999E-3</v>
      </c>
      <c r="E124">
        <f t="shared" si="30"/>
        <v>2979.4950662087699</v>
      </c>
      <c r="F124">
        <f t="shared" si="29"/>
        <v>2979.5</v>
      </c>
      <c r="G124" s="35">
        <f t="shared" si="31"/>
        <v>-4.851949997828342E-3</v>
      </c>
      <c r="H124" s="15"/>
      <c r="J124">
        <f>G124</f>
        <v>-4.851949997828342E-3</v>
      </c>
      <c r="O124">
        <f t="shared" ca="1" si="37"/>
        <v>4.4275780148250871E-3</v>
      </c>
      <c r="P124" s="7">
        <f t="shared" si="32"/>
        <v>-3.7226889408339637E-3</v>
      </c>
      <c r="Q124" s="93">
        <f t="shared" si="33"/>
        <v>37176.831700000002</v>
      </c>
      <c r="R124">
        <f t="shared" si="34"/>
        <v>1.2752305348440606E-6</v>
      </c>
      <c r="S124">
        <v>1</v>
      </c>
      <c r="T124">
        <f t="shared" si="35"/>
        <v>1.2752305348440606E-6</v>
      </c>
      <c r="U124" s="7">
        <f t="shared" si="36"/>
        <v>-1.1292610569943783E-3</v>
      </c>
      <c r="Y124" s="7"/>
      <c r="Z124" s="7"/>
      <c r="AA124" s="7"/>
      <c r="AB124" s="7"/>
      <c r="AC124" s="7"/>
    </row>
    <row r="125" spans="1:29" x14ac:dyDescent="0.2">
      <c r="A125" s="143" t="s">
        <v>66</v>
      </c>
      <c r="B125" s="142" t="s">
        <v>62</v>
      </c>
      <c r="C125" s="143">
        <v>52548.373899999999</v>
      </c>
      <c r="D125" s="143">
        <v>2.5000000000000001E-3</v>
      </c>
      <c r="E125">
        <f t="shared" si="30"/>
        <v>3338.4922760254849</v>
      </c>
      <c r="F125">
        <f t="shared" si="29"/>
        <v>3338.5</v>
      </c>
      <c r="G125" s="35">
        <f t="shared" si="31"/>
        <v>-7.5958500019623898E-3</v>
      </c>
      <c r="H125" s="15"/>
      <c r="J125">
        <f>G125</f>
        <v>-7.5958500019623898E-3</v>
      </c>
      <c r="O125">
        <f t="shared" ca="1" si="37"/>
        <v>9.9789997748363224E-4</v>
      </c>
      <c r="P125" s="7">
        <f t="shared" si="32"/>
        <v>-5.1329215055645316E-3</v>
      </c>
      <c r="Q125" s="93">
        <f t="shared" si="33"/>
        <v>37529.873899999999</v>
      </c>
      <c r="R125">
        <f t="shared" si="34"/>
        <v>6.0660167783686149E-6</v>
      </c>
      <c r="S125">
        <v>1</v>
      </c>
      <c r="T125">
        <f t="shared" si="35"/>
        <v>6.0660167783686149E-6</v>
      </c>
      <c r="U125" s="7">
        <f t="shared" si="36"/>
        <v>-2.4629284963978582E-3</v>
      </c>
    </row>
    <row r="126" spans="1:29" x14ac:dyDescent="0.2">
      <c r="A126" s="118" t="s">
        <v>538</v>
      </c>
      <c r="B126" s="142" t="s">
        <v>62</v>
      </c>
      <c r="C126" s="143">
        <v>52548.385000000002</v>
      </c>
      <c r="D126" s="143" t="s">
        <v>207</v>
      </c>
      <c r="E126" s="20">
        <f t="shared" si="30"/>
        <v>3338.5035632569552</v>
      </c>
      <c r="F126">
        <f t="shared" si="29"/>
        <v>3338.5</v>
      </c>
      <c r="G126" s="35">
        <f t="shared" si="31"/>
        <v>3.5041500013903715E-3</v>
      </c>
      <c r="H126" s="15"/>
      <c r="I126">
        <f>G126</f>
        <v>3.5041500013903715E-3</v>
      </c>
      <c r="O126">
        <f t="shared" ca="1" si="37"/>
        <v>9.9789997748363224E-4</v>
      </c>
      <c r="P126" s="7">
        <f t="shared" si="32"/>
        <v>-5.1329215055645316E-3</v>
      </c>
      <c r="Q126" s="93">
        <f t="shared" si="33"/>
        <v>37529.885000000002</v>
      </c>
      <c r="R126">
        <f t="shared" si="34"/>
        <v>7.4599004216252234E-5</v>
      </c>
      <c r="S126">
        <v>0.1</v>
      </c>
      <c r="T126">
        <f t="shared" si="35"/>
        <v>7.4599004216252239E-6</v>
      </c>
      <c r="U126" s="7">
        <f t="shared" si="36"/>
        <v>8.637071506954903E-3</v>
      </c>
    </row>
    <row r="127" spans="1:29" x14ac:dyDescent="0.2">
      <c r="A127" s="151" t="s">
        <v>75</v>
      </c>
      <c r="B127" s="152" t="s">
        <v>62</v>
      </c>
      <c r="C127" s="153">
        <v>52625.082000000002</v>
      </c>
      <c r="D127" s="153">
        <v>3.0000000000000001E-3</v>
      </c>
      <c r="E127">
        <f t="shared" si="30"/>
        <v>3416.4942652220825</v>
      </c>
      <c r="F127">
        <f t="shared" si="29"/>
        <v>3416.5</v>
      </c>
      <c r="G127" s="35">
        <f t="shared" si="31"/>
        <v>-5.6396499930997379E-3</v>
      </c>
      <c r="H127" s="15"/>
      <c r="K127">
        <f>G127</f>
        <v>-5.6396499930997379E-3</v>
      </c>
      <c r="O127">
        <f t="shared" ca="1" si="37"/>
        <v>2.5273316157100462E-4</v>
      </c>
      <c r="P127" s="7">
        <f t="shared" si="32"/>
        <v>-5.4598681932702675E-3</v>
      </c>
      <c r="Q127" s="93">
        <f t="shared" si="33"/>
        <v>37606.582000000002</v>
      </c>
      <c r="R127">
        <f t="shared" si="34"/>
        <v>3.2321495549923764E-8</v>
      </c>
      <c r="S127">
        <v>0.2</v>
      </c>
      <c r="T127">
        <f t="shared" si="35"/>
        <v>6.4642991099847535E-9</v>
      </c>
      <c r="U127" s="7">
        <f t="shared" si="36"/>
        <v>-1.797817998294704E-4</v>
      </c>
    </row>
    <row r="128" spans="1:29" x14ac:dyDescent="0.2">
      <c r="A128" s="154" t="s">
        <v>67</v>
      </c>
      <c r="B128" s="142" t="s">
        <v>62</v>
      </c>
      <c r="C128" s="143">
        <v>52834.545100000003</v>
      </c>
      <c r="D128" s="143">
        <v>6.8999999999999999E-3</v>
      </c>
      <c r="E128">
        <f t="shared" si="30"/>
        <v>3629.4905258944914</v>
      </c>
      <c r="F128">
        <f t="shared" si="29"/>
        <v>3629.5</v>
      </c>
      <c r="G128" s="35">
        <f t="shared" si="31"/>
        <v>-9.3169499959913082E-3</v>
      </c>
      <c r="H128" s="15"/>
      <c r="J128">
        <f>G128</f>
        <v>-9.3169499959913082E-3</v>
      </c>
      <c r="O128">
        <f t="shared" ca="1" si="37"/>
        <v>-1.7821454511134857E-3</v>
      </c>
      <c r="P128" s="7">
        <f t="shared" si="32"/>
        <v>-6.3900441229910619E-3</v>
      </c>
      <c r="Q128" s="93">
        <f t="shared" si="33"/>
        <v>37816.045100000003</v>
      </c>
      <c r="R128">
        <f t="shared" si="34"/>
        <v>8.5667779894033338E-6</v>
      </c>
      <c r="S128">
        <v>1</v>
      </c>
      <c r="T128">
        <f t="shared" si="35"/>
        <v>8.5667779894033338E-6</v>
      </c>
      <c r="U128" s="7">
        <f t="shared" si="36"/>
        <v>-2.9269058730002464E-3</v>
      </c>
    </row>
    <row r="129" spans="1:29" x14ac:dyDescent="0.2">
      <c r="A129" s="118" t="s">
        <v>60</v>
      </c>
      <c r="B129" s="152" t="s">
        <v>61</v>
      </c>
      <c r="C129" s="153">
        <v>52838.472199999997</v>
      </c>
      <c r="D129" s="153">
        <v>2.3E-3</v>
      </c>
      <c r="E129">
        <f t="shared" si="30"/>
        <v>3633.48386703804</v>
      </c>
      <c r="F129">
        <f t="shared" si="29"/>
        <v>3633.5</v>
      </c>
      <c r="G129" s="35">
        <f t="shared" si="31"/>
        <v>-1.586535000387812E-2</v>
      </c>
      <c r="J129">
        <f>G129</f>
        <v>-1.586535000387812E-2</v>
      </c>
      <c r="O129">
        <f t="shared" ca="1" si="37"/>
        <v>-1.8203591339807992E-3</v>
      </c>
      <c r="P129" s="7">
        <f t="shared" si="32"/>
        <v>-6.4080353986690581E-3</v>
      </c>
      <c r="Q129" s="93">
        <f t="shared" si="33"/>
        <v>37819.972199999997</v>
      </c>
      <c r="R129">
        <f t="shared" si="34"/>
        <v>8.944079954190062E-5</v>
      </c>
      <c r="S129">
        <v>1</v>
      </c>
      <c r="T129">
        <f t="shared" si="35"/>
        <v>8.944079954190062E-5</v>
      </c>
      <c r="U129" s="7">
        <f t="shared" si="36"/>
        <v>-9.4573146052090613E-3</v>
      </c>
    </row>
    <row r="130" spans="1:29" x14ac:dyDescent="0.2">
      <c r="A130" s="118" t="s">
        <v>60</v>
      </c>
      <c r="B130" s="152" t="s">
        <v>61</v>
      </c>
      <c r="C130" s="153">
        <v>52845.3675</v>
      </c>
      <c r="D130" s="153">
        <v>1.9E-3</v>
      </c>
      <c r="E130">
        <f t="shared" si="30"/>
        <v>3640.4954748878963</v>
      </c>
      <c r="F130">
        <f t="shared" si="29"/>
        <v>3640.5</v>
      </c>
      <c r="G130" s="35">
        <f t="shared" si="31"/>
        <v>-4.4500499934656546E-3</v>
      </c>
      <c r="J130">
        <f>G130</f>
        <v>-4.4500499934656546E-3</v>
      </c>
      <c r="O130">
        <f t="shared" ca="1" si="37"/>
        <v>-1.8872330789985944E-3</v>
      </c>
      <c r="P130" s="7">
        <f t="shared" si="32"/>
        <v>-6.4395665425096785E-3</v>
      </c>
      <c r="Q130" s="93">
        <f t="shared" si="33"/>
        <v>37826.8675</v>
      </c>
      <c r="R130">
        <f t="shared" si="34"/>
        <v>3.9581760989200421E-6</v>
      </c>
      <c r="S130">
        <v>1</v>
      </c>
      <c r="T130">
        <f t="shared" si="35"/>
        <v>3.9581760989200421E-6</v>
      </c>
      <c r="U130" s="7">
        <f t="shared" si="36"/>
        <v>1.989516549044024E-3</v>
      </c>
    </row>
    <row r="131" spans="1:29" x14ac:dyDescent="0.2">
      <c r="A131" s="118" t="s">
        <v>60</v>
      </c>
      <c r="B131" s="152" t="s">
        <v>62</v>
      </c>
      <c r="C131" s="153">
        <v>52859.370199999998</v>
      </c>
      <c r="D131" s="153">
        <v>2.3E-3</v>
      </c>
      <c r="E131">
        <f t="shared" si="30"/>
        <v>3654.7343682267083</v>
      </c>
      <c r="F131">
        <f t="shared" si="29"/>
        <v>3654.5</v>
      </c>
      <c r="G131" s="35"/>
      <c r="H131" s="15"/>
      <c r="O131">
        <f t="shared" ca="1" si="37"/>
        <v>-2.0209809690341987E-3</v>
      </c>
      <c r="P131" s="7">
        <f t="shared" si="32"/>
        <v>-6.5028060373703194E-3</v>
      </c>
      <c r="Q131" s="93">
        <f t="shared" si="33"/>
        <v>37840.870199999998</v>
      </c>
      <c r="U131" s="7"/>
    </row>
    <row r="132" spans="1:29" x14ac:dyDescent="0.2">
      <c r="A132" s="118" t="s">
        <v>60</v>
      </c>
      <c r="B132" s="152" t="s">
        <v>61</v>
      </c>
      <c r="C132" s="143">
        <v>52871.4231</v>
      </c>
      <c r="D132" s="153">
        <v>1.4E-3</v>
      </c>
      <c r="E132">
        <f t="shared" si="30"/>
        <v>3666.9905729246193</v>
      </c>
      <c r="F132">
        <f t="shared" si="29"/>
        <v>3667</v>
      </c>
      <c r="G132" s="35">
        <f t="shared" ref="G132:G152" si="38">+C132-(C$7+F132*C$8)</f>
        <v>-9.270700000342913E-3</v>
      </c>
      <c r="H132" s="15"/>
      <c r="J132">
        <f t="shared" ref="J132:J138" si="39">G132</f>
        <v>-9.270700000342913E-3</v>
      </c>
      <c r="O132">
        <f t="shared" ca="1" si="37"/>
        <v>-2.1403987279945552E-3</v>
      </c>
      <c r="P132" s="7">
        <f t="shared" si="32"/>
        <v>-6.5594695315168965E-3</v>
      </c>
      <c r="Q132" s="93">
        <f t="shared" si="33"/>
        <v>37852.9231</v>
      </c>
      <c r="R132">
        <f t="shared" ref="R132:R152" si="40">+(P132-G132)^2</f>
        <v>7.350770655090541E-6</v>
      </c>
      <c r="S132">
        <v>1</v>
      </c>
      <c r="T132">
        <f t="shared" ref="T132:T152" si="41">S132*R132</f>
        <v>7.350770655090541E-6</v>
      </c>
      <c r="U132" s="7">
        <f t="shared" ref="U132:U152" si="42">+G132-P132</f>
        <v>-2.7112304688260164E-3</v>
      </c>
    </row>
    <row r="133" spans="1:29" x14ac:dyDescent="0.2">
      <c r="A133" s="154" t="s">
        <v>67</v>
      </c>
      <c r="B133" s="152"/>
      <c r="C133" s="143">
        <v>52871.435299999997</v>
      </c>
      <c r="D133" s="143">
        <v>2.9999999999999997E-4</v>
      </c>
      <c r="E133">
        <f t="shared" si="30"/>
        <v>3667.0029787105532</v>
      </c>
      <c r="F133">
        <f t="shared" si="29"/>
        <v>3667</v>
      </c>
      <c r="G133" s="35">
        <f t="shared" si="38"/>
        <v>2.9292999970493838E-3</v>
      </c>
      <c r="H133" s="15"/>
      <c r="J133">
        <f t="shared" si="39"/>
        <v>2.9292999970493838E-3</v>
      </c>
      <c r="O133">
        <f t="shared" ca="1" si="37"/>
        <v>-2.1403987279945552E-3</v>
      </c>
      <c r="P133" s="7">
        <f t="shared" si="32"/>
        <v>-6.5594695315168965E-3</v>
      </c>
      <c r="Q133" s="93">
        <f t="shared" si="33"/>
        <v>37852.935299999997</v>
      </c>
      <c r="R133">
        <f t="shared" si="40"/>
        <v>9.0036747166247956E-5</v>
      </c>
      <c r="S133">
        <v>1</v>
      </c>
      <c r="T133">
        <f t="shared" si="41"/>
        <v>9.0036747166247956E-5</v>
      </c>
      <c r="U133" s="7">
        <f t="shared" si="42"/>
        <v>9.4887695285662804E-3</v>
      </c>
    </row>
    <row r="134" spans="1:29" x14ac:dyDescent="0.2">
      <c r="A134" s="154" t="s">
        <v>69</v>
      </c>
      <c r="B134" s="152"/>
      <c r="C134" s="143">
        <v>53227.419699999999</v>
      </c>
      <c r="D134" s="143">
        <v>4.5999999999999999E-3</v>
      </c>
      <c r="E134">
        <f t="shared" ref="E134:E152" si="43">+(C134-C$7)/C$8</f>
        <v>4028.9920166733777</v>
      </c>
      <c r="F134">
        <f t="shared" ref="F134:F152" si="44">ROUND(2*E134,0)/2</f>
        <v>4029</v>
      </c>
      <c r="G134" s="35">
        <f t="shared" si="38"/>
        <v>-7.8509000013582408E-3</v>
      </c>
      <c r="H134" s="15"/>
      <c r="J134">
        <f t="shared" si="39"/>
        <v>-7.8509000013582408E-3</v>
      </c>
      <c r="O134">
        <f t="shared" ca="1" si="37"/>
        <v>-5.5987370274864987E-3</v>
      </c>
      <c r="P134" s="7">
        <f t="shared" ref="P134:P152" si="45">+D$11+D$12*F134+D$13*F134^2</f>
        <v>-8.2821579277970094E-3</v>
      </c>
      <c r="Q134" s="93">
        <f t="shared" ref="Q134:Q141" si="46">C134-15018.5</f>
        <v>38208.919699999999</v>
      </c>
      <c r="R134">
        <f t="shared" si="40"/>
        <v>1.8598339911626633E-7</v>
      </c>
      <c r="S134">
        <v>1</v>
      </c>
      <c r="T134">
        <f t="shared" si="41"/>
        <v>1.8598339911626633E-7</v>
      </c>
      <c r="U134" s="7">
        <f t="shared" si="42"/>
        <v>4.3125792643876858E-4</v>
      </c>
    </row>
    <row r="135" spans="1:29" x14ac:dyDescent="0.2">
      <c r="A135" s="154" t="s">
        <v>69</v>
      </c>
      <c r="B135" s="142" t="s">
        <v>62</v>
      </c>
      <c r="C135" s="143">
        <v>53323.300999999999</v>
      </c>
      <c r="D135" s="143">
        <v>2.3999999999999998E-3</v>
      </c>
      <c r="E135">
        <f t="shared" si="43"/>
        <v>4126.4906136501704</v>
      </c>
      <c r="F135">
        <f t="shared" si="44"/>
        <v>4126.5</v>
      </c>
      <c r="G135" s="35">
        <f t="shared" si="38"/>
        <v>-9.2306499936967157E-3</v>
      </c>
      <c r="H135" s="15"/>
      <c r="J135">
        <f t="shared" si="39"/>
        <v>-9.2306499936967157E-3</v>
      </c>
      <c r="O135">
        <f t="shared" ca="1" si="37"/>
        <v>-6.5301955473772849E-3</v>
      </c>
      <c r="P135" s="7">
        <f t="shared" si="45"/>
        <v>-8.7731454331360405E-3</v>
      </c>
      <c r="Q135" s="93">
        <f t="shared" si="46"/>
        <v>38304.800999999999</v>
      </c>
      <c r="R135">
        <f t="shared" si="40"/>
        <v>2.0931042293381654E-7</v>
      </c>
      <c r="S135">
        <v>1</v>
      </c>
      <c r="T135">
        <f t="shared" si="41"/>
        <v>2.0931042293381654E-7</v>
      </c>
      <c r="U135" s="7">
        <f t="shared" si="42"/>
        <v>-4.5750456056067521E-4</v>
      </c>
    </row>
    <row r="136" spans="1:29" x14ac:dyDescent="0.2">
      <c r="A136" s="144" t="s">
        <v>73</v>
      </c>
      <c r="B136" s="152"/>
      <c r="C136" s="143">
        <v>53636.523699999998</v>
      </c>
      <c r="D136" s="143">
        <v>5.5999999999999999E-3</v>
      </c>
      <c r="E136">
        <f t="shared" si="43"/>
        <v>4444.9966600980415</v>
      </c>
      <c r="F136">
        <f t="shared" si="44"/>
        <v>4445</v>
      </c>
      <c r="G136" s="35">
        <f t="shared" si="38"/>
        <v>-3.284500002337154E-3</v>
      </c>
      <c r="H136" s="15"/>
      <c r="J136">
        <f t="shared" si="39"/>
        <v>-3.284500002337154E-3</v>
      </c>
      <c r="O136">
        <f t="shared" ca="1" si="37"/>
        <v>-9.5729600456871816E-3</v>
      </c>
      <c r="P136" s="7">
        <f t="shared" si="45"/>
        <v>-1.0456899319425559E-2</v>
      </c>
      <c r="Q136" s="93">
        <f t="shared" si="46"/>
        <v>38618.023699999998</v>
      </c>
      <c r="R136">
        <f t="shared" si="40"/>
        <v>5.1443311963770221E-5</v>
      </c>
      <c r="S136">
        <v>1</v>
      </c>
      <c r="T136">
        <f t="shared" si="41"/>
        <v>5.1443311963770221E-5</v>
      </c>
      <c r="U136" s="7">
        <f t="shared" si="42"/>
        <v>7.1723993170884053E-3</v>
      </c>
    </row>
    <row r="137" spans="1:29" x14ac:dyDescent="0.2">
      <c r="A137" s="118" t="s">
        <v>215</v>
      </c>
      <c r="B137" s="142" t="s">
        <v>61</v>
      </c>
      <c r="C137" s="143">
        <v>53934.485800000002</v>
      </c>
      <c r="D137" s="143">
        <v>2.5000000000000001E-3</v>
      </c>
      <c r="E137">
        <f t="shared" si="43"/>
        <v>4747.9846953276301</v>
      </c>
      <c r="F137">
        <f t="shared" si="44"/>
        <v>4748</v>
      </c>
      <c r="G137" s="35">
        <f t="shared" si="38"/>
        <v>-1.5050799993332475E-2</v>
      </c>
      <c r="H137" s="15"/>
      <c r="J137">
        <f t="shared" si="39"/>
        <v>-1.5050799993332475E-2</v>
      </c>
      <c r="O137">
        <f t="shared" ca="1" si="37"/>
        <v>-1.246764652288624E-2</v>
      </c>
      <c r="P137" s="7">
        <f t="shared" si="45"/>
        <v>-1.2172217997748497E-2</v>
      </c>
      <c r="Q137" s="93">
        <f t="shared" si="46"/>
        <v>38915.985800000002</v>
      </c>
      <c r="R137">
        <f t="shared" si="40"/>
        <v>8.2862343053002374E-6</v>
      </c>
      <c r="S137">
        <v>1</v>
      </c>
      <c r="T137">
        <f t="shared" si="41"/>
        <v>8.2862343053002374E-6</v>
      </c>
      <c r="U137" s="7">
        <f t="shared" si="42"/>
        <v>-2.878581995583978E-3</v>
      </c>
    </row>
    <row r="138" spans="1:29" x14ac:dyDescent="0.2">
      <c r="A138" s="143" t="s">
        <v>74</v>
      </c>
      <c r="B138" s="142" t="s">
        <v>62</v>
      </c>
      <c r="C138" s="143">
        <v>53966.4496</v>
      </c>
      <c r="D138" s="143">
        <v>4.7999999999999996E-3</v>
      </c>
      <c r="E138" s="20">
        <f t="shared" si="43"/>
        <v>4780.4876511078146</v>
      </c>
      <c r="F138">
        <f t="shared" si="44"/>
        <v>4780.5</v>
      </c>
      <c r="G138" s="35">
        <f t="shared" si="38"/>
        <v>-1.2144050000642892E-2</v>
      </c>
      <c r="H138" s="15"/>
      <c r="J138">
        <f t="shared" si="39"/>
        <v>-1.2144050000642892E-2</v>
      </c>
      <c r="O138">
        <f t="shared" ca="1" si="37"/>
        <v>-1.2778132696183164E-2</v>
      </c>
      <c r="P138" s="7">
        <f t="shared" si="45"/>
        <v>-1.2362776510965881E-2</v>
      </c>
      <c r="Q138" s="93">
        <f t="shared" si="46"/>
        <v>38947.9496</v>
      </c>
      <c r="R138">
        <f t="shared" si="40"/>
        <v>4.7841286318072793E-8</v>
      </c>
      <c r="S138">
        <v>1</v>
      </c>
      <c r="T138">
        <f t="shared" si="41"/>
        <v>4.7841286318072793E-8</v>
      </c>
      <c r="U138" s="7">
        <f t="shared" si="42"/>
        <v>2.1872651032298941E-4</v>
      </c>
    </row>
    <row r="139" spans="1:29" x14ac:dyDescent="0.2">
      <c r="A139" s="118" t="s">
        <v>737</v>
      </c>
      <c r="B139" s="142" t="s">
        <v>62</v>
      </c>
      <c r="C139" s="143">
        <v>53966.45</v>
      </c>
      <c r="D139" s="143"/>
      <c r="E139" s="20">
        <f t="shared" si="43"/>
        <v>4780.4880578548909</v>
      </c>
      <c r="F139">
        <f t="shared" si="44"/>
        <v>4780.5</v>
      </c>
      <c r="G139" s="35">
        <f t="shared" si="38"/>
        <v>-1.1744050003471784E-2</v>
      </c>
      <c r="H139" s="15"/>
      <c r="I139">
        <f>G139</f>
        <v>-1.1744050003471784E-2</v>
      </c>
      <c r="O139">
        <f t="shared" ca="1" si="37"/>
        <v>-1.2778132696183164E-2</v>
      </c>
      <c r="P139" s="7">
        <f t="shared" si="45"/>
        <v>-1.2362776510965881E-2</v>
      </c>
      <c r="Q139" s="93">
        <f t="shared" si="46"/>
        <v>38947.949999999997</v>
      </c>
      <c r="R139">
        <f t="shared" si="40"/>
        <v>3.8282249107584298E-7</v>
      </c>
      <c r="S139">
        <v>0.1</v>
      </c>
      <c r="T139">
        <f t="shared" si="41"/>
        <v>3.8282249107584303E-8</v>
      </c>
      <c r="U139" s="7">
        <f t="shared" si="42"/>
        <v>6.1872650749409709E-4</v>
      </c>
      <c r="Y139" s="7"/>
      <c r="Z139" s="7"/>
      <c r="AA139" s="7"/>
      <c r="AB139" s="7"/>
      <c r="AC139" s="7"/>
    </row>
    <row r="140" spans="1:29" x14ac:dyDescent="0.2">
      <c r="A140" s="143" t="s">
        <v>74</v>
      </c>
      <c r="B140" s="142" t="s">
        <v>62</v>
      </c>
      <c r="C140" s="143">
        <v>54034.303</v>
      </c>
      <c r="D140" s="143">
        <v>5.0000000000000001E-4</v>
      </c>
      <c r="E140" s="20">
        <f t="shared" si="43"/>
        <v>4849.4855818837323</v>
      </c>
      <c r="F140">
        <f t="shared" si="44"/>
        <v>4849.5</v>
      </c>
      <c r="G140" s="35">
        <f t="shared" si="38"/>
        <v>-1.4178949997585732E-2</v>
      </c>
      <c r="H140" s="15"/>
      <c r="J140">
        <f>G140</f>
        <v>-1.4178949997585732E-2</v>
      </c>
      <c r="O140">
        <f t="shared" ca="1" si="37"/>
        <v>-1.343731872564434E-2</v>
      </c>
      <c r="P140" s="7">
        <f t="shared" si="45"/>
        <v>-1.277156822103993E-2</v>
      </c>
      <c r="Q140" s="93">
        <f t="shared" si="46"/>
        <v>39015.803</v>
      </c>
      <c r="R140">
        <f t="shared" si="40"/>
        <v>1.9807234649532195E-6</v>
      </c>
      <c r="S140">
        <v>1</v>
      </c>
      <c r="T140">
        <f t="shared" si="41"/>
        <v>1.9807234649532195E-6</v>
      </c>
      <c r="U140" s="7">
        <f t="shared" si="42"/>
        <v>-1.4073817765458026E-3</v>
      </c>
      <c r="Y140" s="7"/>
      <c r="Z140" s="7"/>
      <c r="AA140" s="7"/>
      <c r="AB140" s="7"/>
      <c r="AC140" s="7"/>
    </row>
    <row r="141" spans="1:29" x14ac:dyDescent="0.2">
      <c r="A141" s="143" t="s">
        <v>76</v>
      </c>
      <c r="B141" s="142" t="s">
        <v>61</v>
      </c>
      <c r="C141" s="143">
        <v>54319.489500000003</v>
      </c>
      <c r="D141" s="143">
        <v>6.9999999999999999E-4</v>
      </c>
      <c r="E141" s="20">
        <f t="shared" si="43"/>
        <v>5139.4825221288274</v>
      </c>
      <c r="F141">
        <f t="shared" si="44"/>
        <v>5139.5</v>
      </c>
      <c r="G141" s="35">
        <f t="shared" si="38"/>
        <v>-1.7187949990329798E-2</v>
      </c>
      <c r="H141" s="15"/>
      <c r="J141">
        <f>G141</f>
        <v>-1.7187949990329798E-2</v>
      </c>
      <c r="O141">
        <f t="shared" ca="1" si="37"/>
        <v>-1.6207810733524626E-2</v>
      </c>
      <c r="P141" s="7">
        <f t="shared" si="45"/>
        <v>-1.4552430141712546E-2</v>
      </c>
      <c r="Q141" s="93">
        <f t="shared" si="46"/>
        <v>39300.989500000003</v>
      </c>
      <c r="R141">
        <f t="shared" si="40"/>
        <v>6.9459648724555044E-6</v>
      </c>
      <c r="S141">
        <v>1</v>
      </c>
      <c r="T141">
        <f t="shared" si="41"/>
        <v>6.9459648724555044E-6</v>
      </c>
      <c r="U141" s="7">
        <f t="shared" si="42"/>
        <v>-2.6355198486172522E-3</v>
      </c>
    </row>
    <row r="142" spans="1:29" x14ac:dyDescent="0.2">
      <c r="A142" s="143" t="s">
        <v>76</v>
      </c>
      <c r="B142" s="142" t="s">
        <v>61</v>
      </c>
      <c r="C142" s="143">
        <v>54388.3298</v>
      </c>
      <c r="D142" s="143">
        <v>5.0000000000000001E-4</v>
      </c>
      <c r="E142" s="20">
        <f t="shared" si="43"/>
        <v>5209.4839996375913</v>
      </c>
      <c r="F142">
        <f t="shared" si="44"/>
        <v>5209.5</v>
      </c>
      <c r="G142" s="35">
        <f t="shared" si="38"/>
        <v>-1.573495000047842E-2</v>
      </c>
      <c r="H142" s="15"/>
      <c r="J142">
        <f>G142</f>
        <v>-1.573495000047842E-2</v>
      </c>
      <c r="O142">
        <f t="shared" ca="1" si="37"/>
        <v>-1.687655018370262E-2</v>
      </c>
      <c r="P142" s="7">
        <f t="shared" si="45"/>
        <v>-1.4997482550749409E-2</v>
      </c>
      <c r="Q142" s="93" t="e">
        <f>A142-15018.5</f>
        <v>#VALUE!</v>
      </c>
      <c r="R142">
        <f t="shared" si="40"/>
        <v>5.4385823940981182E-7</v>
      </c>
      <c r="S142">
        <v>1</v>
      </c>
      <c r="T142">
        <f t="shared" si="41"/>
        <v>5.4385823940981182E-7</v>
      </c>
      <c r="U142" s="7">
        <f t="shared" si="42"/>
        <v>-7.3746744972901131E-4</v>
      </c>
    </row>
    <row r="143" spans="1:29" x14ac:dyDescent="0.2">
      <c r="A143" s="149" t="s">
        <v>152</v>
      </c>
      <c r="B143" s="142"/>
      <c r="C143" s="143">
        <v>54911.994400000003</v>
      </c>
      <c r="D143" s="143">
        <v>4.0000000000000002E-4</v>
      </c>
      <c r="E143" s="20">
        <f t="shared" si="43"/>
        <v>5741.9816168623574</v>
      </c>
      <c r="F143">
        <f t="shared" si="44"/>
        <v>5742</v>
      </c>
      <c r="G143" s="35">
        <f t="shared" si="38"/>
        <v>-1.8078199995215982E-2</v>
      </c>
      <c r="H143" s="15"/>
      <c r="K143">
        <f>G143</f>
        <v>-1.8078199995215982E-2</v>
      </c>
      <c r="O143">
        <f t="shared" ca="1" si="37"/>
        <v>-2.1963746715413839E-2</v>
      </c>
      <c r="P143" s="7">
        <f t="shared" si="45"/>
        <v>-1.8576439400022068E-2</v>
      </c>
      <c r="Q143" s="93">
        <f t="shared" ref="Q143:Q152" si="47">C143-15018.5</f>
        <v>39893.494400000003</v>
      </c>
      <c r="R143">
        <f t="shared" si="40"/>
        <v>2.4824250450152231E-7</v>
      </c>
      <c r="S143">
        <v>1</v>
      </c>
      <c r="T143">
        <f t="shared" si="41"/>
        <v>2.4824250450152231E-7</v>
      </c>
      <c r="U143" s="7">
        <f t="shared" si="42"/>
        <v>4.982394048060855E-4</v>
      </c>
    </row>
    <row r="144" spans="1:29" x14ac:dyDescent="0.2">
      <c r="A144" s="144" t="s">
        <v>201</v>
      </c>
      <c r="B144" s="142" t="s">
        <v>62</v>
      </c>
      <c r="C144" s="143">
        <v>54976.402750000001</v>
      </c>
      <c r="D144" s="143">
        <v>8.0000000000000004E-4</v>
      </c>
      <c r="E144" s="20">
        <f t="shared" si="43"/>
        <v>5807.4763875693661</v>
      </c>
      <c r="F144">
        <f t="shared" si="44"/>
        <v>5807.5</v>
      </c>
      <c r="G144" s="35">
        <f t="shared" si="38"/>
        <v>-2.3220749993924983E-2</v>
      </c>
      <c r="H144" s="15"/>
      <c r="K144">
        <f>G144</f>
        <v>-2.3220749993924983E-2</v>
      </c>
      <c r="O144">
        <f t="shared" ca="1" si="37"/>
        <v>-2.258949577236611E-2</v>
      </c>
      <c r="P144" s="7">
        <f t="shared" si="45"/>
        <v>-1.9040276833905891E-2</v>
      </c>
      <c r="Q144" s="93">
        <f t="shared" si="47"/>
        <v>39957.902750000001</v>
      </c>
      <c r="R144">
        <f t="shared" si="40"/>
        <v>1.7476355841640015E-5</v>
      </c>
      <c r="S144">
        <v>1</v>
      </c>
      <c r="T144">
        <f t="shared" si="41"/>
        <v>1.7476355841640015E-5</v>
      </c>
      <c r="U144" s="7">
        <f t="shared" si="42"/>
        <v>-4.1804731600190922E-3</v>
      </c>
    </row>
    <row r="145" spans="1:21" x14ac:dyDescent="0.2">
      <c r="A145" s="118" t="s">
        <v>753</v>
      </c>
      <c r="B145" s="142" t="s">
        <v>62</v>
      </c>
      <c r="C145" s="143">
        <v>54976.402800000003</v>
      </c>
      <c r="D145" s="143" t="s">
        <v>61</v>
      </c>
      <c r="E145" s="20">
        <f t="shared" si="43"/>
        <v>5807.4764384127529</v>
      </c>
      <c r="F145">
        <f t="shared" si="44"/>
        <v>5807.5</v>
      </c>
      <c r="G145" s="35">
        <f t="shared" si="38"/>
        <v>-2.317074999155011E-2</v>
      </c>
      <c r="H145" s="15"/>
      <c r="J145">
        <f>G145</f>
        <v>-2.317074999155011E-2</v>
      </c>
      <c r="O145">
        <f t="shared" ca="1" si="37"/>
        <v>-2.258949577236611E-2</v>
      </c>
      <c r="P145" s="7">
        <f t="shared" si="45"/>
        <v>-1.9040276833905891E-2</v>
      </c>
      <c r="Q145" s="93">
        <f t="shared" si="47"/>
        <v>39957.902800000003</v>
      </c>
      <c r="R145">
        <f t="shared" si="40"/>
        <v>1.706080850601941E-5</v>
      </c>
      <c r="S145">
        <v>1</v>
      </c>
      <c r="T145">
        <f t="shared" si="41"/>
        <v>1.706080850601941E-5</v>
      </c>
      <c r="U145" s="7">
        <f t="shared" si="42"/>
        <v>-4.1304731576442197E-3</v>
      </c>
    </row>
    <row r="146" spans="1:21" x14ac:dyDescent="0.2">
      <c r="A146" s="144" t="s">
        <v>201</v>
      </c>
      <c r="B146" s="142" t="s">
        <v>62</v>
      </c>
      <c r="C146" s="143">
        <v>54976.404549999999</v>
      </c>
      <c r="D146" s="143">
        <v>6.9999999999999999E-4</v>
      </c>
      <c r="E146" s="20">
        <f t="shared" si="43"/>
        <v>5807.4782179312233</v>
      </c>
      <c r="F146">
        <f t="shared" si="44"/>
        <v>5807.5</v>
      </c>
      <c r="G146" s="35">
        <f t="shared" si="38"/>
        <v>-2.1420749995741062E-2</v>
      </c>
      <c r="H146" s="15"/>
      <c r="K146">
        <f>G146</f>
        <v>-2.1420749995741062E-2</v>
      </c>
      <c r="O146">
        <f t="shared" ca="1" si="37"/>
        <v>-2.258949577236611E-2</v>
      </c>
      <c r="P146" s="7">
        <f t="shared" si="45"/>
        <v>-1.9040276833905891E-2</v>
      </c>
      <c r="Q146" s="93">
        <f t="shared" si="47"/>
        <v>39957.904549999999</v>
      </c>
      <c r="R146">
        <f t="shared" si="40"/>
        <v>5.6666524742175372E-6</v>
      </c>
      <c r="S146">
        <v>1</v>
      </c>
      <c r="T146">
        <f t="shared" si="41"/>
        <v>5.6666524742175372E-6</v>
      </c>
      <c r="U146" s="7">
        <f t="shared" si="42"/>
        <v>-2.3804731618351713E-3</v>
      </c>
    </row>
    <row r="147" spans="1:21" x14ac:dyDescent="0.2">
      <c r="A147" s="144" t="s">
        <v>201</v>
      </c>
      <c r="B147" s="142" t="s">
        <v>62</v>
      </c>
      <c r="C147" s="143">
        <v>54976.404549999999</v>
      </c>
      <c r="D147" s="143">
        <v>8.9999999999999998E-4</v>
      </c>
      <c r="E147" s="20">
        <f t="shared" si="43"/>
        <v>5807.4782179312233</v>
      </c>
      <c r="F147">
        <f t="shared" si="44"/>
        <v>5807.5</v>
      </c>
      <c r="G147" s="35">
        <f t="shared" si="38"/>
        <v>-2.1420749995741062E-2</v>
      </c>
      <c r="H147" s="15"/>
      <c r="K147">
        <f>G147</f>
        <v>-2.1420749995741062E-2</v>
      </c>
      <c r="O147">
        <f t="shared" ca="1" si="37"/>
        <v>-2.258949577236611E-2</v>
      </c>
      <c r="P147" s="7">
        <f t="shared" si="45"/>
        <v>-1.9040276833905891E-2</v>
      </c>
      <c r="Q147" s="93">
        <f t="shared" si="47"/>
        <v>39957.904549999999</v>
      </c>
      <c r="R147">
        <f t="shared" si="40"/>
        <v>5.6666524742175372E-6</v>
      </c>
      <c r="S147">
        <v>1</v>
      </c>
      <c r="T147">
        <f t="shared" si="41"/>
        <v>5.6666524742175372E-6</v>
      </c>
      <c r="U147" s="7">
        <f t="shared" si="42"/>
        <v>-2.3804731618351713E-3</v>
      </c>
    </row>
    <row r="148" spans="1:21" x14ac:dyDescent="0.2">
      <c r="A148" s="118" t="s">
        <v>216</v>
      </c>
      <c r="B148" s="142" t="s">
        <v>61</v>
      </c>
      <c r="C148" s="143">
        <v>55062.4548</v>
      </c>
      <c r="D148" s="143">
        <v>2.9999999999999997E-4</v>
      </c>
      <c r="E148" s="20">
        <f t="shared" si="43"/>
        <v>5894.9799377087211</v>
      </c>
      <c r="F148">
        <f t="shared" si="44"/>
        <v>5895</v>
      </c>
      <c r="G148" s="35">
        <f t="shared" si="38"/>
        <v>-1.9729499996174127E-2</v>
      </c>
      <c r="J148">
        <f>G148</f>
        <v>-1.9729499996174127E-2</v>
      </c>
      <c r="O148">
        <f t="shared" ca="1" si="37"/>
        <v>-2.3425420085088605E-2</v>
      </c>
      <c r="P148" s="7">
        <f t="shared" si="45"/>
        <v>-1.9667976249164811E-2</v>
      </c>
      <c r="Q148" s="93">
        <f t="shared" si="47"/>
        <v>40043.9548</v>
      </c>
      <c r="R148">
        <f t="shared" si="40"/>
        <v>3.7851714460663613E-9</v>
      </c>
      <c r="S148">
        <v>1</v>
      </c>
      <c r="T148">
        <f t="shared" si="41"/>
        <v>3.7851714460663613E-9</v>
      </c>
      <c r="U148" s="7">
        <f t="shared" si="42"/>
        <v>-6.1523747009316343E-5</v>
      </c>
    </row>
    <row r="149" spans="1:21" x14ac:dyDescent="0.2">
      <c r="A149" s="144" t="s">
        <v>201</v>
      </c>
      <c r="B149" s="142" t="s">
        <v>62</v>
      </c>
      <c r="C149" s="143">
        <v>55387.468390000002</v>
      </c>
      <c r="D149" s="143">
        <v>1E-3</v>
      </c>
      <c r="E149" s="20">
        <f t="shared" si="43"/>
        <v>6225.4757593485019</v>
      </c>
      <c r="F149">
        <f t="shared" si="44"/>
        <v>6225.5</v>
      </c>
      <c r="G149" s="35">
        <f t="shared" si="38"/>
        <v>-2.3838549997890368E-2</v>
      </c>
      <c r="H149" s="15"/>
      <c r="K149">
        <f>G149</f>
        <v>-2.3838549997890368E-2</v>
      </c>
      <c r="O149">
        <f t="shared" ca="1" si="37"/>
        <v>-2.6582825632000449E-2</v>
      </c>
      <c r="P149" s="7">
        <f t="shared" si="45"/>
        <v>-2.2122155301149058E-2</v>
      </c>
      <c r="Q149" s="93">
        <f t="shared" si="47"/>
        <v>40368.968390000002</v>
      </c>
      <c r="R149">
        <f t="shared" si="40"/>
        <v>2.9460107550016936E-6</v>
      </c>
      <c r="S149">
        <v>1</v>
      </c>
      <c r="T149">
        <f t="shared" si="41"/>
        <v>2.9460107550016936E-6</v>
      </c>
      <c r="U149" s="7">
        <f t="shared" si="42"/>
        <v>-1.71639469674131E-3</v>
      </c>
    </row>
    <row r="150" spans="1:21" x14ac:dyDescent="0.2">
      <c r="A150" s="118" t="s">
        <v>753</v>
      </c>
      <c r="B150" s="142" t="s">
        <v>62</v>
      </c>
      <c r="C150" s="143">
        <v>55387.468399999998</v>
      </c>
      <c r="D150" s="143" t="s">
        <v>61</v>
      </c>
      <c r="E150" s="20">
        <f t="shared" si="43"/>
        <v>6225.4757695171747</v>
      </c>
      <c r="F150">
        <f t="shared" si="44"/>
        <v>6225.5</v>
      </c>
      <c r="G150" s="35">
        <f t="shared" si="38"/>
        <v>-2.3828550001780968E-2</v>
      </c>
      <c r="H150" s="15"/>
      <c r="J150">
        <f>G150</f>
        <v>-2.3828550001780968E-2</v>
      </c>
      <c r="O150">
        <f t="shared" ca="1" si="37"/>
        <v>-2.6582825632000449E-2</v>
      </c>
      <c r="P150" s="7">
        <f t="shared" si="45"/>
        <v>-2.2122155301149058E-2</v>
      </c>
      <c r="Q150" s="93">
        <f t="shared" si="47"/>
        <v>40368.968399999998</v>
      </c>
      <c r="R150">
        <f t="shared" si="40"/>
        <v>2.9117828743446659E-6</v>
      </c>
      <c r="S150">
        <v>1</v>
      </c>
      <c r="T150">
        <f t="shared" si="41"/>
        <v>2.9117828743446659E-6</v>
      </c>
      <c r="U150" s="7">
        <f t="shared" si="42"/>
        <v>-1.7063947006319101E-3</v>
      </c>
    </row>
    <row r="151" spans="1:21" x14ac:dyDescent="0.2">
      <c r="A151" s="118" t="s">
        <v>642</v>
      </c>
      <c r="B151" s="142" t="s">
        <v>61</v>
      </c>
      <c r="C151" s="143">
        <v>55440.079700000002</v>
      </c>
      <c r="D151" s="136" t="s">
        <v>207</v>
      </c>
      <c r="E151" s="20">
        <f t="shared" si="43"/>
        <v>6278.9745011272535</v>
      </c>
      <c r="F151">
        <f t="shared" si="44"/>
        <v>6279</v>
      </c>
      <c r="G151" s="35">
        <f t="shared" si="38"/>
        <v>-2.5075899997318629E-2</v>
      </c>
      <c r="H151" s="15"/>
      <c r="K151">
        <f>G151</f>
        <v>-2.5075899997318629E-2</v>
      </c>
      <c r="O151">
        <f t="shared" ca="1" si="37"/>
        <v>-2.709393364035078E-2</v>
      </c>
      <c r="P151" s="7">
        <f t="shared" si="45"/>
        <v>-2.2531810659425829E-2</v>
      </c>
      <c r="Q151" s="93">
        <f t="shared" si="47"/>
        <v>40421.579700000002</v>
      </c>
      <c r="R151">
        <f t="shared" si="40"/>
        <v>6.4723905591798253E-6</v>
      </c>
      <c r="S151">
        <v>1</v>
      </c>
      <c r="T151">
        <f t="shared" si="41"/>
        <v>6.4723905591798253E-6</v>
      </c>
      <c r="U151" s="7">
        <f t="shared" si="42"/>
        <v>-2.5440893378927999E-3</v>
      </c>
    </row>
    <row r="152" spans="1:21" x14ac:dyDescent="0.2">
      <c r="A152" s="118" t="s">
        <v>646</v>
      </c>
      <c r="B152" s="142" t="s">
        <v>61</v>
      </c>
      <c r="C152" s="143">
        <v>55788.198700000001</v>
      </c>
      <c r="D152" s="136" t="s">
        <v>207</v>
      </c>
      <c r="E152" s="20">
        <f t="shared" si="43"/>
        <v>6632.9654678847292</v>
      </c>
      <c r="F152">
        <f t="shared" si="44"/>
        <v>6633</v>
      </c>
      <c r="G152" s="35">
        <f t="shared" si="38"/>
        <v>-3.3959299995331094E-2</v>
      </c>
      <c r="H152" s="15"/>
      <c r="K152">
        <f>G152</f>
        <v>-3.3959299995331094E-2</v>
      </c>
      <c r="O152">
        <f t="shared" ca="1" si="37"/>
        <v>-3.0475844574108096E-2</v>
      </c>
      <c r="P152" s="7">
        <f t="shared" si="45"/>
        <v>-2.5329376475882067E-2</v>
      </c>
      <c r="Q152" s="93">
        <f t="shared" si="47"/>
        <v>40769.698700000001</v>
      </c>
      <c r="R152">
        <f t="shared" si="40"/>
        <v>7.4475579951539477E-5</v>
      </c>
      <c r="S152">
        <v>1</v>
      </c>
      <c r="T152">
        <f t="shared" si="41"/>
        <v>7.4475579951539477E-5</v>
      </c>
      <c r="U152" s="7">
        <f t="shared" si="42"/>
        <v>-8.6299235194490266E-3</v>
      </c>
    </row>
    <row r="153" spans="1:21" x14ac:dyDescent="0.2">
      <c r="A153" s="143" t="s">
        <v>210</v>
      </c>
      <c r="B153" s="142" t="s">
        <v>61</v>
      </c>
      <c r="C153" s="143">
        <v>55832.456100000003</v>
      </c>
      <c r="D153" s="143">
        <v>2.3999999999999998E-3</v>
      </c>
      <c r="E153" s="20">
        <f t="shared" ref="E153:E166" si="48">+(C153-C$7)/C$8</f>
        <v>6677.969388418147</v>
      </c>
      <c r="F153">
        <f t="shared" ref="F153:F167" si="49">ROUND(2*E153,0)/2</f>
        <v>6678</v>
      </c>
      <c r="G153" s="35">
        <f t="shared" ref="G153:G165" si="50">+C153-(C$7+F153*C$8)</f>
        <v>-3.0103799996140879E-2</v>
      </c>
      <c r="H153" s="15"/>
      <c r="J153">
        <f>G153</f>
        <v>-3.0103799996140879E-2</v>
      </c>
      <c r="O153">
        <f t="shared" ref="O153:O165" ca="1" si="51">+C$11+C$12*F153</f>
        <v>-3.0905748506365377E-2</v>
      </c>
      <c r="P153" s="7">
        <f t="shared" ref="P153:P165" si="52">+D$11+D$12*F153+D$13*F153^2</f>
        <v>-2.5695821544759349E-2</v>
      </c>
      <c r="Q153" s="93">
        <f t="shared" ref="Q153:Q165" si="53">C153-15018.5</f>
        <v>40813.956100000003</v>
      </c>
      <c r="R153">
        <f t="shared" ref="R153:R165" si="54">+(P153-G153)^2</f>
        <v>1.9430274027843906E-5</v>
      </c>
      <c r="S153">
        <v>1</v>
      </c>
      <c r="T153">
        <f t="shared" ref="T153:T165" si="55">S153*R153</f>
        <v>1.9430274027843906E-5</v>
      </c>
      <c r="U153" s="7">
        <f t="shared" ref="U153:U165" si="56">+G153-P153</f>
        <v>-4.4079784513815293E-3</v>
      </c>
    </row>
    <row r="154" spans="1:21" x14ac:dyDescent="0.2">
      <c r="A154" s="144" t="s">
        <v>211</v>
      </c>
      <c r="B154" s="142" t="s">
        <v>62</v>
      </c>
      <c r="C154" s="143">
        <v>55836.395900000003</v>
      </c>
      <c r="D154" s="143">
        <v>4.1999999999999997E-3</v>
      </c>
      <c r="E154" s="20">
        <f t="shared" si="48"/>
        <v>6681.9756437814895</v>
      </c>
      <c r="F154">
        <f t="shared" si="49"/>
        <v>6682</v>
      </c>
      <c r="G154" s="35">
        <f t="shared" si="50"/>
        <v>-2.3952199990162626E-2</v>
      </c>
      <c r="H154" s="15"/>
      <c r="J154">
        <f>G154</f>
        <v>-2.3952199990162626E-2</v>
      </c>
      <c r="O154">
        <f t="shared" ca="1" si="51"/>
        <v>-3.094396218923269E-2</v>
      </c>
      <c r="P154" s="7">
        <f t="shared" si="52"/>
        <v>-2.5728512577890262E-2</v>
      </c>
      <c r="Q154" s="93">
        <f t="shared" si="53"/>
        <v>40817.895900000003</v>
      </c>
      <c r="R154">
        <f t="shared" si="54"/>
        <v>3.1552864093196506E-6</v>
      </c>
      <c r="S154">
        <v>1</v>
      </c>
      <c r="T154">
        <f t="shared" si="55"/>
        <v>3.1552864093196506E-6</v>
      </c>
      <c r="U154" s="7">
        <f t="shared" si="56"/>
        <v>1.776312587727636E-3</v>
      </c>
    </row>
    <row r="155" spans="1:21" x14ac:dyDescent="0.2">
      <c r="A155" s="118" t="s">
        <v>659</v>
      </c>
      <c r="B155" s="142" t="s">
        <v>62</v>
      </c>
      <c r="C155" s="143">
        <v>55873.269500000002</v>
      </c>
      <c r="D155" s="136" t="s">
        <v>207</v>
      </c>
      <c r="E155" s="20">
        <f t="shared" si="48"/>
        <v>6719.4712165937408</v>
      </c>
      <c r="F155">
        <f t="shared" si="49"/>
        <v>6719.5</v>
      </c>
      <c r="G155" s="35">
        <f t="shared" si="50"/>
        <v>-2.8305949992500246E-2</v>
      </c>
      <c r="H155" s="15"/>
      <c r="K155">
        <f>G155</f>
        <v>-2.8305949992500246E-2</v>
      </c>
      <c r="O155">
        <f t="shared" ca="1" si="51"/>
        <v>-3.1302215466113767E-2</v>
      </c>
      <c r="P155" s="7">
        <f t="shared" si="52"/>
        <v>-2.6035929036189634E-2</v>
      </c>
      <c r="Q155" s="93">
        <f t="shared" si="53"/>
        <v>40854.769500000002</v>
      </c>
      <c r="R155">
        <f t="shared" si="54"/>
        <v>5.1529951420893433E-6</v>
      </c>
      <c r="S155">
        <v>1</v>
      </c>
      <c r="T155">
        <f t="shared" si="55"/>
        <v>5.1529951420893433E-6</v>
      </c>
      <c r="U155" s="7">
        <f t="shared" si="56"/>
        <v>-2.2700209563106116E-3</v>
      </c>
    </row>
    <row r="156" spans="1:21" x14ac:dyDescent="0.2">
      <c r="A156" s="144" t="s">
        <v>212</v>
      </c>
      <c r="B156" s="142" t="s">
        <v>61</v>
      </c>
      <c r="C156" s="143">
        <v>56157.475200000001</v>
      </c>
      <c r="D156" s="143">
        <v>4.3E-3</v>
      </c>
      <c r="E156" s="20">
        <f t="shared" si="48"/>
        <v>7008.4708129989485</v>
      </c>
      <c r="F156">
        <f t="shared" si="49"/>
        <v>7008.5</v>
      </c>
      <c r="G156" s="35">
        <f t="shared" si="50"/>
        <v>-2.8702849995170254E-2</v>
      </c>
      <c r="H156" s="15"/>
      <c r="J156">
        <f>G156</f>
        <v>-2.8702849995170254E-2</v>
      </c>
      <c r="O156">
        <f t="shared" ca="1" si="51"/>
        <v>-3.4063154053277214E-2</v>
      </c>
      <c r="P156" s="7">
        <f t="shared" si="52"/>
        <v>-2.8461959370181516E-2</v>
      </c>
      <c r="Q156" s="93">
        <f t="shared" si="53"/>
        <v>41138.975200000001</v>
      </c>
      <c r="R156">
        <f t="shared" si="54"/>
        <v>5.8028293207464997E-8</v>
      </c>
      <c r="S156">
        <v>1</v>
      </c>
      <c r="T156">
        <f t="shared" si="55"/>
        <v>5.8028293207464997E-8</v>
      </c>
      <c r="U156" s="7">
        <f t="shared" si="56"/>
        <v>-2.4089062498873839E-4</v>
      </c>
    </row>
    <row r="157" spans="1:21" x14ac:dyDescent="0.2">
      <c r="A157" s="153" t="s">
        <v>756</v>
      </c>
      <c r="B157" s="152" t="s">
        <v>61</v>
      </c>
      <c r="C157" s="153">
        <v>56157.479299999999</v>
      </c>
      <c r="D157" s="153">
        <v>4.1000000000000003E-3</v>
      </c>
      <c r="E157" s="20">
        <f t="shared" si="48"/>
        <v>7008.4749821565165</v>
      </c>
      <c r="F157">
        <f t="shared" si="49"/>
        <v>7008.5</v>
      </c>
      <c r="G157" s="35">
        <f t="shared" si="50"/>
        <v>-2.4602849996881559E-2</v>
      </c>
      <c r="H157" s="15"/>
      <c r="J157">
        <f>G157</f>
        <v>-2.4602849996881559E-2</v>
      </c>
      <c r="O157">
        <f t="shared" ca="1" si="51"/>
        <v>-3.4063154053277214E-2</v>
      </c>
      <c r="P157" s="7">
        <f t="shared" si="52"/>
        <v>-2.8461959370181516E-2</v>
      </c>
      <c r="Q157" s="93">
        <f t="shared" si="53"/>
        <v>41138.979299999999</v>
      </c>
      <c r="R157">
        <f t="shared" si="54"/>
        <v>1.4892725155091583E-5</v>
      </c>
      <c r="S157">
        <v>1</v>
      </c>
      <c r="T157">
        <f t="shared" si="55"/>
        <v>1.4892725155091583E-5</v>
      </c>
      <c r="U157" s="7">
        <f t="shared" si="56"/>
        <v>3.8591093732999564E-3</v>
      </c>
    </row>
    <row r="158" spans="1:21" x14ac:dyDescent="0.2">
      <c r="A158" s="118" t="s">
        <v>669</v>
      </c>
      <c r="B158" s="142" t="s">
        <v>62</v>
      </c>
      <c r="C158" s="143">
        <v>56185.992899999997</v>
      </c>
      <c r="D158" s="136" t="s">
        <v>207</v>
      </c>
      <c r="E158" s="20">
        <f t="shared" si="48"/>
        <v>7037.46954099914</v>
      </c>
      <c r="F158">
        <f t="shared" si="49"/>
        <v>7037.5</v>
      </c>
      <c r="G158" s="35">
        <f t="shared" si="50"/>
        <v>-2.9953749995911494E-2</v>
      </c>
      <c r="H158" s="15"/>
      <c r="K158">
        <f>G158</f>
        <v>-2.9953749995911494E-2</v>
      </c>
      <c r="O158">
        <f t="shared" ca="1" si="51"/>
        <v>-3.4340203254065241E-2</v>
      </c>
      <c r="P158" s="7">
        <f t="shared" si="52"/>
        <v>-2.8710960379519892E-2</v>
      </c>
      <c r="Q158" s="93">
        <f t="shared" si="53"/>
        <v>41167.492899999997</v>
      </c>
      <c r="R158">
        <f t="shared" si="54"/>
        <v>1.5445260306107853E-6</v>
      </c>
      <c r="S158">
        <v>1</v>
      </c>
      <c r="T158">
        <f t="shared" si="55"/>
        <v>1.5445260306107853E-6</v>
      </c>
      <c r="U158" s="7">
        <f t="shared" si="56"/>
        <v>-1.242789616391602E-3</v>
      </c>
    </row>
    <row r="159" spans="1:21" x14ac:dyDescent="0.2">
      <c r="A159" s="153" t="s">
        <v>756</v>
      </c>
      <c r="B159" s="152" t="s">
        <v>61</v>
      </c>
      <c r="C159" s="153">
        <v>56810.455900000001</v>
      </c>
      <c r="D159" s="153">
        <v>6.3E-3</v>
      </c>
      <c r="E159" s="20">
        <f t="shared" si="48"/>
        <v>7672.4657953669712</v>
      </c>
      <c r="F159">
        <f t="shared" si="49"/>
        <v>7672.5</v>
      </c>
      <c r="G159" s="35">
        <f t="shared" si="50"/>
        <v>-3.363724999508122E-2</v>
      </c>
      <c r="H159" s="15"/>
      <c r="J159">
        <f>G159</f>
        <v>-3.363724999508122E-2</v>
      </c>
      <c r="O159">
        <f t="shared" ca="1" si="51"/>
        <v>-4.0406625409251384E-2</v>
      </c>
      <c r="P159" s="7">
        <f t="shared" si="52"/>
        <v>-3.4417365475919282E-2</v>
      </c>
      <c r="Q159" s="93">
        <f t="shared" si="53"/>
        <v>41791.955900000001</v>
      </c>
      <c r="R159">
        <f t="shared" si="54"/>
        <v>6.0858016344320017E-7</v>
      </c>
      <c r="S159">
        <v>1</v>
      </c>
      <c r="T159">
        <f t="shared" si="55"/>
        <v>6.0858016344320017E-7</v>
      </c>
      <c r="U159" s="7">
        <f t="shared" si="56"/>
        <v>7.801154808380617E-4</v>
      </c>
    </row>
    <row r="160" spans="1:21" x14ac:dyDescent="0.2">
      <c r="A160" s="155" t="s">
        <v>755</v>
      </c>
      <c r="B160" s="156"/>
      <c r="C160" s="157">
        <v>56848.8073</v>
      </c>
      <c r="D160" s="157">
        <v>2E-3</v>
      </c>
      <c r="E160" s="20">
        <f t="shared" si="48"/>
        <v>7711.4640952658638</v>
      </c>
      <c r="F160">
        <f t="shared" si="49"/>
        <v>7711.5</v>
      </c>
      <c r="G160" s="35">
        <f t="shared" si="50"/>
        <v>-3.5309150000102818E-2</v>
      </c>
      <c r="H160" s="15"/>
      <c r="K160">
        <f t="shared" ref="K160:K165" si="57">G160</f>
        <v>-3.5309150000102818E-2</v>
      </c>
      <c r="O160">
        <f t="shared" ca="1" si="51"/>
        <v>-4.0779208817207702E-2</v>
      </c>
      <c r="P160" s="7">
        <f t="shared" si="52"/>
        <v>-3.4783681368377506E-2</v>
      </c>
      <c r="Q160" s="93">
        <f t="shared" si="53"/>
        <v>41830.3073</v>
      </c>
      <c r="R160">
        <f t="shared" si="54"/>
        <v>2.7611728292727169E-7</v>
      </c>
      <c r="S160">
        <v>0.2</v>
      </c>
      <c r="T160">
        <f t="shared" si="55"/>
        <v>5.5223456585454341E-8</v>
      </c>
      <c r="U160" s="7">
        <f t="shared" si="56"/>
        <v>-5.2546863172531211E-4</v>
      </c>
    </row>
    <row r="161" spans="1:21" x14ac:dyDescent="0.2">
      <c r="A161" s="158" t="s">
        <v>1</v>
      </c>
      <c r="B161" s="159" t="s">
        <v>61</v>
      </c>
      <c r="C161" s="160">
        <v>57256.426399999997</v>
      </c>
      <c r="D161" s="160">
        <v>7.1999999999999998E-3</v>
      </c>
      <c r="E161" s="20">
        <f t="shared" si="48"/>
        <v>8125.9587918432153</v>
      </c>
      <c r="F161">
        <f t="shared" si="49"/>
        <v>8126</v>
      </c>
      <c r="G161" s="35">
        <f t="shared" si="50"/>
        <v>-4.0524600000935607E-2</v>
      </c>
      <c r="H161" s="15"/>
      <c r="K161">
        <f t="shared" si="57"/>
        <v>-4.0524600000935607E-2</v>
      </c>
      <c r="O161">
        <f t="shared" ca="1" si="51"/>
        <v>-4.4739101704333151E-2</v>
      </c>
      <c r="P161" s="7">
        <f t="shared" si="52"/>
        <v>-3.879026335409988E-2</v>
      </c>
      <c r="Q161" s="93">
        <f t="shared" si="53"/>
        <v>42237.926399999997</v>
      </c>
      <c r="R161">
        <f t="shared" si="54"/>
        <v>3.0079236045573927E-6</v>
      </c>
      <c r="S161">
        <v>1</v>
      </c>
      <c r="T161">
        <f t="shared" si="55"/>
        <v>3.0079236045573927E-6</v>
      </c>
      <c r="U161" s="7">
        <f t="shared" si="56"/>
        <v>-1.7343366468357269E-3</v>
      </c>
    </row>
    <row r="162" spans="1:21" s="35" customFormat="1" ht="12" customHeight="1" x14ac:dyDescent="0.2">
      <c r="A162" s="163" t="s">
        <v>1</v>
      </c>
      <c r="B162" s="164" t="s">
        <v>61</v>
      </c>
      <c r="C162" s="165">
        <v>57579.474399999999</v>
      </c>
      <c r="D162" s="165">
        <v>2.9999999999999997E-4</v>
      </c>
      <c r="E162" s="20">
        <f t="shared" si="48"/>
        <v>8454.4558685011125</v>
      </c>
      <c r="F162" s="35">
        <f t="shared" si="49"/>
        <v>8454.5</v>
      </c>
      <c r="G162" s="35">
        <f t="shared" si="50"/>
        <v>-4.339944999810541E-2</v>
      </c>
      <c r="H162" s="166"/>
      <c r="K162" s="35">
        <f t="shared" si="57"/>
        <v>-4.339944999810541E-2</v>
      </c>
      <c r="O162" s="35">
        <f t="shared" ca="1" si="51"/>
        <v>-4.7877400409811324E-2</v>
      </c>
      <c r="P162" s="167">
        <f t="shared" si="52"/>
        <v>-4.2112679567088307E-2</v>
      </c>
      <c r="Q162" s="168">
        <f t="shared" si="53"/>
        <v>42560.974399999999</v>
      </c>
      <c r="R162" s="35">
        <f t="shared" si="54"/>
        <v>1.6557781421399423E-6</v>
      </c>
      <c r="S162" s="35">
        <v>1</v>
      </c>
      <c r="T162" s="35">
        <f t="shared" si="55"/>
        <v>1.6557781421399423E-6</v>
      </c>
      <c r="U162" s="167">
        <f t="shared" si="56"/>
        <v>-1.2867704310171035E-3</v>
      </c>
    </row>
    <row r="163" spans="1:21" s="35" customFormat="1" ht="12" customHeight="1" x14ac:dyDescent="0.2">
      <c r="A163" s="163" t="s">
        <v>1</v>
      </c>
      <c r="B163" s="164" t="s">
        <v>62</v>
      </c>
      <c r="C163" s="165">
        <v>57579.475599999998</v>
      </c>
      <c r="D163" s="165">
        <v>1E-4</v>
      </c>
      <c r="E163" s="20">
        <f t="shared" si="48"/>
        <v>8454.4570887423506</v>
      </c>
      <c r="F163" s="35">
        <f t="shared" si="49"/>
        <v>8454.5</v>
      </c>
      <c r="G163" s="35">
        <f t="shared" si="50"/>
        <v>-4.219944999931613E-2</v>
      </c>
      <c r="H163" s="166"/>
      <c r="K163" s="35">
        <f t="shared" si="57"/>
        <v>-4.219944999931613E-2</v>
      </c>
      <c r="O163" s="35">
        <f t="shared" ca="1" si="51"/>
        <v>-4.7877400409811324E-2</v>
      </c>
      <c r="P163" s="167">
        <f t="shared" si="52"/>
        <v>-4.2112679567088307E-2</v>
      </c>
      <c r="Q163" s="168">
        <f t="shared" si="53"/>
        <v>42560.975599999998</v>
      </c>
      <c r="R163" s="35">
        <f t="shared" si="54"/>
        <v>7.529107909003203E-9</v>
      </c>
      <c r="S163" s="35">
        <v>1</v>
      </c>
      <c r="T163" s="35">
        <f t="shared" si="55"/>
        <v>7.529107909003203E-9</v>
      </c>
      <c r="U163" s="167">
        <f t="shared" si="56"/>
        <v>-8.677043222782288E-5</v>
      </c>
    </row>
    <row r="164" spans="1:21" s="35" customFormat="1" ht="12" customHeight="1" x14ac:dyDescent="0.2">
      <c r="A164" s="169" t="s">
        <v>0</v>
      </c>
      <c r="B164" s="173" t="s">
        <v>61</v>
      </c>
      <c r="C164" s="170">
        <v>57902.524899999997</v>
      </c>
      <c r="D164" s="170">
        <v>1E-3</v>
      </c>
      <c r="E164" s="20">
        <f t="shared" si="48"/>
        <v>8782.9554873282523</v>
      </c>
      <c r="F164" s="35">
        <f t="shared" si="49"/>
        <v>8783</v>
      </c>
      <c r="G164" s="35">
        <f t="shared" si="50"/>
        <v>-4.3774300000222865E-2</v>
      </c>
      <c r="H164" s="166"/>
      <c r="K164" s="35">
        <f t="shared" si="57"/>
        <v>-4.3774300000222865E-2</v>
      </c>
      <c r="O164" s="35">
        <f t="shared" ca="1" si="51"/>
        <v>-5.1015699115289512E-2</v>
      </c>
      <c r="P164" s="167">
        <f t="shared" si="52"/>
        <v>-4.5565183028001832E-2</v>
      </c>
      <c r="Q164" s="168">
        <f t="shared" si="53"/>
        <v>42884.024899999997</v>
      </c>
      <c r="R164" s="35">
        <f t="shared" si="54"/>
        <v>3.2072620191867591E-6</v>
      </c>
      <c r="S164" s="35">
        <v>1</v>
      </c>
      <c r="T164" s="35">
        <f t="shared" si="55"/>
        <v>3.2072620191867591E-6</v>
      </c>
      <c r="U164" s="167">
        <f t="shared" si="56"/>
        <v>1.7908830277789667E-3</v>
      </c>
    </row>
    <row r="165" spans="1:21" s="35" customFormat="1" ht="12" customHeight="1" x14ac:dyDescent="0.2">
      <c r="A165" s="115" t="s">
        <v>759</v>
      </c>
      <c r="B165" s="114"/>
      <c r="C165" s="16">
        <v>58652.86</v>
      </c>
      <c r="D165" s="16">
        <v>8.0000000000000004E-4</v>
      </c>
      <c r="E165" s="20">
        <f t="shared" si="48"/>
        <v>9545.9470144815223</v>
      </c>
      <c r="F165" s="35">
        <f t="shared" si="49"/>
        <v>9546</v>
      </c>
      <c r="G165" s="35">
        <f t="shared" si="50"/>
        <v>-5.210659999283962E-2</v>
      </c>
      <c r="H165" s="166"/>
      <c r="K165" s="35">
        <f t="shared" si="57"/>
        <v>-5.210659999283962E-2</v>
      </c>
      <c r="O165" s="35">
        <f t="shared" ca="1" si="51"/>
        <v>-5.8304959122229716E-2</v>
      </c>
      <c r="P165" s="167">
        <f t="shared" si="52"/>
        <v>-5.408621497183539E-2</v>
      </c>
      <c r="Q165" s="168">
        <f t="shared" si="53"/>
        <v>43634.36</v>
      </c>
      <c r="R165" s="35">
        <f t="shared" si="54"/>
        <v>3.9188754650644263E-6</v>
      </c>
      <c r="S165" s="35">
        <v>1</v>
      </c>
      <c r="T165" s="35">
        <f t="shared" si="55"/>
        <v>3.9188754650644263E-6</v>
      </c>
      <c r="U165" s="167">
        <f t="shared" si="56"/>
        <v>1.9796149789957709E-3</v>
      </c>
    </row>
    <row r="166" spans="1:21" s="35" customFormat="1" ht="12" customHeight="1" x14ac:dyDescent="0.2">
      <c r="A166" s="115" t="s">
        <v>759</v>
      </c>
      <c r="B166" s="114"/>
      <c r="C166" s="16">
        <v>58658.757673868997</v>
      </c>
      <c r="D166" s="16">
        <v>2E-3</v>
      </c>
      <c r="E166" s="20">
        <f t="shared" si="48"/>
        <v>9551.9441685423644</v>
      </c>
      <c r="F166" s="35">
        <f t="shared" si="49"/>
        <v>9552</v>
      </c>
      <c r="G166" s="35">
        <f>+C166-(C$7+F166*C$8)</f>
        <v>-5.4905331002373714E-2</v>
      </c>
      <c r="H166" s="166"/>
      <c r="K166" s="35">
        <f>G166</f>
        <v>-5.4905331002373714E-2</v>
      </c>
      <c r="O166" s="35">
        <f ca="1">+C$11+C$12*F166</f>
        <v>-5.8362279646530679E-2</v>
      </c>
      <c r="P166" s="167">
        <f>+D$11+D$12*F166+D$13*F166^2</f>
        <v>-5.4156002843886566E-2</v>
      </c>
      <c r="Q166" s="168">
        <f>C166-15018.5</f>
        <v>43640.257673868997</v>
      </c>
      <c r="R166" s="35">
        <f>+(P166-G166)^2</f>
        <v>5.6149268910173966E-7</v>
      </c>
      <c r="S166" s="35">
        <v>1</v>
      </c>
      <c r="T166" s="35">
        <f>S166*R166</f>
        <v>5.6149268910173966E-7</v>
      </c>
      <c r="U166" s="167">
        <f>+G166-P166</f>
        <v>-7.4932815848714751E-4</v>
      </c>
    </row>
    <row r="167" spans="1:21" s="35" customFormat="1" ht="12" customHeight="1" x14ac:dyDescent="0.2">
      <c r="A167" s="115" t="s">
        <v>760</v>
      </c>
      <c r="B167" s="114"/>
      <c r="C167" s="16">
        <v>59014.704400000002</v>
      </c>
      <c r="D167" s="16">
        <v>5.9999999999999995E-4</v>
      </c>
      <c r="E167" s="20">
        <f>+(C167-C$7)/C$8</f>
        <v>9913.8948971646842</v>
      </c>
      <c r="F167" s="35">
        <f t="shared" si="49"/>
        <v>9914</v>
      </c>
      <c r="G167" s="35">
        <f>+C167-(C$7+F167*C$8)</f>
        <v>-0.10335939999640686</v>
      </c>
      <c r="H167" s="166"/>
      <c r="K167" s="35">
        <f>G167</f>
        <v>-0.10335939999640686</v>
      </c>
      <c r="O167" s="35">
        <f ca="1">+C$11+C$12*F167</f>
        <v>-6.182061794602263E-2</v>
      </c>
      <c r="P167" s="167">
        <f>+D$11+D$12*F167+D$13*F167^2</f>
        <v>-5.8446833136588675E-2</v>
      </c>
      <c r="Q167" s="168">
        <f>C167-15018.5</f>
        <v>43996.204400000002</v>
      </c>
      <c r="R167" s="35">
        <f>+(P167-G167)^2</f>
        <v>2.0171386619376392E-3</v>
      </c>
      <c r="S167" s="35">
        <v>1</v>
      </c>
      <c r="T167" s="35">
        <f>S167*R167</f>
        <v>2.0171386619376392E-3</v>
      </c>
      <c r="U167" s="167">
        <f>+G167-P167</f>
        <v>-4.491256685981819E-2</v>
      </c>
    </row>
    <row r="168" spans="1:21" s="35" customFormat="1" ht="12" customHeight="1" x14ac:dyDescent="0.2">
      <c r="A168" s="161" t="s">
        <v>761</v>
      </c>
      <c r="B168" s="162" t="s">
        <v>61</v>
      </c>
      <c r="C168" s="171">
        <v>59134.708599999998</v>
      </c>
      <c r="D168" s="172">
        <v>1.2999999999999999E-3</v>
      </c>
      <c r="E168" s="20">
        <f>+(C168-C$7)/C$8</f>
        <v>10035.923291974952</v>
      </c>
      <c r="F168" s="35">
        <f t="shared" ref="F168" si="58">ROUND(2*E168,0)/2</f>
        <v>10036</v>
      </c>
      <c r="G168" s="35">
        <f>+C168-(C$7+F168*C$8)</f>
        <v>-7.5435599996126257E-2</v>
      </c>
      <c r="H168" s="166"/>
      <c r="K168" s="35">
        <f>G168</f>
        <v>-7.5435599996126257E-2</v>
      </c>
      <c r="O168" s="35">
        <f ca="1">+C$11+C$12*F168</f>
        <v>-6.2986135273475713E-2</v>
      </c>
      <c r="P168" s="167">
        <f>+D$11+D$12*F168+D$13*F168^2</f>
        <v>-5.9928504980729033E-2</v>
      </c>
      <c r="Q168" s="168">
        <f>C168-15018.5</f>
        <v>44116.208599999998</v>
      </c>
      <c r="R168" s="35">
        <f>+(P168-G168)^2</f>
        <v>2.4046999581655743E-4</v>
      </c>
      <c r="S168" s="35">
        <v>1</v>
      </c>
      <c r="T168" s="35">
        <f>S168*R168</f>
        <v>2.4046999581655743E-4</v>
      </c>
      <c r="U168" s="167">
        <f>+G168-P168</f>
        <v>-1.5507095015397224E-2</v>
      </c>
    </row>
    <row r="169" spans="1:21" s="35" customFormat="1" ht="12" customHeight="1" x14ac:dyDescent="0.2">
      <c r="A169" s="20"/>
      <c r="B169" s="114"/>
      <c r="C169" s="16"/>
      <c r="D169" s="16"/>
    </row>
    <row r="170" spans="1:21" s="35" customFormat="1" ht="12" customHeight="1" x14ac:dyDescent="0.2">
      <c r="A170" s="20"/>
      <c r="B170" s="114"/>
      <c r="C170" s="16"/>
      <c r="D170" s="16"/>
    </row>
    <row r="171" spans="1:21" s="35" customFormat="1" ht="12" customHeight="1" x14ac:dyDescent="0.2">
      <c r="A171" s="20"/>
      <c r="B171" s="114"/>
      <c r="C171" s="16"/>
      <c r="D171" s="16"/>
    </row>
    <row r="172" spans="1:21" s="35" customFormat="1" ht="12" customHeight="1" x14ac:dyDescent="0.2">
      <c r="A172" s="20"/>
      <c r="B172" s="114"/>
      <c r="C172" s="16"/>
      <c r="D172" s="16"/>
    </row>
    <row r="173" spans="1:21" s="35" customFormat="1" ht="12" customHeight="1" x14ac:dyDescent="0.2">
      <c r="A173" s="20"/>
      <c r="B173" s="114"/>
      <c r="C173" s="16"/>
      <c r="D173" s="16"/>
    </row>
    <row r="174" spans="1:21" s="35" customFormat="1" ht="12" customHeight="1" x14ac:dyDescent="0.2">
      <c r="A174" s="20"/>
      <c r="B174" s="114"/>
      <c r="C174" s="16"/>
      <c r="D174" s="16"/>
    </row>
    <row r="175" spans="1:21" x14ac:dyDescent="0.2">
      <c r="A175" s="118"/>
      <c r="B175" s="142"/>
      <c r="C175" s="143"/>
      <c r="D175" s="143"/>
    </row>
    <row r="176" spans="1:21" x14ac:dyDescent="0.2">
      <c r="A176" s="118"/>
      <c r="B176" s="142"/>
      <c r="C176" s="143"/>
      <c r="D176" s="143"/>
    </row>
    <row r="177" spans="1:4" x14ac:dyDescent="0.2">
      <c r="A177" s="118"/>
      <c r="B177" s="142"/>
      <c r="C177" s="143"/>
      <c r="D177" s="143"/>
    </row>
    <row r="178" spans="1:4" x14ac:dyDescent="0.2">
      <c r="A178" s="118"/>
      <c r="B178" s="142"/>
      <c r="C178" s="143"/>
      <c r="D178" s="143"/>
    </row>
    <row r="179" spans="1:4" x14ac:dyDescent="0.2">
      <c r="A179" s="118"/>
      <c r="B179" s="142"/>
      <c r="C179" s="143"/>
      <c r="D179" s="143"/>
    </row>
    <row r="180" spans="1:4" x14ac:dyDescent="0.2">
      <c r="A180" s="118"/>
      <c r="B180" s="142"/>
      <c r="C180" s="143"/>
      <c r="D180" s="143"/>
    </row>
    <row r="181" spans="1:4" x14ac:dyDescent="0.2">
      <c r="A181" s="118"/>
      <c r="B181" s="142"/>
      <c r="C181" s="143"/>
      <c r="D181" s="143"/>
    </row>
    <row r="182" spans="1:4" x14ac:dyDescent="0.2">
      <c r="A182" s="118"/>
      <c r="B182" s="142"/>
      <c r="C182" s="143"/>
      <c r="D182" s="143"/>
    </row>
    <row r="183" spans="1:4" x14ac:dyDescent="0.2">
      <c r="A183" s="118"/>
      <c r="B183" s="142"/>
      <c r="C183" s="143"/>
      <c r="D183" s="143"/>
    </row>
    <row r="184" spans="1:4" x14ac:dyDescent="0.2">
      <c r="A184" s="118"/>
      <c r="B184" s="142"/>
      <c r="C184" s="143"/>
      <c r="D184" s="143"/>
    </row>
    <row r="185" spans="1:4" x14ac:dyDescent="0.2">
      <c r="A185" s="118"/>
      <c r="B185" s="142"/>
      <c r="C185" s="143"/>
      <c r="D185" s="143"/>
    </row>
    <row r="186" spans="1:4" x14ac:dyDescent="0.2">
      <c r="A186" s="118"/>
      <c r="B186" s="142"/>
      <c r="C186" s="143"/>
      <c r="D186" s="143"/>
    </row>
    <row r="187" spans="1:4" x14ac:dyDescent="0.2">
      <c r="A187" s="118"/>
      <c r="B187" s="142"/>
      <c r="C187" s="143"/>
      <c r="D187" s="143"/>
    </row>
    <row r="188" spans="1:4" x14ac:dyDescent="0.2">
      <c r="A188" s="118"/>
      <c r="B188" s="142"/>
      <c r="C188" s="143"/>
      <c r="D188" s="143"/>
    </row>
    <row r="189" spans="1:4" x14ac:dyDescent="0.2">
      <c r="A189" s="118"/>
      <c r="B189" s="142"/>
      <c r="C189" s="143"/>
      <c r="D189" s="143"/>
    </row>
    <row r="190" spans="1:4" x14ac:dyDescent="0.2">
      <c r="A190" s="118"/>
      <c r="B190" s="142"/>
      <c r="C190" s="143"/>
      <c r="D190" s="143"/>
    </row>
    <row r="191" spans="1:4" x14ac:dyDescent="0.2">
      <c r="A191" s="118"/>
      <c r="B191" s="142"/>
      <c r="C191" s="143"/>
      <c r="D191" s="143"/>
    </row>
    <row r="192" spans="1:4" x14ac:dyDescent="0.2">
      <c r="A192" s="118"/>
      <c r="B192" s="142"/>
      <c r="C192" s="143"/>
      <c r="D192" s="143"/>
    </row>
    <row r="193" spans="1:4" x14ac:dyDescent="0.2">
      <c r="A193" s="118"/>
      <c r="B193" s="142"/>
      <c r="C193" s="143"/>
      <c r="D193" s="143"/>
    </row>
    <row r="194" spans="1:4" x14ac:dyDescent="0.2">
      <c r="A194" s="118"/>
      <c r="B194" s="142"/>
      <c r="C194" s="143"/>
      <c r="D194" s="143"/>
    </row>
    <row r="195" spans="1:4" x14ac:dyDescent="0.2">
      <c r="A195" s="118"/>
      <c r="B195" s="142"/>
      <c r="C195" s="143"/>
      <c r="D195" s="143"/>
    </row>
    <row r="196" spans="1:4" x14ac:dyDescent="0.2">
      <c r="A196" s="118"/>
      <c r="B196" s="142"/>
      <c r="C196" s="143"/>
      <c r="D196" s="143"/>
    </row>
    <row r="197" spans="1:4" x14ac:dyDescent="0.2">
      <c r="A197" s="118"/>
      <c r="B197" s="142"/>
      <c r="C197" s="143"/>
      <c r="D197" s="143"/>
    </row>
    <row r="198" spans="1:4" x14ac:dyDescent="0.2">
      <c r="A198" s="118"/>
      <c r="B198" s="142"/>
      <c r="C198" s="143"/>
      <c r="D198" s="143"/>
    </row>
    <row r="199" spans="1:4" x14ac:dyDescent="0.2">
      <c r="A199" s="118"/>
      <c r="B199" s="142"/>
      <c r="C199" s="143"/>
      <c r="D199" s="143"/>
    </row>
    <row r="200" spans="1:4" x14ac:dyDescent="0.2">
      <c r="A200" s="118"/>
      <c r="B200" s="142"/>
      <c r="C200" s="143"/>
      <c r="D200" s="143"/>
    </row>
    <row r="201" spans="1:4" x14ac:dyDescent="0.2">
      <c r="A201" s="118"/>
      <c r="B201" s="142"/>
      <c r="C201" s="143"/>
      <c r="D201" s="143"/>
    </row>
    <row r="202" spans="1:4" x14ac:dyDescent="0.2">
      <c r="A202" s="118"/>
      <c r="B202" s="142"/>
      <c r="C202" s="143"/>
      <c r="D202" s="143"/>
    </row>
    <row r="203" spans="1:4" x14ac:dyDescent="0.2">
      <c r="A203" s="118"/>
      <c r="B203" s="142"/>
      <c r="C203" s="143"/>
      <c r="D203" s="143"/>
    </row>
    <row r="204" spans="1:4" x14ac:dyDescent="0.2">
      <c r="A204" s="118"/>
      <c r="B204" s="142"/>
      <c r="C204" s="143"/>
      <c r="D204" s="143"/>
    </row>
    <row r="205" spans="1:4" x14ac:dyDescent="0.2">
      <c r="A205" s="118"/>
      <c r="B205" s="142"/>
      <c r="C205" s="143"/>
      <c r="D205" s="143"/>
    </row>
    <row r="206" spans="1:4" x14ac:dyDescent="0.2">
      <c r="A206" s="118"/>
      <c r="B206" s="142"/>
      <c r="C206" s="143"/>
      <c r="D206" s="143"/>
    </row>
    <row r="207" spans="1:4" x14ac:dyDescent="0.2">
      <c r="A207" s="118"/>
      <c r="B207" s="142"/>
      <c r="C207" s="143"/>
      <c r="D207" s="143"/>
    </row>
    <row r="208" spans="1:4" x14ac:dyDescent="0.2">
      <c r="A208" s="118"/>
      <c r="B208" s="142"/>
      <c r="C208" s="143"/>
      <c r="D208" s="143"/>
    </row>
    <row r="209" spans="1:4" x14ac:dyDescent="0.2">
      <c r="A209" s="118"/>
      <c r="B209" s="142"/>
      <c r="C209" s="143"/>
      <c r="D209" s="143"/>
    </row>
    <row r="210" spans="1:4" x14ac:dyDescent="0.2">
      <c r="A210" s="118"/>
      <c r="B210" s="142"/>
      <c r="C210" s="143"/>
      <c r="D210" s="143"/>
    </row>
    <row r="211" spans="1:4" x14ac:dyDescent="0.2">
      <c r="A211" s="118"/>
      <c r="B211" s="142"/>
      <c r="C211" s="143"/>
      <c r="D211" s="143"/>
    </row>
    <row r="212" spans="1:4" x14ac:dyDescent="0.2">
      <c r="A212" s="118"/>
      <c r="B212" s="142"/>
      <c r="C212" s="143"/>
      <c r="D212" s="143"/>
    </row>
    <row r="213" spans="1:4" x14ac:dyDescent="0.2">
      <c r="A213" s="118"/>
      <c r="B213" s="142"/>
      <c r="C213" s="143"/>
      <c r="D213" s="143"/>
    </row>
    <row r="214" spans="1:4" x14ac:dyDescent="0.2">
      <c r="A214" s="118"/>
      <c r="B214" s="142"/>
      <c r="C214" s="143"/>
      <c r="D214" s="143"/>
    </row>
    <row r="215" spans="1:4" x14ac:dyDescent="0.2">
      <c r="A215" s="118"/>
      <c r="B215" s="142"/>
      <c r="C215" s="143"/>
      <c r="D215" s="143"/>
    </row>
    <row r="216" spans="1:4" x14ac:dyDescent="0.2">
      <c r="A216" s="118"/>
      <c r="B216" s="142"/>
      <c r="C216" s="143"/>
      <c r="D216" s="143"/>
    </row>
    <row r="217" spans="1:4" x14ac:dyDescent="0.2">
      <c r="A217" s="118"/>
      <c r="B217" s="142"/>
      <c r="C217" s="143"/>
      <c r="D217" s="143"/>
    </row>
    <row r="218" spans="1:4" x14ac:dyDescent="0.2">
      <c r="A218" s="118"/>
      <c r="B218" s="142"/>
      <c r="C218" s="143"/>
      <c r="D218" s="143"/>
    </row>
    <row r="219" spans="1:4" x14ac:dyDescent="0.2">
      <c r="A219" s="118"/>
      <c r="B219" s="142"/>
      <c r="C219" s="143"/>
      <c r="D219" s="143"/>
    </row>
    <row r="220" spans="1:4" x14ac:dyDescent="0.2">
      <c r="A220" s="118"/>
      <c r="B220" s="142"/>
      <c r="C220" s="143"/>
      <c r="D220" s="143"/>
    </row>
    <row r="221" spans="1:4" x14ac:dyDescent="0.2">
      <c r="A221" s="118"/>
      <c r="B221" s="142"/>
      <c r="C221" s="143"/>
      <c r="D221" s="143"/>
    </row>
    <row r="222" spans="1:4" x14ac:dyDescent="0.2">
      <c r="A222" s="118"/>
      <c r="B222" s="142"/>
      <c r="C222" s="143"/>
      <c r="D222" s="143"/>
    </row>
    <row r="223" spans="1:4" x14ac:dyDescent="0.2">
      <c r="A223" s="118"/>
      <c r="B223" s="142"/>
      <c r="C223" s="143"/>
      <c r="D223" s="143"/>
    </row>
    <row r="224" spans="1:4" x14ac:dyDescent="0.2">
      <c r="A224" s="118"/>
      <c r="B224" s="142"/>
      <c r="C224" s="143"/>
      <c r="D224" s="143"/>
    </row>
    <row r="225" spans="1:4" x14ac:dyDescent="0.2">
      <c r="A225" s="118"/>
      <c r="B225" s="142"/>
      <c r="C225" s="143"/>
      <c r="D225" s="143"/>
    </row>
    <row r="226" spans="1:4" x14ac:dyDescent="0.2">
      <c r="A226" s="118"/>
      <c r="B226" s="142"/>
      <c r="C226" s="143"/>
      <c r="D226" s="143"/>
    </row>
    <row r="227" spans="1:4" x14ac:dyDescent="0.2">
      <c r="A227" s="118"/>
      <c r="B227" s="142"/>
      <c r="C227" s="143"/>
      <c r="D227" s="143"/>
    </row>
    <row r="228" spans="1:4" x14ac:dyDescent="0.2">
      <c r="A228" s="118"/>
      <c r="B228" s="142"/>
      <c r="C228" s="143"/>
      <c r="D228" s="143"/>
    </row>
    <row r="229" spans="1:4" x14ac:dyDescent="0.2">
      <c r="A229" s="118"/>
      <c r="B229" s="142"/>
      <c r="C229" s="143"/>
      <c r="D229" s="143"/>
    </row>
    <row r="230" spans="1:4" x14ac:dyDescent="0.2">
      <c r="A230" s="118"/>
      <c r="B230" s="142"/>
      <c r="C230" s="143"/>
      <c r="D230" s="143"/>
    </row>
    <row r="231" spans="1:4" x14ac:dyDescent="0.2">
      <c r="A231" s="118"/>
      <c r="B231" s="142"/>
      <c r="C231" s="143"/>
      <c r="D231" s="143"/>
    </row>
    <row r="232" spans="1:4" x14ac:dyDescent="0.2">
      <c r="A232" s="118"/>
      <c r="B232" s="142"/>
      <c r="C232" s="143"/>
      <c r="D232" s="143"/>
    </row>
    <row r="233" spans="1:4" x14ac:dyDescent="0.2">
      <c r="A233" s="118"/>
      <c r="B233" s="142"/>
      <c r="C233" s="143"/>
      <c r="D233" s="143"/>
    </row>
    <row r="234" spans="1:4" x14ac:dyDescent="0.2">
      <c r="A234" s="118"/>
      <c r="B234" s="142"/>
      <c r="C234" s="143"/>
      <c r="D234" s="143"/>
    </row>
    <row r="235" spans="1:4" x14ac:dyDescent="0.2">
      <c r="A235" s="118"/>
      <c r="B235" s="142"/>
      <c r="C235" s="143"/>
      <c r="D235" s="143"/>
    </row>
    <row r="236" spans="1:4" x14ac:dyDescent="0.2">
      <c r="A236" s="118"/>
      <c r="B236" s="142"/>
      <c r="C236" s="143"/>
      <c r="D236" s="143"/>
    </row>
    <row r="237" spans="1:4" x14ac:dyDescent="0.2">
      <c r="A237" s="118"/>
      <c r="B237" s="142"/>
      <c r="C237" s="143"/>
      <c r="D237" s="143"/>
    </row>
    <row r="238" spans="1:4" x14ac:dyDescent="0.2">
      <c r="A238" s="118"/>
      <c r="B238" s="142"/>
      <c r="C238" s="143"/>
      <c r="D238" s="143"/>
    </row>
    <row r="239" spans="1:4" x14ac:dyDescent="0.2">
      <c r="A239" s="118"/>
      <c r="B239" s="142"/>
      <c r="C239" s="143"/>
      <c r="D239" s="143"/>
    </row>
    <row r="240" spans="1:4" x14ac:dyDescent="0.2">
      <c r="A240" s="118"/>
      <c r="B240" s="142"/>
      <c r="C240" s="143"/>
      <c r="D240" s="143"/>
    </row>
    <row r="241" spans="1:4" x14ac:dyDescent="0.2">
      <c r="A241" s="118"/>
      <c r="B241" s="142"/>
      <c r="C241" s="143"/>
      <c r="D241" s="143"/>
    </row>
    <row r="242" spans="1:4" x14ac:dyDescent="0.2">
      <c r="A242" s="118"/>
      <c r="B242" s="142"/>
      <c r="C242" s="143"/>
      <c r="D242" s="143"/>
    </row>
    <row r="243" spans="1:4" x14ac:dyDescent="0.2">
      <c r="A243" s="118"/>
      <c r="B243" s="142"/>
      <c r="C243" s="143"/>
      <c r="D243" s="143"/>
    </row>
    <row r="244" spans="1:4" x14ac:dyDescent="0.2">
      <c r="A244" s="118"/>
      <c r="B244" s="142"/>
      <c r="C244" s="143"/>
      <c r="D244" s="143"/>
    </row>
    <row r="245" spans="1:4" x14ac:dyDescent="0.2">
      <c r="A245" s="118"/>
      <c r="B245" s="142"/>
      <c r="C245" s="143"/>
      <c r="D245" s="143"/>
    </row>
    <row r="246" spans="1:4" x14ac:dyDescent="0.2">
      <c r="A246" s="118"/>
      <c r="B246" s="142"/>
      <c r="C246" s="143"/>
      <c r="D246" s="143"/>
    </row>
    <row r="247" spans="1:4" x14ac:dyDescent="0.2">
      <c r="A247" s="118"/>
      <c r="B247" s="142"/>
      <c r="C247" s="143"/>
      <c r="D247" s="143"/>
    </row>
    <row r="248" spans="1:4" x14ac:dyDescent="0.2">
      <c r="A248" s="118"/>
      <c r="B248" s="142"/>
      <c r="C248" s="143"/>
      <c r="D248" s="143"/>
    </row>
    <row r="249" spans="1:4" x14ac:dyDescent="0.2">
      <c r="A249" s="118"/>
      <c r="B249" s="142"/>
      <c r="C249" s="143"/>
      <c r="D249" s="143"/>
    </row>
    <row r="250" spans="1:4" x14ac:dyDescent="0.2">
      <c r="A250" s="118"/>
      <c r="B250" s="142"/>
      <c r="C250" s="143"/>
      <c r="D250" s="143"/>
    </row>
    <row r="251" spans="1:4" x14ac:dyDescent="0.2">
      <c r="A251" s="118"/>
      <c r="B251" s="142"/>
      <c r="C251" s="143"/>
      <c r="D251" s="143"/>
    </row>
    <row r="252" spans="1:4" x14ac:dyDescent="0.2">
      <c r="A252" s="118"/>
      <c r="B252" s="142"/>
      <c r="C252" s="143"/>
      <c r="D252" s="143"/>
    </row>
    <row r="253" spans="1:4" x14ac:dyDescent="0.2">
      <c r="A253" s="118"/>
      <c r="B253" s="142"/>
      <c r="C253" s="143"/>
      <c r="D253" s="143"/>
    </row>
    <row r="254" spans="1:4" x14ac:dyDescent="0.2">
      <c r="A254" s="118"/>
      <c r="B254" s="142"/>
      <c r="C254" s="143"/>
      <c r="D254" s="143"/>
    </row>
    <row r="255" spans="1:4" x14ac:dyDescent="0.2">
      <c r="A255" s="118"/>
      <c r="B255" s="142"/>
      <c r="C255" s="143"/>
      <c r="D255" s="143"/>
    </row>
    <row r="256" spans="1:4" x14ac:dyDescent="0.2">
      <c r="A256" s="118"/>
      <c r="B256" s="142"/>
      <c r="C256" s="143"/>
      <c r="D256" s="143"/>
    </row>
    <row r="257" spans="1:4" x14ac:dyDescent="0.2">
      <c r="A257" s="118"/>
      <c r="B257" s="142"/>
      <c r="C257" s="143"/>
      <c r="D257" s="143"/>
    </row>
    <row r="258" spans="1:4" x14ac:dyDescent="0.2">
      <c r="A258" s="118"/>
      <c r="B258" s="142"/>
      <c r="C258" s="143"/>
      <c r="D258" s="143"/>
    </row>
    <row r="259" spans="1:4" x14ac:dyDescent="0.2">
      <c r="A259" s="118"/>
      <c r="B259" s="142"/>
      <c r="C259" s="143"/>
      <c r="D259" s="143"/>
    </row>
    <row r="260" spans="1:4" x14ac:dyDescent="0.2">
      <c r="A260" s="118"/>
      <c r="B260" s="142"/>
      <c r="C260" s="143"/>
      <c r="D260" s="143"/>
    </row>
    <row r="261" spans="1:4" x14ac:dyDescent="0.2">
      <c r="A261" s="118"/>
      <c r="B261" s="142"/>
      <c r="C261" s="143"/>
      <c r="D261" s="143"/>
    </row>
    <row r="262" spans="1:4" x14ac:dyDescent="0.2">
      <c r="A262" s="118"/>
      <c r="B262" s="142"/>
      <c r="C262" s="143"/>
      <c r="D262" s="143"/>
    </row>
    <row r="263" spans="1:4" x14ac:dyDescent="0.2">
      <c r="A263" s="118"/>
      <c r="B263" s="142"/>
      <c r="C263" s="143"/>
      <c r="D263" s="143"/>
    </row>
    <row r="264" spans="1:4" x14ac:dyDescent="0.2">
      <c r="A264" s="118"/>
      <c r="B264" s="142"/>
      <c r="C264" s="143"/>
      <c r="D264" s="143"/>
    </row>
    <row r="265" spans="1:4" x14ac:dyDescent="0.2">
      <c r="A265" s="118"/>
      <c r="B265" s="142"/>
      <c r="C265" s="143"/>
      <c r="D265" s="143"/>
    </row>
    <row r="266" spans="1:4" x14ac:dyDescent="0.2">
      <c r="A266" s="118"/>
      <c r="B266" s="142"/>
      <c r="C266" s="143"/>
      <c r="D266" s="143"/>
    </row>
    <row r="267" spans="1:4" x14ac:dyDescent="0.2">
      <c r="A267" s="118"/>
      <c r="B267" s="142"/>
      <c r="C267" s="143"/>
      <c r="D267" s="143"/>
    </row>
    <row r="268" spans="1:4" x14ac:dyDescent="0.2">
      <c r="A268" s="118"/>
      <c r="B268" s="142"/>
      <c r="C268" s="143"/>
      <c r="D268" s="143"/>
    </row>
    <row r="269" spans="1:4" x14ac:dyDescent="0.2">
      <c r="A269" s="118"/>
      <c r="B269" s="142"/>
      <c r="C269" s="143"/>
      <c r="D269" s="143"/>
    </row>
    <row r="270" spans="1:4" x14ac:dyDescent="0.2">
      <c r="A270" s="118"/>
      <c r="B270" s="142"/>
      <c r="C270" s="143"/>
      <c r="D270" s="143"/>
    </row>
    <row r="271" spans="1:4" x14ac:dyDescent="0.2">
      <c r="A271" s="118"/>
      <c r="B271" s="142"/>
      <c r="C271" s="143"/>
      <c r="D271" s="143"/>
    </row>
    <row r="272" spans="1:4" x14ac:dyDescent="0.2">
      <c r="A272" s="118"/>
      <c r="B272" s="142"/>
      <c r="C272" s="143"/>
      <c r="D272" s="143"/>
    </row>
    <row r="273" spans="1:4" x14ac:dyDescent="0.2">
      <c r="A273" s="118"/>
      <c r="B273" s="142"/>
      <c r="C273" s="143"/>
      <c r="D273" s="143"/>
    </row>
    <row r="274" spans="1:4" x14ac:dyDescent="0.2">
      <c r="A274" s="118"/>
      <c r="B274" s="142"/>
      <c r="C274" s="143"/>
      <c r="D274" s="143"/>
    </row>
    <row r="275" spans="1:4" x14ac:dyDescent="0.2">
      <c r="A275" s="118"/>
      <c r="B275" s="142"/>
      <c r="C275" s="143"/>
      <c r="D275" s="143"/>
    </row>
    <row r="276" spans="1:4" x14ac:dyDescent="0.2">
      <c r="A276" s="118"/>
      <c r="B276" s="142"/>
      <c r="C276" s="143"/>
      <c r="D276" s="143"/>
    </row>
    <row r="277" spans="1:4" x14ac:dyDescent="0.2">
      <c r="A277" s="118"/>
      <c r="B277" s="142"/>
      <c r="C277" s="143"/>
      <c r="D277" s="143"/>
    </row>
    <row r="278" spans="1:4" x14ac:dyDescent="0.2">
      <c r="A278" s="118"/>
      <c r="B278" s="142"/>
      <c r="C278" s="143"/>
      <c r="D278" s="143"/>
    </row>
    <row r="279" spans="1:4" x14ac:dyDescent="0.2">
      <c r="A279" s="118"/>
      <c r="B279" s="142"/>
      <c r="C279" s="143"/>
      <c r="D279" s="143"/>
    </row>
    <row r="280" spans="1:4" x14ac:dyDescent="0.2">
      <c r="A280" s="118"/>
      <c r="B280" s="142"/>
      <c r="C280" s="143"/>
      <c r="D280" s="143"/>
    </row>
    <row r="281" spans="1:4" x14ac:dyDescent="0.2">
      <c r="A281" s="118"/>
      <c r="B281" s="142"/>
      <c r="C281" s="143"/>
      <c r="D281" s="143"/>
    </row>
    <row r="282" spans="1:4" x14ac:dyDescent="0.2">
      <c r="A282" s="118"/>
      <c r="B282" s="142"/>
      <c r="C282" s="143"/>
      <c r="D282" s="143"/>
    </row>
    <row r="283" spans="1:4" x14ac:dyDescent="0.2">
      <c r="A283" s="118"/>
      <c r="B283" s="142"/>
      <c r="C283" s="143"/>
      <c r="D283" s="143"/>
    </row>
    <row r="284" spans="1:4" x14ac:dyDescent="0.2">
      <c r="A284" s="118"/>
      <c r="B284" s="142"/>
      <c r="C284" s="143"/>
      <c r="D284" s="143"/>
    </row>
    <row r="285" spans="1:4" x14ac:dyDescent="0.2">
      <c r="A285" s="118"/>
      <c r="B285" s="142"/>
      <c r="C285" s="143"/>
      <c r="D285" s="143"/>
    </row>
    <row r="286" spans="1:4" x14ac:dyDescent="0.2">
      <c r="A286" s="118"/>
      <c r="B286" s="142"/>
      <c r="C286" s="143"/>
      <c r="D286" s="143"/>
    </row>
    <row r="287" spans="1:4" x14ac:dyDescent="0.2">
      <c r="A287" s="118"/>
      <c r="B287" s="142"/>
      <c r="C287" s="143"/>
      <c r="D287" s="143"/>
    </row>
    <row r="288" spans="1:4" x14ac:dyDescent="0.2">
      <c r="A288" s="118"/>
      <c r="B288" s="142"/>
      <c r="C288" s="143"/>
      <c r="D288" s="143"/>
    </row>
    <row r="289" spans="1:4" x14ac:dyDescent="0.2">
      <c r="A289" s="118"/>
      <c r="B289" s="142"/>
      <c r="C289" s="143"/>
      <c r="D289" s="143"/>
    </row>
    <row r="290" spans="1:4" x14ac:dyDescent="0.2">
      <c r="A290" s="118"/>
      <c r="B290" s="142"/>
      <c r="C290" s="143"/>
      <c r="D290" s="143"/>
    </row>
    <row r="291" spans="1:4" x14ac:dyDescent="0.2">
      <c r="A291" s="118"/>
      <c r="B291" s="142"/>
      <c r="C291" s="143"/>
      <c r="D291" s="143"/>
    </row>
    <row r="292" spans="1:4" x14ac:dyDescent="0.2">
      <c r="A292" s="118"/>
      <c r="B292" s="142"/>
      <c r="C292" s="143"/>
      <c r="D292" s="143"/>
    </row>
    <row r="293" spans="1:4" x14ac:dyDescent="0.2">
      <c r="C293" s="23"/>
      <c r="D293" s="23"/>
    </row>
    <row r="294" spans="1:4" x14ac:dyDescent="0.2">
      <c r="C294" s="23"/>
      <c r="D294" s="23"/>
    </row>
    <row r="295" spans="1:4" x14ac:dyDescent="0.2">
      <c r="C295" s="23"/>
      <c r="D295" s="23"/>
    </row>
    <row r="296" spans="1:4" x14ac:dyDescent="0.2">
      <c r="C296" s="23"/>
      <c r="D296" s="23"/>
    </row>
    <row r="297" spans="1:4" x14ac:dyDescent="0.2">
      <c r="C297" s="23"/>
      <c r="D297" s="23"/>
    </row>
    <row r="298" spans="1:4" x14ac:dyDescent="0.2">
      <c r="C298" s="23"/>
      <c r="D298" s="23"/>
    </row>
    <row r="299" spans="1:4" x14ac:dyDescent="0.2">
      <c r="C299" s="23"/>
      <c r="D299" s="23"/>
    </row>
    <row r="300" spans="1:4" x14ac:dyDescent="0.2">
      <c r="C300" s="23"/>
      <c r="D300" s="23"/>
    </row>
    <row r="301" spans="1:4" x14ac:dyDescent="0.2">
      <c r="C301" s="23"/>
      <c r="D301" s="23"/>
    </row>
    <row r="302" spans="1:4" x14ac:dyDescent="0.2">
      <c r="C302" s="23"/>
      <c r="D302" s="23"/>
    </row>
    <row r="303" spans="1:4" x14ac:dyDescent="0.2">
      <c r="C303" s="23"/>
      <c r="D303" s="23"/>
    </row>
    <row r="304" spans="1:4" x14ac:dyDescent="0.2">
      <c r="C304" s="23"/>
      <c r="D304" s="23"/>
    </row>
    <row r="305" spans="3:4" x14ac:dyDescent="0.2">
      <c r="C305" s="23"/>
      <c r="D305" s="23"/>
    </row>
    <row r="306" spans="3:4" x14ac:dyDescent="0.2">
      <c r="C306" s="23"/>
      <c r="D306" s="23"/>
    </row>
    <row r="307" spans="3:4" x14ac:dyDescent="0.2">
      <c r="C307" s="23"/>
      <c r="D307" s="23"/>
    </row>
    <row r="308" spans="3:4" x14ac:dyDescent="0.2">
      <c r="C308" s="23"/>
      <c r="D308" s="23"/>
    </row>
    <row r="309" spans="3:4" x14ac:dyDescent="0.2">
      <c r="C309" s="23"/>
      <c r="D309" s="23"/>
    </row>
    <row r="310" spans="3:4" x14ac:dyDescent="0.2">
      <c r="C310" s="23"/>
      <c r="D310" s="23"/>
    </row>
    <row r="311" spans="3:4" x14ac:dyDescent="0.2">
      <c r="C311" s="23"/>
      <c r="D311" s="23"/>
    </row>
    <row r="312" spans="3:4" x14ac:dyDescent="0.2">
      <c r="C312" s="23"/>
      <c r="D312" s="23"/>
    </row>
    <row r="313" spans="3:4" x14ac:dyDescent="0.2">
      <c r="C313" s="23"/>
      <c r="D313" s="23"/>
    </row>
    <row r="314" spans="3:4" x14ac:dyDescent="0.2">
      <c r="C314" s="23"/>
      <c r="D314" s="23"/>
    </row>
    <row r="315" spans="3:4" x14ac:dyDescent="0.2">
      <c r="C315" s="23"/>
      <c r="D315" s="23"/>
    </row>
    <row r="316" spans="3:4" x14ac:dyDescent="0.2">
      <c r="C316" s="23"/>
      <c r="D316" s="23"/>
    </row>
    <row r="317" spans="3:4" x14ac:dyDescent="0.2">
      <c r="C317" s="23"/>
      <c r="D317" s="23"/>
    </row>
    <row r="318" spans="3:4" x14ac:dyDescent="0.2">
      <c r="C318" s="23"/>
      <c r="D318" s="23"/>
    </row>
    <row r="319" spans="3:4" x14ac:dyDescent="0.2">
      <c r="C319" s="23"/>
      <c r="D319" s="23"/>
    </row>
    <row r="320" spans="3:4" x14ac:dyDescent="0.2">
      <c r="C320" s="23"/>
      <c r="D320" s="23"/>
    </row>
    <row r="321" spans="3:4" x14ac:dyDescent="0.2">
      <c r="C321" s="23"/>
      <c r="D321" s="23"/>
    </row>
    <row r="322" spans="3:4" x14ac:dyDescent="0.2">
      <c r="C322" s="23"/>
      <c r="D322" s="23"/>
    </row>
    <row r="323" spans="3:4" x14ac:dyDescent="0.2">
      <c r="C323" s="23"/>
      <c r="D323" s="23"/>
    </row>
    <row r="324" spans="3:4" x14ac:dyDescent="0.2">
      <c r="C324" s="23"/>
      <c r="D324" s="23"/>
    </row>
    <row r="325" spans="3:4" x14ac:dyDescent="0.2">
      <c r="C325" s="23"/>
      <c r="D325" s="23"/>
    </row>
    <row r="326" spans="3:4" x14ac:dyDescent="0.2">
      <c r="C326" s="23"/>
      <c r="D326" s="23"/>
    </row>
    <row r="327" spans="3:4" x14ac:dyDescent="0.2">
      <c r="C327" s="23"/>
      <c r="D327" s="23"/>
    </row>
    <row r="328" spans="3:4" x14ac:dyDescent="0.2">
      <c r="C328" s="23"/>
      <c r="D328" s="23"/>
    </row>
    <row r="329" spans="3:4" x14ac:dyDescent="0.2">
      <c r="C329" s="23"/>
      <c r="D329" s="23"/>
    </row>
    <row r="330" spans="3:4" x14ac:dyDescent="0.2">
      <c r="C330" s="23"/>
      <c r="D330" s="23"/>
    </row>
    <row r="331" spans="3:4" x14ac:dyDescent="0.2">
      <c r="C331" s="23"/>
      <c r="D331" s="23"/>
    </row>
    <row r="332" spans="3:4" x14ac:dyDescent="0.2">
      <c r="C332" s="23"/>
      <c r="D332" s="23"/>
    </row>
    <row r="333" spans="3:4" x14ac:dyDescent="0.2">
      <c r="C333" s="23"/>
      <c r="D333" s="23"/>
    </row>
    <row r="334" spans="3:4" x14ac:dyDescent="0.2">
      <c r="C334" s="23"/>
      <c r="D334" s="23"/>
    </row>
    <row r="335" spans="3:4" x14ac:dyDescent="0.2">
      <c r="C335" s="23"/>
      <c r="D335" s="23"/>
    </row>
    <row r="336" spans="3:4" x14ac:dyDescent="0.2">
      <c r="C336" s="23"/>
      <c r="D336" s="23"/>
    </row>
    <row r="337" spans="3:4" x14ac:dyDescent="0.2">
      <c r="C337" s="23"/>
      <c r="D337" s="23"/>
    </row>
    <row r="338" spans="3:4" x14ac:dyDescent="0.2">
      <c r="C338" s="23"/>
      <c r="D338" s="23"/>
    </row>
    <row r="339" spans="3:4" x14ac:dyDescent="0.2">
      <c r="C339" s="23"/>
      <c r="D339" s="23"/>
    </row>
    <row r="340" spans="3:4" x14ac:dyDescent="0.2">
      <c r="C340" s="23"/>
      <c r="D340" s="23"/>
    </row>
    <row r="341" spans="3:4" x14ac:dyDescent="0.2">
      <c r="C341" s="23"/>
      <c r="D341" s="23"/>
    </row>
    <row r="342" spans="3:4" x14ac:dyDescent="0.2">
      <c r="C342" s="23"/>
      <c r="D342" s="23"/>
    </row>
    <row r="343" spans="3:4" x14ac:dyDescent="0.2">
      <c r="C343" s="23"/>
      <c r="D343" s="23"/>
    </row>
    <row r="344" spans="3:4" x14ac:dyDescent="0.2">
      <c r="C344" s="23"/>
      <c r="D344" s="23"/>
    </row>
    <row r="345" spans="3:4" x14ac:dyDescent="0.2">
      <c r="C345" s="23"/>
      <c r="D345" s="23"/>
    </row>
    <row r="346" spans="3:4" x14ac:dyDescent="0.2">
      <c r="C346" s="23"/>
      <c r="D346" s="23"/>
    </row>
    <row r="347" spans="3:4" x14ac:dyDescent="0.2">
      <c r="C347" s="23"/>
      <c r="D347" s="23"/>
    </row>
    <row r="348" spans="3:4" x14ac:dyDescent="0.2">
      <c r="C348" s="23"/>
      <c r="D348" s="23"/>
    </row>
    <row r="349" spans="3:4" x14ac:dyDescent="0.2">
      <c r="C349" s="23"/>
      <c r="D349" s="23"/>
    </row>
    <row r="350" spans="3:4" x14ac:dyDescent="0.2">
      <c r="C350" s="23"/>
      <c r="D350" s="23"/>
    </row>
    <row r="351" spans="3:4" x14ac:dyDescent="0.2">
      <c r="C351" s="23"/>
      <c r="D351" s="23"/>
    </row>
    <row r="352" spans="3:4" x14ac:dyDescent="0.2">
      <c r="C352" s="23"/>
      <c r="D352" s="23"/>
    </row>
    <row r="353" spans="3:4" x14ac:dyDescent="0.2">
      <c r="C353" s="23"/>
      <c r="D353" s="23"/>
    </row>
    <row r="354" spans="3:4" x14ac:dyDescent="0.2">
      <c r="C354" s="23"/>
      <c r="D354" s="23"/>
    </row>
    <row r="355" spans="3:4" x14ac:dyDescent="0.2">
      <c r="C355" s="23"/>
      <c r="D355" s="23"/>
    </row>
    <row r="356" spans="3:4" x14ac:dyDescent="0.2">
      <c r="C356" s="23"/>
      <c r="D356" s="23"/>
    </row>
    <row r="357" spans="3:4" x14ac:dyDescent="0.2">
      <c r="C357" s="23"/>
      <c r="D357" s="23"/>
    </row>
    <row r="358" spans="3:4" x14ac:dyDescent="0.2">
      <c r="C358" s="23"/>
      <c r="D358" s="23"/>
    </row>
    <row r="359" spans="3:4" x14ac:dyDescent="0.2">
      <c r="C359" s="23"/>
      <c r="D359" s="23"/>
    </row>
    <row r="360" spans="3:4" x14ac:dyDescent="0.2">
      <c r="C360" s="23"/>
      <c r="D360" s="23"/>
    </row>
    <row r="361" spans="3:4" x14ac:dyDescent="0.2">
      <c r="C361" s="23"/>
      <c r="D361" s="23"/>
    </row>
    <row r="362" spans="3:4" x14ac:dyDescent="0.2">
      <c r="C362" s="23"/>
      <c r="D362" s="23"/>
    </row>
    <row r="363" spans="3:4" x14ac:dyDescent="0.2">
      <c r="C363" s="23"/>
      <c r="D363" s="23"/>
    </row>
    <row r="364" spans="3:4" x14ac:dyDescent="0.2">
      <c r="C364" s="23"/>
      <c r="D364" s="23"/>
    </row>
    <row r="365" spans="3:4" x14ac:dyDescent="0.2">
      <c r="C365" s="23"/>
      <c r="D365" s="23"/>
    </row>
    <row r="366" spans="3:4" x14ac:dyDescent="0.2">
      <c r="C366" s="23"/>
      <c r="D366" s="23"/>
    </row>
    <row r="367" spans="3:4" x14ac:dyDescent="0.2">
      <c r="C367" s="23"/>
      <c r="D367" s="23"/>
    </row>
    <row r="368" spans="3:4" x14ac:dyDescent="0.2">
      <c r="C368" s="23"/>
      <c r="D368" s="23"/>
    </row>
    <row r="369" spans="3:4" x14ac:dyDescent="0.2">
      <c r="C369" s="23"/>
      <c r="D369" s="23"/>
    </row>
    <row r="370" spans="3:4" x14ac:dyDescent="0.2">
      <c r="C370" s="23"/>
      <c r="D370" s="23"/>
    </row>
    <row r="371" spans="3:4" x14ac:dyDescent="0.2">
      <c r="C371" s="23"/>
      <c r="D371" s="23"/>
    </row>
    <row r="372" spans="3:4" x14ac:dyDescent="0.2">
      <c r="C372" s="23"/>
      <c r="D372" s="23"/>
    </row>
    <row r="373" spans="3:4" x14ac:dyDescent="0.2">
      <c r="C373" s="23"/>
      <c r="D373" s="23"/>
    </row>
    <row r="374" spans="3:4" x14ac:dyDescent="0.2">
      <c r="C374" s="23"/>
      <c r="D374" s="23"/>
    </row>
    <row r="375" spans="3:4" x14ac:dyDescent="0.2">
      <c r="C375" s="23"/>
      <c r="D375" s="23"/>
    </row>
    <row r="376" spans="3:4" x14ac:dyDescent="0.2">
      <c r="C376" s="23"/>
      <c r="D376" s="23"/>
    </row>
    <row r="377" spans="3:4" x14ac:dyDescent="0.2">
      <c r="C377" s="23"/>
      <c r="D377" s="23"/>
    </row>
    <row r="378" spans="3:4" x14ac:dyDescent="0.2">
      <c r="C378" s="23"/>
      <c r="D378" s="23"/>
    </row>
    <row r="379" spans="3:4" x14ac:dyDescent="0.2">
      <c r="C379" s="23"/>
      <c r="D379" s="23"/>
    </row>
    <row r="380" spans="3:4" x14ac:dyDescent="0.2">
      <c r="C380" s="23"/>
      <c r="D380" s="23"/>
    </row>
    <row r="381" spans="3:4" x14ac:dyDescent="0.2">
      <c r="C381" s="23"/>
      <c r="D381" s="23"/>
    </row>
    <row r="382" spans="3:4" x14ac:dyDescent="0.2">
      <c r="C382" s="23"/>
      <c r="D382" s="23"/>
    </row>
    <row r="383" spans="3:4" x14ac:dyDescent="0.2">
      <c r="C383" s="23"/>
      <c r="D383" s="23"/>
    </row>
    <row r="384" spans="3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</sheetData>
  <phoneticPr fontId="11" type="noConversion"/>
  <hyperlinks>
    <hyperlink ref="H1220" r:id="rId1" display="http://vsolj.cetus-net.org/bulletin.html" xr:uid="{00000000-0004-0000-0000-000000000000}"/>
    <hyperlink ref="H64848" r:id="rId2" display="http://vsolj.cetus-net.org/bulletin.html" xr:uid="{00000000-0004-0000-0000-000001000000}"/>
    <hyperlink ref="H64841" r:id="rId3" display="https://www.aavso.org/ejaavso" xr:uid="{00000000-0004-0000-0000-000002000000}"/>
    <hyperlink ref="AP992" r:id="rId4" display="http://cdsbib.u-strasbg.fr/cgi-bin/cdsbib?1990RMxAA..21..381G" xr:uid="{00000000-0004-0000-0000-000003000000}"/>
    <hyperlink ref="AP996" r:id="rId5" display="http://cdsbib.u-strasbg.fr/cgi-bin/cdsbib?1990RMxAA..21..381G" xr:uid="{00000000-0004-0000-0000-000004000000}"/>
    <hyperlink ref="AP995" r:id="rId6" display="http://cdsbib.u-strasbg.fr/cgi-bin/cdsbib?1990RMxAA..21..381G" xr:uid="{00000000-0004-0000-0000-000005000000}"/>
    <hyperlink ref="AP976" r:id="rId7" display="http://cdsbib.u-strasbg.fr/cgi-bin/cdsbib?1990RMxAA..21..381G" xr:uid="{00000000-0004-0000-0000-000006000000}"/>
    <hyperlink ref="I64848" r:id="rId8" display="http://vsolj.cetus-net.org/bulletin.html" xr:uid="{00000000-0004-0000-0000-000007000000}"/>
    <hyperlink ref="AQ1132" r:id="rId9" display="http://cdsbib.u-strasbg.fr/cgi-bin/cdsbib?1990RMxAA..21..381G" xr:uid="{00000000-0004-0000-0000-000008000000}"/>
    <hyperlink ref="AQ55898" r:id="rId10" display="http://cdsbib.u-strasbg.fr/cgi-bin/cdsbib?1990RMxAA..21..381G" xr:uid="{00000000-0004-0000-0000-000009000000}"/>
    <hyperlink ref="AQ1133" r:id="rId11" display="http://cdsbib.u-strasbg.fr/cgi-bin/cdsbib?1990RMxAA..21..381G" xr:uid="{00000000-0004-0000-0000-00000A000000}"/>
    <hyperlink ref="H64845" r:id="rId12" display="https://www.aavso.org/ejaavso" xr:uid="{00000000-0004-0000-0000-00000B000000}"/>
    <hyperlink ref="H2018" r:id="rId13" display="http://vsolj.cetus-net.org/bulletin.html" xr:uid="{00000000-0004-0000-0000-00000C000000}"/>
    <hyperlink ref="AP3262" r:id="rId14" display="http://cdsbib.u-strasbg.fr/cgi-bin/cdsbib?1990RMxAA..21..381G" xr:uid="{00000000-0004-0000-0000-00000D000000}"/>
    <hyperlink ref="AP3265" r:id="rId15" display="http://cdsbib.u-strasbg.fr/cgi-bin/cdsbib?1990RMxAA..21..381G" xr:uid="{00000000-0004-0000-0000-00000E000000}"/>
    <hyperlink ref="AP3263" r:id="rId16" display="http://cdsbib.u-strasbg.fr/cgi-bin/cdsbib?1990RMxAA..21..381G" xr:uid="{00000000-0004-0000-0000-00000F000000}"/>
    <hyperlink ref="AP3247" r:id="rId17" display="http://cdsbib.u-strasbg.fr/cgi-bin/cdsbib?1990RMxAA..21..381G" xr:uid="{00000000-0004-0000-0000-000010000000}"/>
    <hyperlink ref="I2018" r:id="rId18" display="http://vsolj.cetus-net.org/bulletin.html" xr:uid="{00000000-0004-0000-0000-000011000000}"/>
    <hyperlink ref="AQ3476" r:id="rId19" display="http://cdsbib.u-strasbg.fr/cgi-bin/cdsbib?1990RMxAA..21..381G" xr:uid="{00000000-0004-0000-0000-000012000000}"/>
    <hyperlink ref="AQ177" r:id="rId20" display="http://cdsbib.u-strasbg.fr/cgi-bin/cdsbib?1990RMxAA..21..381G" xr:uid="{00000000-0004-0000-0000-000013000000}"/>
    <hyperlink ref="AQ348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1E9A-318B-4D28-9449-32EF73502DAA}">
  <dimension ref="A1"/>
  <sheetViews>
    <sheetView topLeftCell="A4" workbookViewId="0">
      <selection activeCell="H16" sqref="H1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8"/>
  </sheetPr>
  <dimension ref="A1:AP412"/>
  <sheetViews>
    <sheetView workbookViewId="0">
      <pane xSplit="13" ySplit="22" topLeftCell="N154" activePane="bottomRight" state="frozen"/>
      <selection pane="topRight" activeCell="N1" sqref="N1"/>
      <selection pane="bottomLeft" activeCell="A23" sqref="A23"/>
      <selection pane="bottomRight" activeCell="A154" sqref="A154"/>
    </sheetView>
  </sheetViews>
  <sheetFormatPr defaultRowHeight="12.75" x14ac:dyDescent="0.2"/>
  <cols>
    <col min="1" max="1" width="16.7109375" customWidth="1"/>
    <col min="2" max="2" width="4.5703125" style="11" customWidth="1"/>
    <col min="3" max="3" width="13.28515625" customWidth="1"/>
    <col min="4" max="4" width="10.85546875" customWidth="1"/>
    <col min="5" max="5" width="11.140625" customWidth="1"/>
    <col min="6" max="6" width="15.42578125" customWidth="1"/>
    <col min="7" max="7" width="9.5703125" customWidth="1"/>
    <col min="9" max="9" width="8.42578125" customWidth="1"/>
    <col min="16" max="16" width="9.5703125" bestFit="1" customWidth="1"/>
    <col min="17" max="17" width="10.7109375" customWidth="1"/>
    <col min="20" max="20" width="12.42578125" bestFit="1" customWidth="1"/>
    <col min="21" max="23" width="12.42578125" customWidth="1"/>
  </cols>
  <sheetData>
    <row r="1" spans="1:29" ht="21" thickBot="1" x14ac:dyDescent="0.35">
      <c r="A1" s="21" t="s">
        <v>68</v>
      </c>
      <c r="X1" s="74" t="s">
        <v>18</v>
      </c>
      <c r="Y1" s="74" t="s">
        <v>172</v>
      </c>
      <c r="Z1" s="45"/>
      <c r="AA1" s="45"/>
      <c r="AB1" s="45"/>
      <c r="AC1" s="45"/>
    </row>
    <row r="2" spans="1:29" s="22" customFormat="1" ht="12.95" customHeight="1" x14ac:dyDescent="0.2">
      <c r="A2" s="22" t="s">
        <v>26</v>
      </c>
      <c r="B2" s="174" t="s">
        <v>2</v>
      </c>
      <c r="C2" s="175"/>
      <c r="X2" s="22">
        <v>-36000</v>
      </c>
      <c r="Y2" s="176">
        <f t="shared" ref="Y2:Y22" si="0">+D$11+D$12*X2+D$13*X2^2</f>
        <v>-0.76638988193952451</v>
      </c>
      <c r="Z2" s="176"/>
      <c r="AA2" s="176"/>
      <c r="AB2" s="176"/>
      <c r="AC2" s="176"/>
    </row>
    <row r="3" spans="1:29" s="22" customFormat="1" ht="12.95" customHeight="1" thickBot="1" x14ac:dyDescent="0.25">
      <c r="B3" s="174"/>
      <c r="C3" s="22" t="s">
        <v>3</v>
      </c>
      <c r="X3" s="22">
        <v>-34000</v>
      </c>
      <c r="Y3" s="176">
        <f t="shared" si="0"/>
        <v>-0.68310343362833192</v>
      </c>
      <c r="Z3" s="176"/>
      <c r="AA3" s="176"/>
      <c r="AB3" s="176"/>
      <c r="AC3" s="176"/>
    </row>
    <row r="4" spans="1:29" s="22" customFormat="1" ht="12.95" customHeight="1" thickTop="1" thickBot="1" x14ac:dyDescent="0.25">
      <c r="A4" s="177" t="s">
        <v>27</v>
      </c>
      <c r="B4" s="174"/>
      <c r="C4" s="178">
        <v>24454.416000000001</v>
      </c>
      <c r="D4" s="179">
        <v>0.98343080000000005</v>
      </c>
      <c r="X4" s="22">
        <v>-32000</v>
      </c>
      <c r="Y4" s="176">
        <f t="shared" si="0"/>
        <v>-0.60459767068236903</v>
      </c>
      <c r="Z4" s="176"/>
      <c r="AA4" s="176"/>
      <c r="AB4" s="176"/>
      <c r="AC4" s="176"/>
    </row>
    <row r="5" spans="1:29" s="22" customFormat="1" ht="12.95" customHeight="1" x14ac:dyDescent="0.2">
      <c r="A5" s="180" t="s">
        <v>193</v>
      </c>
      <c r="C5" s="181">
        <v>-9.5</v>
      </c>
      <c r="D5" s="22" t="s">
        <v>194</v>
      </c>
      <c r="X5" s="22">
        <v>-30000</v>
      </c>
      <c r="Y5" s="176">
        <f t="shared" si="0"/>
        <v>-0.53087259310163581</v>
      </c>
      <c r="Z5" s="176"/>
      <c r="AA5" s="176"/>
      <c r="AB5" s="176"/>
      <c r="AC5" s="176"/>
    </row>
    <row r="6" spans="1:29" s="22" customFormat="1" ht="12.95" customHeight="1" x14ac:dyDescent="0.2">
      <c r="A6" s="177" t="s">
        <v>28</v>
      </c>
      <c r="B6" s="174"/>
      <c r="X6" s="22">
        <v>-28000</v>
      </c>
      <c r="Y6" s="176">
        <f t="shared" si="0"/>
        <v>-0.4619282008861324</v>
      </c>
      <c r="Z6" s="176"/>
      <c r="AA6" s="176"/>
      <c r="AB6" s="176"/>
      <c r="AC6" s="176"/>
    </row>
    <row r="7" spans="1:29" s="22" customFormat="1" ht="12.95" customHeight="1" x14ac:dyDescent="0.2">
      <c r="A7" s="22" t="s">
        <v>4</v>
      </c>
      <c r="B7" s="174"/>
      <c r="C7" s="22">
        <v>49265.260199999997</v>
      </c>
      <c r="D7" s="182" t="s">
        <v>5</v>
      </c>
      <c r="X7" s="22">
        <v>-26000</v>
      </c>
      <c r="Y7" s="176">
        <f t="shared" si="0"/>
        <v>-0.39776449403585878</v>
      </c>
      <c r="Z7" s="176"/>
      <c r="AA7" s="176"/>
      <c r="AB7" s="176"/>
      <c r="AC7" s="176"/>
    </row>
    <row r="8" spans="1:29" s="22" customFormat="1" ht="12.95" customHeight="1" x14ac:dyDescent="0.2">
      <c r="A8" s="22" t="s">
        <v>6</v>
      </c>
      <c r="B8" s="174"/>
      <c r="C8" s="22">
        <v>0.98341210000000001</v>
      </c>
      <c r="D8" s="182" t="s">
        <v>7</v>
      </c>
      <c r="X8" s="22">
        <v>-24000</v>
      </c>
      <c r="Y8" s="176">
        <f t="shared" si="0"/>
        <v>-0.33838147255081485</v>
      </c>
      <c r="Z8" s="176"/>
      <c r="AA8" s="176"/>
      <c r="AB8" s="176"/>
      <c r="AC8" s="176"/>
    </row>
    <row r="9" spans="1:29" s="22" customFormat="1" ht="12.95" customHeight="1" x14ac:dyDescent="0.2">
      <c r="A9" s="180" t="s">
        <v>195</v>
      </c>
      <c r="B9" s="180">
        <v>127</v>
      </c>
      <c r="C9" s="180" t="str">
        <f>"F"&amp;B9</f>
        <v>F127</v>
      </c>
      <c r="D9" s="180" t="str">
        <f>"G"&amp;B9</f>
        <v>G127</v>
      </c>
      <c r="X9" s="22">
        <v>-22000</v>
      </c>
      <c r="Y9" s="176">
        <f t="shared" si="0"/>
        <v>-0.28377913643100067</v>
      </c>
      <c r="Z9" s="176"/>
      <c r="AA9" s="176"/>
      <c r="AB9" s="176"/>
      <c r="AC9" s="176"/>
    </row>
    <row r="10" spans="1:29" s="22" customFormat="1" ht="12.95" customHeight="1" thickBot="1" x14ac:dyDescent="0.25">
      <c r="B10" s="174"/>
      <c r="C10" s="183" t="s">
        <v>34</v>
      </c>
      <c r="D10" s="183" t="s">
        <v>35</v>
      </c>
      <c r="X10" s="22">
        <v>-20000</v>
      </c>
      <c r="Y10" s="176">
        <f t="shared" si="0"/>
        <v>-0.23395748567641622</v>
      </c>
      <c r="Z10" s="176"/>
      <c r="AA10" s="176"/>
      <c r="AB10" s="176"/>
      <c r="AC10" s="176"/>
    </row>
    <row r="11" spans="1:29" s="22" customFormat="1" ht="12.95" customHeight="1" x14ac:dyDescent="0.2">
      <c r="A11" s="22" t="s">
        <v>29</v>
      </c>
      <c r="B11" s="174"/>
      <c r="C11" s="184">
        <f ca="1">INTERCEPT(INDIRECT(D9):G974,INDIRECT(C9):$F974)</f>
        <v>3.289199504061581E-2</v>
      </c>
      <c r="D11" s="185">
        <f>+E11*F11</f>
        <v>1.3213267817920699E-3</v>
      </c>
      <c r="E11" s="186">
        <v>1.3213267817920699E-3</v>
      </c>
      <c r="F11" s="176">
        <v>1</v>
      </c>
      <c r="X11" s="22">
        <v>-18000</v>
      </c>
      <c r="Y11" s="176">
        <f t="shared" si="0"/>
        <v>-0.18891652028706155</v>
      </c>
      <c r="Z11" s="176"/>
      <c r="AA11" s="176"/>
      <c r="AB11" s="176"/>
      <c r="AC11" s="176"/>
    </row>
    <row r="12" spans="1:29" s="22" customFormat="1" ht="12.95" customHeight="1" x14ac:dyDescent="0.2">
      <c r="A12" s="22" t="s">
        <v>30</v>
      </c>
      <c r="B12" s="174"/>
      <c r="C12" s="184">
        <f ca="1">SLOPE(INDIRECT(D9):G974,INDIRECT(C9):$F974)</f>
        <v>-9.5534207168285694E-6</v>
      </c>
      <c r="D12" s="185">
        <f>+E12*F12</f>
        <v>-1.8777279016394884E-7</v>
      </c>
      <c r="E12" s="187">
        <v>-1.8777279016394884E-3</v>
      </c>
      <c r="F12" s="176">
        <v>1E-4</v>
      </c>
      <c r="X12" s="22">
        <v>-16000</v>
      </c>
      <c r="Y12" s="176">
        <f t="shared" si="0"/>
        <v>-0.14865624026293661</v>
      </c>
      <c r="Z12" s="176"/>
      <c r="AA12" s="176"/>
      <c r="AB12" s="176"/>
      <c r="AC12" s="176"/>
    </row>
    <row r="13" spans="1:29" s="22" customFormat="1" ht="12.95" customHeight="1" thickBot="1" x14ac:dyDescent="0.25">
      <c r="A13" s="22" t="s">
        <v>31</v>
      </c>
      <c r="B13" s="174"/>
      <c r="D13" s="188">
        <f>+E13*F13</f>
        <v>-5.975856706537182E-10</v>
      </c>
      <c r="E13" s="189">
        <v>-5.9758567065371818E-2</v>
      </c>
      <c r="F13" s="176">
        <v>1E-8</v>
      </c>
      <c r="X13" s="22">
        <v>-14000</v>
      </c>
      <c r="Y13" s="176">
        <f t="shared" si="0"/>
        <v>-0.11317664560404141</v>
      </c>
      <c r="Z13" s="176"/>
      <c r="AA13" s="176"/>
      <c r="AB13" s="176"/>
      <c r="AC13" s="176"/>
    </row>
    <row r="14" spans="1:29" s="22" customFormat="1" ht="12.95" customHeight="1" x14ac:dyDescent="0.2">
      <c r="A14" s="22" t="s">
        <v>32</v>
      </c>
      <c r="B14" s="174"/>
      <c r="E14" s="22">
        <f>SUM(T21:T907)</f>
        <v>1.6314035991245861E-2</v>
      </c>
      <c r="X14" s="22">
        <v>-12000</v>
      </c>
      <c r="Y14" s="176">
        <f t="shared" si="0"/>
        <v>-8.2477736310375971E-2</v>
      </c>
      <c r="Z14" s="176"/>
      <c r="AA14" s="176"/>
      <c r="AB14" s="176"/>
      <c r="AC14" s="176"/>
    </row>
    <row r="15" spans="1:29" s="22" customFormat="1" ht="12.95" customHeight="1" x14ac:dyDescent="0.2">
      <c r="A15" s="190" t="s">
        <v>33</v>
      </c>
      <c r="C15" s="191">
        <f ca="1">(C7+C11)+(C8+C12)*INT(MAX(F21:F3493))</f>
        <v>59134.721049464722</v>
      </c>
      <c r="D15" s="192">
        <f>+C7+INT(MAX(F21:F1548))*C8+D11+D12*INT(MAX(F21:F3983))+D13*INT(MAX(F21:F4010)^2)</f>
        <v>59134.723282835839</v>
      </c>
      <c r="E15" s="184" t="s">
        <v>196</v>
      </c>
      <c r="F15" s="181">
        <v>1</v>
      </c>
      <c r="X15" s="22">
        <v>-10000</v>
      </c>
      <c r="Y15" s="176">
        <f t="shared" si="0"/>
        <v>-5.6559512381940256E-2</v>
      </c>
      <c r="Z15" s="176"/>
      <c r="AA15" s="176"/>
      <c r="AB15" s="176"/>
      <c r="AC15" s="176"/>
    </row>
    <row r="16" spans="1:29" s="22" customFormat="1" ht="12.95" customHeight="1" x14ac:dyDescent="0.2">
      <c r="A16" s="177" t="s">
        <v>8</v>
      </c>
      <c r="C16" s="193">
        <f ca="1">+C8+C12</f>
        <v>0.98340254657928317</v>
      </c>
      <c r="D16" s="194">
        <f>+C8+D12+2*D13*MAX(F34:F302)</f>
        <v>0.98339991748762845</v>
      </c>
      <c r="E16" s="184" t="s">
        <v>197</v>
      </c>
      <c r="F16" s="195">
        <f ca="1">NOW()+15018.5+$C$5/24</f>
        <v>60339.772912037035</v>
      </c>
      <c r="X16" s="22">
        <v>-8000</v>
      </c>
      <c r="Y16" s="176">
        <f t="shared" si="0"/>
        <v>-3.5421973818734305E-2</v>
      </c>
      <c r="Z16" s="176"/>
      <c r="AA16" s="176"/>
      <c r="AB16" s="176"/>
      <c r="AC16" s="176"/>
    </row>
    <row r="17" spans="1:31" s="22" customFormat="1" ht="12.95" customHeight="1" thickBot="1" x14ac:dyDescent="0.25">
      <c r="A17" s="184" t="s">
        <v>72</v>
      </c>
      <c r="C17" s="22">
        <f>COUNT(C21:C2151)</f>
        <v>148</v>
      </c>
      <c r="E17" s="184" t="s">
        <v>198</v>
      </c>
      <c r="F17" s="195">
        <f ca="1">ROUND(2*(F16-$C$7)/$C$8,0)/2+F15</f>
        <v>11262.5</v>
      </c>
      <c r="X17" s="22">
        <v>-6000</v>
      </c>
      <c r="Y17" s="176">
        <f t="shared" si="0"/>
        <v>-1.9065120620758096E-2</v>
      </c>
      <c r="Z17" s="176"/>
      <c r="AA17" s="176"/>
      <c r="AB17" s="176"/>
      <c r="AC17" s="176"/>
    </row>
    <row r="18" spans="1:31" s="22" customFormat="1" ht="12.95" customHeight="1" thickTop="1" thickBot="1" x14ac:dyDescent="0.25">
      <c r="A18" s="177" t="s">
        <v>213</v>
      </c>
      <c r="C18" s="196">
        <f ca="1">+C15</f>
        <v>59134.721049464722</v>
      </c>
      <c r="D18" s="197">
        <f ca="1">C16</f>
        <v>0.98340254657928317</v>
      </c>
      <c r="E18" s="184" t="s">
        <v>199</v>
      </c>
      <c r="F18" s="192">
        <f ca="1">ROUND(2*(F16-$C$15)/$C$16,0)/2+F15</f>
        <v>1226.5</v>
      </c>
      <c r="X18" s="22">
        <v>-4000</v>
      </c>
      <c r="Y18" s="176">
        <f t="shared" si="0"/>
        <v>-7.4889527880116257E-3</v>
      </c>
      <c r="Z18" s="176"/>
      <c r="AA18" s="176"/>
      <c r="AB18" s="176"/>
      <c r="AC18" s="176"/>
    </row>
    <row r="19" spans="1:31" s="22" customFormat="1" ht="12.95" customHeight="1" thickBot="1" x14ac:dyDescent="0.25">
      <c r="A19" s="177" t="s">
        <v>214</v>
      </c>
      <c r="C19" s="198">
        <f>+D15</f>
        <v>59134.723282835839</v>
      </c>
      <c r="D19" s="199">
        <f>+D16</f>
        <v>0.98339991748762845</v>
      </c>
      <c r="E19" s="184" t="s">
        <v>200</v>
      </c>
      <c r="F19" s="200">
        <f ca="1">+$C$15+$C$16*F18-15018.5-$C$5/24</f>
        <v>45322.760106177549</v>
      </c>
      <c r="H19" s="22" t="s">
        <v>10</v>
      </c>
      <c r="J19" s="22" t="s">
        <v>11</v>
      </c>
      <c r="K19" s="22" t="s">
        <v>12</v>
      </c>
      <c r="X19" s="22">
        <v>-2000</v>
      </c>
      <c r="Y19" s="176">
        <f t="shared" si="0"/>
        <v>-6.934703204949052E-4</v>
      </c>
      <c r="Z19" s="176"/>
      <c r="AA19" s="176"/>
      <c r="AB19" s="176"/>
      <c r="AC19" s="176"/>
    </row>
    <row r="20" spans="1:31" s="22" customFormat="1" ht="12.95" customHeight="1" thickBot="1" x14ac:dyDescent="0.25">
      <c r="A20" s="183" t="s">
        <v>13</v>
      </c>
      <c r="B20" s="183" t="s">
        <v>14</v>
      </c>
      <c r="C20" s="183" t="s">
        <v>15</v>
      </c>
      <c r="D20" s="183" t="s">
        <v>16</v>
      </c>
      <c r="E20" s="183" t="s">
        <v>17</v>
      </c>
      <c r="F20" s="183" t="s">
        <v>18</v>
      </c>
      <c r="G20" s="183" t="s">
        <v>19</v>
      </c>
      <c r="H20" s="201" t="s">
        <v>20</v>
      </c>
      <c r="I20" s="201" t="s">
        <v>21</v>
      </c>
      <c r="J20" s="201" t="s">
        <v>22</v>
      </c>
      <c r="K20" s="201" t="s">
        <v>63</v>
      </c>
      <c r="L20" s="201" t="s">
        <v>57</v>
      </c>
      <c r="M20" s="201" t="s">
        <v>58</v>
      </c>
      <c r="N20" s="201" t="s">
        <v>59</v>
      </c>
      <c r="O20" s="201" t="s">
        <v>37</v>
      </c>
      <c r="P20" s="201" t="s">
        <v>38</v>
      </c>
      <c r="Q20" s="201" t="s">
        <v>25</v>
      </c>
      <c r="R20" s="183" t="s">
        <v>39</v>
      </c>
      <c r="S20" s="201" t="s">
        <v>174</v>
      </c>
      <c r="T20" s="183" t="s">
        <v>175</v>
      </c>
      <c r="U20" s="183" t="s">
        <v>206</v>
      </c>
      <c r="V20" s="174"/>
      <c r="W20" s="174"/>
      <c r="X20" s="22">
        <v>0</v>
      </c>
      <c r="Y20" s="176">
        <f t="shared" si="0"/>
        <v>1.3213267817920699E-3</v>
      </c>
      <c r="Z20" s="176"/>
      <c r="AA20" s="176"/>
      <c r="AB20" s="176"/>
      <c r="AC20" s="176"/>
    </row>
    <row r="21" spans="1:31" s="22" customFormat="1" ht="12.95" customHeight="1" x14ac:dyDescent="0.2">
      <c r="A21" s="154" t="s">
        <v>230</v>
      </c>
      <c r="B21" s="202" t="s">
        <v>61</v>
      </c>
      <c r="C21" s="203">
        <v>14346.495699999999</v>
      </c>
      <c r="D21" s="204" t="s">
        <v>207</v>
      </c>
      <c r="E21" s="19">
        <f t="shared" ref="E21:E52" si="1">+(C21-C$7)/C$8</f>
        <v>-35507.763734043947</v>
      </c>
      <c r="F21" s="205">
        <f>ROUND(2*E21,0)/2+1</f>
        <v>-35507</v>
      </c>
      <c r="G21" s="206">
        <f t="shared" ref="G21:G52" si="2">+C21-(C$7+F21*C$8)</f>
        <v>-0.75106529999902705</v>
      </c>
      <c r="H21" s="207"/>
      <c r="N21" s="22">
        <f>G21</f>
        <v>-0.75106529999902705</v>
      </c>
      <c r="O21" s="22">
        <f ca="1">+C$11+C$12*F21</f>
        <v>0.37210530443304779</v>
      </c>
      <c r="P21" s="176">
        <f t="shared" ref="P21:P52" si="3">+D$11+D$12*F21+D$13*F21^2</f>
        <v>-0.74541579555921778</v>
      </c>
      <c r="Q21" s="229" t="s">
        <v>762</v>
      </c>
      <c r="R21" s="22">
        <f t="shared" ref="R21:R52" si="4">+(P21-G21)^2</f>
        <v>3.1916900415424679E-5</v>
      </c>
      <c r="S21" s="22">
        <v>1</v>
      </c>
      <c r="T21" s="22">
        <f t="shared" ref="T21:T52" si="5">S21*R21</f>
        <v>3.1916900415424679E-5</v>
      </c>
      <c r="U21" s="176">
        <f t="shared" ref="U21:U52" si="6">+G21-P21</f>
        <v>-5.649504439809272E-3</v>
      </c>
      <c r="V21" s="22">
        <f>LEN(C21)</f>
        <v>10</v>
      </c>
      <c r="X21" s="22">
        <v>4000</v>
      </c>
      <c r="Y21" s="176">
        <f t="shared" si="0"/>
        <v>-8.9911351093232162E-3</v>
      </c>
      <c r="Z21" s="176"/>
      <c r="AA21" s="176"/>
      <c r="AB21" s="176"/>
      <c r="AC21" s="176"/>
    </row>
    <row r="22" spans="1:31" s="22" customFormat="1" ht="12.95" customHeight="1" x14ac:dyDescent="0.2">
      <c r="A22" s="203" t="s">
        <v>230</v>
      </c>
      <c r="B22" s="202" t="s">
        <v>61</v>
      </c>
      <c r="C22" s="203">
        <v>17522.054899999999</v>
      </c>
      <c r="D22" s="204" t="s">
        <v>207</v>
      </c>
      <c r="E22" s="19">
        <f t="shared" si="1"/>
        <v>-32278.64015502758</v>
      </c>
      <c r="F22" s="209">
        <f t="shared" ref="F22:F43" si="7">ROUND(2*E22,0)/2+0.5</f>
        <v>-32278</v>
      </c>
      <c r="G22" s="206">
        <f t="shared" si="2"/>
        <v>-0.62953619999825605</v>
      </c>
      <c r="H22" s="207"/>
      <c r="N22" s="22">
        <f>G22</f>
        <v>-0.62953619999825605</v>
      </c>
      <c r="O22" s="22">
        <f ca="1">+C$11+C$12*F22</f>
        <v>0.34125730893840833</v>
      </c>
      <c r="P22" s="176">
        <f t="shared" si="3"/>
        <v>-0.61522389790994514</v>
      </c>
      <c r="Q22" s="208">
        <f t="shared" ref="Q21:Q52" si="8">C22-15018.5</f>
        <v>2503.5548999999992</v>
      </c>
      <c r="R22" s="22">
        <f t="shared" si="4"/>
        <v>2.0484199106706892E-4</v>
      </c>
      <c r="S22" s="22">
        <v>1</v>
      </c>
      <c r="T22" s="22">
        <f t="shared" si="5"/>
        <v>2.0484199106706892E-4</v>
      </c>
      <c r="U22" s="176">
        <f t="shared" si="6"/>
        <v>-1.4312302088310913E-2</v>
      </c>
      <c r="V22" s="22">
        <f>LEN(C22)</f>
        <v>10</v>
      </c>
      <c r="X22" s="22">
        <v>6000</v>
      </c>
      <c r="Y22" s="176">
        <f t="shared" si="0"/>
        <v>-2.1318394102725478E-2</v>
      </c>
      <c r="Z22" s="176"/>
      <c r="AA22" s="176"/>
      <c r="AB22" s="176"/>
      <c r="AC22" s="176"/>
    </row>
    <row r="23" spans="1:31" s="22" customFormat="1" ht="12.95" customHeight="1" x14ac:dyDescent="0.2">
      <c r="A23" s="154" t="s">
        <v>239</v>
      </c>
      <c r="B23" s="202" t="s">
        <v>61</v>
      </c>
      <c r="C23" s="203">
        <v>24440.608</v>
      </c>
      <c r="D23" s="203" t="s">
        <v>207</v>
      </c>
      <c r="E23" s="19">
        <f t="shared" si="1"/>
        <v>-25243.38697886674</v>
      </c>
      <c r="F23" s="209">
        <f t="shared" si="7"/>
        <v>-25243</v>
      </c>
      <c r="G23" s="206">
        <f t="shared" si="2"/>
        <v>-0.38055969999550143</v>
      </c>
      <c r="H23" s="207"/>
      <c r="N23" s="22">
        <f>G23</f>
        <v>-0.38055969999550143</v>
      </c>
      <c r="O23" s="22">
        <f ca="1">+C$11+C$12*F23</f>
        <v>0.27404899419551937</v>
      </c>
      <c r="P23" s="176">
        <f t="shared" si="3"/>
        <v>-0.37472572156938239</v>
      </c>
      <c r="Q23" s="208">
        <f t="shared" si="8"/>
        <v>9422.1080000000002</v>
      </c>
      <c r="R23" s="22">
        <f t="shared" si="4"/>
        <v>3.4035304276422467E-5</v>
      </c>
      <c r="S23" s="22">
        <v>0.1</v>
      </c>
      <c r="T23" s="22">
        <f t="shared" si="5"/>
        <v>3.4035304276422467E-6</v>
      </c>
      <c r="U23" s="176">
        <f t="shared" si="6"/>
        <v>-5.8339784261190464E-3</v>
      </c>
      <c r="V23" s="22">
        <f>LEN(C23)</f>
        <v>9</v>
      </c>
    </row>
    <row r="24" spans="1:31" s="22" customFormat="1" ht="12.95" customHeight="1" x14ac:dyDescent="0.2">
      <c r="A24" s="154" t="s">
        <v>243</v>
      </c>
      <c r="B24" s="202" t="s">
        <v>62</v>
      </c>
      <c r="C24" s="203">
        <v>24453.887999999999</v>
      </c>
      <c r="D24" s="203" t="s">
        <v>207</v>
      </c>
      <c r="E24" s="19">
        <f t="shared" si="1"/>
        <v>-25229.882975814511</v>
      </c>
      <c r="F24" s="209">
        <f t="shared" si="7"/>
        <v>-25229.5</v>
      </c>
      <c r="G24" s="206">
        <f t="shared" si="2"/>
        <v>-0.37662304999685148</v>
      </c>
      <c r="H24" s="207"/>
      <c r="N24" s="22">
        <f>G24</f>
        <v>-0.37662304999685148</v>
      </c>
      <c r="O24" s="22">
        <f ca="1">+C$11+C$12*F24</f>
        <v>0.27392002301584217</v>
      </c>
      <c r="P24" s="176">
        <f t="shared" si="3"/>
        <v>-0.37432107432476158</v>
      </c>
      <c r="Q24" s="208">
        <f t="shared" si="8"/>
        <v>9435.387999999999</v>
      </c>
      <c r="R24" s="22">
        <f t="shared" si="4"/>
        <v>5.2990919948937258E-6</v>
      </c>
      <c r="S24" s="22">
        <v>0.1</v>
      </c>
      <c r="T24" s="22">
        <f t="shared" si="5"/>
        <v>5.2990919948937256E-7</v>
      </c>
      <c r="U24" s="176">
        <f t="shared" si="6"/>
        <v>-2.3019756720898954E-3</v>
      </c>
      <c r="V24" s="22">
        <f>LEN(C24)</f>
        <v>9</v>
      </c>
    </row>
    <row r="25" spans="1:31" s="22" customFormat="1" ht="12.95" customHeight="1" x14ac:dyDescent="0.2">
      <c r="A25" s="154" t="s">
        <v>20</v>
      </c>
      <c r="B25" s="202"/>
      <c r="C25" s="203">
        <v>24454.416000000001</v>
      </c>
      <c r="D25" s="203"/>
      <c r="E25" s="22">
        <f t="shared" si="1"/>
        <v>-25229.34606966906</v>
      </c>
      <c r="F25" s="209">
        <f t="shared" si="7"/>
        <v>-25229</v>
      </c>
      <c r="G25" s="22">
        <f t="shared" si="2"/>
        <v>-0.34032909999586991</v>
      </c>
      <c r="H25" s="19">
        <f>G25</f>
        <v>-0.34032909999586991</v>
      </c>
      <c r="P25" s="176">
        <f t="shared" si="3"/>
        <v>-0.37430609157287537</v>
      </c>
      <c r="Q25" s="208">
        <f t="shared" si="8"/>
        <v>9435.9160000000011</v>
      </c>
      <c r="R25" s="22">
        <f t="shared" si="4"/>
        <v>1.1544359566238998E-3</v>
      </c>
      <c r="S25" s="22">
        <v>1</v>
      </c>
      <c r="T25" s="22">
        <f t="shared" si="5"/>
        <v>1.1544359566238998E-3</v>
      </c>
      <c r="U25" s="176">
        <f t="shared" si="6"/>
        <v>3.3976991577005455E-2</v>
      </c>
    </row>
    <row r="26" spans="1:31" s="22" customFormat="1" ht="12.95" customHeight="1" x14ac:dyDescent="0.2">
      <c r="A26" s="154" t="s">
        <v>155</v>
      </c>
      <c r="B26" s="202" t="s">
        <v>61</v>
      </c>
      <c r="C26" s="210">
        <v>24458.248</v>
      </c>
      <c r="D26" s="203" t="s">
        <v>40</v>
      </c>
      <c r="E26" s="22">
        <f t="shared" si="1"/>
        <v>-25225.449432643749</v>
      </c>
      <c r="F26" s="209">
        <f t="shared" si="7"/>
        <v>-25225</v>
      </c>
      <c r="G26" s="22">
        <f t="shared" si="2"/>
        <v>-0.44197749999875668</v>
      </c>
      <c r="N26" s="22">
        <f t="shared" ref="N26:N57" si="9">G26</f>
        <v>-0.44197749999875668</v>
      </c>
      <c r="P26" s="176">
        <f t="shared" si="3"/>
        <v>-0.37418624031432735</v>
      </c>
      <c r="Q26" s="208">
        <f t="shared" si="8"/>
        <v>9439.7479999999996</v>
      </c>
      <c r="R26" s="22">
        <f t="shared" si="4"/>
        <v>4.5956548896017345E-3</v>
      </c>
      <c r="S26" s="22">
        <v>0.05</v>
      </c>
      <c r="T26" s="22">
        <f t="shared" si="5"/>
        <v>2.2978274448008673E-4</v>
      </c>
      <c r="U26" s="176">
        <f t="shared" si="6"/>
        <v>-6.7791259684429339E-2</v>
      </c>
    </row>
    <row r="27" spans="1:31" s="22" customFormat="1" ht="12.95" customHeight="1" x14ac:dyDescent="0.2">
      <c r="A27" s="154" t="s">
        <v>168</v>
      </c>
      <c r="B27" s="202" t="s">
        <v>61</v>
      </c>
      <c r="C27" s="211">
        <v>24459.322400000001</v>
      </c>
      <c r="D27" s="203" t="s">
        <v>40</v>
      </c>
      <c r="E27" s="22">
        <f t="shared" si="1"/>
        <v>-25224.356909987171</v>
      </c>
      <c r="F27" s="209">
        <f t="shared" si="7"/>
        <v>-25224</v>
      </c>
      <c r="G27" s="22">
        <f t="shared" si="2"/>
        <v>-0.35098959999595536</v>
      </c>
      <c r="N27" s="22">
        <f t="shared" si="9"/>
        <v>-0.35098959999595536</v>
      </c>
      <c r="P27" s="176">
        <f t="shared" si="3"/>
        <v>-0.37415628048761873</v>
      </c>
      <c r="Q27" s="208">
        <f t="shared" si="8"/>
        <v>9440.8224000000009</v>
      </c>
      <c r="R27" s="22">
        <f t="shared" si="4"/>
        <v>5.3669508500281621E-4</v>
      </c>
      <c r="S27" s="22">
        <v>0.05</v>
      </c>
      <c r="T27" s="22">
        <f t="shared" si="5"/>
        <v>2.6834754250140813E-5</v>
      </c>
      <c r="U27" s="176">
        <f t="shared" si="6"/>
        <v>2.3166680491663372E-2</v>
      </c>
    </row>
    <row r="28" spans="1:31" s="22" customFormat="1" ht="12.95" customHeight="1" x14ac:dyDescent="0.2">
      <c r="A28" s="154" t="s">
        <v>239</v>
      </c>
      <c r="B28" s="202" t="s">
        <v>62</v>
      </c>
      <c r="C28" s="203">
        <v>24467.675999999999</v>
      </c>
      <c r="D28" s="203" t="s">
        <v>207</v>
      </c>
      <c r="E28" s="19">
        <f t="shared" si="1"/>
        <v>-25215.862403970827</v>
      </c>
      <c r="F28" s="209">
        <f t="shared" si="7"/>
        <v>-25215.5</v>
      </c>
      <c r="G28" s="206">
        <f t="shared" si="2"/>
        <v>-0.35639244999765651</v>
      </c>
      <c r="H28" s="207"/>
      <c r="N28" s="22">
        <f t="shared" si="9"/>
        <v>-0.35639244999765651</v>
      </c>
      <c r="O28" s="22">
        <f ca="1">+C$11+C$12*F28</f>
        <v>0.27378627512580661</v>
      </c>
      <c r="P28" s="176">
        <f t="shared" si="3"/>
        <v>-0.37390167021563814</v>
      </c>
      <c r="Q28" s="208">
        <f t="shared" si="8"/>
        <v>9449.1759999999995</v>
      </c>
      <c r="R28" s="22">
        <f t="shared" si="4"/>
        <v>3.0657279264177651E-4</v>
      </c>
      <c r="S28" s="22">
        <v>0.1</v>
      </c>
      <c r="T28" s="22">
        <f t="shared" si="5"/>
        <v>3.0657279264177655E-5</v>
      </c>
      <c r="U28" s="176">
        <f t="shared" si="6"/>
        <v>1.7509220217981625E-2</v>
      </c>
      <c r="V28" s="22">
        <f>LEN(C28)</f>
        <v>9</v>
      </c>
    </row>
    <row r="29" spans="1:31" s="22" customFormat="1" ht="12.95" customHeight="1" x14ac:dyDescent="0.2">
      <c r="A29" s="154" t="s">
        <v>168</v>
      </c>
      <c r="B29" s="202" t="s">
        <v>62</v>
      </c>
      <c r="C29" s="211">
        <v>24493.2202</v>
      </c>
      <c r="D29" s="203" t="s">
        <v>40</v>
      </c>
      <c r="E29" s="22">
        <f t="shared" si="1"/>
        <v>-25189.887332075738</v>
      </c>
      <c r="F29" s="209">
        <f t="shared" si="7"/>
        <v>-25189.5</v>
      </c>
      <c r="G29" s="22">
        <f t="shared" si="2"/>
        <v>-0.38090704999558511</v>
      </c>
      <c r="N29" s="22">
        <f t="shared" si="9"/>
        <v>-0.38090704999558511</v>
      </c>
      <c r="P29" s="176">
        <f t="shared" si="3"/>
        <v>-0.37312339835922054</v>
      </c>
      <c r="Q29" s="208">
        <f t="shared" si="8"/>
        <v>9474.7201999999997</v>
      </c>
      <c r="R29" s="22">
        <f t="shared" si="4"/>
        <v>6.058523279628092E-5</v>
      </c>
      <c r="S29" s="22">
        <v>0.05</v>
      </c>
      <c r="T29" s="22">
        <f t="shared" si="5"/>
        <v>3.0292616398140463E-6</v>
      </c>
      <c r="U29" s="176">
        <f t="shared" si="6"/>
        <v>-7.7836516363645747E-3</v>
      </c>
    </row>
    <row r="30" spans="1:31" s="22" customFormat="1" ht="12.95" customHeight="1" x14ac:dyDescent="0.2">
      <c r="A30" s="154" t="s">
        <v>239</v>
      </c>
      <c r="B30" s="202" t="s">
        <v>61</v>
      </c>
      <c r="C30" s="203">
        <v>24493.701000000001</v>
      </c>
      <c r="D30" s="203" t="s">
        <v>207</v>
      </c>
      <c r="E30" s="19">
        <f t="shared" si="1"/>
        <v>-25189.398422085713</v>
      </c>
      <c r="F30" s="209">
        <f t="shared" si="7"/>
        <v>-25189</v>
      </c>
      <c r="G30" s="206">
        <f t="shared" si="2"/>
        <v>-0.3918130999954883</v>
      </c>
      <c r="H30" s="207"/>
      <c r="N30" s="22">
        <f t="shared" si="9"/>
        <v>-0.3918130999954883</v>
      </c>
      <c r="O30" s="22">
        <f ca="1">+C$11+C$12*F30</f>
        <v>0.27353310947681064</v>
      </c>
      <c r="P30" s="176">
        <f t="shared" si="3"/>
        <v>-0.37310843951076117</v>
      </c>
      <c r="Q30" s="208">
        <f t="shared" si="8"/>
        <v>9475.2010000000009</v>
      </c>
      <c r="R30" s="22">
        <f t="shared" si="4"/>
        <v>3.4986432384891261E-4</v>
      </c>
      <c r="S30" s="22">
        <v>0.1</v>
      </c>
      <c r="T30" s="22">
        <f t="shared" si="5"/>
        <v>3.4986432384891265E-5</v>
      </c>
      <c r="U30" s="176">
        <f t="shared" si="6"/>
        <v>-1.8704660484727131E-2</v>
      </c>
      <c r="V30" s="22">
        <f>LEN(C30)</f>
        <v>9</v>
      </c>
    </row>
    <row r="31" spans="1:31" s="22" customFormat="1" ht="12.95" customHeight="1" x14ac:dyDescent="0.2">
      <c r="A31" s="154" t="s">
        <v>243</v>
      </c>
      <c r="B31" s="202" t="s">
        <v>62</v>
      </c>
      <c r="C31" s="203">
        <v>24648.633000000002</v>
      </c>
      <c r="D31" s="203" t="s">
        <v>207</v>
      </c>
      <c r="E31" s="19">
        <f t="shared" si="1"/>
        <v>-25031.853075633291</v>
      </c>
      <c r="F31" s="209">
        <f t="shared" si="7"/>
        <v>-25031.5</v>
      </c>
      <c r="G31" s="206">
        <f t="shared" si="2"/>
        <v>-0.34721884999453323</v>
      </c>
      <c r="H31" s="207"/>
      <c r="N31" s="22">
        <f t="shared" si="9"/>
        <v>-0.34721884999453323</v>
      </c>
      <c r="O31" s="22">
        <f ca="1">+C$11+C$12*F31</f>
        <v>0.27202844571391016</v>
      </c>
      <c r="P31" s="176">
        <f t="shared" si="3"/>
        <v>-0.36841127316545424</v>
      </c>
      <c r="Q31" s="208">
        <f t="shared" si="8"/>
        <v>9630.1330000000016</v>
      </c>
      <c r="R31" s="22">
        <f t="shared" si="4"/>
        <v>4.4911879985538996E-4</v>
      </c>
      <c r="S31" s="22">
        <v>0.1</v>
      </c>
      <c r="T31" s="22">
        <f t="shared" si="5"/>
        <v>4.4911879985538998E-5</v>
      </c>
      <c r="U31" s="176">
        <f t="shared" si="6"/>
        <v>2.1192423170921015E-2</v>
      </c>
      <c r="V31" s="22">
        <f>LEN(C31)</f>
        <v>9</v>
      </c>
      <c r="AE31" s="22" t="s">
        <v>170</v>
      </c>
    </row>
    <row r="32" spans="1:31" s="22" customFormat="1" ht="12.95" customHeight="1" x14ac:dyDescent="0.2">
      <c r="A32" s="154" t="s">
        <v>168</v>
      </c>
      <c r="B32" s="202" t="s">
        <v>62</v>
      </c>
      <c r="C32" s="211">
        <v>24656.4879</v>
      </c>
      <c r="D32" s="203" t="s">
        <v>149</v>
      </c>
      <c r="E32" s="22">
        <f t="shared" si="1"/>
        <v>-25023.865681538795</v>
      </c>
      <c r="F32" s="209">
        <f t="shared" si="7"/>
        <v>-25023.5</v>
      </c>
      <c r="G32" s="22">
        <f t="shared" si="2"/>
        <v>-0.35961564999524853</v>
      </c>
      <c r="N32" s="22">
        <f t="shared" si="9"/>
        <v>-0.35961564999524853</v>
      </c>
      <c r="P32" s="176">
        <f t="shared" si="3"/>
        <v>-0.36817347814181894</v>
      </c>
      <c r="Q32" s="208">
        <f t="shared" si="8"/>
        <v>9637.9879000000001</v>
      </c>
      <c r="R32" s="22">
        <f t="shared" si="4"/>
        <v>7.3236422586232773E-5</v>
      </c>
      <c r="S32" s="22">
        <v>1</v>
      </c>
      <c r="T32" s="22">
        <f t="shared" si="5"/>
        <v>7.3236422586232773E-5</v>
      </c>
      <c r="U32" s="176">
        <f t="shared" si="6"/>
        <v>8.557828146570412E-3</v>
      </c>
    </row>
    <row r="33" spans="1:22" s="22" customFormat="1" ht="12.95" customHeight="1" x14ac:dyDescent="0.2">
      <c r="A33" s="154" t="s">
        <v>155</v>
      </c>
      <c r="B33" s="202" t="s">
        <v>61</v>
      </c>
      <c r="C33" s="210">
        <v>24726.835999999999</v>
      </c>
      <c r="D33" s="203" t="s">
        <v>40</v>
      </c>
      <c r="E33" s="22">
        <f t="shared" si="1"/>
        <v>-24952.330970912397</v>
      </c>
      <c r="F33" s="209">
        <f t="shared" si="7"/>
        <v>-24952</v>
      </c>
      <c r="G33" s="22">
        <f t="shared" si="2"/>
        <v>-0.32548079999833135</v>
      </c>
      <c r="N33" s="22">
        <f t="shared" si="9"/>
        <v>-0.32548079999833135</v>
      </c>
      <c r="P33" s="176">
        <f t="shared" si="3"/>
        <v>-0.36605158194442722</v>
      </c>
      <c r="Q33" s="208">
        <f t="shared" si="8"/>
        <v>9708.3359999999993</v>
      </c>
      <c r="R33" s="22">
        <f t="shared" si="4"/>
        <v>1.6459883477176584E-3</v>
      </c>
      <c r="S33" s="22">
        <v>0.05</v>
      </c>
      <c r="T33" s="22">
        <f t="shared" si="5"/>
        <v>8.2299417385882929E-5</v>
      </c>
      <c r="U33" s="176">
        <f t="shared" si="6"/>
        <v>4.0570781946095869E-2</v>
      </c>
    </row>
    <row r="34" spans="1:22" s="22" customFormat="1" ht="12.95" customHeight="1" x14ac:dyDescent="0.2">
      <c r="A34" s="154" t="s">
        <v>243</v>
      </c>
      <c r="B34" s="202" t="s">
        <v>62</v>
      </c>
      <c r="C34" s="203">
        <v>24787.274000000001</v>
      </c>
      <c r="D34" s="203" t="s">
        <v>207</v>
      </c>
      <c r="E34" s="19">
        <f t="shared" si="1"/>
        <v>-24890.87352087695</v>
      </c>
      <c r="F34" s="209">
        <f t="shared" si="7"/>
        <v>-24890.5</v>
      </c>
      <c r="G34" s="206">
        <f t="shared" si="2"/>
        <v>-0.36732494999523624</v>
      </c>
      <c r="H34" s="207"/>
      <c r="N34" s="22">
        <f t="shared" si="9"/>
        <v>-0.36732494999523624</v>
      </c>
      <c r="O34" s="22">
        <f ca="1">+C$11+C$12*F34</f>
        <v>0.2706814133928373</v>
      </c>
      <c r="P34" s="176">
        <f t="shared" si="3"/>
        <v>-0.36423134239796445</v>
      </c>
      <c r="Q34" s="208">
        <f t="shared" si="8"/>
        <v>9768.7740000000013</v>
      </c>
      <c r="R34" s="22">
        <f t="shared" si="4"/>
        <v>9.5704079658977125E-6</v>
      </c>
      <c r="S34" s="22">
        <v>0.1</v>
      </c>
      <c r="T34" s="22">
        <f t="shared" si="5"/>
        <v>9.5704079658977133E-7</v>
      </c>
      <c r="U34" s="176">
        <f t="shared" si="6"/>
        <v>-3.0936075972717858E-3</v>
      </c>
      <c r="V34" s="22">
        <f>LEN(C34)</f>
        <v>9</v>
      </c>
    </row>
    <row r="35" spans="1:22" s="22" customFormat="1" ht="12.95" customHeight="1" x14ac:dyDescent="0.2">
      <c r="A35" s="154" t="s">
        <v>243</v>
      </c>
      <c r="B35" s="202" t="s">
        <v>62</v>
      </c>
      <c r="C35" s="203">
        <v>25033.149000000001</v>
      </c>
      <c r="D35" s="203" t="s">
        <v>207</v>
      </c>
      <c r="E35" s="19">
        <f t="shared" si="1"/>
        <v>-24640.851175209249</v>
      </c>
      <c r="F35" s="209">
        <f t="shared" si="7"/>
        <v>-24640.5</v>
      </c>
      <c r="G35" s="206">
        <f t="shared" si="2"/>
        <v>-0.34534994999557966</v>
      </c>
      <c r="H35" s="207"/>
      <c r="N35" s="22">
        <f t="shared" si="9"/>
        <v>-0.34534994999557966</v>
      </c>
      <c r="O35" s="22">
        <f ca="1">+C$11+C$12*F35</f>
        <v>0.2682930582136302</v>
      </c>
      <c r="P35" s="176">
        <f t="shared" si="3"/>
        <v>-0.35687853163221811</v>
      </c>
      <c r="Q35" s="208">
        <f t="shared" si="8"/>
        <v>10014.649000000001</v>
      </c>
      <c r="R35" s="22">
        <f t="shared" si="4"/>
        <v>1.3290819455263721E-4</v>
      </c>
      <c r="S35" s="22">
        <v>0.1</v>
      </c>
      <c r="T35" s="22">
        <f t="shared" si="5"/>
        <v>1.3290819455263721E-5</v>
      </c>
      <c r="U35" s="176">
        <f t="shared" si="6"/>
        <v>1.1528581636638446E-2</v>
      </c>
      <c r="V35" s="22">
        <f>LEN(C35)</f>
        <v>9</v>
      </c>
    </row>
    <row r="36" spans="1:22" s="22" customFormat="1" ht="12.95" customHeight="1" x14ac:dyDescent="0.2">
      <c r="A36" s="154" t="s">
        <v>168</v>
      </c>
      <c r="B36" s="202" t="s">
        <v>61</v>
      </c>
      <c r="C36" s="211">
        <v>25044.454900000001</v>
      </c>
      <c r="D36" s="203" t="s">
        <v>149</v>
      </c>
      <c r="E36" s="22">
        <f t="shared" si="1"/>
        <v>-24629.35457068303</v>
      </c>
      <c r="F36" s="209">
        <f t="shared" si="7"/>
        <v>-24629</v>
      </c>
      <c r="G36" s="22">
        <f t="shared" si="2"/>
        <v>-0.34868909999568132</v>
      </c>
      <c r="N36" s="22">
        <f t="shared" si="9"/>
        <v>-0.34868909999568132</v>
      </c>
      <c r="P36" s="176">
        <f t="shared" si="3"/>
        <v>-0.35654209942650184</v>
      </c>
      <c r="Q36" s="208">
        <f t="shared" si="8"/>
        <v>10025.954900000001</v>
      </c>
      <c r="R36" s="22">
        <f t="shared" si="4"/>
        <v>6.1669600060467375E-5</v>
      </c>
      <c r="S36" s="22">
        <v>1</v>
      </c>
      <c r="T36" s="22">
        <f t="shared" si="5"/>
        <v>6.1669600060467375E-5</v>
      </c>
      <c r="U36" s="176">
        <f t="shared" si="6"/>
        <v>7.8529994308205175E-3</v>
      </c>
    </row>
    <row r="37" spans="1:22" s="22" customFormat="1" ht="12.95" customHeight="1" x14ac:dyDescent="0.2">
      <c r="A37" s="154" t="s">
        <v>243</v>
      </c>
      <c r="B37" s="202" t="s">
        <v>62</v>
      </c>
      <c r="C37" s="203">
        <v>25152.13</v>
      </c>
      <c r="D37" s="203" t="s">
        <v>207</v>
      </c>
      <c r="E37" s="19">
        <f t="shared" si="1"/>
        <v>-24519.863239429324</v>
      </c>
      <c r="F37" s="209">
        <f t="shared" si="7"/>
        <v>-24519.5</v>
      </c>
      <c r="G37" s="206">
        <f t="shared" si="2"/>
        <v>-0.35721404999640072</v>
      </c>
      <c r="H37" s="207"/>
      <c r="N37" s="22">
        <f t="shared" si="9"/>
        <v>-0.35721404999640072</v>
      </c>
      <c r="O37" s="22">
        <f ca="1">+C$11+C$12*F37</f>
        <v>0.26713709430689392</v>
      </c>
      <c r="P37" s="176">
        <f t="shared" si="3"/>
        <v>-0.35334659743993818</v>
      </c>
      <c r="Q37" s="208">
        <f t="shared" si="8"/>
        <v>10133.630000000001</v>
      </c>
      <c r="R37" s="22">
        <f t="shared" si="4"/>
        <v>1.4957189276488606E-5</v>
      </c>
      <c r="S37" s="22">
        <v>0.1</v>
      </c>
      <c r="T37" s="22">
        <f t="shared" si="5"/>
        <v>1.4957189276488608E-6</v>
      </c>
      <c r="U37" s="176">
        <f t="shared" si="6"/>
        <v>-3.8674525564625362E-3</v>
      </c>
      <c r="V37" s="22">
        <f>LEN(C37)</f>
        <v>8</v>
      </c>
    </row>
    <row r="38" spans="1:22" s="22" customFormat="1" ht="12.95" customHeight="1" x14ac:dyDescent="0.2">
      <c r="A38" s="154" t="s">
        <v>263</v>
      </c>
      <c r="B38" s="202" t="s">
        <v>62</v>
      </c>
      <c r="C38" s="203">
        <v>25457.008000000002</v>
      </c>
      <c r="D38" s="203" t="s">
        <v>207</v>
      </c>
      <c r="E38" s="19">
        <f t="shared" si="1"/>
        <v>-24209.842648875274</v>
      </c>
      <c r="F38" s="209">
        <f t="shared" si="7"/>
        <v>-24209.5</v>
      </c>
      <c r="G38" s="206">
        <f t="shared" si="2"/>
        <v>-0.33696504999534227</v>
      </c>
      <c r="H38" s="207"/>
      <c r="N38" s="22">
        <f t="shared" si="9"/>
        <v>-0.33696504999534227</v>
      </c>
      <c r="O38" s="22">
        <f ca="1">+C$11+C$12*F38</f>
        <v>0.26417553388467707</v>
      </c>
      <c r="P38" s="176">
        <f t="shared" si="3"/>
        <v>-0.34437768383985068</v>
      </c>
      <c r="Q38" s="208">
        <f t="shared" si="8"/>
        <v>10438.508000000002</v>
      </c>
      <c r="R38" s="22">
        <f t="shared" si="4"/>
        <v>5.4947140512751521E-5</v>
      </c>
      <c r="S38" s="22">
        <v>0.1</v>
      </c>
      <c r="T38" s="22">
        <f t="shared" si="5"/>
        <v>5.4947140512751522E-6</v>
      </c>
      <c r="U38" s="176">
        <f t="shared" si="6"/>
        <v>7.4126338445084095E-3</v>
      </c>
      <c r="V38" s="22">
        <f>LEN(C38)</f>
        <v>9</v>
      </c>
    </row>
    <row r="39" spans="1:22" s="22" customFormat="1" ht="12.95" customHeight="1" x14ac:dyDescent="0.2">
      <c r="A39" s="154" t="s">
        <v>155</v>
      </c>
      <c r="B39" s="202" t="s">
        <v>61</v>
      </c>
      <c r="C39" s="210">
        <v>25488.008000000002</v>
      </c>
      <c r="D39" s="203" t="s">
        <v>40</v>
      </c>
      <c r="E39" s="22">
        <f t="shared" si="1"/>
        <v>-24178.319750184073</v>
      </c>
      <c r="F39" s="209">
        <f t="shared" si="7"/>
        <v>-24178</v>
      </c>
      <c r="G39" s="22">
        <f t="shared" si="2"/>
        <v>-0.31444619999456336</v>
      </c>
      <c r="N39" s="22">
        <f t="shared" si="9"/>
        <v>-0.31444619999456336</v>
      </c>
      <c r="P39" s="176">
        <f t="shared" si="3"/>
        <v>-0.34347275486862006</v>
      </c>
      <c r="Q39" s="208">
        <f t="shared" si="8"/>
        <v>10469.508000000002</v>
      </c>
      <c r="R39" s="22">
        <f t="shared" si="4"/>
        <v>8.4254088785662461E-4</v>
      </c>
      <c r="S39" s="22">
        <v>0.05</v>
      </c>
      <c r="T39" s="22">
        <f t="shared" si="5"/>
        <v>4.2127044392831233E-5</v>
      </c>
      <c r="U39" s="176">
        <f t="shared" si="6"/>
        <v>2.9026554874056698E-2</v>
      </c>
    </row>
    <row r="40" spans="1:22" s="22" customFormat="1" ht="12.95" customHeight="1" x14ac:dyDescent="0.2">
      <c r="A40" s="154" t="s">
        <v>168</v>
      </c>
      <c r="B40" s="202" t="s">
        <v>62</v>
      </c>
      <c r="C40" s="211">
        <v>25560.2624</v>
      </c>
      <c r="D40" s="203" t="s">
        <v>40</v>
      </c>
      <c r="E40" s="22">
        <f t="shared" si="1"/>
        <v>-24104.846584661707</v>
      </c>
      <c r="F40" s="209">
        <f t="shared" si="7"/>
        <v>-24104.5</v>
      </c>
      <c r="G40" s="22">
        <f t="shared" si="2"/>
        <v>-0.34083554999597254</v>
      </c>
      <c r="N40" s="22">
        <f t="shared" si="9"/>
        <v>-0.34083554999597254</v>
      </c>
      <c r="P40" s="176">
        <f t="shared" si="3"/>
        <v>-0.34136586580316175</v>
      </c>
      <c r="Q40" s="208">
        <f t="shared" si="8"/>
        <v>10541.7624</v>
      </c>
      <c r="R40" s="22">
        <f t="shared" si="4"/>
        <v>2.8123485535474102E-7</v>
      </c>
      <c r="S40" s="22">
        <v>0.05</v>
      </c>
      <c r="T40" s="22">
        <f t="shared" si="5"/>
        <v>1.4061742767737052E-8</v>
      </c>
      <c r="U40" s="176">
        <f t="shared" si="6"/>
        <v>5.3031580718920779E-4</v>
      </c>
    </row>
    <row r="41" spans="1:22" s="22" customFormat="1" ht="12.95" customHeight="1" x14ac:dyDescent="0.2">
      <c r="A41" s="154" t="s">
        <v>168</v>
      </c>
      <c r="B41" s="202" t="s">
        <v>61</v>
      </c>
      <c r="C41" s="211">
        <v>25591.242300000002</v>
      </c>
      <c r="D41" s="203" t="s">
        <v>40</v>
      </c>
      <c r="E41" s="22">
        <f t="shared" si="1"/>
        <v>-24073.34412501127</v>
      </c>
      <c r="F41" s="209">
        <f t="shared" si="7"/>
        <v>-24073</v>
      </c>
      <c r="G41" s="22">
        <f t="shared" si="2"/>
        <v>-0.33841669999674195</v>
      </c>
      <c r="N41" s="22">
        <f t="shared" si="9"/>
        <v>-0.33841669999674195</v>
      </c>
      <c r="P41" s="176">
        <f t="shared" si="3"/>
        <v>-0.34046488986114243</v>
      </c>
      <c r="Q41" s="208">
        <f t="shared" si="8"/>
        <v>10572.742300000002</v>
      </c>
      <c r="R41" s="22">
        <f t="shared" si="4"/>
        <v>4.1950817206328306E-6</v>
      </c>
      <c r="S41" s="22">
        <v>0.05</v>
      </c>
      <c r="T41" s="22">
        <f t="shared" si="5"/>
        <v>2.0975408603164153E-7</v>
      </c>
      <c r="U41" s="176">
        <f t="shared" si="6"/>
        <v>2.0481898644004737E-3</v>
      </c>
    </row>
    <row r="42" spans="1:22" s="22" customFormat="1" ht="12.95" customHeight="1" x14ac:dyDescent="0.2">
      <c r="A42" s="154" t="s">
        <v>169</v>
      </c>
      <c r="B42" s="202" t="s">
        <v>62</v>
      </c>
      <c r="C42" s="211">
        <v>28048.3482</v>
      </c>
      <c r="D42" s="203" t="s">
        <v>40</v>
      </c>
      <c r="E42" s="22">
        <f t="shared" si="1"/>
        <v>-21574.792500519361</v>
      </c>
      <c r="F42" s="209">
        <f t="shared" si="7"/>
        <v>-21574.5</v>
      </c>
      <c r="G42" s="22">
        <f t="shared" si="2"/>
        <v>-0.28764854999462841</v>
      </c>
      <c r="N42" s="22">
        <f t="shared" si="9"/>
        <v>-0.28764854999462841</v>
      </c>
      <c r="P42" s="176">
        <f t="shared" si="3"/>
        <v>-0.2727792278623048</v>
      </c>
      <c r="Q42" s="208">
        <f t="shared" si="8"/>
        <v>13029.8482</v>
      </c>
      <c r="R42" s="22">
        <f t="shared" si="4"/>
        <v>2.2109674067480889E-4</v>
      </c>
      <c r="S42" s="22">
        <v>0.05</v>
      </c>
      <c r="T42" s="22">
        <f t="shared" si="5"/>
        <v>1.1054837033740445E-5</v>
      </c>
      <c r="U42" s="176">
        <f t="shared" si="6"/>
        <v>-1.4869322132323615E-2</v>
      </c>
    </row>
    <row r="43" spans="1:22" s="22" customFormat="1" ht="12.95" customHeight="1" x14ac:dyDescent="0.2">
      <c r="A43" s="154" t="s">
        <v>230</v>
      </c>
      <c r="B43" s="202" t="s">
        <v>61</v>
      </c>
      <c r="C43" s="203">
        <v>28747.088100000001</v>
      </c>
      <c r="D43" s="204" t="s">
        <v>207</v>
      </c>
      <c r="E43" s="19">
        <f t="shared" si="1"/>
        <v>-20864.266465706489</v>
      </c>
      <c r="F43" s="209">
        <f t="shared" si="7"/>
        <v>-20864</v>
      </c>
      <c r="G43" s="206">
        <f t="shared" si="2"/>
        <v>-0.26204559999678168</v>
      </c>
      <c r="H43" s="207"/>
      <c r="N43" s="22">
        <f t="shared" si="9"/>
        <v>-0.26204559999678168</v>
      </c>
      <c r="O43" s="22">
        <f ca="1">+C$11+C$12*F43</f>
        <v>0.23221456487652709</v>
      </c>
      <c r="P43" s="176">
        <f t="shared" si="3"/>
        <v>-0.25489390607630735</v>
      </c>
      <c r="Q43" s="208">
        <f t="shared" si="8"/>
        <v>13728.588100000001</v>
      </c>
      <c r="R43" s="22">
        <f t="shared" si="4"/>
        <v>5.1146725932149382E-5</v>
      </c>
      <c r="S43" s="22">
        <v>1</v>
      </c>
      <c r="T43" s="22">
        <f t="shared" si="5"/>
        <v>5.1146725932149382E-5</v>
      </c>
      <c r="U43" s="176">
        <f t="shared" si="6"/>
        <v>-7.1516939204743224E-3</v>
      </c>
      <c r="V43" s="22">
        <f>LEN(C43)</f>
        <v>10</v>
      </c>
    </row>
    <row r="44" spans="1:22" s="22" customFormat="1" ht="12.95" customHeight="1" x14ac:dyDescent="0.2">
      <c r="A44" s="154" t="s">
        <v>230</v>
      </c>
      <c r="B44" s="202" t="s">
        <v>61</v>
      </c>
      <c r="C44" s="203">
        <v>29090.322100000001</v>
      </c>
      <c r="D44" s="204" t="s">
        <v>207</v>
      </c>
      <c r="E44" s="19">
        <f t="shared" si="1"/>
        <v>-20515.242897662127</v>
      </c>
      <c r="F44" s="22">
        <f t="shared" ref="F44:F75" si="10">ROUND(2*E44,0)/2</f>
        <v>-20515</v>
      </c>
      <c r="G44" s="206">
        <f t="shared" si="2"/>
        <v>-0.2388684999968973</v>
      </c>
      <c r="H44" s="207"/>
      <c r="N44" s="22">
        <f t="shared" si="9"/>
        <v>-0.2388684999968973</v>
      </c>
      <c r="O44" s="22">
        <f ca="1">+C$11+C$12*F44</f>
        <v>0.22888042104635392</v>
      </c>
      <c r="P44" s="176">
        <f t="shared" si="3"/>
        <v>-0.24632954216444752</v>
      </c>
      <c r="Q44" s="208">
        <f t="shared" si="8"/>
        <v>14071.822100000001</v>
      </c>
      <c r="R44" s="22">
        <f t="shared" si="4"/>
        <v>5.5667150225962557E-5</v>
      </c>
      <c r="S44" s="22">
        <v>1</v>
      </c>
      <c r="T44" s="22">
        <f t="shared" si="5"/>
        <v>5.5667150225962557E-5</v>
      </c>
      <c r="U44" s="176">
        <f t="shared" si="6"/>
        <v>7.4610421675502248E-3</v>
      </c>
      <c r="V44" s="22">
        <f>LEN(C44)</f>
        <v>10</v>
      </c>
    </row>
    <row r="45" spans="1:22" s="22" customFormat="1" ht="12.95" customHeight="1" x14ac:dyDescent="0.2">
      <c r="A45" s="154" t="s">
        <v>230</v>
      </c>
      <c r="B45" s="202" t="s">
        <v>61</v>
      </c>
      <c r="C45" s="203">
        <v>29449.274399999998</v>
      </c>
      <c r="D45" s="204" t="s">
        <v>207</v>
      </c>
      <c r="E45" s="19">
        <f t="shared" si="1"/>
        <v>-20150.235898053317</v>
      </c>
      <c r="F45" s="22">
        <f t="shared" si="10"/>
        <v>-20150</v>
      </c>
      <c r="G45" s="206">
        <f t="shared" si="2"/>
        <v>-0.23198499999853084</v>
      </c>
      <c r="H45" s="207"/>
      <c r="N45" s="22">
        <f t="shared" si="9"/>
        <v>-0.23198499999853084</v>
      </c>
      <c r="O45" s="22">
        <f ca="1">+C$11+C$12*F45</f>
        <v>0.2253934224847115</v>
      </c>
      <c r="P45" s="176">
        <f t="shared" si="3"/>
        <v>-0.23752827945940366</v>
      </c>
      <c r="Q45" s="208">
        <f t="shared" si="8"/>
        <v>14430.774399999998</v>
      </c>
      <c r="R45" s="22">
        <f t="shared" si="4"/>
        <v>3.072794718133451E-5</v>
      </c>
      <c r="S45" s="22">
        <v>1</v>
      </c>
      <c r="T45" s="22">
        <f t="shared" si="5"/>
        <v>3.072794718133451E-5</v>
      </c>
      <c r="U45" s="176">
        <f t="shared" si="6"/>
        <v>5.5432794608728242E-3</v>
      </c>
      <c r="V45" s="22">
        <f>LEN(C45)</f>
        <v>10</v>
      </c>
    </row>
    <row r="46" spans="1:22" s="22" customFormat="1" ht="12.95" customHeight="1" x14ac:dyDescent="0.2">
      <c r="A46" s="154" t="s">
        <v>154</v>
      </c>
      <c r="B46" s="202" t="s">
        <v>61</v>
      </c>
      <c r="C46" s="210">
        <v>29810.227999999999</v>
      </c>
      <c r="D46" s="203" t="s">
        <v>40</v>
      </c>
      <c r="E46" s="22">
        <f t="shared" si="1"/>
        <v>-19783.193841117063</v>
      </c>
      <c r="F46" s="22">
        <f t="shared" si="10"/>
        <v>-19783</v>
      </c>
      <c r="G46" s="22">
        <f t="shared" si="2"/>
        <v>-0.19062569999732659</v>
      </c>
      <c r="N46" s="22">
        <f t="shared" si="9"/>
        <v>-0.19062569999732659</v>
      </c>
      <c r="P46" s="176">
        <f t="shared" si="3"/>
        <v>-0.22883932846225294</v>
      </c>
      <c r="Q46" s="208">
        <f t="shared" si="8"/>
        <v>14791.727999999999</v>
      </c>
      <c r="R46" s="22">
        <f t="shared" si="4"/>
        <v>1.4602814004554291E-3</v>
      </c>
      <c r="S46" s="22">
        <v>0.05</v>
      </c>
      <c r="T46" s="22">
        <f t="shared" si="5"/>
        <v>7.3014070022771465E-5</v>
      </c>
      <c r="U46" s="176">
        <f t="shared" si="6"/>
        <v>3.8213628464926347E-2</v>
      </c>
    </row>
    <row r="47" spans="1:22" s="22" customFormat="1" ht="12.95" customHeight="1" x14ac:dyDescent="0.2">
      <c r="A47" s="154" t="s">
        <v>230</v>
      </c>
      <c r="B47" s="202" t="s">
        <v>61</v>
      </c>
      <c r="C47" s="203">
        <v>30874.264800000001</v>
      </c>
      <c r="D47" s="204" t="s">
        <v>207</v>
      </c>
      <c r="E47" s="19">
        <f t="shared" si="1"/>
        <v>-18701.209187887758</v>
      </c>
      <c r="F47" s="22">
        <f t="shared" si="10"/>
        <v>-18701</v>
      </c>
      <c r="G47" s="206">
        <f t="shared" si="2"/>
        <v>-0.20571789999667089</v>
      </c>
      <c r="H47" s="207"/>
      <c r="N47" s="22">
        <f t="shared" si="9"/>
        <v>-0.20571789999667089</v>
      </c>
      <c r="O47" s="22">
        <f ca="1">+C$11+C$12*F47</f>
        <v>0.21155051586602691</v>
      </c>
      <c r="P47" s="176">
        <f t="shared" si="3"/>
        <v>-0.20415921774191875</v>
      </c>
      <c r="Q47" s="208">
        <f t="shared" si="8"/>
        <v>15855.764800000001</v>
      </c>
      <c r="R47" s="22">
        <f t="shared" si="4"/>
        <v>2.4294903712792203E-6</v>
      </c>
      <c r="S47" s="22">
        <v>1</v>
      </c>
      <c r="T47" s="22">
        <f t="shared" si="5"/>
        <v>2.4294903712792203E-6</v>
      </c>
      <c r="U47" s="176">
        <f t="shared" si="6"/>
        <v>-1.5586822547521417E-3</v>
      </c>
      <c r="V47" s="22">
        <f>LEN(C47)</f>
        <v>10</v>
      </c>
    </row>
    <row r="48" spans="1:22" s="22" customFormat="1" ht="12.95" customHeight="1" x14ac:dyDescent="0.2">
      <c r="A48" s="154" t="s">
        <v>154</v>
      </c>
      <c r="B48" s="202" t="s">
        <v>61</v>
      </c>
      <c r="C48" s="210">
        <v>30874.264999999999</v>
      </c>
      <c r="D48" s="203" t="s">
        <v>40</v>
      </c>
      <c r="E48" s="22">
        <f t="shared" si="1"/>
        <v>-18701.208984514222</v>
      </c>
      <c r="F48" s="22">
        <f t="shared" si="10"/>
        <v>-18701</v>
      </c>
      <c r="G48" s="22">
        <f t="shared" si="2"/>
        <v>-0.20551789999808534</v>
      </c>
      <c r="N48" s="22">
        <f t="shared" si="9"/>
        <v>-0.20551789999808534</v>
      </c>
      <c r="P48" s="176">
        <f t="shared" si="3"/>
        <v>-0.20415921774191875</v>
      </c>
      <c r="Q48" s="208">
        <f t="shared" si="8"/>
        <v>15855.764999999999</v>
      </c>
      <c r="R48" s="22">
        <f t="shared" si="4"/>
        <v>1.8460174732219296E-6</v>
      </c>
      <c r="S48" s="22">
        <v>0.05</v>
      </c>
      <c r="T48" s="22">
        <f t="shared" si="5"/>
        <v>9.2300873661096486E-8</v>
      </c>
      <c r="U48" s="176">
        <f t="shared" si="6"/>
        <v>-1.3586822561665879E-3</v>
      </c>
    </row>
    <row r="49" spans="1:31" s="22" customFormat="1" ht="12.95" customHeight="1" x14ac:dyDescent="0.2">
      <c r="A49" s="154" t="s">
        <v>23</v>
      </c>
      <c r="B49" s="202" t="s">
        <v>61</v>
      </c>
      <c r="C49" s="210">
        <v>32260.874</v>
      </c>
      <c r="D49" s="203" t="s">
        <v>40</v>
      </c>
      <c r="E49" s="22">
        <f t="shared" si="1"/>
        <v>-17291.21108027855</v>
      </c>
      <c r="F49" s="22">
        <f t="shared" si="10"/>
        <v>-17291</v>
      </c>
      <c r="G49" s="22">
        <f t="shared" si="2"/>
        <v>-0.2075788999973156</v>
      </c>
      <c r="N49" s="22">
        <f t="shared" si="9"/>
        <v>-0.2075788999973156</v>
      </c>
      <c r="P49" s="176">
        <f t="shared" si="3"/>
        <v>-0.17409726950003215</v>
      </c>
      <c r="Q49" s="208">
        <f t="shared" si="8"/>
        <v>17242.374</v>
      </c>
      <c r="R49" s="22">
        <f t="shared" si="4"/>
        <v>1.1210195807566212E-3</v>
      </c>
      <c r="S49" s="22">
        <v>0.05</v>
      </c>
      <c r="T49" s="22">
        <f t="shared" si="5"/>
        <v>5.6050979037831065E-5</v>
      </c>
      <c r="U49" s="176">
        <f t="shared" si="6"/>
        <v>-3.3481630497283449E-2</v>
      </c>
    </row>
    <row r="50" spans="1:31" s="22" customFormat="1" ht="12.95" customHeight="1" x14ac:dyDescent="0.2">
      <c r="A50" s="154" t="s">
        <v>23</v>
      </c>
      <c r="B50" s="202" t="s">
        <v>62</v>
      </c>
      <c r="C50" s="210">
        <v>32296.794999999998</v>
      </c>
      <c r="D50" s="203" t="s">
        <v>40</v>
      </c>
      <c r="E50" s="22">
        <f t="shared" si="1"/>
        <v>-17254.684175637049</v>
      </c>
      <c r="F50" s="22">
        <f t="shared" si="10"/>
        <v>-17254.5</v>
      </c>
      <c r="G50" s="22">
        <f t="shared" si="2"/>
        <v>-0.1811205499980133</v>
      </c>
      <c r="N50" s="22">
        <f t="shared" si="9"/>
        <v>-0.1811205499980133</v>
      </c>
      <c r="P50" s="176">
        <f t="shared" si="3"/>
        <v>-0.17335062101069992</v>
      </c>
      <c r="Q50" s="208">
        <f t="shared" si="8"/>
        <v>17278.294999999998</v>
      </c>
      <c r="R50" s="22">
        <f t="shared" si="4"/>
        <v>6.0371796467892712E-5</v>
      </c>
      <c r="S50" s="22">
        <v>0.05</v>
      </c>
      <c r="T50" s="22">
        <f t="shared" si="5"/>
        <v>3.0185898233946359E-6</v>
      </c>
      <c r="U50" s="176">
        <f t="shared" si="6"/>
        <v>-7.7699289873133792E-3</v>
      </c>
    </row>
    <row r="51" spans="1:31" s="22" customFormat="1" ht="12.95" customHeight="1" x14ac:dyDescent="0.2">
      <c r="A51" s="154" t="s">
        <v>23</v>
      </c>
      <c r="B51" s="202" t="s">
        <v>62</v>
      </c>
      <c r="C51" s="210">
        <v>32826.868000000002</v>
      </c>
      <c r="D51" s="203" t="s">
        <v>40</v>
      </c>
      <c r="E51" s="22">
        <f t="shared" si="1"/>
        <v>-16715.670063445421</v>
      </c>
      <c r="F51" s="22">
        <f t="shared" si="10"/>
        <v>-16715.5</v>
      </c>
      <c r="G51" s="22">
        <f t="shared" si="2"/>
        <v>-0.16724244999932125</v>
      </c>
      <c r="N51" s="22">
        <f t="shared" si="9"/>
        <v>-0.16724244999932125</v>
      </c>
      <c r="P51" s="176">
        <f t="shared" si="3"/>
        <v>-0.16251013850449272</v>
      </c>
      <c r="Q51" s="208">
        <f t="shared" si="8"/>
        <v>17808.368000000002</v>
      </c>
      <c r="R51" s="22">
        <f t="shared" si="4"/>
        <v>2.2394772084086219E-5</v>
      </c>
      <c r="S51" s="22">
        <v>0.05</v>
      </c>
      <c r="T51" s="22">
        <f t="shared" si="5"/>
        <v>1.119738604204311E-6</v>
      </c>
      <c r="U51" s="176">
        <f t="shared" si="6"/>
        <v>-4.7323114948285283E-3</v>
      </c>
    </row>
    <row r="52" spans="1:31" s="22" customFormat="1" ht="12.95" customHeight="1" x14ac:dyDescent="0.2">
      <c r="A52" s="154" t="s">
        <v>23</v>
      </c>
      <c r="B52" s="202" t="s">
        <v>62</v>
      </c>
      <c r="C52" s="210">
        <v>33002.902999999998</v>
      </c>
      <c r="D52" s="203" t="s">
        <v>40</v>
      </c>
      <c r="E52" s="22">
        <f t="shared" si="1"/>
        <v>-16536.665757925897</v>
      </c>
      <c r="F52" s="22">
        <f t="shared" si="10"/>
        <v>-16536.5</v>
      </c>
      <c r="G52" s="22">
        <f t="shared" si="2"/>
        <v>-0.16300834999856306</v>
      </c>
      <c r="N52" s="22">
        <f t="shared" si="9"/>
        <v>-0.16300834999856306</v>
      </c>
      <c r="P52" s="176">
        <f t="shared" si="3"/>
        <v>-0.15898685538294871</v>
      </c>
      <c r="Q52" s="208">
        <f t="shared" si="8"/>
        <v>17984.402999999998</v>
      </c>
      <c r="R52" s="22">
        <f t="shared" si="4"/>
        <v>1.6172418943415221E-5</v>
      </c>
      <c r="S52" s="22">
        <v>0.05</v>
      </c>
      <c r="T52" s="22">
        <f t="shared" si="5"/>
        <v>8.0862094717076104E-7</v>
      </c>
      <c r="U52" s="176">
        <f t="shared" si="6"/>
        <v>-4.0214946156143516E-3</v>
      </c>
      <c r="AE52" s="22" t="s">
        <v>170</v>
      </c>
    </row>
    <row r="53" spans="1:31" s="22" customFormat="1" ht="12.95" customHeight="1" x14ac:dyDescent="0.2">
      <c r="A53" s="154" t="s">
        <v>23</v>
      </c>
      <c r="B53" s="202" t="s">
        <v>61</v>
      </c>
      <c r="C53" s="210">
        <v>33029.927000000003</v>
      </c>
      <c r="D53" s="203" t="s">
        <v>40</v>
      </c>
      <c r="E53" s="22">
        <f t="shared" ref="E53:E84" si="11">+(C53-C$7)/C$8</f>
        <v>-16509.185925208763</v>
      </c>
      <c r="F53" s="22">
        <f t="shared" si="10"/>
        <v>-16509</v>
      </c>
      <c r="G53" s="22">
        <f t="shared" ref="G53:G84" si="12">+C53-(C$7+F53*C$8)</f>
        <v>-0.18284109999513021</v>
      </c>
      <c r="N53" s="22">
        <f t="shared" si="9"/>
        <v>-0.18284109999513021</v>
      </c>
      <c r="P53" s="176">
        <f t="shared" ref="P53:P84" si="13">+D$11+D$12*F53+D$13*F53^2</f>
        <v>-0.15844896240948958</v>
      </c>
      <c r="Q53" s="208">
        <f t="shared" ref="Q53:Q84" si="14">C53-15018.5</f>
        <v>18011.427000000003</v>
      </c>
      <c r="R53" s="22">
        <f t="shared" ref="R53:R84" si="15">+(P53-G53)^2</f>
        <v>5.9497637599682221E-4</v>
      </c>
      <c r="S53" s="22">
        <v>0.05</v>
      </c>
      <c r="T53" s="22">
        <f t="shared" ref="T53:T84" si="16">S53*R53</f>
        <v>2.9748818799841111E-5</v>
      </c>
      <c r="U53" s="176">
        <f t="shared" ref="U53:U84" si="17">+G53-P53</f>
        <v>-2.4392137585640628E-2</v>
      </c>
      <c r="AE53" s="22" t="s">
        <v>170</v>
      </c>
    </row>
    <row r="54" spans="1:31" s="22" customFormat="1" ht="12.95" customHeight="1" x14ac:dyDescent="0.2">
      <c r="A54" s="154" t="s">
        <v>23</v>
      </c>
      <c r="B54" s="202" t="s">
        <v>62</v>
      </c>
      <c r="C54" s="210">
        <v>33200.57</v>
      </c>
      <c r="D54" s="203" t="s">
        <v>40</v>
      </c>
      <c r="E54" s="22">
        <f t="shared" si="11"/>
        <v>-16335.664570326109</v>
      </c>
      <c r="F54" s="22">
        <f t="shared" si="10"/>
        <v>-16335.5</v>
      </c>
      <c r="G54" s="22">
        <f t="shared" si="12"/>
        <v>-0.16184044999681646</v>
      </c>
      <c r="N54" s="22">
        <f t="shared" si="9"/>
        <v>-0.16184044999681646</v>
      </c>
      <c r="P54" s="176">
        <f t="shared" si="13"/>
        <v>-0.15507618664446013</v>
      </c>
      <c r="Q54" s="208">
        <f t="shared" si="14"/>
        <v>18182.07</v>
      </c>
      <c r="R54" s="22">
        <f t="shared" si="15"/>
        <v>4.5755258700030912E-5</v>
      </c>
      <c r="S54" s="22">
        <v>0.05</v>
      </c>
      <c r="T54" s="22">
        <f t="shared" si="16"/>
        <v>2.2877629350015457E-6</v>
      </c>
      <c r="U54" s="176">
        <f t="shared" si="17"/>
        <v>-6.7642633523563311E-3</v>
      </c>
    </row>
    <row r="55" spans="1:31" s="22" customFormat="1" ht="12.95" customHeight="1" x14ac:dyDescent="0.2">
      <c r="A55" s="154" t="s">
        <v>23</v>
      </c>
      <c r="B55" s="202" t="s">
        <v>61</v>
      </c>
      <c r="C55" s="210">
        <v>33226.607000000004</v>
      </c>
      <c r="D55" s="203" t="s">
        <v>40</v>
      </c>
      <c r="E55" s="22">
        <f t="shared" si="11"/>
        <v>-16309.188386028596</v>
      </c>
      <c r="F55" s="22">
        <f t="shared" si="10"/>
        <v>-16309</v>
      </c>
      <c r="G55" s="22">
        <f t="shared" si="12"/>
        <v>-0.18526109999220353</v>
      </c>
      <c r="N55" s="22">
        <f t="shared" si="9"/>
        <v>-0.18526109999220353</v>
      </c>
      <c r="P55" s="176">
        <f t="shared" si="13"/>
        <v>-0.15456420365961959</v>
      </c>
      <c r="Q55" s="208">
        <f t="shared" si="14"/>
        <v>18208.107000000004</v>
      </c>
      <c r="R55" s="22">
        <f t="shared" si="15"/>
        <v>9.4229944445340492E-4</v>
      </c>
      <c r="S55" s="22">
        <v>0.05</v>
      </c>
      <c r="T55" s="22">
        <f t="shared" si="16"/>
        <v>4.7114972222670246E-5</v>
      </c>
      <c r="U55" s="176">
        <f t="shared" si="17"/>
        <v>-3.0696896332583934E-2</v>
      </c>
      <c r="AE55" s="22" t="s">
        <v>170</v>
      </c>
    </row>
    <row r="56" spans="1:31" s="22" customFormat="1" ht="12.95" customHeight="1" x14ac:dyDescent="0.2">
      <c r="A56" s="154" t="s">
        <v>23</v>
      </c>
      <c r="B56" s="202" t="s">
        <v>62</v>
      </c>
      <c r="C56" s="210">
        <v>33486.741999999998</v>
      </c>
      <c r="D56" s="203" t="s">
        <v>40</v>
      </c>
      <c r="E56" s="22">
        <f t="shared" si="11"/>
        <v>-16044.665506962949</v>
      </c>
      <c r="F56" s="22">
        <f t="shared" si="10"/>
        <v>-16044.5</v>
      </c>
      <c r="G56" s="22">
        <f t="shared" si="12"/>
        <v>-0.16276154999650316</v>
      </c>
      <c r="N56" s="22">
        <f t="shared" si="9"/>
        <v>-0.16276154999650316</v>
      </c>
      <c r="P56" s="176">
        <f t="shared" si="13"/>
        <v>-0.14950002973780951</v>
      </c>
      <c r="Q56" s="208">
        <f t="shared" si="14"/>
        <v>18468.241999999998</v>
      </c>
      <c r="R56" s="22">
        <f t="shared" si="15"/>
        <v>1.7586791957174206E-4</v>
      </c>
      <c r="S56" s="22">
        <v>0.05</v>
      </c>
      <c r="T56" s="22">
        <f t="shared" si="16"/>
        <v>8.7933959785871039E-6</v>
      </c>
      <c r="U56" s="176">
        <f t="shared" si="17"/>
        <v>-1.3261520258693649E-2</v>
      </c>
    </row>
    <row r="57" spans="1:31" s="22" customFormat="1" ht="12.95" customHeight="1" x14ac:dyDescent="0.2">
      <c r="A57" s="154" t="s">
        <v>23</v>
      </c>
      <c r="B57" s="202" t="s">
        <v>61</v>
      </c>
      <c r="C57" s="210">
        <v>33506.891000000003</v>
      </c>
      <c r="D57" s="203" t="s">
        <v>40</v>
      </c>
      <c r="E57" s="22">
        <f t="shared" si="11"/>
        <v>-16024.176639681364</v>
      </c>
      <c r="F57" s="22">
        <f t="shared" si="10"/>
        <v>-16024</v>
      </c>
      <c r="G57" s="22">
        <f t="shared" si="12"/>
        <v>-0.17370959999243496</v>
      </c>
      <c r="N57" s="22">
        <f t="shared" si="9"/>
        <v>-0.17370959999243496</v>
      </c>
      <c r="P57" s="176">
        <f t="shared" si="13"/>
        <v>-0.14911102372038104</v>
      </c>
      <c r="Q57" s="208">
        <f t="shared" si="14"/>
        <v>18488.391000000003</v>
      </c>
      <c r="R57" s="22">
        <f t="shared" si="15"/>
        <v>6.0508995461205407E-4</v>
      </c>
      <c r="S57" s="22">
        <v>0.05</v>
      </c>
      <c r="T57" s="22">
        <f t="shared" si="16"/>
        <v>3.0254497730602704E-5</v>
      </c>
      <c r="U57" s="176">
        <f t="shared" si="17"/>
        <v>-2.4598576272053918E-2</v>
      </c>
    </row>
    <row r="58" spans="1:31" s="22" customFormat="1" ht="12.95" customHeight="1" x14ac:dyDescent="0.2">
      <c r="A58" s="154" t="s">
        <v>23</v>
      </c>
      <c r="B58" s="202" t="s">
        <v>62</v>
      </c>
      <c r="C58" s="210">
        <v>33849.635000000002</v>
      </c>
      <c r="D58" s="203" t="s">
        <v>40</v>
      </c>
      <c r="E58" s="22">
        <f t="shared" si="11"/>
        <v>-15675.651336809864</v>
      </c>
      <c r="F58" s="22">
        <f t="shared" si="10"/>
        <v>-15675.5</v>
      </c>
      <c r="G58" s="22">
        <f t="shared" si="12"/>
        <v>-0.14882644999306649</v>
      </c>
      <c r="N58" s="22">
        <f t="shared" ref="N58:N89" si="18">G58</f>
        <v>-0.14882644999306649</v>
      </c>
      <c r="P58" s="176">
        <f t="shared" si="13"/>
        <v>-0.14257476884979287</v>
      </c>
      <c r="Q58" s="208">
        <f t="shared" si="14"/>
        <v>18831.135000000002</v>
      </c>
      <c r="R58" s="22">
        <f t="shared" si="15"/>
        <v>3.9083517117163006E-5</v>
      </c>
      <c r="S58" s="22">
        <v>0.05</v>
      </c>
      <c r="T58" s="22">
        <f t="shared" si="16"/>
        <v>1.9541758558581503E-6</v>
      </c>
      <c r="U58" s="176">
        <f t="shared" si="17"/>
        <v>-6.2516811432736241E-3</v>
      </c>
      <c r="AE58" s="22" t="s">
        <v>170</v>
      </c>
    </row>
    <row r="59" spans="1:31" s="22" customFormat="1" ht="12.95" customHeight="1" x14ac:dyDescent="0.2">
      <c r="A59" s="154" t="s">
        <v>23</v>
      </c>
      <c r="B59" s="202" t="s">
        <v>61</v>
      </c>
      <c r="C59" s="210">
        <v>33878.644999999997</v>
      </c>
      <c r="D59" s="203" t="s">
        <v>40</v>
      </c>
      <c r="E59" s="22">
        <f t="shared" si="11"/>
        <v>-15646.152004841104</v>
      </c>
      <c r="F59" s="22">
        <f t="shared" si="10"/>
        <v>-15646</v>
      </c>
      <c r="G59" s="22">
        <f t="shared" si="12"/>
        <v>-0.14948339999682503</v>
      </c>
      <c r="N59" s="22">
        <f t="shared" si="18"/>
        <v>-0.14948339999682503</v>
      </c>
      <c r="P59" s="176">
        <f t="shared" si="13"/>
        <v>-0.14202814839939296</v>
      </c>
      <c r="Q59" s="208">
        <f t="shared" si="14"/>
        <v>18860.144999999997</v>
      </c>
      <c r="R59" s="22">
        <f t="shared" si="15"/>
        <v>5.5580776381013461E-5</v>
      </c>
      <c r="S59" s="22">
        <v>0.05</v>
      </c>
      <c r="T59" s="22">
        <f t="shared" si="16"/>
        <v>2.7790388190506732E-6</v>
      </c>
      <c r="U59" s="176">
        <f t="shared" si="17"/>
        <v>-7.4552515974320721E-3</v>
      </c>
      <c r="AE59" s="22" t="s">
        <v>170</v>
      </c>
    </row>
    <row r="60" spans="1:31" s="22" customFormat="1" ht="12.95" customHeight="1" x14ac:dyDescent="0.2">
      <c r="A60" s="154" t="s">
        <v>23</v>
      </c>
      <c r="B60" s="202" t="s">
        <v>61</v>
      </c>
      <c r="C60" s="210">
        <v>34296.601999999999</v>
      </c>
      <c r="D60" s="203" t="s">
        <v>40</v>
      </c>
      <c r="E60" s="22">
        <f t="shared" si="11"/>
        <v>-15221.145031670851</v>
      </c>
      <c r="F60" s="22">
        <f t="shared" si="10"/>
        <v>-15221</v>
      </c>
      <c r="G60" s="22">
        <f t="shared" si="12"/>
        <v>-0.14262589999998454</v>
      </c>
      <c r="N60" s="22">
        <f t="shared" si="18"/>
        <v>-0.14262589999998454</v>
      </c>
      <c r="P60" s="176">
        <f t="shared" si="13"/>
        <v>-0.13426853915438361</v>
      </c>
      <c r="Q60" s="208">
        <f t="shared" si="14"/>
        <v>19278.101999999999</v>
      </c>
      <c r="R60" s="22">
        <f t="shared" si="15"/>
        <v>6.9845480303583506E-5</v>
      </c>
      <c r="S60" s="22">
        <v>0.05</v>
      </c>
      <c r="T60" s="22">
        <f t="shared" si="16"/>
        <v>3.4922740151791753E-6</v>
      </c>
      <c r="U60" s="176">
        <f t="shared" si="17"/>
        <v>-8.3573608456009307E-3</v>
      </c>
    </row>
    <row r="61" spans="1:31" s="22" customFormat="1" ht="12.95" customHeight="1" x14ac:dyDescent="0.2">
      <c r="A61" s="154" t="s">
        <v>23</v>
      </c>
      <c r="B61" s="202" t="s">
        <v>62</v>
      </c>
      <c r="C61" s="210">
        <v>34329.538999999997</v>
      </c>
      <c r="D61" s="203" t="s">
        <v>40</v>
      </c>
      <c r="E61" s="22">
        <f t="shared" si="11"/>
        <v>-15187.652460245303</v>
      </c>
      <c r="F61" s="22">
        <f t="shared" si="10"/>
        <v>-15187.5</v>
      </c>
      <c r="G61" s="22">
        <f t="shared" si="12"/>
        <v>-0.14993125000182772</v>
      </c>
      <c r="N61" s="22">
        <f t="shared" si="18"/>
        <v>-0.14993125000182772</v>
      </c>
      <c r="P61" s="176">
        <f t="shared" si="13"/>
        <v>-0.13366607813334064</v>
      </c>
      <c r="Q61" s="208">
        <f t="shared" si="14"/>
        <v>19311.038999999997</v>
      </c>
      <c r="R61" s="22">
        <f t="shared" si="15"/>
        <v>2.6455581591142358E-4</v>
      </c>
      <c r="S61" s="22">
        <v>0.05</v>
      </c>
      <c r="T61" s="22">
        <f t="shared" si="16"/>
        <v>1.3227790795571179E-5</v>
      </c>
      <c r="U61" s="176">
        <f t="shared" si="17"/>
        <v>-1.6265171868487083E-2</v>
      </c>
    </row>
    <row r="62" spans="1:31" s="22" customFormat="1" ht="12.95" customHeight="1" x14ac:dyDescent="0.2">
      <c r="A62" s="154" t="s">
        <v>157</v>
      </c>
      <c r="B62" s="202" t="s">
        <v>61</v>
      </c>
      <c r="C62" s="211">
        <v>34589.6489</v>
      </c>
      <c r="D62" s="203" t="s">
        <v>40</v>
      </c>
      <c r="E62" s="22">
        <f t="shared" si="11"/>
        <v>-14923.155104558909</v>
      </c>
      <c r="F62" s="22">
        <f t="shared" si="10"/>
        <v>-14923</v>
      </c>
      <c r="G62" s="22">
        <f t="shared" si="12"/>
        <v>-0.15253169999778038</v>
      </c>
      <c r="N62" s="22">
        <f t="shared" si="18"/>
        <v>-0.15253169999778038</v>
      </c>
      <c r="P62" s="176">
        <f t="shared" si="13"/>
        <v>-0.12895643595390913</v>
      </c>
      <c r="Q62" s="208">
        <f t="shared" si="14"/>
        <v>19571.1489</v>
      </c>
      <c r="R62" s="22">
        <f t="shared" si="15"/>
        <v>5.5579307473824875E-4</v>
      </c>
      <c r="S62" s="22">
        <v>0.05</v>
      </c>
      <c r="T62" s="22">
        <f t="shared" si="16"/>
        <v>2.7789653736912437E-5</v>
      </c>
      <c r="U62" s="176">
        <f t="shared" si="17"/>
        <v>-2.3575264043871252E-2</v>
      </c>
      <c r="AE62" s="22" t="s">
        <v>170</v>
      </c>
    </row>
    <row r="63" spans="1:31" s="22" customFormat="1" ht="12.95" customHeight="1" x14ac:dyDescent="0.2">
      <c r="A63" s="154" t="s">
        <v>329</v>
      </c>
      <c r="B63" s="202" t="s">
        <v>61</v>
      </c>
      <c r="C63" s="203">
        <v>34972.214599999999</v>
      </c>
      <c r="D63" s="204" t="s">
        <v>207</v>
      </c>
      <c r="E63" s="19">
        <f t="shared" si="11"/>
        <v>-14534.136401209622</v>
      </c>
      <c r="F63" s="22">
        <f t="shared" si="10"/>
        <v>-14534</v>
      </c>
      <c r="G63" s="206">
        <f t="shared" si="12"/>
        <v>-0.13413859999855049</v>
      </c>
      <c r="H63" s="207"/>
      <c r="N63" s="22">
        <f t="shared" si="18"/>
        <v>-0.13413859999855049</v>
      </c>
      <c r="O63" s="22">
        <f ca="1">+C$11+C$12*F63</f>
        <v>0.17174141173900226</v>
      </c>
      <c r="P63" s="176">
        <f t="shared" si="13"/>
        <v>-0.12218188102120919</v>
      </c>
      <c r="Q63" s="208">
        <f t="shared" si="14"/>
        <v>19953.714599999999</v>
      </c>
      <c r="R63" s="22">
        <f t="shared" si="15"/>
        <v>1.4296312870311348E-4</v>
      </c>
      <c r="S63" s="22">
        <v>1</v>
      </c>
      <c r="T63" s="22">
        <f t="shared" si="16"/>
        <v>1.4296312870311348E-4</v>
      </c>
      <c r="U63" s="176">
        <f t="shared" si="17"/>
        <v>-1.1956718977341296E-2</v>
      </c>
      <c r="V63" s="22">
        <f>LEN(C63)</f>
        <v>10</v>
      </c>
    </row>
    <row r="64" spans="1:31" s="22" customFormat="1" ht="12.95" customHeight="1" x14ac:dyDescent="0.2">
      <c r="A64" s="154" t="s">
        <v>156</v>
      </c>
      <c r="B64" s="202" t="s">
        <v>61</v>
      </c>
      <c r="C64" s="210">
        <v>35299.699000000001</v>
      </c>
      <c r="D64" s="203" t="s">
        <v>40</v>
      </c>
      <c r="E64" s="22">
        <f t="shared" si="11"/>
        <v>-14201.128092688707</v>
      </c>
      <c r="F64" s="22">
        <f t="shared" si="10"/>
        <v>-14201</v>
      </c>
      <c r="G64" s="22">
        <f t="shared" si="12"/>
        <v>-0.12596789999952307</v>
      </c>
      <c r="N64" s="22">
        <f t="shared" si="18"/>
        <v>-0.12596789999952307</v>
      </c>
      <c r="P64" s="176">
        <f t="shared" si="13"/>
        <v>-0.11652625848633767</v>
      </c>
      <c r="Q64" s="208">
        <f t="shared" si="14"/>
        <v>20281.199000000001</v>
      </c>
      <c r="R64" s="22">
        <f t="shared" si="15"/>
        <v>8.9144594463505845E-5</v>
      </c>
      <c r="S64" s="22">
        <v>0.05</v>
      </c>
      <c r="T64" s="22">
        <f t="shared" si="16"/>
        <v>4.4572297231752924E-6</v>
      </c>
      <c r="U64" s="176">
        <f t="shared" si="17"/>
        <v>-9.4416415131853976E-3</v>
      </c>
    </row>
    <row r="65" spans="1:31" s="22" customFormat="1" ht="12.95" customHeight="1" x14ac:dyDescent="0.2">
      <c r="A65" s="154" t="s">
        <v>156</v>
      </c>
      <c r="B65" s="202" t="s">
        <v>62</v>
      </c>
      <c r="C65" s="210">
        <v>35332.648999999998</v>
      </c>
      <c r="D65" s="203" t="s">
        <v>40</v>
      </c>
      <c r="E65" s="22">
        <f t="shared" si="11"/>
        <v>-14167.622301983065</v>
      </c>
      <c r="F65" s="22">
        <f t="shared" si="10"/>
        <v>-14167.5</v>
      </c>
      <c r="G65" s="22">
        <f t="shared" si="12"/>
        <v>-0.12027325000235578</v>
      </c>
      <c r="N65" s="22">
        <f t="shared" si="18"/>
        <v>-0.12027325000235578</v>
      </c>
      <c r="P65" s="176">
        <f t="shared" si="13"/>
        <v>-0.11596463647002717</v>
      </c>
      <c r="Q65" s="208">
        <f t="shared" si="14"/>
        <v>20314.148999999998</v>
      </c>
      <c r="R65" s="22">
        <f t="shared" si="15"/>
        <v>1.8564150570965263E-5</v>
      </c>
      <c r="S65" s="22">
        <v>0.05</v>
      </c>
      <c r="T65" s="22">
        <f t="shared" si="16"/>
        <v>9.282075285482632E-7</v>
      </c>
      <c r="U65" s="176">
        <f t="shared" si="17"/>
        <v>-4.3086135323286145E-3</v>
      </c>
    </row>
    <row r="66" spans="1:31" s="22" customFormat="1" ht="12.95" customHeight="1" x14ac:dyDescent="0.2">
      <c r="A66" s="154" t="s">
        <v>158</v>
      </c>
      <c r="B66" s="202" t="s">
        <v>61</v>
      </c>
      <c r="C66" s="211">
        <v>35387.2261</v>
      </c>
      <c r="D66" s="203" t="s">
        <v>40</v>
      </c>
      <c r="E66" s="22">
        <f t="shared" si="11"/>
        <v>-14112.124611848885</v>
      </c>
      <c r="F66" s="22">
        <f t="shared" si="10"/>
        <v>-14112</v>
      </c>
      <c r="G66" s="22">
        <f t="shared" si="12"/>
        <v>-0.12254479999683099</v>
      </c>
      <c r="N66" s="22">
        <f t="shared" si="18"/>
        <v>-0.12254479999683099</v>
      </c>
      <c r="P66" s="176">
        <f t="shared" si="13"/>
        <v>-0.11503713982936579</v>
      </c>
      <c r="Q66" s="208">
        <f t="shared" si="14"/>
        <v>20368.7261</v>
      </c>
      <c r="R66" s="22">
        <f t="shared" si="15"/>
        <v>5.6364961190143501E-5</v>
      </c>
      <c r="S66" s="22">
        <v>0.05</v>
      </c>
      <c r="T66" s="22">
        <f t="shared" si="16"/>
        <v>2.8182480595071753E-6</v>
      </c>
      <c r="U66" s="176">
        <f t="shared" si="17"/>
        <v>-7.5076601674651938E-3</v>
      </c>
    </row>
    <row r="67" spans="1:31" s="22" customFormat="1" ht="12.95" customHeight="1" x14ac:dyDescent="0.2">
      <c r="A67" s="154" t="s">
        <v>159</v>
      </c>
      <c r="B67" s="202" t="s">
        <v>61</v>
      </c>
      <c r="C67" s="211">
        <v>36392.276100000003</v>
      </c>
      <c r="D67" s="203" t="s">
        <v>40</v>
      </c>
      <c r="E67" s="22">
        <f t="shared" si="11"/>
        <v>-13090.121730249195</v>
      </c>
      <c r="F67" s="22">
        <f t="shared" si="10"/>
        <v>-13090</v>
      </c>
      <c r="G67" s="22">
        <f t="shared" si="12"/>
        <v>-0.119710999992094</v>
      </c>
      <c r="N67" s="22">
        <f t="shared" si="18"/>
        <v>-0.119710999992094</v>
      </c>
      <c r="P67" s="176">
        <f t="shared" si="13"/>
        <v>-9.8615896648702212E-2</v>
      </c>
      <c r="Q67" s="208">
        <f t="shared" si="14"/>
        <v>21373.776100000003</v>
      </c>
      <c r="R67" s="22">
        <f t="shared" si="15"/>
        <v>4.4500338506837955E-4</v>
      </c>
      <c r="S67" s="22">
        <v>0.05</v>
      </c>
      <c r="T67" s="22">
        <f t="shared" si="16"/>
        <v>2.2250169253418977E-5</v>
      </c>
      <c r="U67" s="176">
        <f t="shared" si="17"/>
        <v>-2.1095103343391791E-2</v>
      </c>
      <c r="AE67" s="22" t="s">
        <v>170</v>
      </c>
    </row>
    <row r="68" spans="1:31" s="22" customFormat="1" ht="12.95" customHeight="1" x14ac:dyDescent="0.2">
      <c r="A68" s="154" t="s">
        <v>329</v>
      </c>
      <c r="B68" s="202" t="s">
        <v>61</v>
      </c>
      <c r="C68" s="203">
        <v>36392.281499999997</v>
      </c>
      <c r="D68" s="204" t="s">
        <v>207</v>
      </c>
      <c r="E68" s="19">
        <f t="shared" si="11"/>
        <v>-13090.116239163623</v>
      </c>
      <c r="F68" s="22">
        <f t="shared" si="10"/>
        <v>-13090</v>
      </c>
      <c r="G68" s="206">
        <f t="shared" si="12"/>
        <v>-0.11431099999754224</v>
      </c>
      <c r="H68" s="207"/>
      <c r="N68" s="22">
        <f t="shared" si="18"/>
        <v>-0.11431099999754224</v>
      </c>
      <c r="O68" s="22">
        <f ca="1">+C$11+C$12*F68</f>
        <v>0.15794627222390178</v>
      </c>
      <c r="P68" s="176">
        <f t="shared" si="13"/>
        <v>-9.8615896648702212E-2</v>
      </c>
      <c r="Q68" s="208">
        <f t="shared" si="14"/>
        <v>21373.781499999997</v>
      </c>
      <c r="R68" s="22">
        <f t="shared" si="15"/>
        <v>2.4633626913076948E-4</v>
      </c>
      <c r="S68" s="22">
        <v>1</v>
      </c>
      <c r="T68" s="22">
        <f t="shared" si="16"/>
        <v>2.4633626913076948E-4</v>
      </c>
      <c r="U68" s="176">
        <f t="shared" si="17"/>
        <v>-1.5695103348840028E-2</v>
      </c>
      <c r="V68" s="22">
        <f>LEN(C68)</f>
        <v>10</v>
      </c>
      <c r="AE68" s="22" t="s">
        <v>170</v>
      </c>
    </row>
    <row r="69" spans="1:31" s="22" customFormat="1" ht="12.95" customHeight="1" x14ac:dyDescent="0.2">
      <c r="A69" s="154" t="s">
        <v>329</v>
      </c>
      <c r="B69" s="202" t="s">
        <v>61</v>
      </c>
      <c r="C69" s="203">
        <v>36392.288399999998</v>
      </c>
      <c r="D69" s="204" t="s">
        <v>207</v>
      </c>
      <c r="E69" s="19">
        <f t="shared" si="11"/>
        <v>-13090.109222776493</v>
      </c>
      <c r="F69" s="22">
        <f t="shared" si="10"/>
        <v>-13090</v>
      </c>
      <c r="G69" s="206">
        <f t="shared" si="12"/>
        <v>-0.10741099999722792</v>
      </c>
      <c r="H69" s="207"/>
      <c r="N69" s="22">
        <f t="shared" si="18"/>
        <v>-0.10741099999722792</v>
      </c>
      <c r="O69" s="22">
        <f ca="1">+C$11+C$12*F69</f>
        <v>0.15794627222390178</v>
      </c>
      <c r="P69" s="176">
        <f t="shared" si="13"/>
        <v>-9.8615896648702212E-2</v>
      </c>
      <c r="Q69" s="208">
        <f t="shared" si="14"/>
        <v>21373.788399999998</v>
      </c>
      <c r="R69" s="22">
        <f t="shared" si="15"/>
        <v>7.73538429112481E-5</v>
      </c>
      <c r="S69" s="22">
        <v>1</v>
      </c>
      <c r="T69" s="22">
        <f t="shared" si="16"/>
        <v>7.73538429112481E-5</v>
      </c>
      <c r="U69" s="176">
        <f t="shared" si="17"/>
        <v>-8.7951033485257069E-3</v>
      </c>
      <c r="V69" s="22">
        <f>LEN(C69)</f>
        <v>10</v>
      </c>
      <c r="AE69" s="22" t="s">
        <v>170</v>
      </c>
    </row>
    <row r="70" spans="1:31" s="22" customFormat="1" ht="12.95" customHeight="1" x14ac:dyDescent="0.2">
      <c r="A70" s="154" t="s">
        <v>157</v>
      </c>
      <c r="B70" s="202" t="s">
        <v>61</v>
      </c>
      <c r="C70" s="211">
        <v>36392.303699999997</v>
      </c>
      <c r="D70" s="203" t="s">
        <v>40</v>
      </c>
      <c r="E70" s="22">
        <f t="shared" si="11"/>
        <v>-13090.093664700689</v>
      </c>
      <c r="F70" s="22">
        <f t="shared" si="10"/>
        <v>-13090</v>
      </c>
      <c r="G70" s="22">
        <f t="shared" si="12"/>
        <v>-9.2110999998112675E-2</v>
      </c>
      <c r="N70" s="22">
        <f t="shared" si="18"/>
        <v>-9.2110999998112675E-2</v>
      </c>
      <c r="P70" s="176">
        <f t="shared" si="13"/>
        <v>-9.8615896648702212E-2</v>
      </c>
      <c r="Q70" s="208">
        <f t="shared" si="14"/>
        <v>21373.803699999997</v>
      </c>
      <c r="R70" s="22">
        <f t="shared" si="15"/>
        <v>4.2313680434850974E-5</v>
      </c>
      <c r="S70" s="22">
        <v>0.05</v>
      </c>
      <c r="T70" s="22">
        <f t="shared" si="16"/>
        <v>2.1156840217425488E-6</v>
      </c>
      <c r="U70" s="176">
        <f t="shared" si="17"/>
        <v>6.5048966505895367E-3</v>
      </c>
      <c r="AE70" s="22" t="s">
        <v>170</v>
      </c>
    </row>
    <row r="71" spans="1:31" s="22" customFormat="1" ht="12.95" customHeight="1" x14ac:dyDescent="0.2">
      <c r="A71" s="154" t="s">
        <v>169</v>
      </c>
      <c r="B71" s="202" t="s">
        <v>62</v>
      </c>
      <c r="C71" s="211">
        <v>36483.248399999997</v>
      </c>
      <c r="D71" s="203" t="s">
        <v>40</v>
      </c>
      <c r="E71" s="22">
        <f t="shared" si="11"/>
        <v>-12997.614936810316</v>
      </c>
      <c r="F71" s="22">
        <f t="shared" si="10"/>
        <v>-12997.5</v>
      </c>
      <c r="G71" s="22">
        <f t="shared" si="12"/>
        <v>-0.11303025000233902</v>
      </c>
      <c r="N71" s="22">
        <f t="shared" si="18"/>
        <v>-0.11303025000233902</v>
      </c>
      <c r="P71" s="176">
        <f t="shared" si="13"/>
        <v>-9.7191235384848335E-2</v>
      </c>
      <c r="Q71" s="208">
        <f t="shared" si="14"/>
        <v>21464.748399999997</v>
      </c>
      <c r="R71" s="22">
        <f t="shared" si="15"/>
        <v>2.5087438405308349E-4</v>
      </c>
      <c r="S71" s="22">
        <v>0.05</v>
      </c>
      <c r="T71" s="22">
        <f t="shared" si="16"/>
        <v>1.2543719202654176E-5</v>
      </c>
      <c r="U71" s="176">
        <f t="shared" si="17"/>
        <v>-1.5839014617490682E-2</v>
      </c>
      <c r="AE71" s="22" t="s">
        <v>170</v>
      </c>
    </row>
    <row r="72" spans="1:31" s="22" customFormat="1" ht="12.95" customHeight="1" x14ac:dyDescent="0.2">
      <c r="A72" s="154" t="s">
        <v>169</v>
      </c>
      <c r="B72" s="202" t="s">
        <v>61</v>
      </c>
      <c r="C72" s="211">
        <v>36518.165999999997</v>
      </c>
      <c r="D72" s="203" t="s">
        <v>40</v>
      </c>
      <c r="E72" s="22">
        <f t="shared" si="11"/>
        <v>-12962.108357218707</v>
      </c>
      <c r="F72" s="22">
        <f t="shared" si="10"/>
        <v>-12962</v>
      </c>
      <c r="G72" s="22">
        <f t="shared" si="12"/>
        <v>-0.1065597999986494</v>
      </c>
      <c r="N72" s="22">
        <f t="shared" si="18"/>
        <v>-0.1065597999986494</v>
      </c>
      <c r="P72" s="176">
        <f t="shared" si="13"/>
        <v>-9.6647188923683749E-2</v>
      </c>
      <c r="Q72" s="208">
        <f t="shared" si="14"/>
        <v>21499.665999999997</v>
      </c>
      <c r="R72" s="22">
        <f t="shared" si="15"/>
        <v>9.8259858323531589E-5</v>
      </c>
      <c r="S72" s="22">
        <v>0.05</v>
      </c>
      <c r="T72" s="22">
        <f t="shared" si="16"/>
        <v>4.9129929161765796E-6</v>
      </c>
      <c r="U72" s="176">
        <f t="shared" si="17"/>
        <v>-9.9126110749656465E-3</v>
      </c>
    </row>
    <row r="73" spans="1:31" s="22" customFormat="1" ht="12.95" customHeight="1" x14ac:dyDescent="0.2">
      <c r="A73" s="154" t="s">
        <v>161</v>
      </c>
      <c r="B73" s="202" t="s">
        <v>61</v>
      </c>
      <c r="C73" s="211">
        <v>36720.752899999999</v>
      </c>
      <c r="D73" s="203" t="s">
        <v>160</v>
      </c>
      <c r="E73" s="22">
        <f t="shared" si="11"/>
        <v>-12756.104282223087</v>
      </c>
      <c r="F73" s="22">
        <f t="shared" si="10"/>
        <v>-12756</v>
      </c>
      <c r="G73" s="22">
        <f t="shared" si="12"/>
        <v>-0.1025523999996949</v>
      </c>
      <c r="N73" s="22">
        <f t="shared" si="18"/>
        <v>-0.1025523999996949</v>
      </c>
      <c r="P73" s="176">
        <f t="shared" si="13"/>
        <v>-9.3519916213215828E-2</v>
      </c>
      <c r="Q73" s="208">
        <f t="shared" si="14"/>
        <v>21702.252899999999</v>
      </c>
      <c r="R73" s="22">
        <f t="shared" si="15"/>
        <v>8.1585763353007282E-5</v>
      </c>
      <c r="S73" s="22">
        <v>1</v>
      </c>
      <c r="T73" s="22">
        <f t="shared" si="16"/>
        <v>8.1585763353007282E-5</v>
      </c>
      <c r="U73" s="176">
        <f t="shared" si="17"/>
        <v>-9.0324837864790702E-3</v>
      </c>
    </row>
    <row r="74" spans="1:31" s="22" customFormat="1" ht="12.95" customHeight="1" x14ac:dyDescent="0.2">
      <c r="A74" s="154" t="s">
        <v>169</v>
      </c>
      <c r="B74" s="202" t="s">
        <v>61</v>
      </c>
      <c r="C74" s="211">
        <v>36869.246500000001</v>
      </c>
      <c r="D74" s="203" t="s">
        <v>40</v>
      </c>
      <c r="E74" s="22">
        <f t="shared" si="11"/>
        <v>-12605.105936768517</v>
      </c>
      <c r="F74" s="22">
        <f t="shared" si="10"/>
        <v>-12605</v>
      </c>
      <c r="G74" s="22">
        <f t="shared" si="12"/>
        <v>-0.10417949999828124</v>
      </c>
      <c r="N74" s="22">
        <f t="shared" si="18"/>
        <v>-0.10417949999828124</v>
      </c>
      <c r="P74" s="176">
        <f t="shared" si="13"/>
        <v>-9.1259809005319784E-2</v>
      </c>
      <c r="Q74" s="208">
        <f t="shared" si="14"/>
        <v>21850.746500000001</v>
      </c>
      <c r="R74" s="22">
        <f t="shared" si="15"/>
        <v>1.669184153536095E-4</v>
      </c>
      <c r="S74" s="22">
        <v>0.05</v>
      </c>
      <c r="T74" s="22">
        <f t="shared" si="16"/>
        <v>8.3459207676804754E-6</v>
      </c>
      <c r="U74" s="176">
        <f t="shared" si="17"/>
        <v>-1.2919690992961461E-2</v>
      </c>
      <c r="AE74" s="22" t="s">
        <v>170</v>
      </c>
    </row>
    <row r="75" spans="1:31" s="22" customFormat="1" ht="12.95" customHeight="1" x14ac:dyDescent="0.2">
      <c r="A75" s="154" t="s">
        <v>162</v>
      </c>
      <c r="B75" s="202" t="s">
        <v>62</v>
      </c>
      <c r="C75" s="210">
        <v>36899.25</v>
      </c>
      <c r="D75" s="203" t="s">
        <v>40</v>
      </c>
      <c r="E75" s="22">
        <f t="shared" si="11"/>
        <v>-12574.596346740087</v>
      </c>
      <c r="F75" s="22">
        <f t="shared" si="10"/>
        <v>-12574.5</v>
      </c>
      <c r="G75" s="22">
        <f t="shared" si="12"/>
        <v>-9.474854999280069E-2</v>
      </c>
      <c r="N75" s="22">
        <f t="shared" si="18"/>
        <v>-9.474854999280069E-2</v>
      </c>
      <c r="P75" s="176">
        <f t="shared" si="13"/>
        <v>-9.0806605369395915E-2</v>
      </c>
      <c r="Q75" s="208">
        <f t="shared" si="14"/>
        <v>21880.75</v>
      </c>
      <c r="R75" s="22">
        <f t="shared" si="15"/>
        <v>1.5538927413989815E-5</v>
      </c>
      <c r="S75" s="22">
        <v>0.05</v>
      </c>
      <c r="T75" s="22">
        <f t="shared" si="16"/>
        <v>7.7694637069949081E-7</v>
      </c>
      <c r="U75" s="176">
        <f t="shared" si="17"/>
        <v>-3.941944623404775E-3</v>
      </c>
      <c r="AE75" s="22" t="s">
        <v>170</v>
      </c>
    </row>
    <row r="76" spans="1:31" s="22" customFormat="1" ht="12.95" customHeight="1" x14ac:dyDescent="0.2">
      <c r="A76" s="154" t="s">
        <v>162</v>
      </c>
      <c r="B76" s="202" t="s">
        <v>62</v>
      </c>
      <c r="C76" s="210">
        <v>37253.275999999998</v>
      </c>
      <c r="D76" s="203" t="s">
        <v>40</v>
      </c>
      <c r="E76" s="22">
        <f t="shared" si="11"/>
        <v>-12214.59874248039</v>
      </c>
      <c r="F76" s="22">
        <f t="shared" ref="F76:F107" si="19">ROUND(2*E76,0)/2</f>
        <v>-12214.5</v>
      </c>
      <c r="G76" s="22">
        <f t="shared" si="12"/>
        <v>-9.7104549997311551E-2</v>
      </c>
      <c r="N76" s="22">
        <f t="shared" si="18"/>
        <v>-9.7104549997311551E-2</v>
      </c>
      <c r="P76" s="176">
        <f t="shared" si="13"/>
        <v>-8.5541325145514338E-2</v>
      </c>
      <c r="Q76" s="208">
        <f t="shared" si="14"/>
        <v>22234.775999999998</v>
      </c>
      <c r="R76" s="22">
        <f t="shared" si="15"/>
        <v>1.3370816897322068E-4</v>
      </c>
      <c r="S76" s="22">
        <v>0.05</v>
      </c>
      <c r="T76" s="22">
        <f t="shared" si="16"/>
        <v>6.6854084486610344E-6</v>
      </c>
      <c r="U76" s="176">
        <f t="shared" si="17"/>
        <v>-1.1563224851797213E-2</v>
      </c>
      <c r="AE76" s="22" t="s">
        <v>170</v>
      </c>
    </row>
    <row r="77" spans="1:31" s="22" customFormat="1" ht="12.95" customHeight="1" x14ac:dyDescent="0.2">
      <c r="A77" s="154" t="s">
        <v>169</v>
      </c>
      <c r="B77" s="202" t="s">
        <v>62</v>
      </c>
      <c r="C77" s="211">
        <v>37547.333599999998</v>
      </c>
      <c r="D77" s="203" t="s">
        <v>40</v>
      </c>
      <c r="E77" s="22">
        <f t="shared" si="11"/>
        <v>-11915.581067184346</v>
      </c>
      <c r="F77" s="22">
        <f t="shared" si="19"/>
        <v>-11915.5</v>
      </c>
      <c r="G77" s="22">
        <f t="shared" si="12"/>
        <v>-7.9722449998371303E-2</v>
      </c>
      <c r="N77" s="22">
        <f t="shared" si="18"/>
        <v>-7.9722449998371303E-2</v>
      </c>
      <c r="P77" s="176">
        <f t="shared" si="13"/>
        <v>-8.1285966282143962E-2</v>
      </c>
      <c r="Q77" s="208">
        <f t="shared" si="14"/>
        <v>22528.833599999998</v>
      </c>
      <c r="R77" s="22">
        <f t="shared" si="15"/>
        <v>2.4445831696222661E-6</v>
      </c>
      <c r="S77" s="22">
        <v>0.05</v>
      </c>
      <c r="T77" s="22">
        <f t="shared" si="16"/>
        <v>1.222291584811133E-7</v>
      </c>
      <c r="U77" s="176">
        <f t="shared" si="17"/>
        <v>1.5635162837726591E-3</v>
      </c>
      <c r="AE77" s="22" t="s">
        <v>170</v>
      </c>
    </row>
    <row r="78" spans="1:31" s="22" customFormat="1" ht="12.95" customHeight="1" x14ac:dyDescent="0.2">
      <c r="A78" s="154" t="s">
        <v>169</v>
      </c>
      <c r="B78" s="202" t="s">
        <v>62</v>
      </c>
      <c r="C78" s="211">
        <v>37900.377699999997</v>
      </c>
      <c r="D78" s="203" t="s">
        <v>40</v>
      </c>
      <c r="E78" s="22">
        <f t="shared" si="11"/>
        <v>-11556.581925318998</v>
      </c>
      <c r="F78" s="22">
        <f t="shared" si="19"/>
        <v>-11556.5</v>
      </c>
      <c r="G78" s="22">
        <f t="shared" si="12"/>
        <v>-8.0566349999571685E-2</v>
      </c>
      <c r="N78" s="22">
        <f t="shared" si="18"/>
        <v>-8.0566349999571685E-2</v>
      </c>
      <c r="P78" s="176">
        <f t="shared" si="13"/>
        <v>-7.6317852134504136E-2</v>
      </c>
      <c r="Q78" s="208">
        <f t="shared" si="14"/>
        <v>22881.877699999997</v>
      </c>
      <c r="R78" s="22">
        <f t="shared" si="15"/>
        <v>1.8049734109483522E-5</v>
      </c>
      <c r="S78" s="22">
        <v>0.05</v>
      </c>
      <c r="T78" s="22">
        <f t="shared" si="16"/>
        <v>9.0248670547417613E-7</v>
      </c>
      <c r="U78" s="176">
        <f t="shared" si="17"/>
        <v>-4.2484978650675492E-3</v>
      </c>
      <c r="AE78" s="22" t="s">
        <v>170</v>
      </c>
    </row>
    <row r="79" spans="1:31" s="22" customFormat="1" ht="12.95" customHeight="1" x14ac:dyDescent="0.2">
      <c r="A79" s="154" t="s">
        <v>162</v>
      </c>
      <c r="B79" s="202" t="s">
        <v>61</v>
      </c>
      <c r="C79" s="210">
        <v>37933.313000000002</v>
      </c>
      <c r="D79" s="203" t="s">
        <v>40</v>
      </c>
      <c r="E79" s="22">
        <f t="shared" si="11"/>
        <v>-11523.091082568533</v>
      </c>
      <c r="F79" s="22">
        <f t="shared" si="19"/>
        <v>-11523</v>
      </c>
      <c r="G79" s="22">
        <f t="shared" si="12"/>
        <v>-8.9571699994849041E-2</v>
      </c>
      <c r="N79" s="22">
        <f t="shared" si="18"/>
        <v>-8.9571699994849041E-2</v>
      </c>
      <c r="P79" s="176">
        <f t="shared" si="13"/>
        <v>-7.5862111243698571E-2</v>
      </c>
      <c r="Q79" s="208">
        <f t="shared" si="14"/>
        <v>22914.813000000002</v>
      </c>
      <c r="R79" s="22">
        <f t="shared" si="15"/>
        <v>1.8795282372567151E-4</v>
      </c>
      <c r="S79" s="22">
        <v>0.05</v>
      </c>
      <c r="T79" s="22">
        <f t="shared" si="16"/>
        <v>9.397641186283577E-6</v>
      </c>
      <c r="U79" s="176">
        <f t="shared" si="17"/>
        <v>-1.370958875115047E-2</v>
      </c>
    </row>
    <row r="80" spans="1:31" s="22" customFormat="1" ht="12.95" customHeight="1" x14ac:dyDescent="0.2">
      <c r="A80" s="154" t="s">
        <v>162</v>
      </c>
      <c r="B80" s="202" t="s">
        <v>62</v>
      </c>
      <c r="C80" s="210">
        <v>38255.421999999999</v>
      </c>
      <c r="D80" s="203" t="s">
        <v>40</v>
      </c>
      <c r="E80" s="22">
        <f t="shared" si="11"/>
        <v>-11195.548844680678</v>
      </c>
      <c r="F80" s="22">
        <f t="shared" si="19"/>
        <v>-11195.5</v>
      </c>
      <c r="G80" s="22">
        <f t="shared" si="12"/>
        <v>-4.8034449995611794E-2</v>
      </c>
      <c r="N80" s="22">
        <f t="shared" si="18"/>
        <v>-4.8034449995611794E-2</v>
      </c>
      <c r="P80" s="176">
        <f t="shared" si="13"/>
        <v>-7.1477384938237784E-2</v>
      </c>
      <c r="Q80" s="208">
        <f t="shared" si="14"/>
        <v>23236.921999999999</v>
      </c>
      <c r="R80" s="22">
        <f t="shared" si="15"/>
        <v>5.4957119872419465E-4</v>
      </c>
      <c r="S80" s="22">
        <v>0.05</v>
      </c>
      <c r="T80" s="22">
        <f t="shared" si="16"/>
        <v>2.7478559936209734E-5</v>
      </c>
      <c r="U80" s="176">
        <f t="shared" si="17"/>
        <v>2.344293494262599E-2</v>
      </c>
    </row>
    <row r="81" spans="1:42" s="22" customFormat="1" ht="12.95" customHeight="1" x14ac:dyDescent="0.2">
      <c r="A81" s="154" t="s">
        <v>169</v>
      </c>
      <c r="B81" s="202" t="s">
        <v>61</v>
      </c>
      <c r="C81" s="211">
        <v>38287.355000000003</v>
      </c>
      <c r="D81" s="203" t="s">
        <v>40</v>
      </c>
      <c r="E81" s="22">
        <f t="shared" si="11"/>
        <v>-11163.077208425637</v>
      </c>
      <c r="F81" s="22">
        <f t="shared" si="19"/>
        <v>-11163</v>
      </c>
      <c r="G81" s="22">
        <f t="shared" si="12"/>
        <v>-7.5927699996100273E-2</v>
      </c>
      <c r="N81" s="22">
        <f t="shared" si="18"/>
        <v>-7.5927699996100273E-2</v>
      </c>
      <c r="P81" s="176">
        <f t="shared" si="13"/>
        <v>-7.1049251179355496E-2</v>
      </c>
      <c r="Q81" s="208">
        <f t="shared" si="14"/>
        <v>23268.855000000003</v>
      </c>
      <c r="R81" s="22">
        <f t="shared" si="15"/>
        <v>2.3799262857598511E-5</v>
      </c>
      <c r="S81" s="22">
        <v>0.05</v>
      </c>
      <c r="T81" s="22">
        <f t="shared" si="16"/>
        <v>1.1899631428799257E-6</v>
      </c>
      <c r="U81" s="176">
        <f t="shared" si="17"/>
        <v>-4.8784488167447765E-3</v>
      </c>
      <c r="Y81" s="176"/>
      <c r="Z81" s="176"/>
      <c r="AA81" s="176"/>
      <c r="AB81" s="176"/>
      <c r="AC81" s="176"/>
      <c r="AJ81" s="22" t="s">
        <v>46</v>
      </c>
      <c r="AP81" s="22" t="s">
        <v>41</v>
      </c>
    </row>
    <row r="82" spans="1:42" s="22" customFormat="1" ht="12.95" customHeight="1" x14ac:dyDescent="0.2">
      <c r="A82" s="154" t="s">
        <v>162</v>
      </c>
      <c r="B82" s="202" t="s">
        <v>61</v>
      </c>
      <c r="C82" s="210">
        <v>38288.341</v>
      </c>
      <c r="D82" s="203" t="s">
        <v>40</v>
      </c>
      <c r="E82" s="22">
        <f t="shared" si="11"/>
        <v>-11162.07457687372</v>
      </c>
      <c r="F82" s="22">
        <f t="shared" si="19"/>
        <v>-11162</v>
      </c>
      <c r="G82" s="22">
        <f t="shared" si="12"/>
        <v>-7.33397999938461E-2</v>
      </c>
      <c r="N82" s="22">
        <f t="shared" si="18"/>
        <v>-7.33397999938461E-2</v>
      </c>
      <c r="P82" s="176">
        <f t="shared" si="13"/>
        <v>-7.1036097852048313E-2</v>
      </c>
      <c r="Q82" s="208">
        <f t="shared" si="14"/>
        <v>23269.841</v>
      </c>
      <c r="R82" s="22">
        <f t="shared" si="15"/>
        <v>5.3070435581237092E-6</v>
      </c>
      <c r="S82" s="22">
        <v>0.05</v>
      </c>
      <c r="T82" s="22">
        <f t="shared" si="16"/>
        <v>2.6535217790618548E-7</v>
      </c>
      <c r="U82" s="176">
        <f t="shared" si="17"/>
        <v>-2.3037021417977865E-3</v>
      </c>
      <c r="Y82" s="176"/>
      <c r="Z82" s="176"/>
      <c r="AA82" s="176"/>
      <c r="AB82" s="176"/>
      <c r="AC82" s="176"/>
      <c r="AJ82" s="22" t="s">
        <v>48</v>
      </c>
      <c r="AP82" s="22" t="s">
        <v>41</v>
      </c>
    </row>
    <row r="83" spans="1:42" s="22" customFormat="1" ht="12.95" customHeight="1" x14ac:dyDescent="0.2">
      <c r="A83" s="154" t="s">
        <v>163</v>
      </c>
      <c r="B83" s="202" t="s">
        <v>61</v>
      </c>
      <c r="C83" s="211">
        <v>38994.440499999997</v>
      </c>
      <c r="D83" s="203" t="s">
        <v>160</v>
      </c>
      <c r="E83" s="22">
        <f t="shared" si="11"/>
        <v>-10444.06480253802</v>
      </c>
      <c r="F83" s="22">
        <f t="shared" si="19"/>
        <v>-10444</v>
      </c>
      <c r="G83" s="22">
        <f t="shared" si="12"/>
        <v>-6.3727599997946527E-2</v>
      </c>
      <c r="N83" s="22">
        <f t="shared" si="18"/>
        <v>-6.3727599997946527E-2</v>
      </c>
      <c r="P83" s="176">
        <f t="shared" si="13"/>
        <v>-6.190050766728248E-2</v>
      </c>
      <c r="Q83" s="208">
        <f t="shared" si="14"/>
        <v>23975.940499999997</v>
      </c>
      <c r="R83" s="22">
        <f t="shared" si="15"/>
        <v>3.3382663847713797E-6</v>
      </c>
      <c r="S83" s="22">
        <v>1</v>
      </c>
      <c r="T83" s="22">
        <f t="shared" si="16"/>
        <v>3.3382663847713797E-6</v>
      </c>
      <c r="U83" s="176">
        <f t="shared" si="17"/>
        <v>-1.8270923306640471E-3</v>
      </c>
      <c r="Y83" s="176"/>
      <c r="Z83" s="176"/>
      <c r="AA83" s="176"/>
      <c r="AB83" s="176"/>
      <c r="AC83" s="176"/>
      <c r="AJ83" s="22" t="s">
        <v>42</v>
      </c>
      <c r="AK83" s="22">
        <v>7</v>
      </c>
      <c r="AM83" s="22" t="s">
        <v>45</v>
      </c>
      <c r="AP83" s="22" t="s">
        <v>43</v>
      </c>
    </row>
    <row r="84" spans="1:42" s="22" customFormat="1" ht="12.95" customHeight="1" x14ac:dyDescent="0.2">
      <c r="A84" s="154" t="s">
        <v>164</v>
      </c>
      <c r="B84" s="202" t="s">
        <v>62</v>
      </c>
      <c r="C84" s="211">
        <v>39027.385900000001</v>
      </c>
      <c r="D84" s="203" t="s">
        <v>160</v>
      </c>
      <c r="E84" s="22">
        <f t="shared" si="11"/>
        <v>-10410.563689423789</v>
      </c>
      <c r="F84" s="22">
        <f t="shared" si="19"/>
        <v>-10410.5</v>
      </c>
      <c r="G84" s="22">
        <f t="shared" si="12"/>
        <v>-6.2632949993712828E-2</v>
      </c>
      <c r="N84" s="22">
        <f t="shared" si="18"/>
        <v>-6.2632949993712828E-2</v>
      </c>
      <c r="P84" s="176">
        <f t="shared" si="13"/>
        <v>-6.1489309318403268E-2</v>
      </c>
      <c r="Q84" s="208">
        <f t="shared" si="14"/>
        <v>24008.885900000001</v>
      </c>
      <c r="R84" s="22">
        <f t="shared" si="15"/>
        <v>1.3079139942225055E-6</v>
      </c>
      <c r="S84" s="22">
        <v>1</v>
      </c>
      <c r="T84" s="22">
        <f t="shared" si="16"/>
        <v>1.3079139942225055E-6</v>
      </c>
      <c r="U84" s="176">
        <f t="shared" si="17"/>
        <v>-1.1436406753095596E-3</v>
      </c>
      <c r="Y84" s="176"/>
      <c r="Z84" s="176"/>
      <c r="AA84" s="176"/>
      <c r="AB84" s="176"/>
      <c r="AC84" s="176"/>
      <c r="AJ84" s="22" t="s">
        <v>42</v>
      </c>
      <c r="AK84" s="22">
        <v>8</v>
      </c>
      <c r="AM84" s="22" t="s">
        <v>45</v>
      </c>
      <c r="AP84" s="22" t="s">
        <v>43</v>
      </c>
    </row>
    <row r="85" spans="1:42" s="22" customFormat="1" ht="12.95" customHeight="1" x14ac:dyDescent="0.2">
      <c r="A85" s="154" t="s">
        <v>163</v>
      </c>
      <c r="B85" s="202" t="s">
        <v>61</v>
      </c>
      <c r="C85" s="211">
        <v>39067.214200000002</v>
      </c>
      <c r="D85" s="203" t="s">
        <v>160</v>
      </c>
      <c r="E85" s="22">
        <f t="shared" ref="E85:E116" si="20">+(C85-C$7)/C$8</f>
        <v>-10370.063577619185</v>
      </c>
      <c r="F85" s="22">
        <f t="shared" si="19"/>
        <v>-10370</v>
      </c>
      <c r="G85" s="22">
        <f t="shared" ref="G85:G116" si="21">+C85-(C$7+F85*C$8)</f>
        <v>-6.2522999993234407E-2</v>
      </c>
      <c r="N85" s="22">
        <f t="shared" si="18"/>
        <v>-6.2522999993234407E-2</v>
      </c>
      <c r="P85" s="176">
        <f t="shared" ref="P85:P116" si="22">+D$11+D$12*F85+D$13*F85^2</f>
        <v>-6.0993979890729612E-2</v>
      </c>
      <c r="Q85" s="208">
        <f t="shared" ref="Q85:Q116" si="23">C85-15018.5</f>
        <v>24048.714200000002</v>
      </c>
      <c r="R85" s="22">
        <f t="shared" ref="R85:R116" si="24">+(P85-G85)^2</f>
        <v>2.3379024738637746E-6</v>
      </c>
      <c r="S85" s="22">
        <v>1</v>
      </c>
      <c r="T85" s="22">
        <f t="shared" ref="T85:T116" si="25">S85*R85</f>
        <v>2.3379024738637746E-6</v>
      </c>
      <c r="U85" s="176">
        <f t="shared" ref="U85:U116" si="26">+G85-P85</f>
        <v>-1.5290201025047953E-3</v>
      </c>
      <c r="Y85" s="176"/>
      <c r="Z85" s="176"/>
      <c r="AA85" s="176"/>
      <c r="AB85" s="176"/>
      <c r="AC85" s="176"/>
      <c r="AJ85" s="22" t="s">
        <v>42</v>
      </c>
      <c r="AK85" s="22">
        <v>6</v>
      </c>
      <c r="AM85" s="22" t="s">
        <v>45</v>
      </c>
      <c r="AP85" s="22" t="s">
        <v>43</v>
      </c>
    </row>
    <row r="86" spans="1:42" s="22" customFormat="1" ht="12.95" customHeight="1" x14ac:dyDescent="0.2">
      <c r="A86" s="154" t="s">
        <v>169</v>
      </c>
      <c r="B86" s="202" t="s">
        <v>61</v>
      </c>
      <c r="C86" s="211">
        <v>39356.332999999999</v>
      </c>
      <c r="D86" s="203" t="s">
        <v>40</v>
      </c>
      <c r="E86" s="22">
        <f t="shared" si="20"/>
        <v>-10076.068008518503</v>
      </c>
      <c r="F86" s="22">
        <f t="shared" si="19"/>
        <v>-10076</v>
      </c>
      <c r="G86" s="22">
        <f t="shared" si="21"/>
        <v>-6.6880400001537055E-2</v>
      </c>
      <c r="N86" s="22">
        <f t="shared" si="18"/>
        <v>-6.6880400001537055E-2</v>
      </c>
      <c r="P86" s="176">
        <f t="shared" si="22"/>
        <v>-5.745702352411515E-2</v>
      </c>
      <c r="Q86" s="208">
        <f t="shared" si="23"/>
        <v>24337.832999999999</v>
      </c>
      <c r="R86" s="22">
        <f t="shared" si="24"/>
        <v>8.8800024235228465E-5</v>
      </c>
      <c r="S86" s="22">
        <v>0.05</v>
      </c>
      <c r="T86" s="22">
        <f t="shared" si="25"/>
        <v>4.4400012117614234E-6</v>
      </c>
      <c r="U86" s="176">
        <f t="shared" si="26"/>
        <v>-9.4233764774219048E-3</v>
      </c>
      <c r="AJ86" s="22" t="s">
        <v>42</v>
      </c>
      <c r="AK86" s="22">
        <v>9</v>
      </c>
      <c r="AM86" s="22" t="s">
        <v>45</v>
      </c>
      <c r="AP86" s="22" t="s">
        <v>43</v>
      </c>
    </row>
    <row r="87" spans="1:42" s="22" customFormat="1" ht="12.95" customHeight="1" x14ac:dyDescent="0.2">
      <c r="A87" s="154" t="s">
        <v>169</v>
      </c>
      <c r="B87" s="212" t="s">
        <v>62</v>
      </c>
      <c r="C87" s="211">
        <v>40808.376300000004</v>
      </c>
      <c r="D87" s="203" t="s">
        <v>40</v>
      </c>
      <c r="E87" s="22">
        <f t="shared" si="20"/>
        <v>-8599.5320781592927</v>
      </c>
      <c r="F87" s="22">
        <f t="shared" si="19"/>
        <v>-8599.5</v>
      </c>
      <c r="G87" s="22">
        <f t="shared" si="21"/>
        <v>-3.1546049991447944E-2</v>
      </c>
      <c r="N87" s="22">
        <f t="shared" si="18"/>
        <v>-3.1546049991447944E-2</v>
      </c>
      <c r="P87" s="176">
        <f t="shared" si="22"/>
        <v>-4.125621822337084E-2</v>
      </c>
      <c r="Q87" s="208">
        <f t="shared" si="23"/>
        <v>25789.876300000004</v>
      </c>
      <c r="R87" s="22">
        <f t="shared" si="24"/>
        <v>9.428736709224461E-5</v>
      </c>
      <c r="S87" s="22">
        <v>0.05</v>
      </c>
      <c r="T87" s="22">
        <f t="shared" si="25"/>
        <v>4.7143683546122306E-6</v>
      </c>
      <c r="U87" s="176">
        <f t="shared" si="26"/>
        <v>9.7101682319228957E-3</v>
      </c>
      <c r="AJ87" s="22" t="s">
        <v>42</v>
      </c>
      <c r="AK87" s="22">
        <v>9</v>
      </c>
      <c r="AM87" s="22" t="s">
        <v>45</v>
      </c>
      <c r="AP87" s="22" t="s">
        <v>43</v>
      </c>
    </row>
    <row r="88" spans="1:42" s="22" customFormat="1" ht="12.95" customHeight="1" x14ac:dyDescent="0.2">
      <c r="A88" s="154" t="s">
        <v>169</v>
      </c>
      <c r="B88" s="212" t="s">
        <v>62</v>
      </c>
      <c r="C88" s="211">
        <v>41513.493499999997</v>
      </c>
      <c r="D88" s="203" t="s">
        <v>40</v>
      </c>
      <c r="E88" s="22">
        <f t="shared" si="20"/>
        <v>-7882.5211729650264</v>
      </c>
      <c r="F88" s="22">
        <f t="shared" si="19"/>
        <v>-7882.5</v>
      </c>
      <c r="G88" s="22">
        <f t="shared" si="21"/>
        <v>-2.0821750003960915E-2</v>
      </c>
      <c r="N88" s="22">
        <f t="shared" si="18"/>
        <v>-2.0821750003960915E-2</v>
      </c>
      <c r="P88" s="176">
        <f t="shared" si="22"/>
        <v>-3.4328826477915048E-2</v>
      </c>
      <c r="Q88" s="208">
        <f t="shared" si="23"/>
        <v>26494.993499999997</v>
      </c>
      <c r="R88" s="22">
        <f t="shared" si="24"/>
        <v>1.824411148732452E-4</v>
      </c>
      <c r="S88" s="22">
        <v>0.05</v>
      </c>
      <c r="T88" s="22">
        <f t="shared" si="25"/>
        <v>9.1220557436622599E-6</v>
      </c>
      <c r="U88" s="176">
        <f t="shared" si="26"/>
        <v>1.3507076473954133E-2</v>
      </c>
      <c r="AJ88" s="22" t="s">
        <v>44</v>
      </c>
      <c r="AP88" s="22" t="s">
        <v>41</v>
      </c>
    </row>
    <row r="89" spans="1:42" s="22" customFormat="1" ht="12.95" customHeight="1" x14ac:dyDescent="0.2">
      <c r="A89" s="154" t="s">
        <v>169</v>
      </c>
      <c r="B89" s="212" t="s">
        <v>61</v>
      </c>
      <c r="C89" s="211">
        <v>42253.485699999997</v>
      </c>
      <c r="D89" s="203" t="s">
        <v>40</v>
      </c>
      <c r="E89" s="22">
        <f t="shared" si="20"/>
        <v>-7130.0470067431543</v>
      </c>
      <c r="F89" s="22">
        <f t="shared" si="19"/>
        <v>-7130</v>
      </c>
      <c r="G89" s="22">
        <f t="shared" si="21"/>
        <v>-4.6226999998907559E-2</v>
      </c>
      <c r="N89" s="22">
        <f t="shared" si="18"/>
        <v>-4.6226999998907559E-2</v>
      </c>
      <c r="P89" s="176">
        <f t="shared" si="22"/>
        <v>-2.7719256204794984E-2</v>
      </c>
      <c r="Q89" s="208">
        <f t="shared" si="23"/>
        <v>27234.985699999997</v>
      </c>
      <c r="R89" s="22">
        <f t="shared" si="24"/>
        <v>3.4253658034851252E-4</v>
      </c>
      <c r="S89" s="22">
        <v>0.05</v>
      </c>
      <c r="T89" s="22">
        <f t="shared" si="25"/>
        <v>1.7126829017425625E-5</v>
      </c>
      <c r="U89" s="176">
        <f t="shared" si="26"/>
        <v>-1.8507743794112574E-2</v>
      </c>
      <c r="AJ89" s="22" t="s">
        <v>44</v>
      </c>
      <c r="AP89" s="22" t="s">
        <v>41</v>
      </c>
    </row>
    <row r="90" spans="1:42" s="22" customFormat="1" ht="12.95" customHeight="1" x14ac:dyDescent="0.2">
      <c r="A90" s="154" t="s">
        <v>169</v>
      </c>
      <c r="B90" s="212" t="s">
        <v>62</v>
      </c>
      <c r="C90" s="211">
        <v>42362.161699999997</v>
      </c>
      <c r="D90" s="203" t="s">
        <v>40</v>
      </c>
      <c r="E90" s="22">
        <f t="shared" si="20"/>
        <v>-7019.537892608806</v>
      </c>
      <c r="F90" s="22">
        <f t="shared" si="19"/>
        <v>-7019.5</v>
      </c>
      <c r="G90" s="22">
        <f t="shared" si="21"/>
        <v>-3.7264049999066629E-2</v>
      </c>
      <c r="N90" s="22">
        <f t="shared" ref="N90:N105" si="27">G90</f>
        <v>-3.7264049999066629E-2</v>
      </c>
      <c r="P90" s="176">
        <f t="shared" si="22"/>
        <v>-2.6805668099724015E-2</v>
      </c>
      <c r="Q90" s="208">
        <f t="shared" si="23"/>
        <v>27343.661699999997</v>
      </c>
      <c r="R90" s="22">
        <f t="shared" si="24"/>
        <v>1.0937775195249721E-4</v>
      </c>
      <c r="S90" s="22">
        <v>0.05</v>
      </c>
      <c r="T90" s="22">
        <f t="shared" si="25"/>
        <v>5.4688875976248605E-6</v>
      </c>
      <c r="U90" s="176">
        <f t="shared" si="26"/>
        <v>-1.0458381899342614E-2</v>
      </c>
      <c r="AJ90" s="22" t="s">
        <v>42</v>
      </c>
      <c r="AK90" s="22">
        <v>12</v>
      </c>
      <c r="AM90" s="22" t="s">
        <v>54</v>
      </c>
      <c r="AP90" s="22" t="s">
        <v>43</v>
      </c>
    </row>
    <row r="91" spans="1:42" s="22" customFormat="1" ht="12.95" customHeight="1" x14ac:dyDescent="0.2">
      <c r="A91" s="154" t="s">
        <v>169</v>
      </c>
      <c r="B91" s="212" t="s">
        <v>61</v>
      </c>
      <c r="C91" s="211">
        <v>42687.244200000001</v>
      </c>
      <c r="D91" s="203" t="s">
        <v>40</v>
      </c>
      <c r="E91" s="22">
        <f t="shared" si="20"/>
        <v>-6688.9719986158352</v>
      </c>
      <c r="F91" s="22">
        <f t="shared" si="19"/>
        <v>-6689</v>
      </c>
      <c r="G91" s="22">
        <f t="shared" si="21"/>
        <v>2.7536900000995956E-2</v>
      </c>
      <c r="N91" s="22">
        <f t="shared" si="27"/>
        <v>2.7536900000995956E-2</v>
      </c>
      <c r="P91" s="176">
        <f t="shared" si="22"/>
        <v>-2.4160269960458475E-2</v>
      </c>
      <c r="Q91" s="208">
        <f t="shared" si="23"/>
        <v>27668.744200000001</v>
      </c>
      <c r="R91" s="22">
        <f t="shared" si="24"/>
        <v>2.6725973820235062E-3</v>
      </c>
      <c r="S91" s="22">
        <v>0.05</v>
      </c>
      <c r="T91" s="22">
        <f t="shared" si="25"/>
        <v>1.3362986910117532E-4</v>
      </c>
      <c r="U91" s="176">
        <f t="shared" si="26"/>
        <v>5.1697169961454431E-2</v>
      </c>
    </row>
    <row r="92" spans="1:42" s="22" customFormat="1" ht="12.95" customHeight="1" x14ac:dyDescent="0.2">
      <c r="A92" s="154" t="s">
        <v>165</v>
      </c>
      <c r="B92" s="202" t="s">
        <v>61</v>
      </c>
      <c r="C92" s="210">
        <v>42905.455999999998</v>
      </c>
      <c r="D92" s="203" t="s">
        <v>149</v>
      </c>
      <c r="E92" s="22">
        <f t="shared" si="20"/>
        <v>-6467.0794674989238</v>
      </c>
      <c r="F92" s="22">
        <f t="shared" si="19"/>
        <v>-6467</v>
      </c>
      <c r="G92" s="22">
        <f t="shared" si="21"/>
        <v>-7.8149299995857291E-2</v>
      </c>
      <c r="N92" s="22">
        <f t="shared" si="27"/>
        <v>-7.8149299995857291E-2</v>
      </c>
      <c r="P92" s="176">
        <f t="shared" si="22"/>
        <v>-2.2456627687422164E-2</v>
      </c>
      <c r="Q92" s="208">
        <f t="shared" si="23"/>
        <v>27886.955999999998</v>
      </c>
      <c r="R92" s="22">
        <f t="shared" si="24"/>
        <v>3.1016737488547366E-3</v>
      </c>
      <c r="S92" s="22">
        <v>1</v>
      </c>
      <c r="T92" s="22">
        <f t="shared" si="25"/>
        <v>3.1016737488547366E-3</v>
      </c>
      <c r="U92" s="176">
        <f t="shared" si="26"/>
        <v>-5.5692672308435123E-2</v>
      </c>
    </row>
    <row r="93" spans="1:42" s="22" customFormat="1" ht="12.95" customHeight="1" x14ac:dyDescent="0.2">
      <c r="A93" s="154" t="s">
        <v>166</v>
      </c>
      <c r="B93" s="202" t="s">
        <v>62</v>
      </c>
      <c r="C93" s="210">
        <v>43656.394</v>
      </c>
      <c r="D93" s="203" t="s">
        <v>149</v>
      </c>
      <c r="E93" s="22">
        <f t="shared" si="20"/>
        <v>-5703.4748708094976</v>
      </c>
      <c r="F93" s="22">
        <f t="shared" si="19"/>
        <v>-5703.5</v>
      </c>
      <c r="G93" s="22">
        <f t="shared" si="21"/>
        <v>2.4712350001209415E-2</v>
      </c>
      <c r="N93" s="22">
        <f t="shared" si="27"/>
        <v>2.4712350001209415E-2</v>
      </c>
      <c r="P93" s="176">
        <f t="shared" si="22"/>
        <v>-1.7047120537730703E-2</v>
      </c>
      <c r="Q93" s="208">
        <f t="shared" si="23"/>
        <v>28637.894</v>
      </c>
      <c r="R93" s="22">
        <f t="shared" si="24"/>
        <v>1.7438533796926079E-3</v>
      </c>
      <c r="S93" s="22">
        <v>1</v>
      </c>
      <c r="T93" s="22">
        <f t="shared" si="25"/>
        <v>1.7438533796926079E-3</v>
      </c>
      <c r="U93" s="176">
        <f t="shared" si="26"/>
        <v>4.1759470538940122E-2</v>
      </c>
    </row>
    <row r="94" spans="1:42" s="22" customFormat="1" ht="12.95" customHeight="1" x14ac:dyDescent="0.2">
      <c r="A94" s="154" t="s">
        <v>169</v>
      </c>
      <c r="B94" s="212" t="s">
        <v>61</v>
      </c>
      <c r="C94" s="211">
        <v>44455.3799</v>
      </c>
      <c r="D94" s="203" t="s">
        <v>40</v>
      </c>
      <c r="E94" s="22">
        <f t="shared" si="20"/>
        <v>-4891.0119165708829</v>
      </c>
      <c r="F94" s="22">
        <f t="shared" si="19"/>
        <v>-4891</v>
      </c>
      <c r="G94" s="22">
        <f t="shared" si="21"/>
        <v>-1.1718899993866216E-2</v>
      </c>
      <c r="N94" s="22">
        <f t="shared" si="27"/>
        <v>-1.1718899993866216E-2</v>
      </c>
      <c r="P94" s="176">
        <f t="shared" si="22"/>
        <v>-1.2055649802199494E-2</v>
      </c>
      <c r="Q94" s="208">
        <f t="shared" si="23"/>
        <v>29436.8799</v>
      </c>
      <c r="R94" s="22">
        <f t="shared" si="24"/>
        <v>1.1340043341249935E-7</v>
      </c>
      <c r="S94" s="22">
        <v>0.05</v>
      </c>
      <c r="T94" s="22">
        <f t="shared" si="25"/>
        <v>5.6700216706249677E-9</v>
      </c>
      <c r="U94" s="176">
        <f t="shared" si="26"/>
        <v>3.3674980833327782E-4</v>
      </c>
    </row>
    <row r="95" spans="1:42" s="22" customFormat="1" ht="12.95" customHeight="1" x14ac:dyDescent="0.2">
      <c r="A95" s="154" t="s">
        <v>169</v>
      </c>
      <c r="B95" s="212" t="s">
        <v>62</v>
      </c>
      <c r="C95" s="211">
        <v>45198.368300000002</v>
      </c>
      <c r="D95" s="203" t="s">
        <v>40</v>
      </c>
      <c r="E95" s="22">
        <f t="shared" si="20"/>
        <v>-4135.4910113471196</v>
      </c>
      <c r="F95" s="22">
        <f t="shared" si="19"/>
        <v>-4135.5</v>
      </c>
      <c r="G95" s="22">
        <f t="shared" si="21"/>
        <v>8.8395500060869381E-3</v>
      </c>
      <c r="N95" s="22">
        <f t="shared" si="27"/>
        <v>8.8395500060869381E-3</v>
      </c>
      <c r="P95" s="176">
        <f t="shared" si="22"/>
        <v>-8.1222642642426596E-3</v>
      </c>
      <c r="Q95" s="208">
        <f t="shared" si="23"/>
        <v>30179.868300000002</v>
      </c>
      <c r="R95" s="22">
        <f t="shared" si="24"/>
        <v>2.8770314334115681E-4</v>
      </c>
      <c r="S95" s="22">
        <v>0.05</v>
      </c>
      <c r="T95" s="22">
        <f t="shared" si="25"/>
        <v>1.4385157167057841E-5</v>
      </c>
      <c r="U95" s="176">
        <f t="shared" si="26"/>
        <v>1.6961814270329598E-2</v>
      </c>
    </row>
    <row r="96" spans="1:42" s="22" customFormat="1" ht="12.95" customHeight="1" x14ac:dyDescent="0.2">
      <c r="A96" s="154" t="s">
        <v>169</v>
      </c>
      <c r="B96" s="212" t="s">
        <v>62</v>
      </c>
      <c r="C96" s="211">
        <v>45551.393199999999</v>
      </c>
      <c r="D96" s="203" t="s">
        <v>40</v>
      </c>
      <c r="E96" s="22">
        <f t="shared" si="20"/>
        <v>-3776.5113933416096</v>
      </c>
      <c r="F96" s="22">
        <f t="shared" si="19"/>
        <v>-3776.5</v>
      </c>
      <c r="G96" s="22">
        <f t="shared" si="21"/>
        <v>-1.1204349997569807E-2</v>
      </c>
      <c r="N96" s="22">
        <f t="shared" si="27"/>
        <v>-1.1204349997569807E-2</v>
      </c>
      <c r="P96" s="176">
        <f t="shared" si="22"/>
        <v>-6.4922875763013324E-3</v>
      </c>
      <c r="Q96" s="208">
        <f t="shared" si="23"/>
        <v>30532.893199999999</v>
      </c>
      <c r="R96" s="22">
        <f t="shared" si="24"/>
        <v>2.2203532261930518E-5</v>
      </c>
      <c r="S96" s="22">
        <v>0.05</v>
      </c>
      <c r="T96" s="22">
        <f t="shared" si="25"/>
        <v>1.1101766130965259E-6</v>
      </c>
      <c r="U96" s="176">
        <f t="shared" si="26"/>
        <v>-4.7120624212684745E-3</v>
      </c>
    </row>
    <row r="97" spans="1:29" s="22" customFormat="1" ht="12.95" customHeight="1" x14ac:dyDescent="0.2">
      <c r="A97" s="154" t="s">
        <v>169</v>
      </c>
      <c r="B97" s="212" t="s">
        <v>61</v>
      </c>
      <c r="C97" s="211">
        <v>45582.357400000001</v>
      </c>
      <c r="D97" s="203" t="s">
        <v>40</v>
      </c>
      <c r="E97" s="22">
        <f t="shared" si="20"/>
        <v>-3745.0248985140574</v>
      </c>
      <c r="F97" s="22">
        <f t="shared" si="19"/>
        <v>-3745</v>
      </c>
      <c r="G97" s="22">
        <f t="shared" si="21"/>
        <v>-2.4485499998263549E-2</v>
      </c>
      <c r="N97" s="22">
        <f t="shared" si="27"/>
        <v>-2.4485499998263549E-2</v>
      </c>
      <c r="P97" s="176">
        <f t="shared" si="22"/>
        <v>-6.3566180896041059E-3</v>
      </c>
      <c r="Q97" s="208">
        <f t="shared" si="23"/>
        <v>30563.857400000001</v>
      </c>
      <c r="R97" s="22">
        <f t="shared" si="24"/>
        <v>3.286563592581196E-4</v>
      </c>
      <c r="S97" s="22">
        <v>0.05</v>
      </c>
      <c r="T97" s="22">
        <f t="shared" si="25"/>
        <v>1.643281796290598E-5</v>
      </c>
      <c r="U97" s="176">
        <f t="shared" si="26"/>
        <v>-1.8128881908659442E-2</v>
      </c>
    </row>
    <row r="98" spans="1:29" s="22" customFormat="1" ht="12.95" customHeight="1" x14ac:dyDescent="0.2">
      <c r="A98" s="154" t="s">
        <v>169</v>
      </c>
      <c r="B98" s="212" t="s">
        <v>61</v>
      </c>
      <c r="C98" s="211">
        <v>47360.388500000001</v>
      </c>
      <c r="D98" s="203" t="s">
        <v>160</v>
      </c>
      <c r="E98" s="22">
        <f t="shared" si="20"/>
        <v>-1937.0025038333329</v>
      </c>
      <c r="F98" s="22">
        <f t="shared" si="19"/>
        <v>-1937</v>
      </c>
      <c r="G98" s="22">
        <f t="shared" si="21"/>
        <v>-2.4622999990242533E-3</v>
      </c>
      <c r="N98" s="22">
        <f t="shared" si="27"/>
        <v>-2.4622999990242533E-3</v>
      </c>
      <c r="P98" s="176">
        <f t="shared" si="22"/>
        <v>-5.5708023479732172E-4</v>
      </c>
      <c r="Q98" s="208">
        <f t="shared" si="23"/>
        <v>32341.888500000001</v>
      </c>
      <c r="R98" s="22">
        <f t="shared" si="24"/>
        <v>3.6298623500009247E-6</v>
      </c>
      <c r="S98" s="22">
        <v>1</v>
      </c>
      <c r="T98" s="22">
        <f t="shared" si="25"/>
        <v>3.6298623500009247E-6</v>
      </c>
      <c r="U98" s="176">
        <f t="shared" si="26"/>
        <v>-1.9052197642269316E-3</v>
      </c>
    </row>
    <row r="99" spans="1:29" s="22" customFormat="1" ht="12.95" customHeight="1" x14ac:dyDescent="0.2">
      <c r="A99" s="154" t="s">
        <v>169</v>
      </c>
      <c r="B99" s="212" t="s">
        <v>62</v>
      </c>
      <c r="C99" s="211">
        <v>47385.464200000002</v>
      </c>
      <c r="D99" s="203" t="s">
        <v>160</v>
      </c>
      <c r="E99" s="22">
        <f t="shared" si="20"/>
        <v>-1911.5038344555601</v>
      </c>
      <c r="F99" s="22">
        <f t="shared" si="19"/>
        <v>-1911.5</v>
      </c>
      <c r="G99" s="22">
        <f t="shared" si="21"/>
        <v>-3.7708499949076213E-3</v>
      </c>
      <c r="N99" s="22">
        <f t="shared" si="27"/>
        <v>-3.7708499949076213E-3</v>
      </c>
      <c r="P99" s="176">
        <f t="shared" si="22"/>
        <v>-5.0322332538197583E-4</v>
      </c>
      <c r="Q99" s="208">
        <f t="shared" si="23"/>
        <v>32366.964200000002</v>
      </c>
      <c r="R99" s="22">
        <f t="shared" si="24"/>
        <v>1.0677384051395262E-5</v>
      </c>
      <c r="S99" s="22">
        <v>1</v>
      </c>
      <c r="T99" s="22">
        <f t="shared" si="25"/>
        <v>1.0677384051395262E-5</v>
      </c>
      <c r="U99" s="176">
        <f t="shared" si="26"/>
        <v>-3.2676266695256455E-3</v>
      </c>
    </row>
    <row r="100" spans="1:29" s="22" customFormat="1" ht="12.95" customHeight="1" x14ac:dyDescent="0.2">
      <c r="A100" s="154" t="s">
        <v>169</v>
      </c>
      <c r="B100" s="212" t="s">
        <v>62</v>
      </c>
      <c r="C100" s="211">
        <v>47386.448700000001</v>
      </c>
      <c r="D100" s="203" t="s">
        <v>160</v>
      </c>
      <c r="E100" s="22">
        <f t="shared" si="20"/>
        <v>-1910.502728205191</v>
      </c>
      <c r="F100" s="22">
        <f t="shared" si="19"/>
        <v>-1910.5</v>
      </c>
      <c r="G100" s="22">
        <f t="shared" si="21"/>
        <v>-2.6829499984160066E-3</v>
      </c>
      <c r="N100" s="22">
        <f t="shared" si="27"/>
        <v>-2.6829499984160066E-3</v>
      </c>
      <c r="P100" s="176">
        <f t="shared" si="22"/>
        <v>-5.0112712573890158E-4</v>
      </c>
      <c r="Q100" s="208">
        <f t="shared" si="23"/>
        <v>32367.948700000001</v>
      </c>
      <c r="R100" s="22">
        <f t="shared" si="24"/>
        <v>4.7603510477369747E-6</v>
      </c>
      <c r="S100" s="22">
        <v>1</v>
      </c>
      <c r="T100" s="22">
        <f t="shared" si="25"/>
        <v>4.7603510477369747E-6</v>
      </c>
      <c r="U100" s="176">
        <f t="shared" si="26"/>
        <v>-2.181822872677105E-3</v>
      </c>
    </row>
    <row r="101" spans="1:29" s="22" customFormat="1" ht="12.95" customHeight="1" x14ac:dyDescent="0.2">
      <c r="A101" s="154" t="s">
        <v>169</v>
      </c>
      <c r="B101" s="212" t="s">
        <v>62</v>
      </c>
      <c r="C101" s="211">
        <v>47388.419000000002</v>
      </c>
      <c r="D101" s="203" t="s">
        <v>160</v>
      </c>
      <c r="E101" s="22">
        <f t="shared" si="20"/>
        <v>-1908.4991937764394</v>
      </c>
      <c r="F101" s="22">
        <f t="shared" si="19"/>
        <v>-1908.5</v>
      </c>
      <c r="G101" s="22">
        <f t="shared" si="21"/>
        <v>7.9285000538220629E-4</v>
      </c>
      <c r="N101" s="22">
        <f t="shared" si="27"/>
        <v>7.9285000538220629E-4</v>
      </c>
      <c r="P101" s="176">
        <f t="shared" si="22"/>
        <v>-4.9693831196677592E-4</v>
      </c>
      <c r="Q101" s="208">
        <f t="shared" si="23"/>
        <v>32369.919000000002</v>
      </c>
      <c r="R101" s="22">
        <f t="shared" si="24"/>
        <v>1.6635539035699189E-6</v>
      </c>
      <c r="S101" s="22">
        <v>1</v>
      </c>
      <c r="T101" s="22">
        <f t="shared" si="25"/>
        <v>1.6635539035699189E-6</v>
      </c>
      <c r="U101" s="176">
        <f t="shared" si="26"/>
        <v>1.2897883173489822E-3</v>
      </c>
    </row>
    <row r="102" spans="1:29" s="22" customFormat="1" ht="12.95" customHeight="1" x14ac:dyDescent="0.2">
      <c r="A102" s="154" t="s">
        <v>167</v>
      </c>
      <c r="B102" s="202" t="s">
        <v>62</v>
      </c>
      <c r="C102" s="210">
        <v>47452.338000000003</v>
      </c>
      <c r="D102" s="203" t="s">
        <v>149</v>
      </c>
      <c r="E102" s="22">
        <f t="shared" si="20"/>
        <v>-1843.5020272782831</v>
      </c>
      <c r="F102" s="22">
        <f t="shared" si="19"/>
        <v>-1843.5</v>
      </c>
      <c r="G102" s="22">
        <f t="shared" si="21"/>
        <v>-1.9936499957111664E-3</v>
      </c>
      <c r="N102" s="22">
        <f t="shared" si="27"/>
        <v>-1.9936499957111664E-3</v>
      </c>
      <c r="P102" s="176">
        <f t="shared" si="22"/>
        <v>-3.6340434996840398E-4</v>
      </c>
      <c r="Q102" s="208">
        <f t="shared" si="23"/>
        <v>32433.838000000003</v>
      </c>
      <c r="R102" s="22">
        <f t="shared" si="24"/>
        <v>2.6577008654632364E-6</v>
      </c>
      <c r="S102" s="22">
        <v>1</v>
      </c>
      <c r="T102" s="22">
        <f t="shared" si="25"/>
        <v>2.6577008654632364E-6</v>
      </c>
      <c r="U102" s="176">
        <f t="shared" si="26"/>
        <v>-1.6302456457427624E-3</v>
      </c>
      <c r="Y102" s="176"/>
      <c r="Z102" s="176"/>
      <c r="AA102" s="176"/>
      <c r="AB102" s="176"/>
      <c r="AC102" s="176"/>
    </row>
    <row r="103" spans="1:29" s="22" customFormat="1" ht="12.95" customHeight="1" x14ac:dyDescent="0.2">
      <c r="A103" s="154" t="s">
        <v>167</v>
      </c>
      <c r="B103" s="202" t="s">
        <v>62</v>
      </c>
      <c r="C103" s="210">
        <v>47456.281999999999</v>
      </c>
      <c r="D103" s="203" t="s">
        <v>149</v>
      </c>
      <c r="E103" s="22">
        <f t="shared" si="20"/>
        <v>-1839.4915010706068</v>
      </c>
      <c r="F103" s="22">
        <f t="shared" si="19"/>
        <v>-1839.5</v>
      </c>
      <c r="G103" s="22">
        <f t="shared" si="21"/>
        <v>8.357949998753611E-3</v>
      </c>
      <c r="N103" s="22">
        <f t="shared" si="27"/>
        <v>8.357949998753611E-3</v>
      </c>
      <c r="P103" s="176">
        <f t="shared" si="22"/>
        <v>-3.5535180902898926E-4</v>
      </c>
      <c r="Q103" s="208">
        <f t="shared" si="23"/>
        <v>32437.781999999999</v>
      </c>
      <c r="R103" s="22">
        <f t="shared" si="24"/>
        <v>7.5921628393507538E-5</v>
      </c>
      <c r="S103" s="22">
        <v>1</v>
      </c>
      <c r="T103" s="22">
        <f t="shared" si="25"/>
        <v>7.5921628393507538E-5</v>
      </c>
      <c r="U103" s="176">
        <f t="shared" si="26"/>
        <v>8.7133018077826009E-3</v>
      </c>
    </row>
    <row r="104" spans="1:29" s="22" customFormat="1" ht="12.95" customHeight="1" x14ac:dyDescent="0.2">
      <c r="A104" s="154" t="s">
        <v>47</v>
      </c>
      <c r="B104" s="202"/>
      <c r="C104" s="203">
        <v>47770.470699999998</v>
      </c>
      <c r="D104" s="203"/>
      <c r="E104" s="22">
        <f t="shared" si="20"/>
        <v>-1520.0031604248097</v>
      </c>
      <c r="F104" s="22">
        <f t="shared" si="19"/>
        <v>-1520</v>
      </c>
      <c r="G104" s="22">
        <f t="shared" si="21"/>
        <v>-3.1079999971552752E-3</v>
      </c>
      <c r="N104" s="22">
        <f t="shared" si="27"/>
        <v>-3.1079999971552752E-3</v>
      </c>
      <c r="P104" s="176">
        <f t="shared" si="22"/>
        <v>2.2607948936292162E-4</v>
      </c>
      <c r="Q104" s="208">
        <f t="shared" si="23"/>
        <v>32751.970699999998</v>
      </c>
      <c r="R104" s="22">
        <f t="shared" si="24"/>
        <v>1.1116086022421442E-5</v>
      </c>
      <c r="S104" s="22">
        <v>0.1</v>
      </c>
      <c r="T104" s="22">
        <f t="shared" si="25"/>
        <v>1.1116086022421442E-6</v>
      </c>
      <c r="U104" s="176">
        <f t="shared" si="26"/>
        <v>-3.3340794865181966E-3</v>
      </c>
    </row>
    <row r="105" spans="1:29" s="22" customFormat="1" ht="12.95" customHeight="1" x14ac:dyDescent="0.2">
      <c r="A105" s="154" t="s">
        <v>47</v>
      </c>
      <c r="B105" s="202"/>
      <c r="C105" s="203">
        <v>47770.477500000001</v>
      </c>
      <c r="D105" s="203"/>
      <c r="E105" s="22">
        <f t="shared" si="20"/>
        <v>-1519.9962457244487</v>
      </c>
      <c r="F105" s="22">
        <f t="shared" si="19"/>
        <v>-1520</v>
      </c>
      <c r="G105" s="22">
        <f t="shared" si="21"/>
        <v>3.6920000056852587E-3</v>
      </c>
      <c r="N105" s="22">
        <f t="shared" si="27"/>
        <v>3.6920000056852587E-3</v>
      </c>
      <c r="P105" s="176">
        <f t="shared" si="22"/>
        <v>2.2607948936292162E-4</v>
      </c>
      <c r="Q105" s="208">
        <f t="shared" si="23"/>
        <v>32751.977500000001</v>
      </c>
      <c r="R105" s="22">
        <f t="shared" si="24"/>
        <v>1.2012605025464097E-5</v>
      </c>
      <c r="S105" s="22">
        <v>0.1</v>
      </c>
      <c r="T105" s="22">
        <f t="shared" si="25"/>
        <v>1.2012605025464099E-6</v>
      </c>
      <c r="U105" s="176">
        <f t="shared" si="26"/>
        <v>3.4659205163223373E-3</v>
      </c>
    </row>
    <row r="106" spans="1:29" s="22" customFormat="1" ht="12.95" customHeight="1" x14ac:dyDescent="0.2">
      <c r="A106" s="154" t="s">
        <v>49</v>
      </c>
      <c r="B106" s="202"/>
      <c r="C106" s="203">
        <v>47778.353999999999</v>
      </c>
      <c r="D106" s="203"/>
      <c r="E106" s="22">
        <f t="shared" si="20"/>
        <v>-1511.9868872876361</v>
      </c>
      <c r="F106" s="22">
        <f t="shared" si="19"/>
        <v>-1512</v>
      </c>
      <c r="G106" s="22">
        <f t="shared" si="21"/>
        <v>1.2895200001366902E-2</v>
      </c>
      <c r="M106" s="22">
        <f>G106</f>
        <v>1.2895200001366902E-2</v>
      </c>
      <c r="P106" s="176">
        <f t="shared" si="22"/>
        <v>2.3907234506898652E-4</v>
      </c>
      <c r="Q106" s="208">
        <f t="shared" si="23"/>
        <v>32759.853999999999</v>
      </c>
      <c r="R106" s="22">
        <f t="shared" si="24"/>
        <v>1.6017756725250894E-4</v>
      </c>
      <c r="S106" s="22">
        <v>0.1</v>
      </c>
      <c r="T106" s="22">
        <f t="shared" si="25"/>
        <v>1.6017756725250894E-5</v>
      </c>
      <c r="U106" s="176">
        <f t="shared" si="26"/>
        <v>1.2656127656297915E-2</v>
      </c>
    </row>
    <row r="107" spans="1:29" s="22" customFormat="1" ht="12.95" customHeight="1" x14ac:dyDescent="0.2">
      <c r="A107" s="154" t="s">
        <v>50</v>
      </c>
      <c r="B107" s="202" t="s">
        <v>62</v>
      </c>
      <c r="C107" s="203">
        <v>47805.411</v>
      </c>
      <c r="D107" s="203"/>
      <c r="E107" s="22">
        <f t="shared" si="20"/>
        <v>-1484.4734979364164</v>
      </c>
      <c r="F107" s="22">
        <f t="shared" si="19"/>
        <v>-1484.5</v>
      </c>
      <c r="G107" s="22">
        <f t="shared" si="21"/>
        <v>2.6062450000608806E-2</v>
      </c>
      <c r="M107" s="22">
        <f>G107</f>
        <v>2.6062450000608806E-2</v>
      </c>
      <c r="P107" s="176">
        <f t="shared" si="22"/>
        <v>2.8315189354760932E-4</v>
      </c>
      <c r="Q107" s="208">
        <f t="shared" si="23"/>
        <v>32786.911</v>
      </c>
      <c r="R107" s="22">
        <f t="shared" si="24"/>
        <v>6.6457221089272895E-4</v>
      </c>
      <c r="S107" s="22">
        <v>0.1</v>
      </c>
      <c r="T107" s="22">
        <f t="shared" si="25"/>
        <v>6.6457221089272897E-5</v>
      </c>
      <c r="U107" s="176">
        <f t="shared" si="26"/>
        <v>2.5779298107061196E-2</v>
      </c>
      <c r="Y107" s="176"/>
      <c r="Z107" s="176"/>
      <c r="AA107" s="176"/>
      <c r="AB107" s="176"/>
      <c r="AC107" s="176"/>
    </row>
    <row r="108" spans="1:29" s="22" customFormat="1" ht="12.95" customHeight="1" x14ac:dyDescent="0.2">
      <c r="A108" s="154" t="s">
        <v>700</v>
      </c>
      <c r="B108" s="202" t="s">
        <v>62</v>
      </c>
      <c r="C108" s="203">
        <v>47805.441099999996</v>
      </c>
      <c r="D108" s="203" t="s">
        <v>207</v>
      </c>
      <c r="E108" s="19">
        <f t="shared" si="20"/>
        <v>-1484.4428902186587</v>
      </c>
      <c r="F108" s="22">
        <f t="shared" ref="F108:F139" si="28">ROUND(2*E108,0)/2</f>
        <v>-1484.5</v>
      </c>
      <c r="G108" s="206">
        <f t="shared" si="21"/>
        <v>5.616244999691844E-2</v>
      </c>
      <c r="H108" s="207"/>
      <c r="N108" s="22">
        <f>G108</f>
        <v>5.616244999691844E-2</v>
      </c>
      <c r="O108" s="22">
        <f ca="1">+C$11+C$12*F108</f>
        <v>4.7074048094747821E-2</v>
      </c>
      <c r="P108" s="176">
        <f t="shared" si="22"/>
        <v>2.8315189354760932E-4</v>
      </c>
      <c r="Q108" s="208">
        <f t="shared" si="23"/>
        <v>32786.941099999996</v>
      </c>
      <c r="R108" s="22">
        <f t="shared" si="24"/>
        <v>3.1224959565253831E-3</v>
      </c>
      <c r="S108" s="22">
        <v>1</v>
      </c>
      <c r="T108" s="22">
        <f t="shared" si="25"/>
        <v>3.1224959565253831E-3</v>
      </c>
      <c r="U108" s="176">
        <f t="shared" si="26"/>
        <v>5.5879298103370834E-2</v>
      </c>
      <c r="Y108" s="176"/>
      <c r="Z108" s="176"/>
      <c r="AA108" s="176"/>
      <c r="AB108" s="176"/>
      <c r="AC108" s="176"/>
    </row>
    <row r="109" spans="1:29" s="22" customFormat="1" ht="12.95" customHeight="1" x14ac:dyDescent="0.2">
      <c r="A109" s="154" t="s">
        <v>50</v>
      </c>
      <c r="B109" s="202"/>
      <c r="C109" s="203">
        <v>47838.330999999998</v>
      </c>
      <c r="D109" s="203"/>
      <c r="E109" s="22">
        <f t="shared" si="20"/>
        <v>-1450.9982132617636</v>
      </c>
      <c r="F109" s="22">
        <f t="shared" si="28"/>
        <v>-1451</v>
      </c>
      <c r="G109" s="22">
        <f t="shared" si="21"/>
        <v>1.757099998940248E-3</v>
      </c>
      <c r="M109" s="22">
        <f>G109</f>
        <v>1.757099998940248E-3</v>
      </c>
      <c r="P109" s="176">
        <f t="shared" si="22"/>
        <v>3.3562763173995073E-4</v>
      </c>
      <c r="Q109" s="208">
        <f t="shared" si="23"/>
        <v>32819.830999999998</v>
      </c>
      <c r="R109" s="22">
        <f t="shared" si="24"/>
        <v>2.0205836907140167E-6</v>
      </c>
      <c r="S109" s="22">
        <v>0.1</v>
      </c>
      <c r="T109" s="22">
        <f t="shared" si="25"/>
        <v>2.0205836907140168E-7</v>
      </c>
      <c r="U109" s="176">
        <f t="shared" si="26"/>
        <v>1.4214723672002973E-3</v>
      </c>
      <c r="Y109" s="176"/>
      <c r="Z109" s="176"/>
      <c r="AA109" s="176"/>
      <c r="AB109" s="176"/>
      <c r="AC109" s="176"/>
    </row>
    <row r="110" spans="1:29" s="22" customFormat="1" ht="12.95" customHeight="1" x14ac:dyDescent="0.2">
      <c r="A110" s="154" t="s">
        <v>51</v>
      </c>
      <c r="B110" s="202"/>
      <c r="C110" s="203">
        <v>48069.447999999997</v>
      </c>
      <c r="D110" s="203"/>
      <c r="E110" s="22">
        <f t="shared" si="20"/>
        <v>-1215.9828011064744</v>
      </c>
      <c r="F110" s="22">
        <f t="shared" si="28"/>
        <v>-1216</v>
      </c>
      <c r="G110" s="22">
        <f t="shared" si="21"/>
        <v>1.6913599996769335E-2</v>
      </c>
      <c r="M110" s="22">
        <f>G110</f>
        <v>1.6913599996769335E-2</v>
      </c>
      <c r="P110" s="176">
        <f t="shared" si="22"/>
        <v>6.6603485720528736E-4</v>
      </c>
      <c r="Q110" s="208">
        <f t="shared" si="23"/>
        <v>33050.947999999997</v>
      </c>
      <c r="R110" s="22">
        <f t="shared" si="24"/>
        <v>2.6398337296437685E-4</v>
      </c>
      <c r="S110" s="22">
        <v>0.1</v>
      </c>
      <c r="T110" s="22">
        <f t="shared" si="25"/>
        <v>2.6398337296437688E-5</v>
      </c>
      <c r="U110" s="176">
        <f t="shared" si="26"/>
        <v>1.6247565139564046E-2</v>
      </c>
      <c r="Y110" s="176"/>
      <c r="Z110" s="176"/>
      <c r="AA110" s="176"/>
      <c r="AB110" s="176"/>
      <c r="AC110" s="176"/>
    </row>
    <row r="111" spans="1:29" s="22" customFormat="1" ht="12.95" customHeight="1" x14ac:dyDescent="0.2">
      <c r="A111" s="154" t="s">
        <v>52</v>
      </c>
      <c r="B111" s="202"/>
      <c r="C111" s="203">
        <v>48132.381000000001</v>
      </c>
      <c r="D111" s="203"/>
      <c r="E111" s="22">
        <f t="shared" si="20"/>
        <v>-1151.9882661602351</v>
      </c>
      <c r="F111" s="22">
        <f t="shared" si="28"/>
        <v>-1152</v>
      </c>
      <c r="G111" s="22">
        <f t="shared" si="21"/>
        <v>1.1539200007973704E-2</v>
      </c>
      <c r="M111" s="22">
        <f>G111</f>
        <v>1.1539200007973704E-2</v>
      </c>
      <c r="P111" s="176">
        <f t="shared" si="22"/>
        <v>7.4458270219370686E-4</v>
      </c>
      <c r="Q111" s="208">
        <f t="shared" si="23"/>
        <v>33113.881000000001</v>
      </c>
      <c r="R111" s="22">
        <f t="shared" si="24"/>
        <v>1.1652376277824502E-4</v>
      </c>
      <c r="S111" s="22">
        <v>0.1</v>
      </c>
      <c r="T111" s="22">
        <f t="shared" si="25"/>
        <v>1.1652376277824503E-5</v>
      </c>
      <c r="U111" s="176">
        <f t="shared" si="26"/>
        <v>1.0794617305779998E-2</v>
      </c>
      <c r="Y111" s="176"/>
      <c r="Z111" s="176"/>
      <c r="AA111" s="176"/>
      <c r="AB111" s="176"/>
      <c r="AC111" s="176"/>
    </row>
    <row r="112" spans="1:29" s="22" customFormat="1" ht="12.95" customHeight="1" x14ac:dyDescent="0.2">
      <c r="A112" s="154" t="s">
        <v>52</v>
      </c>
      <c r="B112" s="202" t="s">
        <v>62</v>
      </c>
      <c r="C112" s="203">
        <v>48163.364000000001</v>
      </c>
      <c r="D112" s="203"/>
      <c r="E112" s="22">
        <f t="shared" si="20"/>
        <v>-1120.4826542199303</v>
      </c>
      <c r="F112" s="22">
        <f t="shared" si="28"/>
        <v>-1120.5</v>
      </c>
      <c r="G112" s="22">
        <f t="shared" si="21"/>
        <v>1.705805000528926E-2</v>
      </c>
      <c r="M112" s="22">
        <f>G112</f>
        <v>1.705805000528926E-2</v>
      </c>
      <c r="P112" s="176">
        <f t="shared" si="22"/>
        <v>7.8144528255520078E-4</v>
      </c>
      <c r="Q112" s="208">
        <f t="shared" si="23"/>
        <v>33144.864000000001</v>
      </c>
      <c r="R112" s="22">
        <f t="shared" si="24"/>
        <v>2.6492786130012869E-4</v>
      </c>
      <c r="S112" s="22">
        <v>0.1</v>
      </c>
      <c r="T112" s="22">
        <f t="shared" si="25"/>
        <v>2.6492786130012869E-5</v>
      </c>
      <c r="U112" s="176">
        <f t="shared" si="26"/>
        <v>1.627660472273406E-2</v>
      </c>
      <c r="Y112" s="176"/>
      <c r="Z112" s="176"/>
      <c r="AA112" s="176"/>
      <c r="AB112" s="176"/>
      <c r="AC112" s="176"/>
    </row>
    <row r="113" spans="1:29" s="22" customFormat="1" ht="12.95" customHeight="1" x14ac:dyDescent="0.2">
      <c r="A113" s="154" t="s">
        <v>53</v>
      </c>
      <c r="B113" s="202"/>
      <c r="C113" s="203">
        <v>49133.482100000001</v>
      </c>
      <c r="D113" s="203"/>
      <c r="E113" s="22">
        <f t="shared" si="20"/>
        <v>-134.00089341995681</v>
      </c>
      <c r="F113" s="22">
        <f t="shared" si="28"/>
        <v>-134</v>
      </c>
      <c r="G113" s="22">
        <f t="shared" si="21"/>
        <v>-8.7859999621286988E-4</v>
      </c>
      <c r="N113" s="22">
        <f>G113</f>
        <v>-8.7859999621286988E-4</v>
      </c>
      <c r="P113" s="176">
        <f t="shared" si="22"/>
        <v>1.3357580873717809E-3</v>
      </c>
      <c r="Q113" s="208">
        <f t="shared" si="23"/>
        <v>34114.982100000001</v>
      </c>
      <c r="R113" s="22">
        <f t="shared" si="24"/>
        <v>4.9033817223366879E-6</v>
      </c>
      <c r="S113" s="22">
        <v>0.1</v>
      </c>
      <c r="T113" s="22">
        <f t="shared" si="25"/>
        <v>4.9033817223366883E-7</v>
      </c>
      <c r="U113" s="176">
        <f t="shared" si="26"/>
        <v>-2.214358083584651E-3</v>
      </c>
      <c r="Y113" s="176"/>
      <c r="Z113" s="176"/>
      <c r="AA113" s="176"/>
      <c r="AB113" s="176"/>
      <c r="AC113" s="176"/>
    </row>
    <row r="114" spans="1:29" s="22" customFormat="1" ht="12.95" customHeight="1" x14ac:dyDescent="0.2">
      <c r="A114" s="154" t="s">
        <v>153</v>
      </c>
      <c r="B114" s="202"/>
      <c r="C114" s="203">
        <v>49265.258800000003</v>
      </c>
      <c r="D114" s="203"/>
      <c r="E114" s="22">
        <f t="shared" si="20"/>
        <v>-1.4236147732337803E-3</v>
      </c>
      <c r="F114" s="22">
        <f t="shared" si="28"/>
        <v>0</v>
      </c>
      <c r="G114" s="22">
        <f t="shared" si="21"/>
        <v>-1.3999999937368557E-3</v>
      </c>
      <c r="N114" s="22">
        <f>G114</f>
        <v>-1.3999999937368557E-3</v>
      </c>
      <c r="P114" s="176">
        <f t="shared" si="22"/>
        <v>1.3213267817920699E-3</v>
      </c>
      <c r="Q114" s="208">
        <f t="shared" si="23"/>
        <v>34246.758800000003</v>
      </c>
      <c r="R114" s="22">
        <f t="shared" si="24"/>
        <v>7.4056194192106581E-6</v>
      </c>
      <c r="S114" s="22">
        <v>1</v>
      </c>
      <c r="T114" s="22">
        <f t="shared" si="25"/>
        <v>7.4056194192106581E-6</v>
      </c>
      <c r="U114" s="176">
        <f t="shared" si="26"/>
        <v>-2.7213267755289254E-3</v>
      </c>
      <c r="Y114" s="176"/>
      <c r="Z114" s="176"/>
      <c r="AA114" s="176"/>
      <c r="AB114" s="176"/>
      <c r="AC114" s="176"/>
    </row>
    <row r="115" spans="1:29" s="22" customFormat="1" ht="12.95" customHeight="1" x14ac:dyDescent="0.2">
      <c r="A115" s="154" t="s">
        <v>153</v>
      </c>
      <c r="B115" s="202" t="s">
        <v>62</v>
      </c>
      <c r="C115" s="203">
        <v>49295.253299999997</v>
      </c>
      <c r="D115" s="203"/>
      <c r="E115" s="22">
        <f t="shared" si="20"/>
        <v>30.499014604355271</v>
      </c>
      <c r="F115" s="22">
        <f t="shared" si="28"/>
        <v>30.5</v>
      </c>
      <c r="G115" s="22">
        <f t="shared" si="21"/>
        <v>-9.6905000100377947E-4</v>
      </c>
      <c r="N115" s="22">
        <f>G115</f>
        <v>-9.6905000100377947E-4</v>
      </c>
      <c r="P115" s="176">
        <f t="shared" si="22"/>
        <v>1.3150438076219438E-3</v>
      </c>
      <c r="Q115" s="208">
        <f t="shared" si="23"/>
        <v>34276.753299999997</v>
      </c>
      <c r="R115" s="22">
        <f t="shared" si="24"/>
        <v>5.2170845266023619E-6</v>
      </c>
      <c r="S115" s="22">
        <v>1</v>
      </c>
      <c r="T115" s="22">
        <f t="shared" si="25"/>
        <v>5.2170845266023619E-6</v>
      </c>
      <c r="U115" s="176">
        <f t="shared" si="26"/>
        <v>-2.2840938086257233E-3</v>
      </c>
      <c r="Y115" s="176"/>
      <c r="Z115" s="176"/>
      <c r="AA115" s="176"/>
      <c r="AB115" s="176"/>
      <c r="AC115" s="176"/>
    </row>
    <row r="116" spans="1:29" s="22" customFormat="1" ht="12.95" customHeight="1" x14ac:dyDescent="0.2">
      <c r="A116" s="154" t="s">
        <v>55</v>
      </c>
      <c r="B116" s="202"/>
      <c r="C116" s="203">
        <v>49546.482000000004</v>
      </c>
      <c r="D116" s="203">
        <v>6.0000000000000001E-3</v>
      </c>
      <c r="E116" s="22">
        <f t="shared" si="20"/>
        <v>285.96536487603379</v>
      </c>
      <c r="F116" s="22">
        <f t="shared" si="28"/>
        <v>286</v>
      </c>
      <c r="G116" s="22">
        <f t="shared" si="21"/>
        <v>-3.4060599995427765E-2</v>
      </c>
      <c r="M116" s="22">
        <f>G116</f>
        <v>-3.4060599995427765E-2</v>
      </c>
      <c r="P116" s="176">
        <f t="shared" si="22"/>
        <v>1.2187436462883891E-3</v>
      </c>
      <c r="Q116" s="208">
        <f t="shared" si="23"/>
        <v>34527.982000000004</v>
      </c>
      <c r="R116" s="22">
        <f t="shared" si="24"/>
        <v>1.2446320877902983E-3</v>
      </c>
      <c r="S116" s="22">
        <v>0.1</v>
      </c>
      <c r="T116" s="22">
        <f t="shared" si="25"/>
        <v>1.2446320877902985E-4</v>
      </c>
      <c r="U116" s="176">
        <f t="shared" si="26"/>
        <v>-3.5279343641716157E-2</v>
      </c>
    </row>
    <row r="117" spans="1:29" s="22" customFormat="1" ht="12.95" customHeight="1" x14ac:dyDescent="0.2">
      <c r="A117" s="154" t="s">
        <v>55</v>
      </c>
      <c r="B117" s="202"/>
      <c r="C117" s="203">
        <v>49547.462</v>
      </c>
      <c r="D117" s="203">
        <v>2E-3</v>
      </c>
      <c r="E117" s="22">
        <f t="shared" ref="E117:E148" si="29">+(C117-C$7)/C$8</f>
        <v>286.96189522175143</v>
      </c>
      <c r="F117" s="22">
        <f t="shared" si="28"/>
        <v>287</v>
      </c>
      <c r="G117" s="22">
        <f t="shared" ref="G117:G130" si="30">+C117-(C$7+F117*C$8)</f>
        <v>-3.7472699994395953E-2</v>
      </c>
      <c r="M117" s="22">
        <f>G117</f>
        <v>-3.7472699994395953E-2</v>
      </c>
      <c r="P117" s="176">
        <f t="shared" ref="P117:P148" si="31">+D$11+D$12*F117+D$13*F117^2</f>
        <v>1.2182134569089407E-3</v>
      </c>
      <c r="Q117" s="208">
        <f t="shared" ref="Q117:Q148" si="32">C117-15018.5</f>
        <v>34528.962</v>
      </c>
      <c r="R117" s="22">
        <f t="shared" ref="R117:R130" si="33">+(P117-G117)^2</f>
        <v>1.4969867836963661E-3</v>
      </c>
      <c r="S117" s="22">
        <v>0.6</v>
      </c>
      <c r="T117" s="22">
        <f t="shared" ref="T117:T130" si="34">S117*R117</f>
        <v>8.9819207021781965E-4</v>
      </c>
      <c r="U117" s="176">
        <f t="shared" ref="U117:U130" si="35">+G117-P117</f>
        <v>-3.8690913451304897E-2</v>
      </c>
    </row>
    <row r="118" spans="1:29" s="22" customFormat="1" ht="12.95" customHeight="1" x14ac:dyDescent="0.2">
      <c r="A118" s="154" t="s">
        <v>209</v>
      </c>
      <c r="B118" s="202"/>
      <c r="C118" s="203">
        <v>50251.654999999999</v>
      </c>
      <c r="D118" s="203"/>
      <c r="E118" s="19">
        <f t="shared" si="29"/>
        <v>1003.0330112879451</v>
      </c>
      <c r="F118" s="22">
        <f t="shared" si="28"/>
        <v>1003</v>
      </c>
      <c r="G118" s="206">
        <f t="shared" si="30"/>
        <v>3.2463700001244433E-2</v>
      </c>
      <c r="H118" s="207"/>
      <c r="N118" s="22">
        <f>G118</f>
        <v>3.2463700001244433E-2</v>
      </c>
      <c r="O118" s="22">
        <f ca="1">+C$11+C$12*F118</f>
        <v>2.3309914061636752E-2</v>
      </c>
      <c r="P118" s="176">
        <f t="shared" si="31"/>
        <v>5.3181411030895286E-4</v>
      </c>
      <c r="Q118" s="208">
        <f t="shared" si="32"/>
        <v>35233.154999999999</v>
      </c>
      <c r="R118" s="22">
        <f t="shared" si="33"/>
        <v>1.0196453365517242E-3</v>
      </c>
      <c r="S118" s="22">
        <v>1</v>
      </c>
      <c r="T118" s="22">
        <f t="shared" si="34"/>
        <v>1.0196453365517242E-3</v>
      </c>
      <c r="U118" s="176">
        <f t="shared" si="35"/>
        <v>3.1931885890935478E-2</v>
      </c>
      <c r="Y118" s="176"/>
      <c r="Z118" s="176"/>
      <c r="AA118" s="176"/>
      <c r="AB118" s="176"/>
      <c r="AC118" s="176"/>
    </row>
    <row r="119" spans="1:29" s="22" customFormat="1" ht="12.95" customHeight="1" x14ac:dyDescent="0.2">
      <c r="A119" s="154" t="s">
        <v>56</v>
      </c>
      <c r="B119" s="202"/>
      <c r="C119" s="203">
        <v>50678.392999999996</v>
      </c>
      <c r="D119" s="203">
        <v>5.0000000000000001E-3</v>
      </c>
      <c r="E119" s="22">
        <f t="shared" si="29"/>
        <v>1436.9690997294008</v>
      </c>
      <c r="F119" s="22">
        <f t="shared" si="28"/>
        <v>1437</v>
      </c>
      <c r="G119" s="22">
        <f t="shared" si="30"/>
        <v>-3.0387699996936135E-2</v>
      </c>
      <c r="M119" s="22">
        <f>G119</f>
        <v>-3.0387699996936135E-2</v>
      </c>
      <c r="P119" s="176">
        <f t="shared" si="31"/>
        <v>-1.8249860241766253E-4</v>
      </c>
      <c r="Q119" s="208">
        <f t="shared" si="32"/>
        <v>35659.892999999996</v>
      </c>
      <c r="R119" s="22">
        <f t="shared" si="33"/>
        <v>9.1235419128342062E-4</v>
      </c>
      <c r="S119" s="22">
        <v>0.1</v>
      </c>
      <c r="T119" s="22">
        <f t="shared" si="34"/>
        <v>9.1235419128342062E-5</v>
      </c>
      <c r="U119" s="176">
        <f t="shared" si="35"/>
        <v>-3.0205201394518471E-2</v>
      </c>
      <c r="Y119" s="176"/>
      <c r="Z119" s="176"/>
      <c r="AA119" s="176"/>
      <c r="AB119" s="176"/>
      <c r="AC119" s="176"/>
    </row>
    <row r="120" spans="1:29" s="22" customFormat="1" ht="12.95" customHeight="1" x14ac:dyDescent="0.2">
      <c r="A120" s="154" t="s">
        <v>709</v>
      </c>
      <c r="B120" s="202" t="s">
        <v>61</v>
      </c>
      <c r="C120" s="203">
        <v>51305.83</v>
      </c>
      <c r="D120" s="203" t="s">
        <v>708</v>
      </c>
      <c r="E120" s="19">
        <f t="shared" si="29"/>
        <v>2074.98951863619</v>
      </c>
      <c r="F120" s="22">
        <f t="shared" si="28"/>
        <v>2075</v>
      </c>
      <c r="G120" s="206">
        <f t="shared" si="30"/>
        <v>-1.030749999335967E-2</v>
      </c>
      <c r="H120" s="207"/>
      <c r="N120" s="22">
        <f>G120</f>
        <v>-1.030749999335967E-2</v>
      </c>
      <c r="O120" s="22">
        <f t="shared" ref="O120:O167" ca="1" si="36">+C$11+C$12*F120</f>
        <v>1.306864705319653E-2</v>
      </c>
      <c r="P120" s="176">
        <f t="shared" si="31"/>
        <v>-1.6412815610065395E-3</v>
      </c>
      <c r="Q120" s="208">
        <f t="shared" si="32"/>
        <v>36287.33</v>
      </c>
      <c r="R120" s="22">
        <f t="shared" si="33"/>
        <v>7.5103341917257151E-5</v>
      </c>
      <c r="S120" s="22">
        <v>1</v>
      </c>
      <c r="T120" s="22">
        <f t="shared" si="34"/>
        <v>7.5103341917257151E-5</v>
      </c>
      <c r="U120" s="176">
        <f t="shared" si="35"/>
        <v>-8.6662184323531306E-3</v>
      </c>
      <c r="Y120" s="176"/>
      <c r="Z120" s="176"/>
      <c r="AA120" s="176"/>
      <c r="AB120" s="176"/>
      <c r="AC120" s="176"/>
    </row>
    <row r="121" spans="1:29" s="22" customFormat="1" ht="12.95" customHeight="1" x14ac:dyDescent="0.2">
      <c r="A121" s="154" t="s">
        <v>36</v>
      </c>
      <c r="B121" s="202" t="s">
        <v>62</v>
      </c>
      <c r="C121" s="203">
        <v>51479.400999999998</v>
      </c>
      <c r="D121" s="203">
        <v>5.0000000000000001E-3</v>
      </c>
      <c r="E121" s="22">
        <f t="shared" si="29"/>
        <v>2251.4882621436132</v>
      </c>
      <c r="F121" s="22">
        <f t="shared" si="28"/>
        <v>2251.5</v>
      </c>
      <c r="G121" s="206">
        <f t="shared" si="30"/>
        <v>-1.1543150001671165E-2</v>
      </c>
      <c r="K121" s="22">
        <f>+G121</f>
        <v>-1.1543150001671165E-2</v>
      </c>
      <c r="O121" s="22">
        <f t="shared" ca="1" si="36"/>
        <v>1.1382468296676284E-2</v>
      </c>
      <c r="P121" s="176">
        <f t="shared" si="31"/>
        <v>-2.1307561607911809E-3</v>
      </c>
      <c r="Q121" s="208">
        <f t="shared" si="32"/>
        <v>36460.900999999998</v>
      </c>
      <c r="R121" s="22">
        <f t="shared" si="33"/>
        <v>8.8593157815835484E-5</v>
      </c>
      <c r="S121" s="22">
        <v>0.1</v>
      </c>
      <c r="T121" s="22">
        <f t="shared" si="34"/>
        <v>8.8593157815835494E-6</v>
      </c>
      <c r="U121" s="176">
        <f t="shared" si="35"/>
        <v>-9.4123938408799852E-3</v>
      </c>
      <c r="Y121" s="176"/>
      <c r="Z121" s="176"/>
      <c r="AA121" s="176"/>
      <c r="AB121" s="176"/>
      <c r="AC121" s="176"/>
    </row>
    <row r="122" spans="1:29" s="22" customFormat="1" ht="12.95" customHeight="1" x14ac:dyDescent="0.2">
      <c r="A122" s="213" t="s">
        <v>24</v>
      </c>
      <c r="B122" s="214" t="s">
        <v>62</v>
      </c>
      <c r="C122" s="203">
        <v>51749.84691</v>
      </c>
      <c r="D122" s="203">
        <v>2.0000000000000001E-4</v>
      </c>
      <c r="E122" s="22">
        <f t="shared" si="29"/>
        <v>2526.4959725429485</v>
      </c>
      <c r="F122" s="22">
        <f t="shared" si="28"/>
        <v>2526.5</v>
      </c>
      <c r="G122" s="206">
        <f t="shared" si="30"/>
        <v>-3.9606499994988553E-3</v>
      </c>
      <c r="L122" s="22">
        <f>G122</f>
        <v>-3.9606499994988553E-3</v>
      </c>
      <c r="O122" s="22">
        <f t="shared" ca="1" si="36"/>
        <v>8.7552775995484305E-3</v>
      </c>
      <c r="P122" s="176">
        <f t="shared" si="31"/>
        <v>-2.9675913700417198E-3</v>
      </c>
      <c r="Q122" s="208">
        <f t="shared" si="32"/>
        <v>36731.34691</v>
      </c>
      <c r="R122" s="22">
        <f t="shared" si="33"/>
        <v>9.8616544153928436E-7</v>
      </c>
      <c r="S122" s="22">
        <v>1</v>
      </c>
      <c r="T122" s="22">
        <f t="shared" si="34"/>
        <v>9.8616544153928436E-7</v>
      </c>
      <c r="U122" s="176">
        <f t="shared" si="35"/>
        <v>-9.9305862945713551E-4</v>
      </c>
      <c r="Y122" s="176"/>
      <c r="Z122" s="176"/>
      <c r="AA122" s="176"/>
      <c r="AB122" s="176"/>
      <c r="AC122" s="176"/>
    </row>
    <row r="123" spans="1:29" s="22" customFormat="1" ht="12.95" customHeight="1" x14ac:dyDescent="0.2">
      <c r="A123" s="203" t="s">
        <v>65</v>
      </c>
      <c r="B123" s="202" t="s">
        <v>62</v>
      </c>
      <c r="C123" s="203">
        <v>52192.3848</v>
      </c>
      <c r="D123" s="203">
        <v>8.9999999999999998E-4</v>
      </c>
      <c r="E123" s="22">
        <f t="shared" si="29"/>
        <v>2976.4984587844738</v>
      </c>
      <c r="F123" s="22">
        <f t="shared" si="28"/>
        <v>2976.5</v>
      </c>
      <c r="G123" s="206">
        <f t="shared" si="30"/>
        <v>-1.5156499939621426E-3</v>
      </c>
      <c r="H123" s="207"/>
      <c r="K123" s="22">
        <f>G123</f>
        <v>-1.5156499939621426E-3</v>
      </c>
      <c r="O123" s="22">
        <f t="shared" ca="1" si="36"/>
        <v>4.4562382769755722E-3</v>
      </c>
      <c r="P123" s="176">
        <f t="shared" si="31"/>
        <v>-4.5319204011388323E-3</v>
      </c>
      <c r="Q123" s="208">
        <f t="shared" si="32"/>
        <v>37173.8848</v>
      </c>
      <c r="R123" s="22">
        <f t="shared" si="33"/>
        <v>9.097887169209833E-6</v>
      </c>
      <c r="S123" s="22">
        <v>1</v>
      </c>
      <c r="T123" s="22">
        <f t="shared" si="34"/>
        <v>9.097887169209833E-6</v>
      </c>
      <c r="U123" s="176">
        <f t="shared" si="35"/>
        <v>3.0162704071766896E-3</v>
      </c>
      <c r="Y123" s="176"/>
      <c r="Z123" s="176"/>
      <c r="AA123" s="176"/>
      <c r="AB123" s="176"/>
      <c r="AC123" s="176"/>
    </row>
    <row r="124" spans="1:29" s="22" customFormat="1" ht="12.95" customHeight="1" x14ac:dyDescent="0.2">
      <c r="A124" s="203" t="s">
        <v>65</v>
      </c>
      <c r="B124" s="202" t="s">
        <v>62</v>
      </c>
      <c r="C124" s="203">
        <v>52195.331700000002</v>
      </c>
      <c r="D124" s="203">
        <v>2.0999999999999999E-3</v>
      </c>
      <c r="E124" s="22">
        <f t="shared" si="29"/>
        <v>2979.4950662087699</v>
      </c>
      <c r="F124" s="22">
        <f t="shared" si="28"/>
        <v>2979.5</v>
      </c>
      <c r="G124" s="206">
        <f t="shared" si="30"/>
        <v>-4.851949997828342E-3</v>
      </c>
      <c r="H124" s="207"/>
      <c r="K124" s="22">
        <f>G124</f>
        <v>-4.851949997828342E-3</v>
      </c>
      <c r="O124" s="22">
        <f t="shared" ca="1" si="36"/>
        <v>4.4275780148250871E-3</v>
      </c>
      <c r="P124" s="176">
        <f t="shared" si="31"/>
        <v>-4.5431613802725647E-3</v>
      </c>
      <c r="Q124" s="208">
        <f t="shared" si="32"/>
        <v>37176.831700000002</v>
      </c>
      <c r="R124" s="22">
        <f t="shared" si="33"/>
        <v>9.5350410332008098E-8</v>
      </c>
      <c r="S124" s="22">
        <v>0.6</v>
      </c>
      <c r="T124" s="22">
        <f t="shared" si="34"/>
        <v>5.7210246199204858E-8</v>
      </c>
      <c r="U124" s="176">
        <f t="shared" si="35"/>
        <v>-3.0878861755577729E-4</v>
      </c>
    </row>
    <row r="125" spans="1:29" s="22" customFormat="1" ht="12.95" customHeight="1" x14ac:dyDescent="0.2">
      <c r="A125" s="203" t="s">
        <v>66</v>
      </c>
      <c r="B125" s="202" t="s">
        <v>62</v>
      </c>
      <c r="C125" s="203">
        <v>52548.373899999999</v>
      </c>
      <c r="D125" s="203">
        <v>2.5000000000000001E-3</v>
      </c>
      <c r="E125" s="22">
        <f t="shared" si="29"/>
        <v>3338.4922760254849</v>
      </c>
      <c r="F125" s="22">
        <f t="shared" si="28"/>
        <v>3338.5</v>
      </c>
      <c r="G125" s="206">
        <f t="shared" si="30"/>
        <v>-7.5958500019623898E-3</v>
      </c>
      <c r="H125" s="207"/>
      <c r="K125" s="22">
        <f>G125</f>
        <v>-7.5958500019623898E-3</v>
      </c>
      <c r="O125" s="22">
        <f t="shared" ca="1" si="36"/>
        <v>9.9789997748363224E-4</v>
      </c>
      <c r="P125" s="176">
        <f t="shared" si="31"/>
        <v>-5.9659929218627006E-3</v>
      </c>
      <c r="Q125" s="208">
        <f t="shared" si="32"/>
        <v>37529.873899999999</v>
      </c>
      <c r="R125" s="22">
        <f t="shared" si="33"/>
        <v>2.6564341015510847E-6</v>
      </c>
      <c r="S125" s="22">
        <v>0.6</v>
      </c>
      <c r="T125" s="22">
        <f t="shared" si="34"/>
        <v>1.5938604609306508E-6</v>
      </c>
      <c r="U125" s="176">
        <f t="shared" si="35"/>
        <v>-1.6298570800996892E-3</v>
      </c>
    </row>
    <row r="126" spans="1:29" s="22" customFormat="1" ht="12.95" customHeight="1" x14ac:dyDescent="0.2">
      <c r="A126" s="154" t="s">
        <v>538</v>
      </c>
      <c r="B126" s="202" t="s">
        <v>62</v>
      </c>
      <c r="C126" s="203">
        <v>52548.385000000002</v>
      </c>
      <c r="D126" s="203" t="s">
        <v>207</v>
      </c>
      <c r="E126" s="19">
        <f t="shared" si="29"/>
        <v>3338.5035632569552</v>
      </c>
      <c r="F126" s="22">
        <f t="shared" si="28"/>
        <v>3338.5</v>
      </c>
      <c r="G126" s="206">
        <f t="shared" si="30"/>
        <v>3.5041500013903715E-3</v>
      </c>
      <c r="H126" s="207"/>
      <c r="N126" s="22">
        <f>G126</f>
        <v>3.5041500013903715E-3</v>
      </c>
      <c r="O126" s="22">
        <f t="shared" ca="1" si="36"/>
        <v>9.9789997748363224E-4</v>
      </c>
      <c r="P126" s="176">
        <f t="shared" si="31"/>
        <v>-5.9659929218627006E-3</v>
      </c>
      <c r="Q126" s="208">
        <f t="shared" si="32"/>
        <v>37529.885000000002</v>
      </c>
      <c r="R126" s="22">
        <f t="shared" si="33"/>
        <v>8.9683606986840241E-5</v>
      </c>
      <c r="S126" s="22">
        <v>0.1</v>
      </c>
      <c r="T126" s="22">
        <f t="shared" si="34"/>
        <v>8.9683606986840248E-6</v>
      </c>
      <c r="U126" s="176">
        <f t="shared" si="35"/>
        <v>9.4701429232530721E-3</v>
      </c>
      <c r="V126" s="22">
        <f>LEN(C126)</f>
        <v>9</v>
      </c>
    </row>
    <row r="127" spans="1:29" s="22" customFormat="1" ht="12.95" customHeight="1" x14ac:dyDescent="0.2">
      <c r="A127" s="215" t="s">
        <v>75</v>
      </c>
      <c r="B127" s="216" t="s">
        <v>62</v>
      </c>
      <c r="C127" s="217">
        <v>52625.082000000002</v>
      </c>
      <c r="D127" s="217">
        <v>3.0000000000000001E-3</v>
      </c>
      <c r="E127" s="22">
        <f t="shared" si="29"/>
        <v>3416.4942652220825</v>
      </c>
      <c r="F127" s="22">
        <f t="shared" si="28"/>
        <v>3416.5</v>
      </c>
      <c r="G127" s="206">
        <f t="shared" si="30"/>
        <v>-5.6396499930997379E-3</v>
      </c>
      <c r="H127" s="207"/>
      <c r="K127" s="22">
        <f>G127</f>
        <v>-5.6396499930997379E-3</v>
      </c>
      <c r="O127" s="22">
        <f t="shared" ca="1" si="36"/>
        <v>2.5273316157100462E-4</v>
      </c>
      <c r="P127" s="176">
        <f t="shared" si="31"/>
        <v>-6.2955011135062263E-3</v>
      </c>
      <c r="Q127" s="208">
        <f t="shared" si="32"/>
        <v>37606.582000000002</v>
      </c>
      <c r="R127" s="22">
        <f t="shared" si="33"/>
        <v>4.3014069213844619E-7</v>
      </c>
      <c r="S127" s="22">
        <v>0.4</v>
      </c>
      <c r="T127" s="22">
        <f t="shared" si="34"/>
        <v>1.7205627685537848E-7</v>
      </c>
      <c r="U127" s="176">
        <f t="shared" si="35"/>
        <v>6.5585112040648843E-4</v>
      </c>
    </row>
    <row r="128" spans="1:29" s="22" customFormat="1" ht="12.95" customHeight="1" x14ac:dyDescent="0.2">
      <c r="A128" s="154" t="s">
        <v>67</v>
      </c>
      <c r="B128" s="202" t="s">
        <v>62</v>
      </c>
      <c r="C128" s="203">
        <v>52834.545100000003</v>
      </c>
      <c r="D128" s="203">
        <v>6.8999999999999999E-3</v>
      </c>
      <c r="E128" s="22">
        <f t="shared" si="29"/>
        <v>3629.4905258944914</v>
      </c>
      <c r="F128" s="22">
        <f t="shared" si="28"/>
        <v>3629.5</v>
      </c>
      <c r="G128" s="206">
        <f t="shared" si="30"/>
        <v>-9.3169499959913082E-3</v>
      </c>
      <c r="H128" s="207"/>
      <c r="K128" s="22">
        <f>G128</f>
        <v>-9.3169499959913082E-3</v>
      </c>
      <c r="O128" s="22">
        <f t="shared" ca="1" si="36"/>
        <v>-1.7821454511134857E-3</v>
      </c>
      <c r="P128" s="176">
        <f t="shared" si="31"/>
        <v>-7.2323520971569067E-3</v>
      </c>
      <c r="Q128" s="208">
        <f t="shared" si="32"/>
        <v>37816.045100000003</v>
      </c>
      <c r="R128" s="22">
        <f t="shared" si="33"/>
        <v>4.3455483998248018E-6</v>
      </c>
      <c r="S128" s="22">
        <v>0.1</v>
      </c>
      <c r="T128" s="22">
        <f t="shared" si="34"/>
        <v>4.345548399824802E-7</v>
      </c>
      <c r="U128" s="176">
        <f t="shared" si="35"/>
        <v>-2.0845978988344015E-3</v>
      </c>
    </row>
    <row r="129" spans="1:29" s="22" customFormat="1" ht="12.95" customHeight="1" x14ac:dyDescent="0.2">
      <c r="A129" s="154" t="s">
        <v>60</v>
      </c>
      <c r="B129" s="216" t="s">
        <v>61</v>
      </c>
      <c r="C129" s="217">
        <v>52838.472199999997</v>
      </c>
      <c r="D129" s="217">
        <v>2.3E-3</v>
      </c>
      <c r="E129" s="22">
        <f t="shared" si="29"/>
        <v>3633.48386703804</v>
      </c>
      <c r="F129" s="22">
        <f t="shared" si="28"/>
        <v>3633.5</v>
      </c>
      <c r="G129" s="206">
        <f t="shared" si="30"/>
        <v>-1.586535000387812E-2</v>
      </c>
      <c r="K129" s="22">
        <f>G129</f>
        <v>-1.586535000387812E-2</v>
      </c>
      <c r="O129" s="22">
        <f t="shared" ca="1" si="36"/>
        <v>-1.8203591339807992E-3</v>
      </c>
      <c r="P129" s="176">
        <f t="shared" si="31"/>
        <v>-7.2504642472213943E-3</v>
      </c>
      <c r="Q129" s="208">
        <f t="shared" si="32"/>
        <v>37819.972199999997</v>
      </c>
      <c r="R129" s="22">
        <f t="shared" si="33"/>
        <v>7.4216256600246933E-5</v>
      </c>
      <c r="S129" s="22">
        <v>0.6</v>
      </c>
      <c r="T129" s="22">
        <f t="shared" si="34"/>
        <v>4.452975396014816E-5</v>
      </c>
      <c r="U129" s="176">
        <f t="shared" si="35"/>
        <v>-8.6148857566567261E-3</v>
      </c>
    </row>
    <row r="130" spans="1:29" s="22" customFormat="1" ht="12.95" customHeight="1" x14ac:dyDescent="0.2">
      <c r="A130" s="154" t="s">
        <v>60</v>
      </c>
      <c r="B130" s="216" t="s">
        <v>61</v>
      </c>
      <c r="C130" s="217">
        <v>52845.3675</v>
      </c>
      <c r="D130" s="217">
        <v>1.9E-3</v>
      </c>
      <c r="E130" s="22">
        <f t="shared" si="29"/>
        <v>3640.4954748878963</v>
      </c>
      <c r="F130" s="22">
        <f t="shared" si="28"/>
        <v>3640.5</v>
      </c>
      <c r="G130" s="206">
        <f t="shared" si="30"/>
        <v>-4.4500499934656546E-3</v>
      </c>
      <c r="K130" s="22">
        <f>G130</f>
        <v>-4.4500499934656546E-3</v>
      </c>
      <c r="O130" s="22">
        <f t="shared" ca="1" si="36"/>
        <v>-1.8872330789985944E-3</v>
      </c>
      <c r="P130" s="176">
        <f t="shared" si="31"/>
        <v>-7.2822065239308877E-3</v>
      </c>
      <c r="Q130" s="208">
        <f t="shared" si="32"/>
        <v>37826.8675</v>
      </c>
      <c r="R130" s="22">
        <f t="shared" si="33"/>
        <v>8.0211106130568677E-6</v>
      </c>
      <c r="S130" s="22">
        <v>0.8</v>
      </c>
      <c r="T130" s="22">
        <f t="shared" si="34"/>
        <v>6.4168884904454943E-6</v>
      </c>
      <c r="U130" s="176">
        <f t="shared" si="35"/>
        <v>2.8321565304652331E-3</v>
      </c>
    </row>
    <row r="131" spans="1:29" s="22" customFormat="1" ht="12.95" customHeight="1" x14ac:dyDescent="0.2">
      <c r="A131" s="154" t="s">
        <v>60</v>
      </c>
      <c r="B131" s="216" t="s">
        <v>62</v>
      </c>
      <c r="C131" s="217">
        <v>52859.370199999998</v>
      </c>
      <c r="D131" s="217">
        <v>2.3E-3</v>
      </c>
      <c r="E131" s="22">
        <f t="shared" si="29"/>
        <v>3654.7343682267083</v>
      </c>
      <c r="F131" s="22">
        <f t="shared" si="28"/>
        <v>3654.5</v>
      </c>
      <c r="G131" s="206"/>
      <c r="H131" s="207"/>
      <c r="O131" s="22">
        <f t="shared" ca="1" si="36"/>
        <v>-2.0209809690341987E-3</v>
      </c>
      <c r="P131" s="176">
        <f t="shared" si="31"/>
        <v>-7.3458667675370482E-3</v>
      </c>
      <c r="Q131" s="208">
        <f t="shared" si="32"/>
        <v>37840.870199999998</v>
      </c>
      <c r="U131" s="176"/>
    </row>
    <row r="132" spans="1:29" s="22" customFormat="1" ht="12.95" customHeight="1" x14ac:dyDescent="0.2">
      <c r="A132" s="154" t="s">
        <v>60</v>
      </c>
      <c r="B132" s="216" t="s">
        <v>61</v>
      </c>
      <c r="C132" s="203">
        <v>52871.4231</v>
      </c>
      <c r="D132" s="217">
        <v>1.4E-3</v>
      </c>
      <c r="E132" s="22">
        <f t="shared" si="29"/>
        <v>3666.9905729246193</v>
      </c>
      <c r="F132" s="22">
        <f t="shared" si="28"/>
        <v>3667</v>
      </c>
      <c r="G132" s="206">
        <f t="shared" ref="G132:G167" si="37">+C132-(C$7+F132*C$8)</f>
        <v>-9.270700000342913E-3</v>
      </c>
      <c r="H132" s="207"/>
      <c r="K132" s="22">
        <f t="shared" ref="K132:K138" si="38">G132</f>
        <v>-9.270700000342913E-3</v>
      </c>
      <c r="O132" s="22">
        <f t="shared" ca="1" si="36"/>
        <v>-2.1403987279945552E-3</v>
      </c>
      <c r="P132" s="176">
        <f t="shared" si="31"/>
        <v>-7.4029042210102371E-3</v>
      </c>
      <c r="Q132" s="208">
        <f t="shared" si="32"/>
        <v>37852.9231</v>
      </c>
      <c r="R132" s="22">
        <f t="shared" ref="R132:R167" si="39">+(P132-G132)^2</f>
        <v>3.4886610732929581E-6</v>
      </c>
      <c r="S132" s="22">
        <v>0.8</v>
      </c>
      <c r="T132" s="22">
        <f t="shared" ref="T132:T167" si="40">S132*R132</f>
        <v>2.7909288586343668E-6</v>
      </c>
      <c r="U132" s="176">
        <f t="shared" ref="U132:U167" si="41">+G132-P132</f>
        <v>-1.8677957793326759E-3</v>
      </c>
    </row>
    <row r="133" spans="1:29" s="22" customFormat="1" ht="12.95" customHeight="1" x14ac:dyDescent="0.2">
      <c r="A133" s="154" t="s">
        <v>67</v>
      </c>
      <c r="B133" s="216"/>
      <c r="C133" s="203">
        <v>52871.435299999997</v>
      </c>
      <c r="D133" s="203">
        <v>2.9999999999999997E-4</v>
      </c>
      <c r="E133" s="22">
        <f t="shared" si="29"/>
        <v>3667.0029787105532</v>
      </c>
      <c r="F133" s="22">
        <f t="shared" si="28"/>
        <v>3667</v>
      </c>
      <c r="G133" s="206">
        <f t="shared" si="37"/>
        <v>2.9292999970493838E-3</v>
      </c>
      <c r="H133" s="207"/>
      <c r="K133" s="22">
        <f t="shared" si="38"/>
        <v>2.9292999970493838E-3</v>
      </c>
      <c r="O133" s="22">
        <f t="shared" ca="1" si="36"/>
        <v>-2.1403987279945552E-3</v>
      </c>
      <c r="P133" s="176">
        <f t="shared" si="31"/>
        <v>-7.4029042210102371E-3</v>
      </c>
      <c r="Q133" s="208">
        <f t="shared" si="32"/>
        <v>37852.935299999997</v>
      </c>
      <c r="R133" s="22">
        <f t="shared" si="39"/>
        <v>1.06754444003689E-4</v>
      </c>
      <c r="S133" s="22">
        <v>1</v>
      </c>
      <c r="T133" s="22">
        <f t="shared" si="40"/>
        <v>1.06754444003689E-4</v>
      </c>
      <c r="U133" s="176">
        <f t="shared" si="41"/>
        <v>1.033220421805962E-2</v>
      </c>
    </row>
    <row r="134" spans="1:29" s="22" customFormat="1" ht="12.95" customHeight="1" x14ac:dyDescent="0.2">
      <c r="A134" s="154" t="s">
        <v>69</v>
      </c>
      <c r="B134" s="216"/>
      <c r="C134" s="203">
        <v>53227.419699999999</v>
      </c>
      <c r="D134" s="203">
        <v>4.5999999999999999E-3</v>
      </c>
      <c r="E134" s="22">
        <f t="shared" si="29"/>
        <v>4028.9920166733777</v>
      </c>
      <c r="F134" s="22">
        <f t="shared" si="28"/>
        <v>4029</v>
      </c>
      <c r="G134" s="206">
        <f t="shared" si="37"/>
        <v>-7.8509000013582408E-3</v>
      </c>
      <c r="H134" s="207"/>
      <c r="K134" s="22">
        <f t="shared" si="38"/>
        <v>-7.8509000013582408E-3</v>
      </c>
      <c r="O134" s="22">
        <f t="shared" ca="1" si="36"/>
        <v>-5.5987370274864987E-3</v>
      </c>
      <c r="P134" s="176">
        <f t="shared" si="31"/>
        <v>-9.1357229653786544E-3</v>
      </c>
      <c r="Q134" s="208">
        <f t="shared" si="32"/>
        <v>38208.919699999999</v>
      </c>
      <c r="R134" s="22">
        <f t="shared" si="39"/>
        <v>1.6507700488742008E-6</v>
      </c>
      <c r="S134" s="22">
        <v>0.1</v>
      </c>
      <c r="T134" s="22">
        <f t="shared" si="40"/>
        <v>1.6507700488742009E-7</v>
      </c>
      <c r="U134" s="176">
        <f t="shared" si="41"/>
        <v>1.2848229640204135E-3</v>
      </c>
    </row>
    <row r="135" spans="1:29" s="22" customFormat="1" ht="12.95" customHeight="1" x14ac:dyDescent="0.2">
      <c r="A135" s="154" t="s">
        <v>69</v>
      </c>
      <c r="B135" s="202" t="s">
        <v>62</v>
      </c>
      <c r="C135" s="203">
        <v>53323.300999999999</v>
      </c>
      <c r="D135" s="203">
        <v>2.3999999999999998E-3</v>
      </c>
      <c r="E135" s="22">
        <f t="shared" si="29"/>
        <v>4126.4906136501704</v>
      </c>
      <c r="F135" s="22">
        <f t="shared" si="28"/>
        <v>4126.5</v>
      </c>
      <c r="G135" s="206">
        <f t="shared" si="37"/>
        <v>-9.2306499936967157E-3</v>
      </c>
      <c r="H135" s="207"/>
      <c r="K135" s="22">
        <f t="shared" si="38"/>
        <v>-9.2306499936967157E-3</v>
      </c>
      <c r="O135" s="22">
        <f t="shared" ca="1" si="36"/>
        <v>-6.5301955473772849E-3</v>
      </c>
      <c r="P135" s="176">
        <f t="shared" si="31"/>
        <v>-9.6292077812787369E-3</v>
      </c>
      <c r="Q135" s="208">
        <f t="shared" si="32"/>
        <v>38304.800999999999</v>
      </c>
      <c r="R135" s="22">
        <f t="shared" si="39"/>
        <v>1.5884831004227553E-7</v>
      </c>
      <c r="S135" s="22">
        <v>0.6</v>
      </c>
      <c r="T135" s="22">
        <f t="shared" si="40"/>
        <v>9.5308986025365314E-8</v>
      </c>
      <c r="U135" s="176">
        <f t="shared" si="41"/>
        <v>3.9855778758202121E-4</v>
      </c>
    </row>
    <row r="136" spans="1:29" s="22" customFormat="1" ht="12.95" customHeight="1" x14ac:dyDescent="0.2">
      <c r="A136" s="154" t="s">
        <v>73</v>
      </c>
      <c r="B136" s="216"/>
      <c r="C136" s="203">
        <v>53636.523699999998</v>
      </c>
      <c r="D136" s="203">
        <v>5.5999999999999999E-3</v>
      </c>
      <c r="E136" s="22">
        <f t="shared" si="29"/>
        <v>4444.9966600980415</v>
      </c>
      <c r="F136" s="22">
        <f t="shared" si="28"/>
        <v>4445</v>
      </c>
      <c r="G136" s="206">
        <f t="shared" si="37"/>
        <v>-3.284500002337154E-3</v>
      </c>
      <c r="H136" s="207"/>
      <c r="K136" s="22">
        <f t="shared" si="38"/>
        <v>-3.284500002337154E-3</v>
      </c>
      <c r="O136" s="22">
        <f t="shared" ca="1" si="36"/>
        <v>-9.5729600456871816E-3</v>
      </c>
      <c r="P136" s="176">
        <f t="shared" si="31"/>
        <v>-1.1320435890904612E-2</v>
      </c>
      <c r="Q136" s="208">
        <f t="shared" si="32"/>
        <v>38618.023699999998</v>
      </c>
      <c r="R136" s="22">
        <f t="shared" si="39"/>
        <v>6.4576265605166468E-5</v>
      </c>
      <c r="S136" s="22">
        <v>0.1</v>
      </c>
      <c r="T136" s="22">
        <f t="shared" si="40"/>
        <v>6.4576265605166473E-6</v>
      </c>
      <c r="U136" s="176">
        <f t="shared" si="41"/>
        <v>8.0359358885674585E-3</v>
      </c>
    </row>
    <row r="137" spans="1:29" s="22" customFormat="1" ht="12.95" customHeight="1" x14ac:dyDescent="0.2">
      <c r="A137" s="154" t="s">
        <v>215</v>
      </c>
      <c r="B137" s="202" t="s">
        <v>61</v>
      </c>
      <c r="C137" s="203">
        <v>53934.485800000002</v>
      </c>
      <c r="D137" s="203">
        <v>2.5000000000000001E-3</v>
      </c>
      <c r="E137" s="22">
        <f t="shared" si="29"/>
        <v>4747.9846953276301</v>
      </c>
      <c r="F137" s="22">
        <f t="shared" si="28"/>
        <v>4748</v>
      </c>
      <c r="G137" s="206">
        <f t="shared" si="37"/>
        <v>-1.5050799993332475E-2</v>
      </c>
      <c r="H137" s="207"/>
      <c r="K137" s="22">
        <f t="shared" si="38"/>
        <v>-1.5050799993332475E-2</v>
      </c>
      <c r="O137" s="22">
        <f t="shared" ca="1" si="36"/>
        <v>-1.246764652288624E-2</v>
      </c>
      <c r="P137" s="176">
        <f t="shared" si="31"/>
        <v>-1.3041893382631137E-2</v>
      </c>
      <c r="Q137" s="208">
        <f t="shared" si="32"/>
        <v>38915.985800000002</v>
      </c>
      <c r="R137" s="22">
        <f t="shared" si="39"/>
        <v>4.0357057705195375E-6</v>
      </c>
      <c r="S137" s="22">
        <v>0.6</v>
      </c>
      <c r="T137" s="22">
        <f t="shared" si="40"/>
        <v>2.4214234623117225E-6</v>
      </c>
      <c r="U137" s="176">
        <f t="shared" si="41"/>
        <v>-2.008906610701338E-3</v>
      </c>
    </row>
    <row r="138" spans="1:29" s="22" customFormat="1" ht="12.95" customHeight="1" x14ac:dyDescent="0.2">
      <c r="A138" s="203" t="s">
        <v>74</v>
      </c>
      <c r="B138" s="202" t="s">
        <v>62</v>
      </c>
      <c r="C138" s="203">
        <v>53966.4496</v>
      </c>
      <c r="D138" s="203">
        <v>4.7999999999999996E-3</v>
      </c>
      <c r="E138" s="19">
        <f t="shared" si="29"/>
        <v>4780.4876511078146</v>
      </c>
      <c r="F138" s="22">
        <f t="shared" si="28"/>
        <v>4780.5</v>
      </c>
      <c r="G138" s="206">
        <f t="shared" si="37"/>
        <v>-1.2144050000642892E-2</v>
      </c>
      <c r="H138" s="207"/>
      <c r="K138" s="22">
        <f t="shared" si="38"/>
        <v>-1.2144050000642892E-2</v>
      </c>
      <c r="O138" s="22">
        <f t="shared" ca="1" si="36"/>
        <v>-1.2778132696183164E-2</v>
      </c>
      <c r="P138" s="176">
        <f t="shared" si="31"/>
        <v>-1.3233054087853245E-2</v>
      </c>
      <c r="Q138" s="208">
        <f t="shared" si="32"/>
        <v>38947.9496</v>
      </c>
      <c r="R138" s="22">
        <f t="shared" si="39"/>
        <v>1.1859299019608537E-6</v>
      </c>
      <c r="S138" s="22">
        <v>0.1</v>
      </c>
      <c r="T138" s="22">
        <f t="shared" si="40"/>
        <v>1.1859299019608537E-7</v>
      </c>
      <c r="U138" s="176">
        <f t="shared" si="41"/>
        <v>1.0890040872103528E-3</v>
      </c>
    </row>
    <row r="139" spans="1:29" s="22" customFormat="1" ht="12.95" customHeight="1" x14ac:dyDescent="0.2">
      <c r="A139" s="154" t="s">
        <v>737</v>
      </c>
      <c r="B139" s="202" t="s">
        <v>62</v>
      </c>
      <c r="C139" s="203">
        <v>53966.45</v>
      </c>
      <c r="D139" s="203"/>
      <c r="E139" s="19">
        <f t="shared" si="29"/>
        <v>4780.4880578548909</v>
      </c>
      <c r="F139" s="22">
        <f t="shared" si="28"/>
        <v>4780.5</v>
      </c>
      <c r="G139" s="206">
        <f t="shared" si="37"/>
        <v>-1.1744050003471784E-2</v>
      </c>
      <c r="H139" s="207"/>
      <c r="N139" s="22">
        <f>G139</f>
        <v>-1.1744050003471784E-2</v>
      </c>
      <c r="O139" s="22">
        <f t="shared" ca="1" si="36"/>
        <v>-1.2778132696183164E-2</v>
      </c>
      <c r="P139" s="176">
        <f t="shared" si="31"/>
        <v>-1.3233054087853245E-2</v>
      </c>
      <c r="Q139" s="208">
        <f t="shared" si="32"/>
        <v>38947.949999999997</v>
      </c>
      <c r="R139" s="22">
        <f t="shared" si="39"/>
        <v>2.2171331633046714E-6</v>
      </c>
      <c r="S139" s="22">
        <v>1</v>
      </c>
      <c r="T139" s="22">
        <f t="shared" si="40"/>
        <v>2.2171331633046714E-6</v>
      </c>
      <c r="U139" s="176">
        <f t="shared" si="41"/>
        <v>1.4890040843814605E-3</v>
      </c>
      <c r="Y139" s="176"/>
      <c r="Z139" s="176"/>
      <c r="AA139" s="176"/>
      <c r="AB139" s="176"/>
      <c r="AC139" s="176"/>
    </row>
    <row r="140" spans="1:29" s="22" customFormat="1" ht="12.95" customHeight="1" x14ac:dyDescent="0.2">
      <c r="A140" s="203" t="s">
        <v>74</v>
      </c>
      <c r="B140" s="202" t="s">
        <v>62</v>
      </c>
      <c r="C140" s="203">
        <v>54034.303</v>
      </c>
      <c r="D140" s="203">
        <v>5.0000000000000001E-4</v>
      </c>
      <c r="E140" s="19">
        <f t="shared" si="29"/>
        <v>4849.4855818837323</v>
      </c>
      <c r="F140" s="22">
        <f t="shared" ref="F140:F168" si="42">ROUND(2*E140,0)/2</f>
        <v>4849.5</v>
      </c>
      <c r="G140" s="206">
        <f t="shared" si="37"/>
        <v>-1.4178949997585732E-2</v>
      </c>
      <c r="H140" s="207"/>
      <c r="K140" s="22">
        <f>G140</f>
        <v>-1.4178949997585732E-2</v>
      </c>
      <c r="O140" s="22">
        <f t="shared" ca="1" si="36"/>
        <v>-1.343731872564434E-2</v>
      </c>
      <c r="P140" s="176">
        <f t="shared" si="31"/>
        <v>-1.3643088160953835E-2</v>
      </c>
      <c r="Q140" s="208">
        <f t="shared" si="32"/>
        <v>39015.803</v>
      </c>
      <c r="R140" s="22">
        <f t="shared" si="39"/>
        <v>2.8714790795851069E-7</v>
      </c>
      <c r="S140" s="22">
        <v>1</v>
      </c>
      <c r="T140" s="22">
        <f t="shared" si="40"/>
        <v>2.8714790795851069E-7</v>
      </c>
      <c r="U140" s="176">
        <f t="shared" si="41"/>
        <v>-5.3586183663189776E-4</v>
      </c>
      <c r="Y140" s="176"/>
      <c r="Z140" s="176"/>
      <c r="AA140" s="176"/>
      <c r="AB140" s="176"/>
      <c r="AC140" s="176"/>
    </row>
    <row r="141" spans="1:29" s="22" customFormat="1" ht="12.95" customHeight="1" x14ac:dyDescent="0.2">
      <c r="A141" s="203" t="s">
        <v>76</v>
      </c>
      <c r="B141" s="202" t="s">
        <v>61</v>
      </c>
      <c r="C141" s="203">
        <v>54319.489500000003</v>
      </c>
      <c r="D141" s="203">
        <v>6.9999999999999999E-4</v>
      </c>
      <c r="E141" s="19">
        <f t="shared" si="29"/>
        <v>5139.4825221288274</v>
      </c>
      <c r="F141" s="22">
        <f t="shared" si="42"/>
        <v>5139.5</v>
      </c>
      <c r="G141" s="206">
        <f t="shared" si="37"/>
        <v>-1.7187949990329798E-2</v>
      </c>
      <c r="H141" s="207"/>
      <c r="N141" s="22">
        <f>G141</f>
        <v>-1.7187949990329798E-2</v>
      </c>
      <c r="O141" s="22">
        <f t="shared" ca="1" si="36"/>
        <v>-1.6207810733524626E-2</v>
      </c>
      <c r="P141" s="176">
        <f t="shared" si="31"/>
        <v>-1.5428634416707774E-2</v>
      </c>
      <c r="Q141" s="208">
        <f t="shared" si="32"/>
        <v>39300.989500000003</v>
      </c>
      <c r="R141" s="22">
        <f t="shared" si="39"/>
        <v>3.0951912875889914E-6</v>
      </c>
      <c r="S141" s="22">
        <v>1</v>
      </c>
      <c r="T141" s="22">
        <f t="shared" si="40"/>
        <v>3.0951912875889914E-6</v>
      </c>
      <c r="U141" s="176">
        <f t="shared" si="41"/>
        <v>-1.759315573622024E-3</v>
      </c>
    </row>
    <row r="142" spans="1:29" s="22" customFormat="1" ht="12.95" customHeight="1" x14ac:dyDescent="0.2">
      <c r="A142" s="203" t="s">
        <v>76</v>
      </c>
      <c r="B142" s="202" t="s">
        <v>61</v>
      </c>
      <c r="C142" s="203">
        <v>54388.3298</v>
      </c>
      <c r="D142" s="203">
        <v>5.0000000000000001E-4</v>
      </c>
      <c r="E142" s="19">
        <f t="shared" si="29"/>
        <v>5209.4839996375913</v>
      </c>
      <c r="F142" s="22">
        <f t="shared" si="42"/>
        <v>5209.5</v>
      </c>
      <c r="G142" s="206">
        <f t="shared" si="37"/>
        <v>-1.573495000047842E-2</v>
      </c>
      <c r="H142" s="207"/>
      <c r="N142" s="22">
        <f>G142</f>
        <v>-1.573495000047842E-2</v>
      </c>
      <c r="O142" s="22">
        <f t="shared" ca="1" si="36"/>
        <v>-1.687655018370262E-2</v>
      </c>
      <c r="P142" s="176">
        <f t="shared" si="31"/>
        <v>-1.5874687499410924E-2</v>
      </c>
      <c r="Q142" s="208">
        <f t="shared" si="32"/>
        <v>39369.8298</v>
      </c>
      <c r="R142" s="22">
        <f t="shared" si="39"/>
        <v>1.9526568607911511E-8</v>
      </c>
      <c r="S142" s="22">
        <v>1</v>
      </c>
      <c r="T142" s="22">
        <f t="shared" si="40"/>
        <v>1.9526568607911511E-8</v>
      </c>
      <c r="U142" s="176">
        <f t="shared" si="41"/>
        <v>1.3973749893250384E-4</v>
      </c>
    </row>
    <row r="143" spans="1:29" s="22" customFormat="1" ht="12.95" customHeight="1" x14ac:dyDescent="0.2">
      <c r="A143" s="213" t="s">
        <v>152</v>
      </c>
      <c r="B143" s="202"/>
      <c r="C143" s="203">
        <v>54911.994400000003</v>
      </c>
      <c r="D143" s="203">
        <v>4.0000000000000002E-4</v>
      </c>
      <c r="E143" s="19">
        <f t="shared" si="29"/>
        <v>5741.9816168623574</v>
      </c>
      <c r="F143" s="22">
        <f t="shared" si="42"/>
        <v>5742</v>
      </c>
      <c r="G143" s="206">
        <f t="shared" si="37"/>
        <v>-1.8078199995215982E-2</v>
      </c>
      <c r="H143" s="207"/>
      <c r="L143" s="22">
        <f>G143</f>
        <v>-1.8078199995215982E-2</v>
      </c>
      <c r="O143" s="22">
        <f t="shared" ca="1" si="36"/>
        <v>-2.1963746715413839E-2</v>
      </c>
      <c r="P143" s="176">
        <f t="shared" si="31"/>
        <v>-1.9459601179100665E-2</v>
      </c>
      <c r="Q143" s="208">
        <f t="shared" si="32"/>
        <v>39893.494400000003</v>
      </c>
      <c r="R143" s="22">
        <f t="shared" si="39"/>
        <v>1.9082692308380027E-6</v>
      </c>
      <c r="S143" s="22">
        <v>1</v>
      </c>
      <c r="T143" s="22">
        <f t="shared" si="40"/>
        <v>1.9082692308380027E-6</v>
      </c>
      <c r="U143" s="176">
        <f t="shared" si="41"/>
        <v>1.3814011838846826E-3</v>
      </c>
    </row>
    <row r="144" spans="1:29" s="22" customFormat="1" ht="12.95" customHeight="1" x14ac:dyDescent="0.2">
      <c r="A144" s="154" t="s">
        <v>201</v>
      </c>
      <c r="B144" s="202" t="s">
        <v>62</v>
      </c>
      <c r="C144" s="203">
        <v>54976.402750000001</v>
      </c>
      <c r="D144" s="203">
        <v>8.0000000000000004E-4</v>
      </c>
      <c r="E144" s="19">
        <f t="shared" si="29"/>
        <v>5807.4763875693661</v>
      </c>
      <c r="F144" s="22">
        <f t="shared" si="42"/>
        <v>5807.5</v>
      </c>
      <c r="G144" s="206">
        <f t="shared" si="37"/>
        <v>-2.3220749993924983E-2</v>
      </c>
      <c r="H144" s="207"/>
      <c r="N144" s="22">
        <f t="shared" ref="N144:N159" si="43">G144</f>
        <v>-2.3220749993924983E-2</v>
      </c>
      <c r="O144" s="22">
        <f t="shared" ca="1" si="36"/>
        <v>-2.258949577236611E-2</v>
      </c>
      <c r="P144" s="176">
        <f t="shared" si="31"/>
        <v>-1.992396922541699E-2</v>
      </c>
      <c r="Q144" s="208">
        <f t="shared" si="32"/>
        <v>39957.902750000001</v>
      </c>
      <c r="R144" s="22">
        <f t="shared" si="39"/>
        <v>1.0868763435604149E-5</v>
      </c>
      <c r="S144" s="22">
        <v>1</v>
      </c>
      <c r="T144" s="22">
        <f t="shared" si="40"/>
        <v>1.0868763435604149E-5</v>
      </c>
      <c r="U144" s="176">
        <f t="shared" si="41"/>
        <v>-3.2967807685079925E-3</v>
      </c>
    </row>
    <row r="145" spans="1:22" s="22" customFormat="1" ht="12.95" customHeight="1" x14ac:dyDescent="0.2">
      <c r="A145" s="154" t="s">
        <v>753</v>
      </c>
      <c r="B145" s="202" t="s">
        <v>62</v>
      </c>
      <c r="C145" s="203">
        <v>54976.402800000003</v>
      </c>
      <c r="D145" s="203" t="s">
        <v>61</v>
      </c>
      <c r="E145" s="19">
        <f t="shared" si="29"/>
        <v>5807.4764384127529</v>
      </c>
      <c r="F145" s="22">
        <f t="shared" si="42"/>
        <v>5807.5</v>
      </c>
      <c r="G145" s="206">
        <f t="shared" si="37"/>
        <v>-2.317074999155011E-2</v>
      </c>
      <c r="H145" s="207"/>
      <c r="N145" s="22">
        <f t="shared" si="43"/>
        <v>-2.317074999155011E-2</v>
      </c>
      <c r="O145" s="22">
        <f t="shared" ca="1" si="36"/>
        <v>-2.258949577236611E-2</v>
      </c>
      <c r="P145" s="176">
        <f t="shared" si="31"/>
        <v>-1.992396922541699E-2</v>
      </c>
      <c r="Q145" s="208">
        <f t="shared" si="32"/>
        <v>39957.902800000003</v>
      </c>
      <c r="R145" s="22">
        <f t="shared" si="39"/>
        <v>1.0541585343331969E-5</v>
      </c>
      <c r="S145" s="22">
        <v>1</v>
      </c>
      <c r="T145" s="22">
        <f t="shared" si="40"/>
        <v>1.0541585343331969E-5</v>
      </c>
      <c r="U145" s="176">
        <f t="shared" si="41"/>
        <v>-3.2467807661331199E-3</v>
      </c>
    </row>
    <row r="146" spans="1:22" s="22" customFormat="1" ht="12.95" customHeight="1" x14ac:dyDescent="0.2">
      <c r="A146" s="154" t="s">
        <v>201</v>
      </c>
      <c r="B146" s="202" t="s">
        <v>62</v>
      </c>
      <c r="C146" s="203">
        <v>54976.404549999999</v>
      </c>
      <c r="D146" s="203">
        <v>6.9999999999999999E-4</v>
      </c>
      <c r="E146" s="19">
        <f t="shared" si="29"/>
        <v>5807.4782179312233</v>
      </c>
      <c r="F146" s="22">
        <f t="shared" si="42"/>
        <v>5807.5</v>
      </c>
      <c r="G146" s="206">
        <f t="shared" si="37"/>
        <v>-2.1420749995741062E-2</v>
      </c>
      <c r="H146" s="207"/>
      <c r="N146" s="22">
        <f t="shared" si="43"/>
        <v>-2.1420749995741062E-2</v>
      </c>
      <c r="O146" s="22">
        <f t="shared" ca="1" si="36"/>
        <v>-2.258949577236611E-2</v>
      </c>
      <c r="P146" s="176">
        <f t="shared" si="31"/>
        <v>-1.992396922541699E-2</v>
      </c>
      <c r="Q146" s="208">
        <f t="shared" si="32"/>
        <v>39957.904549999999</v>
      </c>
      <c r="R146" s="22">
        <f t="shared" si="39"/>
        <v>2.2403526744119208E-6</v>
      </c>
      <c r="S146" s="22">
        <v>1</v>
      </c>
      <c r="T146" s="22">
        <f t="shared" si="40"/>
        <v>2.2403526744119208E-6</v>
      </c>
      <c r="U146" s="176">
        <f t="shared" si="41"/>
        <v>-1.4967807703240715E-3</v>
      </c>
    </row>
    <row r="147" spans="1:22" s="22" customFormat="1" ht="12.95" customHeight="1" x14ac:dyDescent="0.2">
      <c r="A147" s="154" t="s">
        <v>201</v>
      </c>
      <c r="B147" s="202" t="s">
        <v>62</v>
      </c>
      <c r="C147" s="203">
        <v>54976.404549999999</v>
      </c>
      <c r="D147" s="203">
        <v>8.9999999999999998E-4</v>
      </c>
      <c r="E147" s="19">
        <f t="shared" si="29"/>
        <v>5807.4782179312233</v>
      </c>
      <c r="F147" s="22">
        <f t="shared" si="42"/>
        <v>5807.5</v>
      </c>
      <c r="G147" s="206">
        <f t="shared" si="37"/>
        <v>-2.1420749995741062E-2</v>
      </c>
      <c r="H147" s="207"/>
      <c r="N147" s="22">
        <f t="shared" si="43"/>
        <v>-2.1420749995741062E-2</v>
      </c>
      <c r="O147" s="22">
        <f t="shared" ca="1" si="36"/>
        <v>-2.258949577236611E-2</v>
      </c>
      <c r="P147" s="176">
        <f t="shared" si="31"/>
        <v>-1.992396922541699E-2</v>
      </c>
      <c r="Q147" s="208">
        <f t="shared" si="32"/>
        <v>39957.904549999999</v>
      </c>
      <c r="R147" s="22">
        <f t="shared" si="39"/>
        <v>2.2403526744119208E-6</v>
      </c>
      <c r="S147" s="22">
        <v>1</v>
      </c>
      <c r="T147" s="22">
        <f t="shared" si="40"/>
        <v>2.2403526744119208E-6</v>
      </c>
      <c r="U147" s="176">
        <f t="shared" si="41"/>
        <v>-1.4967807703240715E-3</v>
      </c>
    </row>
    <row r="148" spans="1:22" s="22" customFormat="1" ht="12.95" customHeight="1" x14ac:dyDescent="0.2">
      <c r="A148" s="154" t="s">
        <v>216</v>
      </c>
      <c r="B148" s="202" t="s">
        <v>61</v>
      </c>
      <c r="C148" s="203">
        <v>55062.4548</v>
      </c>
      <c r="D148" s="203">
        <v>2.9999999999999997E-4</v>
      </c>
      <c r="E148" s="19">
        <f t="shared" si="29"/>
        <v>5894.9799377087211</v>
      </c>
      <c r="F148" s="22">
        <f t="shared" si="42"/>
        <v>5895</v>
      </c>
      <c r="G148" s="206">
        <f t="shared" si="37"/>
        <v>-1.9729499996174127E-2</v>
      </c>
      <c r="N148" s="22">
        <f t="shared" si="43"/>
        <v>-1.9729499996174127E-2</v>
      </c>
      <c r="O148" s="22">
        <f t="shared" ca="1" si="36"/>
        <v>-2.3425420085088605E-2</v>
      </c>
      <c r="P148" s="176">
        <f t="shared" si="31"/>
        <v>-2.0552308396753535E-2</v>
      </c>
      <c r="Q148" s="208">
        <f t="shared" si="32"/>
        <v>40043.9548</v>
      </c>
      <c r="R148" s="22">
        <f t="shared" si="39"/>
        <v>6.7701366406404305E-7</v>
      </c>
      <c r="S148" s="22">
        <v>1</v>
      </c>
      <c r="T148" s="22">
        <f t="shared" si="40"/>
        <v>6.7701366406404305E-7</v>
      </c>
      <c r="U148" s="176">
        <f t="shared" si="41"/>
        <v>8.2280840057940771E-4</v>
      </c>
    </row>
    <row r="149" spans="1:22" s="22" customFormat="1" ht="12.95" customHeight="1" x14ac:dyDescent="0.2">
      <c r="A149" s="154" t="s">
        <v>201</v>
      </c>
      <c r="B149" s="202" t="s">
        <v>62</v>
      </c>
      <c r="C149" s="203">
        <v>55387.468390000002</v>
      </c>
      <c r="D149" s="203">
        <v>1E-3</v>
      </c>
      <c r="E149" s="19">
        <f t="shared" ref="E149:E167" si="44">+(C149-C$7)/C$8</f>
        <v>6225.4757593485019</v>
      </c>
      <c r="F149" s="22">
        <f t="shared" si="42"/>
        <v>6225.5</v>
      </c>
      <c r="G149" s="206">
        <f t="shared" si="37"/>
        <v>-2.3838549997890368E-2</v>
      </c>
      <c r="H149" s="207"/>
      <c r="N149" s="22">
        <f t="shared" si="43"/>
        <v>-2.3838549997890368E-2</v>
      </c>
      <c r="O149" s="22">
        <f t="shared" ca="1" si="36"/>
        <v>-2.6582825632000449E-2</v>
      </c>
      <c r="P149" s="176">
        <f t="shared" ref="P149:P167" si="45">+D$11+D$12*F149+D$13*F149^2</f>
        <v>-2.3008191072445568E-2</v>
      </c>
      <c r="Q149" s="208">
        <f t="shared" ref="Q149:Q167" si="46">C149-15018.5</f>
        <v>40368.968390000002</v>
      </c>
      <c r="R149" s="22">
        <f t="shared" si="39"/>
        <v>6.8949594506584361E-7</v>
      </c>
      <c r="S149" s="22">
        <v>1</v>
      </c>
      <c r="T149" s="22">
        <f t="shared" si="40"/>
        <v>6.8949594506584361E-7</v>
      </c>
      <c r="U149" s="176">
        <f t="shared" si="41"/>
        <v>-8.3035892544480044E-4</v>
      </c>
    </row>
    <row r="150" spans="1:22" s="22" customFormat="1" ht="12.95" customHeight="1" x14ac:dyDescent="0.2">
      <c r="A150" s="154" t="s">
        <v>753</v>
      </c>
      <c r="B150" s="202" t="s">
        <v>62</v>
      </c>
      <c r="C150" s="203">
        <v>55387.468399999998</v>
      </c>
      <c r="D150" s="203" t="s">
        <v>61</v>
      </c>
      <c r="E150" s="19">
        <f t="shared" si="44"/>
        <v>6225.4757695171747</v>
      </c>
      <c r="F150" s="22">
        <f t="shared" si="42"/>
        <v>6225.5</v>
      </c>
      <c r="G150" s="206">
        <f t="shared" si="37"/>
        <v>-2.3828550001780968E-2</v>
      </c>
      <c r="H150" s="207"/>
      <c r="N150" s="22">
        <f t="shared" si="43"/>
        <v>-2.3828550001780968E-2</v>
      </c>
      <c r="O150" s="22">
        <f t="shared" ca="1" si="36"/>
        <v>-2.6582825632000449E-2</v>
      </c>
      <c r="P150" s="176">
        <f t="shared" si="45"/>
        <v>-2.3008191072445568E-2</v>
      </c>
      <c r="Q150" s="208">
        <f t="shared" si="46"/>
        <v>40368.968399999998</v>
      </c>
      <c r="R150" s="22">
        <f t="shared" si="39"/>
        <v>6.7298877294032461E-7</v>
      </c>
      <c r="S150" s="22">
        <v>1</v>
      </c>
      <c r="T150" s="22">
        <f t="shared" si="40"/>
        <v>6.7298877294032461E-7</v>
      </c>
      <c r="U150" s="176">
        <f t="shared" si="41"/>
        <v>-8.203589293354005E-4</v>
      </c>
    </row>
    <row r="151" spans="1:22" s="22" customFormat="1" ht="12.95" customHeight="1" x14ac:dyDescent="0.2">
      <c r="A151" s="154" t="s">
        <v>642</v>
      </c>
      <c r="B151" s="202" t="s">
        <v>61</v>
      </c>
      <c r="C151" s="203">
        <v>55440.079700000002</v>
      </c>
      <c r="D151" s="204" t="s">
        <v>207</v>
      </c>
      <c r="E151" s="19">
        <f t="shared" si="44"/>
        <v>6278.9745011272535</v>
      </c>
      <c r="F151" s="22">
        <f t="shared" si="42"/>
        <v>6279</v>
      </c>
      <c r="G151" s="206">
        <f t="shared" si="37"/>
        <v>-2.5075899997318629E-2</v>
      </c>
      <c r="H151" s="207"/>
      <c r="N151" s="22">
        <f t="shared" si="43"/>
        <v>-2.5075899997318629E-2</v>
      </c>
      <c r="O151" s="22">
        <f t="shared" ca="1" si="36"/>
        <v>-2.709393364035078E-2</v>
      </c>
      <c r="P151" s="176">
        <f t="shared" si="45"/>
        <v>-2.3418016202719227E-2</v>
      </c>
      <c r="Q151" s="208">
        <f t="shared" si="46"/>
        <v>40421.579700000002</v>
      </c>
      <c r="R151" s="22">
        <f t="shared" si="39"/>
        <v>2.7485786763953141E-6</v>
      </c>
      <c r="S151" s="22">
        <v>1</v>
      </c>
      <c r="T151" s="22">
        <f t="shared" si="40"/>
        <v>2.7485786763953141E-6</v>
      </c>
      <c r="U151" s="176">
        <f t="shared" si="41"/>
        <v>-1.6578837945994025E-3</v>
      </c>
      <c r="V151" s="22">
        <f>LEN(C151)</f>
        <v>10</v>
      </c>
    </row>
    <row r="152" spans="1:22" s="22" customFormat="1" ht="12.95" customHeight="1" x14ac:dyDescent="0.2">
      <c r="A152" s="154" t="s">
        <v>646</v>
      </c>
      <c r="B152" s="202" t="s">
        <v>61</v>
      </c>
      <c r="C152" s="203">
        <v>55788.198700000001</v>
      </c>
      <c r="D152" s="204" t="s">
        <v>207</v>
      </c>
      <c r="E152" s="19">
        <f t="shared" si="44"/>
        <v>6632.9654678847292</v>
      </c>
      <c r="F152" s="22">
        <f t="shared" si="42"/>
        <v>6633</v>
      </c>
      <c r="G152" s="206">
        <f t="shared" si="37"/>
        <v>-3.3959299995331094E-2</v>
      </c>
      <c r="H152" s="207"/>
      <c r="N152" s="22">
        <f t="shared" si="43"/>
        <v>-3.3959299995331094E-2</v>
      </c>
      <c r="O152" s="22">
        <f t="shared" ca="1" si="36"/>
        <v>-3.0475844574108096E-2</v>
      </c>
      <c r="P152" s="176">
        <f t="shared" si="45"/>
        <v>-2.6215961037973471E-2</v>
      </c>
      <c r="Q152" s="208">
        <f t="shared" si="46"/>
        <v>40769.698700000001</v>
      </c>
      <c r="R152" s="22">
        <f t="shared" si="39"/>
        <v>5.9959298208532235E-5</v>
      </c>
      <c r="S152" s="22">
        <v>1</v>
      </c>
      <c r="T152" s="22">
        <f t="shared" si="40"/>
        <v>5.9959298208532235E-5</v>
      </c>
      <c r="U152" s="176">
        <f t="shared" si="41"/>
        <v>-7.7433389573576226E-3</v>
      </c>
      <c r="V152" s="22">
        <f>LEN(C152)</f>
        <v>10</v>
      </c>
    </row>
    <row r="153" spans="1:22" s="22" customFormat="1" ht="12.95" customHeight="1" x14ac:dyDescent="0.2">
      <c r="A153" s="203" t="s">
        <v>210</v>
      </c>
      <c r="B153" s="202" t="s">
        <v>61</v>
      </c>
      <c r="C153" s="203">
        <v>55832.456100000003</v>
      </c>
      <c r="D153" s="203">
        <v>2.3999999999999998E-3</v>
      </c>
      <c r="E153" s="19">
        <f t="shared" si="44"/>
        <v>6677.969388418147</v>
      </c>
      <c r="F153" s="22">
        <f t="shared" si="42"/>
        <v>6678</v>
      </c>
      <c r="G153" s="206">
        <f t="shared" si="37"/>
        <v>-3.0103799996140879E-2</v>
      </c>
      <c r="H153" s="207"/>
      <c r="N153" s="22">
        <f t="shared" si="43"/>
        <v>-3.0103799996140879E-2</v>
      </c>
      <c r="O153" s="22">
        <f t="shared" ca="1" si="36"/>
        <v>-3.0905748506365377E-2</v>
      </c>
      <c r="P153" s="176">
        <f t="shared" si="45"/>
        <v>-2.6582361642324071E-2</v>
      </c>
      <c r="Q153" s="208">
        <f t="shared" si="46"/>
        <v>40813.956100000003</v>
      </c>
      <c r="R153" s="22">
        <f t="shared" si="39"/>
        <v>1.2400528079732027E-5</v>
      </c>
      <c r="S153" s="22">
        <v>0.6</v>
      </c>
      <c r="T153" s="22">
        <f t="shared" si="40"/>
        <v>7.4403168478392161E-6</v>
      </c>
      <c r="U153" s="176">
        <f t="shared" si="41"/>
        <v>-3.5214383538168074E-3</v>
      </c>
    </row>
    <row r="154" spans="1:22" s="22" customFormat="1" ht="12.95" customHeight="1" x14ac:dyDescent="0.2">
      <c r="A154" s="154" t="s">
        <v>211</v>
      </c>
      <c r="B154" s="202" t="s">
        <v>62</v>
      </c>
      <c r="C154" s="203">
        <v>55836.395900000003</v>
      </c>
      <c r="D154" s="203">
        <v>4.1999999999999997E-3</v>
      </c>
      <c r="E154" s="19">
        <f t="shared" si="44"/>
        <v>6681.9756437814895</v>
      </c>
      <c r="F154" s="22">
        <f t="shared" si="42"/>
        <v>6682</v>
      </c>
      <c r="G154" s="206">
        <f t="shared" si="37"/>
        <v>-2.3952199990162626E-2</v>
      </c>
      <c r="H154" s="207"/>
      <c r="N154" s="22">
        <f t="shared" si="43"/>
        <v>-2.3952199990162626E-2</v>
      </c>
      <c r="O154" s="22">
        <f t="shared" ca="1" si="36"/>
        <v>-3.094396218923269E-2</v>
      </c>
      <c r="P154" s="176">
        <f t="shared" si="45"/>
        <v>-2.661504771172446E-2</v>
      </c>
      <c r="Q154" s="208">
        <f t="shared" si="46"/>
        <v>40817.895900000003</v>
      </c>
      <c r="R154" s="22">
        <f t="shared" si="39"/>
        <v>7.090757988227051E-6</v>
      </c>
      <c r="S154" s="22">
        <v>0.2</v>
      </c>
      <c r="T154" s="22">
        <f t="shared" si="40"/>
        <v>1.4181515976454102E-6</v>
      </c>
      <c r="U154" s="176">
        <f t="shared" si="41"/>
        <v>2.662847721561834E-3</v>
      </c>
    </row>
    <row r="155" spans="1:22" s="22" customFormat="1" ht="12.95" customHeight="1" x14ac:dyDescent="0.2">
      <c r="A155" s="154" t="s">
        <v>659</v>
      </c>
      <c r="B155" s="202" t="s">
        <v>62</v>
      </c>
      <c r="C155" s="203">
        <v>55873.269500000002</v>
      </c>
      <c r="D155" s="204" t="s">
        <v>207</v>
      </c>
      <c r="E155" s="19">
        <f t="shared" si="44"/>
        <v>6719.4712165937408</v>
      </c>
      <c r="F155" s="22">
        <f t="shared" si="42"/>
        <v>6719.5</v>
      </c>
      <c r="G155" s="206">
        <f t="shared" si="37"/>
        <v>-2.8305949992500246E-2</v>
      </c>
      <c r="H155" s="207"/>
      <c r="N155" s="22">
        <f t="shared" si="43"/>
        <v>-2.8305949992500246E-2</v>
      </c>
      <c r="O155" s="22">
        <f t="shared" ca="1" si="36"/>
        <v>-3.1302215466113767E-2</v>
      </c>
      <c r="P155" s="176">
        <f t="shared" si="45"/>
        <v>-2.6922409605053078E-2</v>
      </c>
      <c r="Q155" s="208">
        <f t="shared" si="46"/>
        <v>40854.769500000002</v>
      </c>
      <c r="R155" s="22">
        <f t="shared" si="39"/>
        <v>1.9141840036974574E-6</v>
      </c>
      <c r="S155" s="22">
        <v>1</v>
      </c>
      <c r="T155" s="22">
        <f t="shared" si="40"/>
        <v>1.9141840036974574E-6</v>
      </c>
      <c r="U155" s="176">
        <f t="shared" si="41"/>
        <v>-1.3835403874471672E-3</v>
      </c>
      <c r="V155" s="22">
        <f>LEN(C155)</f>
        <v>10</v>
      </c>
    </row>
    <row r="156" spans="1:22" s="22" customFormat="1" ht="12.95" customHeight="1" x14ac:dyDescent="0.2">
      <c r="A156" s="154" t="s">
        <v>212</v>
      </c>
      <c r="B156" s="202" t="s">
        <v>61</v>
      </c>
      <c r="C156" s="203">
        <v>56157.475200000001</v>
      </c>
      <c r="D156" s="203">
        <v>4.3E-3</v>
      </c>
      <c r="E156" s="19">
        <f t="shared" si="44"/>
        <v>7008.4708129989485</v>
      </c>
      <c r="F156" s="22">
        <f t="shared" si="42"/>
        <v>7008.5</v>
      </c>
      <c r="G156" s="206">
        <f t="shared" si="37"/>
        <v>-2.8702849995170254E-2</v>
      </c>
      <c r="H156" s="207"/>
      <c r="N156" s="22">
        <f t="shared" si="43"/>
        <v>-2.8702849995170254E-2</v>
      </c>
      <c r="O156" s="22">
        <f t="shared" ca="1" si="36"/>
        <v>-3.4063154053277214E-2</v>
      </c>
      <c r="P156" s="176">
        <f t="shared" si="45"/>
        <v>-2.9347532550476653E-2</v>
      </c>
      <c r="Q156" s="208">
        <f t="shared" si="46"/>
        <v>41138.975200000001</v>
      </c>
      <c r="R156" s="22">
        <f t="shared" si="39"/>
        <v>4.1561559711638781E-7</v>
      </c>
      <c r="S156" s="22">
        <v>0.2</v>
      </c>
      <c r="T156" s="22">
        <f t="shared" si="40"/>
        <v>8.3123119423277562E-8</v>
      </c>
      <c r="U156" s="176">
        <f t="shared" si="41"/>
        <v>6.4468255530639867E-4</v>
      </c>
    </row>
    <row r="157" spans="1:22" s="22" customFormat="1" ht="12.95" customHeight="1" x14ac:dyDescent="0.2">
      <c r="A157" s="218" t="s">
        <v>756</v>
      </c>
      <c r="B157" s="219" t="s">
        <v>61</v>
      </c>
      <c r="C157" s="218">
        <v>56157.479299999999</v>
      </c>
      <c r="D157" s="218">
        <v>4.1000000000000003E-3</v>
      </c>
      <c r="E157" s="19">
        <f t="shared" si="44"/>
        <v>7008.4749821565165</v>
      </c>
      <c r="F157" s="22">
        <f t="shared" si="42"/>
        <v>7008.5</v>
      </c>
      <c r="G157" s="206">
        <f t="shared" si="37"/>
        <v>-2.4602849996881559E-2</v>
      </c>
      <c r="H157" s="207"/>
      <c r="N157" s="22">
        <f t="shared" si="43"/>
        <v>-2.4602849996881559E-2</v>
      </c>
      <c r="O157" s="22">
        <f t="shared" ca="1" si="36"/>
        <v>-3.4063154053277214E-2</v>
      </c>
      <c r="P157" s="176">
        <f t="shared" si="45"/>
        <v>-2.9347532550476653E-2</v>
      </c>
      <c r="Q157" s="208">
        <f t="shared" si="46"/>
        <v>41138.979299999999</v>
      </c>
      <c r="R157" s="22">
        <f t="shared" si="39"/>
        <v>2.2512012534389658E-5</v>
      </c>
      <c r="S157" s="22">
        <v>1</v>
      </c>
      <c r="T157" s="22">
        <f t="shared" si="40"/>
        <v>2.2512012534389658E-5</v>
      </c>
      <c r="U157" s="176">
        <f t="shared" si="41"/>
        <v>4.7446825535950934E-3</v>
      </c>
    </row>
    <row r="158" spans="1:22" s="22" customFormat="1" ht="12.95" customHeight="1" x14ac:dyDescent="0.2">
      <c r="A158" s="154" t="s">
        <v>669</v>
      </c>
      <c r="B158" s="202" t="s">
        <v>62</v>
      </c>
      <c r="C158" s="203">
        <v>56185.992899999997</v>
      </c>
      <c r="D158" s="204" t="s">
        <v>207</v>
      </c>
      <c r="E158" s="19">
        <f t="shared" si="44"/>
        <v>7037.46954099914</v>
      </c>
      <c r="F158" s="22">
        <f t="shared" si="42"/>
        <v>7037.5</v>
      </c>
      <c r="G158" s="206">
        <f t="shared" si="37"/>
        <v>-2.9953749995911494E-2</v>
      </c>
      <c r="H158" s="207"/>
      <c r="N158" s="22">
        <f t="shared" si="43"/>
        <v>-2.9953749995911494E-2</v>
      </c>
      <c r="O158" s="22">
        <f t="shared" ca="1" si="36"/>
        <v>-3.4340203254065241E-2</v>
      </c>
      <c r="P158" s="176">
        <f t="shared" si="45"/>
        <v>-2.9596394922961469E-2</v>
      </c>
      <c r="Q158" s="208">
        <f t="shared" si="46"/>
        <v>41167.492899999997</v>
      </c>
      <c r="R158" s="22">
        <f t="shared" si="39"/>
        <v>1.2770264816311746E-7</v>
      </c>
      <c r="S158" s="22">
        <v>1</v>
      </c>
      <c r="T158" s="22">
        <f t="shared" si="40"/>
        <v>1.2770264816311746E-7</v>
      </c>
      <c r="U158" s="176">
        <f t="shared" si="41"/>
        <v>-3.5735507295002467E-4</v>
      </c>
      <c r="V158" s="22">
        <f>LEN(C158)</f>
        <v>10</v>
      </c>
    </row>
    <row r="159" spans="1:22" s="22" customFormat="1" ht="12.95" customHeight="1" x14ac:dyDescent="0.2">
      <c r="A159" s="218" t="s">
        <v>756</v>
      </c>
      <c r="B159" s="219" t="s">
        <v>61</v>
      </c>
      <c r="C159" s="218">
        <v>56810.455900000001</v>
      </c>
      <c r="D159" s="218">
        <v>6.3E-3</v>
      </c>
      <c r="E159" s="19">
        <f t="shared" si="44"/>
        <v>7672.4657953669712</v>
      </c>
      <c r="F159" s="22">
        <f t="shared" si="42"/>
        <v>7672.5</v>
      </c>
      <c r="G159" s="206">
        <f t="shared" si="37"/>
        <v>-3.363724999508122E-2</v>
      </c>
      <c r="H159" s="207"/>
      <c r="N159" s="22">
        <f t="shared" si="43"/>
        <v>-3.363724999508122E-2</v>
      </c>
      <c r="O159" s="22">
        <f t="shared" ca="1" si="36"/>
        <v>-4.0406625409251384E-2</v>
      </c>
      <c r="P159" s="176">
        <f t="shared" si="45"/>
        <v>-3.5297588756441359E-2</v>
      </c>
      <c r="Q159" s="208">
        <f t="shared" si="46"/>
        <v>41791.955900000001</v>
      </c>
      <c r="R159" s="22">
        <f t="shared" si="39"/>
        <v>2.7567248024749201E-6</v>
      </c>
      <c r="S159" s="22">
        <v>1</v>
      </c>
      <c r="T159" s="22">
        <f t="shared" si="40"/>
        <v>2.7567248024749201E-6</v>
      </c>
      <c r="U159" s="176">
        <f t="shared" si="41"/>
        <v>1.6603387613601389E-3</v>
      </c>
    </row>
    <row r="160" spans="1:22" s="22" customFormat="1" ht="12.95" customHeight="1" x14ac:dyDescent="0.2">
      <c r="A160" s="213" t="s">
        <v>755</v>
      </c>
      <c r="B160" s="220"/>
      <c r="C160" s="221">
        <v>56848.8073</v>
      </c>
      <c r="D160" s="221">
        <v>2E-3</v>
      </c>
      <c r="E160" s="19">
        <f t="shared" si="44"/>
        <v>7711.4640952658638</v>
      </c>
      <c r="F160" s="22">
        <f t="shared" si="42"/>
        <v>7711.5</v>
      </c>
      <c r="G160" s="206">
        <f t="shared" si="37"/>
        <v>-3.5309150000102818E-2</v>
      </c>
      <c r="H160" s="207"/>
      <c r="L160" s="22">
        <f>G160</f>
        <v>-3.5309150000102818E-2</v>
      </c>
      <c r="O160" s="22">
        <f t="shared" ca="1" si="36"/>
        <v>-4.0779208817207702E-2</v>
      </c>
      <c r="P160" s="176">
        <f t="shared" si="45"/>
        <v>-3.5663448955593889E-2</v>
      </c>
      <c r="Q160" s="208">
        <f t="shared" si="46"/>
        <v>41830.3073</v>
      </c>
      <c r="R160" s="22">
        <f t="shared" si="39"/>
        <v>1.2552774986206397E-7</v>
      </c>
      <c r="S160" s="22">
        <v>0.2</v>
      </c>
      <c r="T160" s="22">
        <f t="shared" si="40"/>
        <v>2.5105549972412794E-8</v>
      </c>
      <c r="U160" s="176">
        <f t="shared" si="41"/>
        <v>3.542989554910711E-4</v>
      </c>
    </row>
    <row r="161" spans="1:21" s="22" customFormat="1" ht="12.95" customHeight="1" x14ac:dyDescent="0.2">
      <c r="A161" s="222" t="s">
        <v>1</v>
      </c>
      <c r="B161" s="223" t="s">
        <v>61</v>
      </c>
      <c r="C161" s="224">
        <v>57256.426399999997</v>
      </c>
      <c r="D161" s="224">
        <v>7.1999999999999998E-3</v>
      </c>
      <c r="E161" s="19">
        <f t="shared" si="44"/>
        <v>8125.9587918432153</v>
      </c>
      <c r="F161" s="22">
        <f t="shared" si="42"/>
        <v>8126</v>
      </c>
      <c r="G161" s="206">
        <f t="shared" si="37"/>
        <v>-4.0524600000935607E-2</v>
      </c>
      <c r="H161" s="207"/>
      <c r="K161" s="22">
        <f>G161</f>
        <v>-4.0524600000935607E-2</v>
      </c>
      <c r="O161" s="22">
        <f t="shared" ca="1" si="36"/>
        <v>-4.4739101704333151E-2</v>
      </c>
      <c r="P161" s="176">
        <f t="shared" si="45"/>
        <v>-3.9664217815063338E-2</v>
      </c>
      <c r="Q161" s="208">
        <f t="shared" si="46"/>
        <v>42237.926399999997</v>
      </c>
      <c r="R161" s="22">
        <f t="shared" si="39"/>
        <v>7.4025750576634325E-7</v>
      </c>
      <c r="S161" s="22">
        <v>1</v>
      </c>
      <c r="T161" s="22">
        <f t="shared" si="40"/>
        <v>7.4025750576634325E-7</v>
      </c>
      <c r="U161" s="176">
        <f t="shared" si="41"/>
        <v>-8.6038218587226878E-4</v>
      </c>
    </row>
    <row r="162" spans="1:21" s="22" customFormat="1" ht="12.95" customHeight="1" x14ac:dyDescent="0.2">
      <c r="A162" s="222" t="s">
        <v>1</v>
      </c>
      <c r="B162" s="223" t="s">
        <v>61</v>
      </c>
      <c r="C162" s="224">
        <v>57579.474399999999</v>
      </c>
      <c r="D162" s="224">
        <v>2.9999999999999997E-4</v>
      </c>
      <c r="E162" s="19">
        <f t="shared" si="44"/>
        <v>8454.4558685011125</v>
      </c>
      <c r="F162" s="22">
        <f t="shared" si="42"/>
        <v>8454.5</v>
      </c>
      <c r="G162" s="206">
        <f t="shared" si="37"/>
        <v>-4.339944999810541E-2</v>
      </c>
      <c r="H162" s="207"/>
      <c r="K162" s="22">
        <f>G162</f>
        <v>-4.339944999810541E-2</v>
      </c>
      <c r="O162" s="22">
        <f t="shared" ca="1" si="36"/>
        <v>-4.7877400409811324E-2</v>
      </c>
      <c r="P162" s="176">
        <f t="shared" si="45"/>
        <v>-4.29807676128642E-2</v>
      </c>
      <c r="Q162" s="208">
        <f t="shared" si="46"/>
        <v>42560.974399999999</v>
      </c>
      <c r="R162" s="22">
        <f t="shared" si="39"/>
        <v>1.7529493971126945E-7</v>
      </c>
      <c r="S162" s="22">
        <v>1</v>
      </c>
      <c r="T162" s="22">
        <f t="shared" si="40"/>
        <v>1.7529493971126945E-7</v>
      </c>
      <c r="U162" s="176">
        <f t="shared" si="41"/>
        <v>-4.1868238524121054E-4</v>
      </c>
    </row>
    <row r="163" spans="1:21" s="22" customFormat="1" ht="12.95" customHeight="1" x14ac:dyDescent="0.2">
      <c r="A163" s="222" t="s">
        <v>1</v>
      </c>
      <c r="B163" s="223" t="s">
        <v>62</v>
      </c>
      <c r="C163" s="224">
        <v>57579.475599999998</v>
      </c>
      <c r="D163" s="224">
        <v>1E-4</v>
      </c>
      <c r="E163" s="19">
        <f t="shared" si="44"/>
        <v>8454.4570887423506</v>
      </c>
      <c r="F163" s="22">
        <f t="shared" si="42"/>
        <v>8454.5</v>
      </c>
      <c r="G163" s="206">
        <f t="shared" si="37"/>
        <v>-4.219944999931613E-2</v>
      </c>
      <c r="H163" s="207"/>
      <c r="K163" s="22">
        <f>G163</f>
        <v>-4.219944999931613E-2</v>
      </c>
      <c r="O163" s="22">
        <f t="shared" ca="1" si="36"/>
        <v>-4.7877400409811324E-2</v>
      </c>
      <c r="P163" s="176">
        <f t="shared" si="45"/>
        <v>-4.29807676128642E-2</v>
      </c>
      <c r="Q163" s="208">
        <f t="shared" si="46"/>
        <v>42560.975599999998</v>
      </c>
      <c r="R163" s="22">
        <f t="shared" si="39"/>
        <v>6.104572132404514E-7</v>
      </c>
      <c r="S163" s="22">
        <v>1</v>
      </c>
      <c r="T163" s="22">
        <f t="shared" si="40"/>
        <v>6.104572132404514E-7</v>
      </c>
      <c r="U163" s="176">
        <f t="shared" si="41"/>
        <v>7.8131761354807011E-4</v>
      </c>
    </row>
    <row r="164" spans="1:21" s="22" customFormat="1" ht="12.95" customHeight="1" x14ac:dyDescent="0.2">
      <c r="A164" s="225" t="s">
        <v>0</v>
      </c>
      <c r="B164" s="230" t="s">
        <v>61</v>
      </c>
      <c r="C164" s="226">
        <v>57902.524899999997</v>
      </c>
      <c r="D164" s="226">
        <v>1E-3</v>
      </c>
      <c r="E164" s="19">
        <f t="shared" si="44"/>
        <v>8782.9554873282523</v>
      </c>
      <c r="F164" s="22">
        <f t="shared" si="42"/>
        <v>8783</v>
      </c>
      <c r="G164" s="206">
        <f t="shared" si="37"/>
        <v>-4.3774300000222865E-2</v>
      </c>
      <c r="H164" s="207"/>
      <c r="L164" s="22">
        <f>G164</f>
        <v>-4.3774300000222865E-2</v>
      </c>
      <c r="O164" s="22">
        <f t="shared" ca="1" si="36"/>
        <v>-5.1015699115289512E-2</v>
      </c>
      <c r="P164" s="176">
        <f t="shared" si="45"/>
        <v>-4.6426291039241056E-2</v>
      </c>
      <c r="Q164" s="208">
        <f t="shared" si="46"/>
        <v>42884.024899999997</v>
      </c>
      <c r="R164" s="22">
        <f t="shared" si="39"/>
        <v>7.0330564710327834E-6</v>
      </c>
      <c r="S164" s="22">
        <v>1</v>
      </c>
      <c r="T164" s="22">
        <f t="shared" si="40"/>
        <v>7.0330564710327834E-6</v>
      </c>
      <c r="U164" s="176">
        <f t="shared" si="41"/>
        <v>2.6519910390181908E-3</v>
      </c>
    </row>
    <row r="165" spans="1:21" s="22" customFormat="1" ht="12.95" customHeight="1" x14ac:dyDescent="0.2">
      <c r="A165" s="227" t="s">
        <v>759</v>
      </c>
      <c r="B165" s="202"/>
      <c r="C165" s="203">
        <v>58652.86</v>
      </c>
      <c r="D165" s="203">
        <v>8.0000000000000004E-4</v>
      </c>
      <c r="E165" s="19">
        <f t="shared" si="44"/>
        <v>9545.9470144815223</v>
      </c>
      <c r="F165" s="22">
        <f t="shared" si="42"/>
        <v>9546</v>
      </c>
      <c r="G165" s="206">
        <f t="shared" si="37"/>
        <v>-5.210659999283962E-2</v>
      </c>
      <c r="H165" s="207"/>
      <c r="L165" s="22">
        <f>G165</f>
        <v>-5.210659999283962E-2</v>
      </c>
      <c r="O165" s="22">
        <f t="shared" ca="1" si="36"/>
        <v>-5.8304959122229716E-2</v>
      </c>
      <c r="P165" s="176">
        <f t="shared" si="45"/>
        <v>-5.4926813417041503E-2</v>
      </c>
      <c r="Q165" s="208">
        <f t="shared" si="46"/>
        <v>43634.36</v>
      </c>
      <c r="R165" s="22">
        <f t="shared" si="39"/>
        <v>7.9536037580485153E-6</v>
      </c>
      <c r="S165" s="22">
        <v>1</v>
      </c>
      <c r="T165" s="22">
        <f t="shared" si="40"/>
        <v>7.9536037580485153E-6</v>
      </c>
      <c r="U165" s="176">
        <f t="shared" si="41"/>
        <v>2.8202134242018839E-3</v>
      </c>
    </row>
    <row r="166" spans="1:21" s="22" customFormat="1" ht="12.95" customHeight="1" x14ac:dyDescent="0.2">
      <c r="A166" s="227" t="s">
        <v>759</v>
      </c>
      <c r="B166" s="202"/>
      <c r="C166" s="203">
        <v>58658.757673868997</v>
      </c>
      <c r="D166" s="203">
        <v>2E-3</v>
      </c>
      <c r="E166" s="19">
        <f t="shared" si="44"/>
        <v>9551.9441685423644</v>
      </c>
      <c r="F166" s="22">
        <f t="shared" si="42"/>
        <v>9552</v>
      </c>
      <c r="G166" s="206">
        <f t="shared" si="37"/>
        <v>-5.4905331002373714E-2</v>
      </c>
      <c r="H166" s="207"/>
      <c r="L166" s="22">
        <f>G166</f>
        <v>-5.4905331002373714E-2</v>
      </c>
      <c r="O166" s="22">
        <f t="shared" ca="1" si="36"/>
        <v>-5.8362279646530679E-2</v>
      </c>
      <c r="P166" s="176">
        <f t="shared" si="45"/>
        <v>-5.499641620061136E-2</v>
      </c>
      <c r="Q166" s="208">
        <f t="shared" si="46"/>
        <v>43640.257673868997</v>
      </c>
      <c r="R166" s="22">
        <f t="shared" si="39"/>
        <v>8.2965133379913088E-9</v>
      </c>
      <c r="S166" s="22">
        <v>1</v>
      </c>
      <c r="T166" s="22">
        <f t="shared" si="40"/>
        <v>8.2965133379913088E-9</v>
      </c>
      <c r="U166" s="176">
        <f t="shared" si="41"/>
        <v>9.1085198237646214E-5</v>
      </c>
    </row>
    <row r="167" spans="1:21" s="22" customFormat="1" ht="12.95" customHeight="1" x14ac:dyDescent="0.2">
      <c r="A167" s="227" t="s">
        <v>760</v>
      </c>
      <c r="B167" s="202"/>
      <c r="C167" s="203">
        <v>59014.704400000002</v>
      </c>
      <c r="D167" s="203">
        <v>5.9999999999999995E-4</v>
      </c>
      <c r="E167" s="19">
        <f t="shared" si="44"/>
        <v>9913.8948971646842</v>
      </c>
      <c r="F167" s="22">
        <f t="shared" si="42"/>
        <v>9914</v>
      </c>
      <c r="G167" s="206">
        <f t="shared" si="37"/>
        <v>-0.10335939999640686</v>
      </c>
      <c r="H167" s="207"/>
      <c r="L167" s="22">
        <f>G167</f>
        <v>-0.10335939999640686</v>
      </c>
      <c r="O167" s="22">
        <f t="shared" ca="1" si="36"/>
        <v>-6.182061794602263E-2</v>
      </c>
      <c r="P167" s="176">
        <f t="shared" si="45"/>
        <v>-5.9275392115360898E-2</v>
      </c>
      <c r="Q167" s="208">
        <f t="shared" si="46"/>
        <v>43996.204400000002</v>
      </c>
      <c r="R167" s="22">
        <f t="shared" si="39"/>
        <v>1.9433997508561229E-3</v>
      </c>
      <c r="S167" s="22">
        <v>1</v>
      </c>
      <c r="T167" s="22">
        <f t="shared" si="40"/>
        <v>1.9433997508561229E-3</v>
      </c>
      <c r="U167" s="176">
        <f t="shared" si="41"/>
        <v>-4.4084007881045967E-2</v>
      </c>
    </row>
    <row r="168" spans="1:21" s="22" customFormat="1" ht="12.95" customHeight="1" x14ac:dyDescent="0.2">
      <c r="A168" s="161" t="s">
        <v>761</v>
      </c>
      <c r="B168" s="162" t="s">
        <v>61</v>
      </c>
      <c r="C168" s="171">
        <v>59134.708599999998</v>
      </c>
      <c r="D168" s="172">
        <v>1.2999999999999999E-3</v>
      </c>
      <c r="E168" s="19">
        <f t="shared" ref="E168" si="47">+(C168-C$7)/C$8</f>
        <v>10035.923291974952</v>
      </c>
      <c r="F168" s="22">
        <f t="shared" si="42"/>
        <v>10036</v>
      </c>
      <c r="G168" s="206">
        <f t="shared" ref="G168" si="48">+C168-(C$7+F168*C$8)</f>
        <v>-7.5435599996126257E-2</v>
      </c>
      <c r="H168" s="207"/>
      <c r="L168" s="22">
        <f>G168</f>
        <v>-7.5435599996126257E-2</v>
      </c>
      <c r="O168" s="22">
        <f t="shared" ref="O168" ca="1" si="49">+C$11+C$12*F168</f>
        <v>-6.2986135273475713E-2</v>
      </c>
      <c r="P168" s="176">
        <f t="shared" ref="P168" si="50">+D$11+D$12*F168+D$13*F168^2</f>
        <v>-6.0752764159564987E-2</v>
      </c>
      <c r="Q168" s="208">
        <f t="shared" ref="Q168" si="51">C168-15018.5</f>
        <v>44116.208599999998</v>
      </c>
      <c r="R168" s="22">
        <f t="shared" ref="R168" si="52">+(P168-G168)^2</f>
        <v>2.1558566820340788E-4</v>
      </c>
      <c r="S168" s="22">
        <v>1</v>
      </c>
      <c r="T168" s="22">
        <f t="shared" ref="T168" si="53">S168*R168</f>
        <v>2.1558566820340788E-4</v>
      </c>
      <c r="U168" s="176">
        <f t="shared" ref="U168" si="54">+G168-P168</f>
        <v>-1.468283583656127E-2</v>
      </c>
    </row>
    <row r="169" spans="1:21" s="22" customFormat="1" ht="12.95" customHeight="1" x14ac:dyDescent="0.2">
      <c r="A169" s="154"/>
      <c r="B169" s="202"/>
      <c r="C169" s="203"/>
      <c r="D169" s="203"/>
    </row>
    <row r="170" spans="1:21" s="22" customFormat="1" ht="12.95" customHeight="1" x14ac:dyDescent="0.2">
      <c r="A170" s="154"/>
      <c r="B170" s="202"/>
      <c r="C170" s="203"/>
      <c r="D170" s="203"/>
    </row>
    <row r="171" spans="1:21" s="22" customFormat="1" ht="12.95" customHeight="1" x14ac:dyDescent="0.2">
      <c r="A171" s="154"/>
      <c r="B171" s="202"/>
      <c r="C171" s="203"/>
      <c r="D171" s="203"/>
    </row>
    <row r="172" spans="1:21" s="22" customFormat="1" ht="12.95" customHeight="1" x14ac:dyDescent="0.2">
      <c r="A172" s="154"/>
      <c r="B172" s="202"/>
      <c r="C172" s="203"/>
      <c r="D172" s="203"/>
    </row>
    <row r="173" spans="1:21" s="22" customFormat="1" ht="12.95" customHeight="1" x14ac:dyDescent="0.2">
      <c r="A173" s="154"/>
      <c r="B173" s="202"/>
      <c r="C173" s="203"/>
      <c r="D173" s="203"/>
    </row>
    <row r="174" spans="1:21" s="22" customFormat="1" ht="12.95" customHeight="1" x14ac:dyDescent="0.2">
      <c r="A174" s="154"/>
      <c r="B174" s="202"/>
      <c r="C174" s="203"/>
      <c r="D174" s="203"/>
    </row>
    <row r="175" spans="1:21" s="22" customFormat="1" ht="12.95" customHeight="1" x14ac:dyDescent="0.2">
      <c r="A175" s="154"/>
      <c r="B175" s="202"/>
      <c r="C175" s="203"/>
      <c r="D175" s="203"/>
    </row>
    <row r="176" spans="1:21" s="22" customFormat="1" ht="12.95" customHeight="1" x14ac:dyDescent="0.2">
      <c r="A176" s="154"/>
      <c r="B176" s="202"/>
      <c r="C176" s="203"/>
      <c r="D176" s="203"/>
    </row>
    <row r="177" spans="1:4" s="22" customFormat="1" ht="12.95" customHeight="1" x14ac:dyDescent="0.2">
      <c r="A177" s="154"/>
      <c r="B177" s="202"/>
      <c r="C177" s="203"/>
      <c r="D177" s="203"/>
    </row>
    <row r="178" spans="1:4" s="22" customFormat="1" ht="12.95" customHeight="1" x14ac:dyDescent="0.2">
      <c r="A178" s="154"/>
      <c r="B178" s="202"/>
      <c r="C178" s="203"/>
      <c r="D178" s="203"/>
    </row>
    <row r="179" spans="1:4" s="22" customFormat="1" ht="12.95" customHeight="1" x14ac:dyDescent="0.2">
      <c r="A179" s="154"/>
      <c r="B179" s="202"/>
      <c r="C179" s="203"/>
      <c r="D179" s="203"/>
    </row>
    <row r="180" spans="1:4" s="22" customFormat="1" ht="12.95" customHeight="1" x14ac:dyDescent="0.2">
      <c r="A180" s="154"/>
      <c r="B180" s="202"/>
      <c r="C180" s="203"/>
      <c r="D180" s="203"/>
    </row>
    <row r="181" spans="1:4" s="22" customFormat="1" ht="12.95" customHeight="1" x14ac:dyDescent="0.2">
      <c r="A181" s="154"/>
      <c r="B181" s="202"/>
      <c r="C181" s="203"/>
      <c r="D181" s="203"/>
    </row>
    <row r="182" spans="1:4" s="22" customFormat="1" ht="12.95" customHeight="1" x14ac:dyDescent="0.2">
      <c r="A182" s="154"/>
      <c r="B182" s="202"/>
      <c r="C182" s="203"/>
      <c r="D182" s="203"/>
    </row>
    <row r="183" spans="1:4" s="22" customFormat="1" ht="12.95" customHeight="1" x14ac:dyDescent="0.2">
      <c r="A183" s="154"/>
      <c r="B183" s="202"/>
      <c r="C183" s="203"/>
      <c r="D183" s="203"/>
    </row>
    <row r="184" spans="1:4" s="22" customFormat="1" ht="12.95" customHeight="1" x14ac:dyDescent="0.2">
      <c r="A184" s="154"/>
      <c r="B184" s="202"/>
      <c r="C184" s="203"/>
      <c r="D184" s="203"/>
    </row>
    <row r="185" spans="1:4" s="22" customFormat="1" ht="12.95" customHeight="1" x14ac:dyDescent="0.2">
      <c r="A185" s="154"/>
      <c r="B185" s="202"/>
      <c r="C185" s="203"/>
      <c r="D185" s="203"/>
    </row>
    <row r="186" spans="1:4" s="22" customFormat="1" ht="12.95" customHeight="1" x14ac:dyDescent="0.2">
      <c r="A186" s="154"/>
      <c r="B186" s="202"/>
      <c r="C186" s="203"/>
      <c r="D186" s="203"/>
    </row>
    <row r="187" spans="1:4" s="22" customFormat="1" ht="12.95" customHeight="1" x14ac:dyDescent="0.2">
      <c r="A187" s="154"/>
      <c r="B187" s="202"/>
      <c r="C187" s="203"/>
      <c r="D187" s="203"/>
    </row>
    <row r="188" spans="1:4" s="22" customFormat="1" ht="12.95" customHeight="1" x14ac:dyDescent="0.2">
      <c r="A188" s="154"/>
      <c r="B188" s="202"/>
      <c r="C188" s="203"/>
      <c r="D188" s="203"/>
    </row>
    <row r="189" spans="1:4" s="22" customFormat="1" ht="12.95" customHeight="1" x14ac:dyDescent="0.2">
      <c r="A189" s="154"/>
      <c r="B189" s="202"/>
      <c r="C189" s="203"/>
      <c r="D189" s="203"/>
    </row>
    <row r="190" spans="1:4" s="22" customFormat="1" ht="12.95" customHeight="1" x14ac:dyDescent="0.2">
      <c r="A190" s="154"/>
      <c r="B190" s="202"/>
      <c r="C190" s="203"/>
      <c r="D190" s="203"/>
    </row>
    <row r="191" spans="1:4" s="22" customFormat="1" ht="12.95" customHeight="1" x14ac:dyDescent="0.2">
      <c r="A191" s="154"/>
      <c r="B191" s="202"/>
      <c r="C191" s="203"/>
      <c r="D191" s="203"/>
    </row>
    <row r="192" spans="1:4" s="22" customFormat="1" ht="12.95" customHeight="1" x14ac:dyDescent="0.2">
      <c r="A192" s="154"/>
      <c r="B192" s="202"/>
      <c r="C192" s="203"/>
      <c r="D192" s="203"/>
    </row>
    <row r="193" spans="1:4" s="22" customFormat="1" ht="12.95" customHeight="1" x14ac:dyDescent="0.2">
      <c r="A193" s="154"/>
      <c r="B193" s="202"/>
      <c r="C193" s="203"/>
      <c r="D193" s="203"/>
    </row>
    <row r="194" spans="1:4" s="22" customFormat="1" ht="12.95" customHeight="1" x14ac:dyDescent="0.2">
      <c r="A194" s="154"/>
      <c r="B194" s="202"/>
      <c r="C194" s="203"/>
      <c r="D194" s="203"/>
    </row>
    <row r="195" spans="1:4" s="22" customFormat="1" ht="12.95" customHeight="1" x14ac:dyDescent="0.2">
      <c r="A195" s="154"/>
      <c r="B195" s="202"/>
      <c r="C195" s="203"/>
      <c r="D195" s="203"/>
    </row>
    <row r="196" spans="1:4" s="22" customFormat="1" ht="12.95" customHeight="1" x14ac:dyDescent="0.2">
      <c r="A196" s="154"/>
      <c r="B196" s="202"/>
      <c r="C196" s="203"/>
      <c r="D196" s="203"/>
    </row>
    <row r="197" spans="1:4" s="22" customFormat="1" ht="12.95" customHeight="1" x14ac:dyDescent="0.2">
      <c r="A197" s="154"/>
      <c r="B197" s="202"/>
      <c r="C197" s="203"/>
      <c r="D197" s="203"/>
    </row>
    <row r="198" spans="1:4" s="22" customFormat="1" ht="12.95" customHeight="1" x14ac:dyDescent="0.2">
      <c r="A198" s="154"/>
      <c r="B198" s="202"/>
      <c r="C198" s="203"/>
      <c r="D198" s="203"/>
    </row>
    <row r="199" spans="1:4" s="22" customFormat="1" ht="12.95" customHeight="1" x14ac:dyDescent="0.2">
      <c r="A199" s="154"/>
      <c r="B199" s="202"/>
      <c r="C199" s="203"/>
      <c r="D199" s="203"/>
    </row>
    <row r="200" spans="1:4" s="22" customFormat="1" ht="12.95" customHeight="1" x14ac:dyDescent="0.2">
      <c r="A200" s="154"/>
      <c r="B200" s="202"/>
      <c r="C200" s="203"/>
      <c r="D200" s="203"/>
    </row>
    <row r="201" spans="1:4" s="22" customFormat="1" ht="12.95" customHeight="1" x14ac:dyDescent="0.2">
      <c r="A201" s="154"/>
      <c r="B201" s="202"/>
      <c r="C201" s="203"/>
      <c r="D201" s="203"/>
    </row>
    <row r="202" spans="1:4" s="22" customFormat="1" ht="12.95" customHeight="1" x14ac:dyDescent="0.2">
      <c r="A202" s="154"/>
      <c r="B202" s="202"/>
      <c r="C202" s="203"/>
      <c r="D202" s="203"/>
    </row>
    <row r="203" spans="1:4" s="22" customFormat="1" ht="12.95" customHeight="1" x14ac:dyDescent="0.2">
      <c r="A203" s="154"/>
      <c r="B203" s="202"/>
      <c r="C203" s="203"/>
      <c r="D203" s="203"/>
    </row>
    <row r="204" spans="1:4" s="22" customFormat="1" ht="12.95" customHeight="1" x14ac:dyDescent="0.2">
      <c r="A204" s="154"/>
      <c r="B204" s="202"/>
      <c r="C204" s="203"/>
      <c r="D204" s="203"/>
    </row>
    <row r="205" spans="1:4" s="22" customFormat="1" ht="12.95" customHeight="1" x14ac:dyDescent="0.2">
      <c r="A205" s="154"/>
      <c r="B205" s="202"/>
      <c r="C205" s="203"/>
      <c r="D205" s="203"/>
    </row>
    <row r="206" spans="1:4" s="22" customFormat="1" ht="12.95" customHeight="1" x14ac:dyDescent="0.2">
      <c r="A206" s="154"/>
      <c r="B206" s="202"/>
      <c r="C206" s="203"/>
      <c r="D206" s="203"/>
    </row>
    <row r="207" spans="1:4" s="22" customFormat="1" ht="12.95" customHeight="1" x14ac:dyDescent="0.2">
      <c r="A207" s="154"/>
      <c r="B207" s="202"/>
      <c r="C207" s="203"/>
      <c r="D207" s="203"/>
    </row>
    <row r="208" spans="1:4" s="22" customFormat="1" ht="12.95" customHeight="1" x14ac:dyDescent="0.2">
      <c r="A208" s="154"/>
      <c r="B208" s="202"/>
      <c r="C208" s="203"/>
      <c r="D208" s="203"/>
    </row>
    <row r="209" spans="1:4" s="22" customFormat="1" ht="12.95" customHeight="1" x14ac:dyDescent="0.2">
      <c r="A209" s="154"/>
      <c r="B209" s="202"/>
      <c r="C209" s="203"/>
      <c r="D209" s="203"/>
    </row>
    <row r="210" spans="1:4" s="22" customFormat="1" ht="12.95" customHeight="1" x14ac:dyDescent="0.2">
      <c r="A210" s="154"/>
      <c r="B210" s="202"/>
      <c r="C210" s="203"/>
      <c r="D210" s="203"/>
    </row>
    <row r="211" spans="1:4" s="22" customFormat="1" ht="12.95" customHeight="1" x14ac:dyDescent="0.2">
      <c r="A211" s="154"/>
      <c r="B211" s="202"/>
      <c r="C211" s="203"/>
      <c r="D211" s="203"/>
    </row>
    <row r="212" spans="1:4" s="22" customFormat="1" ht="12.95" customHeight="1" x14ac:dyDescent="0.2">
      <c r="A212" s="154"/>
      <c r="B212" s="202"/>
      <c r="C212" s="203"/>
      <c r="D212" s="203"/>
    </row>
    <row r="213" spans="1:4" s="22" customFormat="1" ht="12.95" customHeight="1" x14ac:dyDescent="0.2">
      <c r="A213" s="154"/>
      <c r="B213" s="202"/>
      <c r="C213" s="203"/>
      <c r="D213" s="203"/>
    </row>
    <row r="214" spans="1:4" s="22" customFormat="1" ht="12.95" customHeight="1" x14ac:dyDescent="0.2">
      <c r="A214" s="154"/>
      <c r="B214" s="202"/>
      <c r="C214" s="203"/>
      <c r="D214" s="203"/>
    </row>
    <row r="215" spans="1:4" s="22" customFormat="1" ht="12.95" customHeight="1" x14ac:dyDescent="0.2">
      <c r="A215" s="154"/>
      <c r="B215" s="202"/>
      <c r="C215" s="203"/>
      <c r="D215" s="203"/>
    </row>
    <row r="216" spans="1:4" s="22" customFormat="1" ht="12.95" customHeight="1" x14ac:dyDescent="0.2">
      <c r="A216" s="154"/>
      <c r="B216" s="202"/>
      <c r="C216" s="203"/>
      <c r="D216" s="203"/>
    </row>
    <row r="217" spans="1:4" s="22" customFormat="1" ht="12.95" customHeight="1" x14ac:dyDescent="0.2">
      <c r="A217" s="154"/>
      <c r="B217" s="202"/>
      <c r="C217" s="203"/>
      <c r="D217" s="203"/>
    </row>
    <row r="218" spans="1:4" s="22" customFormat="1" ht="12.95" customHeight="1" x14ac:dyDescent="0.2">
      <c r="A218" s="154"/>
      <c r="B218" s="202"/>
      <c r="C218" s="203"/>
      <c r="D218" s="203"/>
    </row>
    <row r="219" spans="1:4" s="22" customFormat="1" ht="12.95" customHeight="1" x14ac:dyDescent="0.2">
      <c r="A219" s="154"/>
      <c r="B219" s="202"/>
      <c r="C219" s="203"/>
      <c r="D219" s="203"/>
    </row>
    <row r="220" spans="1:4" s="22" customFormat="1" ht="12.95" customHeight="1" x14ac:dyDescent="0.2">
      <c r="A220" s="154"/>
      <c r="B220" s="202"/>
      <c r="C220" s="203"/>
      <c r="D220" s="203"/>
    </row>
    <row r="221" spans="1:4" s="22" customFormat="1" ht="12.95" customHeight="1" x14ac:dyDescent="0.2">
      <c r="A221" s="154"/>
      <c r="B221" s="202"/>
      <c r="C221" s="203"/>
      <c r="D221" s="203"/>
    </row>
    <row r="222" spans="1:4" s="22" customFormat="1" ht="12.95" customHeight="1" x14ac:dyDescent="0.2">
      <c r="A222" s="154"/>
      <c r="B222" s="202"/>
      <c r="C222" s="203"/>
      <c r="D222" s="203"/>
    </row>
    <row r="223" spans="1:4" s="22" customFormat="1" ht="12.95" customHeight="1" x14ac:dyDescent="0.2">
      <c r="A223" s="154"/>
      <c r="B223" s="202"/>
      <c r="C223" s="203"/>
      <c r="D223" s="203"/>
    </row>
    <row r="224" spans="1:4" s="22" customFormat="1" ht="12.95" customHeight="1" x14ac:dyDescent="0.2">
      <c r="A224" s="154"/>
      <c r="B224" s="202"/>
      <c r="C224" s="203"/>
      <c r="D224" s="203"/>
    </row>
    <row r="225" spans="1:4" s="22" customFormat="1" ht="12.95" customHeight="1" x14ac:dyDescent="0.2">
      <c r="A225" s="154"/>
      <c r="B225" s="202"/>
      <c r="C225" s="203"/>
      <c r="D225" s="203"/>
    </row>
    <row r="226" spans="1:4" s="22" customFormat="1" ht="12.95" customHeight="1" x14ac:dyDescent="0.2">
      <c r="A226" s="154"/>
      <c r="B226" s="202"/>
      <c r="C226" s="203"/>
      <c r="D226" s="203"/>
    </row>
    <row r="227" spans="1:4" s="22" customFormat="1" ht="12.95" customHeight="1" x14ac:dyDescent="0.2">
      <c r="A227" s="154"/>
      <c r="B227" s="202"/>
      <c r="C227" s="203"/>
      <c r="D227" s="203"/>
    </row>
    <row r="228" spans="1:4" s="22" customFormat="1" ht="12.95" customHeight="1" x14ac:dyDescent="0.2">
      <c r="A228" s="154"/>
      <c r="B228" s="202"/>
      <c r="C228" s="203"/>
      <c r="D228" s="203"/>
    </row>
    <row r="229" spans="1:4" s="22" customFormat="1" ht="12.95" customHeight="1" x14ac:dyDescent="0.2">
      <c r="A229" s="154"/>
      <c r="B229" s="202"/>
      <c r="C229" s="203"/>
      <c r="D229" s="203"/>
    </row>
    <row r="230" spans="1:4" s="22" customFormat="1" ht="12.95" customHeight="1" x14ac:dyDescent="0.2">
      <c r="A230" s="154"/>
      <c r="B230" s="202"/>
      <c r="C230" s="203"/>
      <c r="D230" s="203"/>
    </row>
    <row r="231" spans="1:4" s="22" customFormat="1" ht="12.95" customHeight="1" x14ac:dyDescent="0.2">
      <c r="A231" s="154"/>
      <c r="B231" s="202"/>
      <c r="C231" s="203"/>
      <c r="D231" s="203"/>
    </row>
    <row r="232" spans="1:4" s="22" customFormat="1" ht="12.95" customHeight="1" x14ac:dyDescent="0.2">
      <c r="A232" s="154"/>
      <c r="B232" s="202"/>
      <c r="C232" s="203"/>
      <c r="D232" s="203"/>
    </row>
    <row r="233" spans="1:4" s="22" customFormat="1" ht="12.95" customHeight="1" x14ac:dyDescent="0.2">
      <c r="A233" s="154"/>
      <c r="B233" s="202"/>
      <c r="C233" s="203"/>
      <c r="D233" s="203"/>
    </row>
    <row r="234" spans="1:4" s="22" customFormat="1" ht="12.95" customHeight="1" x14ac:dyDescent="0.2">
      <c r="A234" s="154"/>
      <c r="B234" s="202"/>
      <c r="C234" s="203"/>
      <c r="D234" s="203"/>
    </row>
    <row r="235" spans="1:4" s="22" customFormat="1" ht="12.95" customHeight="1" x14ac:dyDescent="0.2">
      <c r="A235" s="154"/>
      <c r="B235" s="202"/>
      <c r="C235" s="203"/>
      <c r="D235" s="203"/>
    </row>
    <row r="236" spans="1:4" s="22" customFormat="1" ht="12.95" customHeight="1" x14ac:dyDescent="0.2">
      <c r="A236" s="154"/>
      <c r="B236" s="202"/>
      <c r="C236" s="203"/>
      <c r="D236" s="203"/>
    </row>
    <row r="237" spans="1:4" s="22" customFormat="1" ht="12.95" customHeight="1" x14ac:dyDescent="0.2">
      <c r="A237" s="154"/>
      <c r="B237" s="202"/>
      <c r="C237" s="203"/>
      <c r="D237" s="203"/>
    </row>
    <row r="238" spans="1:4" s="22" customFormat="1" ht="12.95" customHeight="1" x14ac:dyDescent="0.2">
      <c r="A238" s="154"/>
      <c r="B238" s="202"/>
      <c r="C238" s="203"/>
      <c r="D238" s="203"/>
    </row>
    <row r="239" spans="1:4" s="22" customFormat="1" ht="12.95" customHeight="1" x14ac:dyDescent="0.2">
      <c r="A239" s="154"/>
      <c r="B239" s="202"/>
      <c r="C239" s="203"/>
      <c r="D239" s="203"/>
    </row>
    <row r="240" spans="1:4" s="22" customFormat="1" ht="12.95" customHeight="1" x14ac:dyDescent="0.2">
      <c r="A240" s="154"/>
      <c r="B240" s="202"/>
      <c r="C240" s="203"/>
      <c r="D240" s="203"/>
    </row>
    <row r="241" spans="1:4" s="22" customFormat="1" ht="12.95" customHeight="1" x14ac:dyDescent="0.2">
      <c r="A241" s="154"/>
      <c r="B241" s="202"/>
      <c r="C241" s="203"/>
      <c r="D241" s="203"/>
    </row>
    <row r="242" spans="1:4" s="22" customFormat="1" ht="12.95" customHeight="1" x14ac:dyDescent="0.2">
      <c r="A242" s="154"/>
      <c r="B242" s="202"/>
      <c r="C242" s="203"/>
      <c r="D242" s="203"/>
    </row>
    <row r="243" spans="1:4" s="22" customFormat="1" ht="12.95" customHeight="1" x14ac:dyDescent="0.2">
      <c r="A243" s="154"/>
      <c r="B243" s="202"/>
      <c r="C243" s="203"/>
      <c r="D243" s="203"/>
    </row>
    <row r="244" spans="1:4" s="22" customFormat="1" ht="12.95" customHeight="1" x14ac:dyDescent="0.2">
      <c r="A244" s="154"/>
      <c r="B244" s="202"/>
      <c r="C244" s="203"/>
      <c r="D244" s="203"/>
    </row>
    <row r="245" spans="1:4" s="22" customFormat="1" ht="12.95" customHeight="1" x14ac:dyDescent="0.2">
      <c r="A245" s="154"/>
      <c r="B245" s="202"/>
      <c r="C245" s="203"/>
      <c r="D245" s="203"/>
    </row>
    <row r="246" spans="1:4" s="22" customFormat="1" ht="12.95" customHeight="1" x14ac:dyDescent="0.2">
      <c r="A246" s="154"/>
      <c r="B246" s="202"/>
      <c r="C246" s="203"/>
      <c r="D246" s="203"/>
    </row>
    <row r="247" spans="1:4" s="22" customFormat="1" ht="12.95" customHeight="1" x14ac:dyDescent="0.2">
      <c r="A247" s="154"/>
      <c r="B247" s="202"/>
      <c r="C247" s="203"/>
      <c r="D247" s="203"/>
    </row>
    <row r="248" spans="1:4" s="22" customFormat="1" ht="12.95" customHeight="1" x14ac:dyDescent="0.2">
      <c r="A248" s="154"/>
      <c r="B248" s="202"/>
      <c r="C248" s="203"/>
      <c r="D248" s="203"/>
    </row>
    <row r="249" spans="1:4" s="22" customFormat="1" ht="12.95" customHeight="1" x14ac:dyDescent="0.2">
      <c r="A249" s="154"/>
      <c r="B249" s="202"/>
      <c r="C249" s="203"/>
      <c r="D249" s="203"/>
    </row>
    <row r="250" spans="1:4" s="22" customFormat="1" ht="12.95" customHeight="1" x14ac:dyDescent="0.2">
      <c r="A250" s="154"/>
      <c r="B250" s="202"/>
      <c r="C250" s="203"/>
      <c r="D250" s="203"/>
    </row>
    <row r="251" spans="1:4" s="22" customFormat="1" ht="12.95" customHeight="1" x14ac:dyDescent="0.2">
      <c r="A251" s="154"/>
      <c r="B251" s="202"/>
      <c r="C251" s="203"/>
      <c r="D251" s="203"/>
    </row>
    <row r="252" spans="1:4" s="22" customFormat="1" ht="12.95" customHeight="1" x14ac:dyDescent="0.2">
      <c r="A252" s="154"/>
      <c r="B252" s="202"/>
      <c r="C252" s="203"/>
      <c r="D252" s="203"/>
    </row>
    <row r="253" spans="1:4" s="22" customFormat="1" ht="12.95" customHeight="1" x14ac:dyDescent="0.2">
      <c r="A253" s="154"/>
      <c r="B253" s="202"/>
      <c r="C253" s="203"/>
      <c r="D253" s="203"/>
    </row>
    <row r="254" spans="1:4" s="22" customFormat="1" ht="12.95" customHeight="1" x14ac:dyDescent="0.2">
      <c r="A254" s="154"/>
      <c r="B254" s="202"/>
      <c r="C254" s="203"/>
      <c r="D254" s="203"/>
    </row>
    <row r="255" spans="1:4" s="22" customFormat="1" ht="12.95" customHeight="1" x14ac:dyDescent="0.2">
      <c r="A255" s="154"/>
      <c r="B255" s="202"/>
      <c r="C255" s="203"/>
      <c r="D255" s="203"/>
    </row>
    <row r="256" spans="1:4" s="22" customFormat="1" ht="12.95" customHeight="1" x14ac:dyDescent="0.2">
      <c r="A256" s="154"/>
      <c r="B256" s="202"/>
      <c r="C256" s="203"/>
      <c r="D256" s="203"/>
    </row>
    <row r="257" spans="1:4" s="22" customFormat="1" ht="12.95" customHeight="1" x14ac:dyDescent="0.2">
      <c r="A257" s="154"/>
      <c r="B257" s="202"/>
      <c r="C257" s="203"/>
      <c r="D257" s="203"/>
    </row>
    <row r="258" spans="1:4" s="22" customFormat="1" ht="12.95" customHeight="1" x14ac:dyDescent="0.2">
      <c r="A258" s="154"/>
      <c r="B258" s="202"/>
      <c r="C258" s="203"/>
      <c r="D258" s="203"/>
    </row>
    <row r="259" spans="1:4" s="22" customFormat="1" ht="12.95" customHeight="1" x14ac:dyDescent="0.2">
      <c r="A259" s="154"/>
      <c r="B259" s="202"/>
      <c r="C259" s="203"/>
      <c r="D259" s="203"/>
    </row>
    <row r="260" spans="1:4" s="22" customFormat="1" ht="12.95" customHeight="1" x14ac:dyDescent="0.2">
      <c r="A260" s="154"/>
      <c r="B260" s="202"/>
      <c r="C260" s="203"/>
      <c r="D260" s="203"/>
    </row>
    <row r="261" spans="1:4" s="22" customFormat="1" ht="12.95" customHeight="1" x14ac:dyDescent="0.2">
      <c r="A261" s="154"/>
      <c r="B261" s="202"/>
      <c r="C261" s="203"/>
      <c r="D261" s="203"/>
    </row>
    <row r="262" spans="1:4" s="22" customFormat="1" ht="12.95" customHeight="1" x14ac:dyDescent="0.2">
      <c r="A262" s="154"/>
      <c r="B262" s="202"/>
      <c r="C262" s="203"/>
      <c r="D262" s="203"/>
    </row>
    <row r="263" spans="1:4" s="22" customFormat="1" ht="12.95" customHeight="1" x14ac:dyDescent="0.2">
      <c r="A263" s="154"/>
      <c r="B263" s="202"/>
      <c r="C263" s="203"/>
      <c r="D263" s="203"/>
    </row>
    <row r="264" spans="1:4" s="22" customFormat="1" ht="12.95" customHeight="1" x14ac:dyDescent="0.2">
      <c r="A264" s="154"/>
      <c r="B264" s="202"/>
      <c r="C264" s="203"/>
      <c r="D264" s="203"/>
    </row>
    <row r="265" spans="1:4" s="22" customFormat="1" ht="12.95" customHeight="1" x14ac:dyDescent="0.2">
      <c r="A265" s="154"/>
      <c r="B265" s="202"/>
      <c r="C265" s="203"/>
      <c r="D265" s="203"/>
    </row>
    <row r="266" spans="1:4" s="22" customFormat="1" ht="12.95" customHeight="1" x14ac:dyDescent="0.2">
      <c r="A266" s="154"/>
      <c r="B266" s="202"/>
      <c r="C266" s="203"/>
      <c r="D266" s="203"/>
    </row>
    <row r="267" spans="1:4" s="22" customFormat="1" ht="12.95" customHeight="1" x14ac:dyDescent="0.2">
      <c r="A267" s="154"/>
      <c r="B267" s="202"/>
      <c r="C267" s="203"/>
      <c r="D267" s="203"/>
    </row>
    <row r="268" spans="1:4" s="22" customFormat="1" ht="12.95" customHeight="1" x14ac:dyDescent="0.2">
      <c r="A268" s="154"/>
      <c r="B268" s="202"/>
      <c r="C268" s="203"/>
      <c r="D268" s="203"/>
    </row>
    <row r="269" spans="1:4" s="22" customFormat="1" ht="12.95" customHeight="1" x14ac:dyDescent="0.2">
      <c r="A269" s="154"/>
      <c r="B269" s="202"/>
      <c r="C269" s="203"/>
      <c r="D269" s="203"/>
    </row>
    <row r="270" spans="1:4" s="22" customFormat="1" ht="12.95" customHeight="1" x14ac:dyDescent="0.2">
      <c r="A270" s="154"/>
      <c r="B270" s="202"/>
      <c r="C270" s="203"/>
      <c r="D270" s="203"/>
    </row>
    <row r="271" spans="1:4" s="22" customFormat="1" ht="12.95" customHeight="1" x14ac:dyDescent="0.2">
      <c r="A271" s="154"/>
      <c r="B271" s="202"/>
      <c r="C271" s="203"/>
      <c r="D271" s="203"/>
    </row>
    <row r="272" spans="1:4" s="22" customFormat="1" ht="12.95" customHeight="1" x14ac:dyDescent="0.2">
      <c r="A272" s="154"/>
      <c r="B272" s="202"/>
      <c r="C272" s="203"/>
      <c r="D272" s="203"/>
    </row>
    <row r="273" spans="1:4" s="22" customFormat="1" ht="12.95" customHeight="1" x14ac:dyDescent="0.2">
      <c r="A273" s="154"/>
      <c r="B273" s="202"/>
      <c r="C273" s="203"/>
      <c r="D273" s="203"/>
    </row>
    <row r="274" spans="1:4" s="22" customFormat="1" ht="12.95" customHeight="1" x14ac:dyDescent="0.2">
      <c r="A274" s="154"/>
      <c r="B274" s="202"/>
      <c r="C274" s="203"/>
      <c r="D274" s="203"/>
    </row>
    <row r="275" spans="1:4" s="22" customFormat="1" ht="12.95" customHeight="1" x14ac:dyDescent="0.2">
      <c r="A275" s="154"/>
      <c r="B275" s="202"/>
      <c r="C275" s="203"/>
      <c r="D275" s="203"/>
    </row>
    <row r="276" spans="1:4" s="22" customFormat="1" ht="12.95" customHeight="1" x14ac:dyDescent="0.2">
      <c r="A276" s="154"/>
      <c r="B276" s="202"/>
      <c r="C276" s="203"/>
      <c r="D276" s="203"/>
    </row>
    <row r="277" spans="1:4" s="22" customFormat="1" ht="12.95" customHeight="1" x14ac:dyDescent="0.2">
      <c r="A277" s="154"/>
      <c r="B277" s="202"/>
      <c r="C277" s="203"/>
      <c r="D277" s="203"/>
    </row>
    <row r="278" spans="1:4" s="22" customFormat="1" ht="12.95" customHeight="1" x14ac:dyDescent="0.2">
      <c r="A278" s="154"/>
      <c r="B278" s="202"/>
      <c r="C278" s="203"/>
      <c r="D278" s="203"/>
    </row>
    <row r="279" spans="1:4" s="22" customFormat="1" ht="12.95" customHeight="1" x14ac:dyDescent="0.2">
      <c r="A279" s="154"/>
      <c r="B279" s="202"/>
      <c r="C279" s="203"/>
      <c r="D279" s="203"/>
    </row>
    <row r="280" spans="1:4" s="22" customFormat="1" ht="12.95" customHeight="1" x14ac:dyDescent="0.2">
      <c r="A280" s="154"/>
      <c r="B280" s="202"/>
      <c r="C280" s="203"/>
      <c r="D280" s="203"/>
    </row>
    <row r="281" spans="1:4" s="22" customFormat="1" ht="12.95" customHeight="1" x14ac:dyDescent="0.2">
      <c r="A281" s="154"/>
      <c r="B281" s="202"/>
      <c r="C281" s="203"/>
      <c r="D281" s="203"/>
    </row>
    <row r="282" spans="1:4" s="22" customFormat="1" ht="12.95" customHeight="1" x14ac:dyDescent="0.2">
      <c r="A282" s="154"/>
      <c r="B282" s="202"/>
      <c r="C282" s="203"/>
      <c r="D282" s="203"/>
    </row>
    <row r="283" spans="1:4" s="22" customFormat="1" ht="12.95" customHeight="1" x14ac:dyDescent="0.2">
      <c r="A283" s="154"/>
      <c r="B283" s="202"/>
      <c r="C283" s="203"/>
      <c r="D283" s="203"/>
    </row>
    <row r="284" spans="1:4" s="22" customFormat="1" ht="12.95" customHeight="1" x14ac:dyDescent="0.2">
      <c r="A284" s="154"/>
      <c r="B284" s="202"/>
      <c r="C284" s="203"/>
      <c r="D284" s="203"/>
    </row>
    <row r="285" spans="1:4" s="22" customFormat="1" ht="12.95" customHeight="1" x14ac:dyDescent="0.2">
      <c r="A285" s="154"/>
      <c r="B285" s="202"/>
      <c r="C285" s="203"/>
      <c r="D285" s="203"/>
    </row>
    <row r="286" spans="1:4" s="22" customFormat="1" ht="12.95" customHeight="1" x14ac:dyDescent="0.2">
      <c r="A286" s="154"/>
      <c r="B286" s="202"/>
      <c r="C286" s="203"/>
      <c r="D286" s="203"/>
    </row>
    <row r="287" spans="1:4" s="22" customFormat="1" ht="12.95" customHeight="1" x14ac:dyDescent="0.2">
      <c r="A287" s="154"/>
      <c r="B287" s="202"/>
      <c r="C287" s="203"/>
      <c r="D287" s="203"/>
    </row>
    <row r="288" spans="1:4" s="22" customFormat="1" ht="12.95" customHeight="1" x14ac:dyDescent="0.2">
      <c r="A288" s="154"/>
      <c r="B288" s="202"/>
      <c r="C288" s="203"/>
      <c r="D288" s="203"/>
    </row>
    <row r="289" spans="1:4" s="22" customFormat="1" ht="12.95" customHeight="1" x14ac:dyDescent="0.2">
      <c r="A289" s="154"/>
      <c r="B289" s="202"/>
      <c r="C289" s="203"/>
      <c r="D289" s="203"/>
    </row>
    <row r="290" spans="1:4" s="22" customFormat="1" ht="12.95" customHeight="1" x14ac:dyDescent="0.2">
      <c r="A290" s="154"/>
      <c r="B290" s="202"/>
      <c r="C290" s="203"/>
      <c r="D290" s="203"/>
    </row>
    <row r="291" spans="1:4" s="22" customFormat="1" ht="12.95" customHeight="1" x14ac:dyDescent="0.2">
      <c r="A291" s="154"/>
      <c r="B291" s="202"/>
      <c r="C291" s="203"/>
      <c r="D291" s="203"/>
    </row>
    <row r="292" spans="1:4" s="22" customFormat="1" ht="12.95" customHeight="1" x14ac:dyDescent="0.2">
      <c r="A292" s="154"/>
      <c r="B292" s="202"/>
      <c r="C292" s="203"/>
      <c r="D292" s="203"/>
    </row>
    <row r="293" spans="1:4" s="22" customFormat="1" ht="12.95" customHeight="1" x14ac:dyDescent="0.2">
      <c r="B293" s="174"/>
      <c r="C293" s="228"/>
      <c r="D293" s="228"/>
    </row>
    <row r="294" spans="1:4" s="22" customFormat="1" ht="12.95" customHeight="1" x14ac:dyDescent="0.2">
      <c r="B294" s="174"/>
      <c r="C294" s="228"/>
      <c r="D294" s="228"/>
    </row>
    <row r="295" spans="1:4" s="22" customFormat="1" ht="12.95" customHeight="1" x14ac:dyDescent="0.2">
      <c r="B295" s="174"/>
      <c r="C295" s="228"/>
      <c r="D295" s="228"/>
    </row>
    <row r="296" spans="1:4" s="22" customFormat="1" ht="12.95" customHeight="1" x14ac:dyDescent="0.2">
      <c r="B296" s="174"/>
      <c r="C296" s="228"/>
      <c r="D296" s="228"/>
    </row>
    <row r="297" spans="1:4" s="22" customFormat="1" ht="12.95" customHeight="1" x14ac:dyDescent="0.2">
      <c r="B297" s="174"/>
      <c r="C297" s="228"/>
      <c r="D297" s="228"/>
    </row>
    <row r="298" spans="1:4" s="22" customFormat="1" ht="12.95" customHeight="1" x14ac:dyDescent="0.2">
      <c r="B298" s="174"/>
      <c r="C298" s="228"/>
      <c r="D298" s="228"/>
    </row>
    <row r="299" spans="1:4" s="22" customFormat="1" ht="12.95" customHeight="1" x14ac:dyDescent="0.2">
      <c r="B299" s="174"/>
      <c r="C299" s="228"/>
      <c r="D299" s="228"/>
    </row>
    <row r="300" spans="1:4" s="22" customFormat="1" ht="12.95" customHeight="1" x14ac:dyDescent="0.2">
      <c r="B300" s="174"/>
      <c r="C300" s="228"/>
      <c r="D300" s="228"/>
    </row>
    <row r="301" spans="1:4" s="22" customFormat="1" ht="12.95" customHeight="1" x14ac:dyDescent="0.2">
      <c r="B301" s="174"/>
      <c r="C301" s="228"/>
      <c r="D301" s="228"/>
    </row>
    <row r="302" spans="1:4" s="22" customFormat="1" ht="12.95" customHeight="1" x14ac:dyDescent="0.2">
      <c r="B302" s="174"/>
      <c r="C302" s="228"/>
      <c r="D302" s="228"/>
    </row>
    <row r="303" spans="1:4" s="22" customFormat="1" ht="12.95" customHeight="1" x14ac:dyDescent="0.2">
      <c r="B303" s="174"/>
      <c r="C303" s="228"/>
      <c r="D303" s="228"/>
    </row>
    <row r="304" spans="1:4" s="22" customFormat="1" ht="12.95" customHeight="1" x14ac:dyDescent="0.2">
      <c r="B304" s="174"/>
      <c r="C304" s="228"/>
      <c r="D304" s="228"/>
    </row>
    <row r="305" spans="2:4" s="22" customFormat="1" ht="12.95" customHeight="1" x14ac:dyDescent="0.2">
      <c r="B305" s="174"/>
      <c r="C305" s="228"/>
      <c r="D305" s="228"/>
    </row>
    <row r="306" spans="2:4" s="22" customFormat="1" ht="12.95" customHeight="1" x14ac:dyDescent="0.2">
      <c r="B306" s="174"/>
      <c r="C306" s="228"/>
      <c r="D306" s="228"/>
    </row>
    <row r="307" spans="2:4" s="22" customFormat="1" ht="12.95" customHeight="1" x14ac:dyDescent="0.2">
      <c r="B307" s="174"/>
      <c r="C307" s="228"/>
      <c r="D307" s="228"/>
    </row>
    <row r="308" spans="2:4" s="22" customFormat="1" ht="12.95" customHeight="1" x14ac:dyDescent="0.2">
      <c r="B308" s="174"/>
      <c r="C308" s="228"/>
      <c r="D308" s="228"/>
    </row>
    <row r="309" spans="2:4" s="22" customFormat="1" ht="12.95" customHeight="1" x14ac:dyDescent="0.2">
      <c r="B309" s="174"/>
      <c r="C309" s="228"/>
      <c r="D309" s="228"/>
    </row>
    <row r="310" spans="2:4" s="22" customFormat="1" ht="12.95" customHeight="1" x14ac:dyDescent="0.2">
      <c r="B310" s="174"/>
      <c r="C310" s="228"/>
      <c r="D310" s="228"/>
    </row>
    <row r="311" spans="2:4" s="22" customFormat="1" ht="12.95" customHeight="1" x14ac:dyDescent="0.2">
      <c r="B311" s="174"/>
      <c r="C311" s="228"/>
      <c r="D311" s="228"/>
    </row>
    <row r="312" spans="2:4" s="22" customFormat="1" ht="12.95" customHeight="1" x14ac:dyDescent="0.2">
      <c r="B312" s="174"/>
      <c r="C312" s="228"/>
      <c r="D312" s="228"/>
    </row>
    <row r="313" spans="2:4" s="22" customFormat="1" ht="12.95" customHeight="1" x14ac:dyDescent="0.2">
      <c r="B313" s="174"/>
      <c r="C313" s="228"/>
      <c r="D313" s="228"/>
    </row>
    <row r="314" spans="2:4" s="22" customFormat="1" ht="12.95" customHeight="1" x14ac:dyDescent="0.2">
      <c r="B314" s="174"/>
      <c r="C314" s="228"/>
      <c r="D314" s="228"/>
    </row>
    <row r="315" spans="2:4" s="22" customFormat="1" ht="12.95" customHeight="1" x14ac:dyDescent="0.2">
      <c r="B315" s="174"/>
      <c r="C315" s="228"/>
      <c r="D315" s="228"/>
    </row>
    <row r="316" spans="2:4" s="22" customFormat="1" ht="12.95" customHeight="1" x14ac:dyDescent="0.2">
      <c r="B316" s="174"/>
      <c r="C316" s="228"/>
      <c r="D316" s="228"/>
    </row>
    <row r="317" spans="2:4" s="22" customFormat="1" ht="12.95" customHeight="1" x14ac:dyDescent="0.2">
      <c r="B317" s="174"/>
      <c r="C317" s="228"/>
      <c r="D317" s="228"/>
    </row>
    <row r="318" spans="2:4" s="22" customFormat="1" ht="12.95" customHeight="1" x14ac:dyDescent="0.2">
      <c r="B318" s="174"/>
      <c r="C318" s="228"/>
      <c r="D318" s="228"/>
    </row>
    <row r="319" spans="2:4" s="22" customFormat="1" ht="12.95" customHeight="1" x14ac:dyDescent="0.2">
      <c r="B319" s="174"/>
      <c r="C319" s="228"/>
      <c r="D319" s="228"/>
    </row>
    <row r="320" spans="2:4" s="22" customFormat="1" ht="12.95" customHeight="1" x14ac:dyDescent="0.2">
      <c r="B320" s="174"/>
      <c r="C320" s="228"/>
      <c r="D320" s="228"/>
    </row>
    <row r="321" spans="2:4" s="22" customFormat="1" ht="12.95" customHeight="1" x14ac:dyDescent="0.2">
      <c r="B321" s="174"/>
      <c r="C321" s="228"/>
      <c r="D321" s="228"/>
    </row>
    <row r="322" spans="2:4" s="22" customFormat="1" ht="12.95" customHeight="1" x14ac:dyDescent="0.2">
      <c r="B322" s="174"/>
      <c r="C322" s="228"/>
      <c r="D322" s="228"/>
    </row>
    <row r="323" spans="2:4" s="22" customFormat="1" ht="12.95" customHeight="1" x14ac:dyDescent="0.2">
      <c r="B323" s="174"/>
      <c r="C323" s="228"/>
      <c r="D323" s="228"/>
    </row>
    <row r="324" spans="2:4" s="22" customFormat="1" ht="12.95" customHeight="1" x14ac:dyDescent="0.2">
      <c r="B324" s="174"/>
      <c r="C324" s="228"/>
      <c r="D324" s="228"/>
    </row>
    <row r="325" spans="2:4" s="22" customFormat="1" ht="12.95" customHeight="1" x14ac:dyDescent="0.2">
      <c r="B325" s="174"/>
      <c r="C325" s="228"/>
      <c r="D325" s="228"/>
    </row>
    <row r="326" spans="2:4" s="22" customFormat="1" ht="12.95" customHeight="1" x14ac:dyDescent="0.2">
      <c r="B326" s="174"/>
      <c r="C326" s="228"/>
      <c r="D326" s="228"/>
    </row>
    <row r="327" spans="2:4" s="22" customFormat="1" ht="12.95" customHeight="1" x14ac:dyDescent="0.2">
      <c r="B327" s="174"/>
      <c r="C327" s="228"/>
      <c r="D327" s="228"/>
    </row>
    <row r="328" spans="2:4" s="22" customFormat="1" ht="12.95" customHeight="1" x14ac:dyDescent="0.2">
      <c r="B328" s="174"/>
      <c r="C328" s="228"/>
      <c r="D328" s="228"/>
    </row>
    <row r="329" spans="2:4" s="22" customFormat="1" ht="12.95" customHeight="1" x14ac:dyDescent="0.2">
      <c r="B329" s="174"/>
      <c r="C329" s="228"/>
      <c r="D329" s="228"/>
    </row>
    <row r="330" spans="2:4" s="22" customFormat="1" ht="12.95" customHeight="1" x14ac:dyDescent="0.2">
      <c r="B330" s="174"/>
      <c r="C330" s="228"/>
      <c r="D330" s="228"/>
    </row>
    <row r="331" spans="2:4" s="22" customFormat="1" ht="12.95" customHeight="1" x14ac:dyDescent="0.2">
      <c r="B331" s="174"/>
      <c r="C331" s="228"/>
      <c r="D331" s="228"/>
    </row>
    <row r="332" spans="2:4" s="22" customFormat="1" ht="12.95" customHeight="1" x14ac:dyDescent="0.2">
      <c r="B332" s="174"/>
      <c r="C332" s="228"/>
      <c r="D332" s="228"/>
    </row>
    <row r="333" spans="2:4" s="22" customFormat="1" ht="12.95" customHeight="1" x14ac:dyDescent="0.2">
      <c r="B333" s="174"/>
      <c r="C333" s="228"/>
      <c r="D333" s="228"/>
    </row>
    <row r="334" spans="2:4" s="22" customFormat="1" ht="12.95" customHeight="1" x14ac:dyDescent="0.2">
      <c r="B334" s="174"/>
      <c r="C334" s="228"/>
      <c r="D334" s="228"/>
    </row>
    <row r="335" spans="2:4" s="22" customFormat="1" ht="12.95" customHeight="1" x14ac:dyDescent="0.2">
      <c r="B335" s="174"/>
      <c r="C335" s="228"/>
      <c r="D335" s="228"/>
    </row>
    <row r="336" spans="2:4" s="22" customFormat="1" ht="12.95" customHeight="1" x14ac:dyDescent="0.2">
      <c r="B336" s="174"/>
      <c r="C336" s="228"/>
      <c r="D336" s="228"/>
    </row>
    <row r="337" spans="2:4" s="22" customFormat="1" ht="12.95" customHeight="1" x14ac:dyDescent="0.2">
      <c r="B337" s="174"/>
      <c r="C337" s="228"/>
      <c r="D337" s="228"/>
    </row>
    <row r="338" spans="2:4" s="22" customFormat="1" ht="12.95" customHeight="1" x14ac:dyDescent="0.2">
      <c r="B338" s="174"/>
      <c r="C338" s="228"/>
      <c r="D338" s="228"/>
    </row>
    <row r="339" spans="2:4" s="22" customFormat="1" ht="12.95" customHeight="1" x14ac:dyDescent="0.2">
      <c r="B339" s="174"/>
      <c r="C339" s="228"/>
      <c r="D339" s="228"/>
    </row>
    <row r="340" spans="2:4" s="22" customFormat="1" ht="12.95" customHeight="1" x14ac:dyDescent="0.2">
      <c r="B340" s="174"/>
      <c r="C340" s="228"/>
      <c r="D340" s="228"/>
    </row>
    <row r="341" spans="2:4" s="22" customFormat="1" ht="12.95" customHeight="1" x14ac:dyDescent="0.2">
      <c r="B341" s="174"/>
      <c r="C341" s="228"/>
      <c r="D341" s="228"/>
    </row>
    <row r="342" spans="2:4" s="22" customFormat="1" ht="12.95" customHeight="1" x14ac:dyDescent="0.2">
      <c r="B342" s="174"/>
      <c r="C342" s="228"/>
      <c r="D342" s="228"/>
    </row>
    <row r="343" spans="2:4" s="22" customFormat="1" ht="12.95" customHeight="1" x14ac:dyDescent="0.2">
      <c r="B343" s="174"/>
      <c r="C343" s="228"/>
      <c r="D343" s="228"/>
    </row>
    <row r="344" spans="2:4" s="22" customFormat="1" ht="12.95" customHeight="1" x14ac:dyDescent="0.2">
      <c r="B344" s="174"/>
      <c r="C344" s="228"/>
      <c r="D344" s="228"/>
    </row>
    <row r="345" spans="2:4" s="22" customFormat="1" ht="12.95" customHeight="1" x14ac:dyDescent="0.2">
      <c r="B345" s="174"/>
      <c r="C345" s="228"/>
      <c r="D345" s="228"/>
    </row>
    <row r="346" spans="2:4" s="22" customFormat="1" ht="12.95" customHeight="1" x14ac:dyDescent="0.2">
      <c r="B346" s="174"/>
      <c r="C346" s="228"/>
      <c r="D346" s="228"/>
    </row>
    <row r="347" spans="2:4" s="22" customFormat="1" ht="12.95" customHeight="1" x14ac:dyDescent="0.2">
      <c r="B347" s="174"/>
      <c r="C347" s="228"/>
      <c r="D347" s="228"/>
    </row>
    <row r="348" spans="2:4" s="22" customFormat="1" ht="12.95" customHeight="1" x14ac:dyDescent="0.2">
      <c r="B348" s="174"/>
      <c r="C348" s="228"/>
      <c r="D348" s="228"/>
    </row>
    <row r="349" spans="2:4" s="22" customFormat="1" ht="12.95" customHeight="1" x14ac:dyDescent="0.2">
      <c r="B349" s="174"/>
      <c r="C349" s="228"/>
      <c r="D349" s="228"/>
    </row>
    <row r="350" spans="2:4" s="22" customFormat="1" ht="12.95" customHeight="1" x14ac:dyDescent="0.2">
      <c r="B350" s="174"/>
      <c r="C350" s="228"/>
      <c r="D350" s="228"/>
    </row>
    <row r="351" spans="2:4" s="22" customFormat="1" ht="12.95" customHeight="1" x14ac:dyDescent="0.2">
      <c r="B351" s="174"/>
      <c r="C351" s="228"/>
      <c r="D351" s="228"/>
    </row>
    <row r="352" spans="2:4" s="22" customFormat="1" ht="12.95" customHeight="1" x14ac:dyDescent="0.2">
      <c r="B352" s="174"/>
      <c r="C352" s="228"/>
      <c r="D352" s="228"/>
    </row>
    <row r="353" spans="2:4" s="22" customFormat="1" ht="12.95" customHeight="1" x14ac:dyDescent="0.2">
      <c r="B353" s="174"/>
      <c r="C353" s="228"/>
      <c r="D353" s="228"/>
    </row>
    <row r="354" spans="2:4" s="22" customFormat="1" ht="12.95" customHeight="1" x14ac:dyDescent="0.2">
      <c r="B354" s="174"/>
      <c r="C354" s="228"/>
      <c r="D354" s="228"/>
    </row>
    <row r="355" spans="2:4" s="22" customFormat="1" ht="12.95" customHeight="1" x14ac:dyDescent="0.2">
      <c r="B355" s="174"/>
      <c r="C355" s="228"/>
      <c r="D355" s="228"/>
    </row>
    <row r="356" spans="2:4" s="22" customFormat="1" ht="12.95" customHeight="1" x14ac:dyDescent="0.2">
      <c r="B356" s="174"/>
      <c r="C356" s="228"/>
      <c r="D356" s="228"/>
    </row>
    <row r="357" spans="2:4" s="22" customFormat="1" ht="12.95" customHeight="1" x14ac:dyDescent="0.2">
      <c r="B357" s="174"/>
      <c r="C357" s="228"/>
      <c r="D357" s="228"/>
    </row>
    <row r="358" spans="2:4" s="22" customFormat="1" ht="12.95" customHeight="1" x14ac:dyDescent="0.2">
      <c r="B358" s="174"/>
      <c r="C358" s="228"/>
      <c r="D358" s="228"/>
    </row>
    <row r="359" spans="2:4" s="22" customFormat="1" ht="12.95" customHeight="1" x14ac:dyDescent="0.2">
      <c r="B359" s="174"/>
      <c r="C359" s="228"/>
      <c r="D359" s="228"/>
    </row>
    <row r="360" spans="2:4" s="22" customFormat="1" ht="12.95" customHeight="1" x14ac:dyDescent="0.2">
      <c r="B360" s="174"/>
      <c r="C360" s="228"/>
      <c r="D360" s="228"/>
    </row>
    <row r="361" spans="2:4" s="22" customFormat="1" ht="12.95" customHeight="1" x14ac:dyDescent="0.2">
      <c r="B361" s="174"/>
      <c r="C361" s="228"/>
      <c r="D361" s="228"/>
    </row>
    <row r="362" spans="2:4" s="22" customFormat="1" ht="12.95" customHeight="1" x14ac:dyDescent="0.2">
      <c r="B362" s="174"/>
      <c r="C362" s="228"/>
      <c r="D362" s="228"/>
    </row>
    <row r="363" spans="2:4" s="22" customFormat="1" ht="12.95" customHeight="1" x14ac:dyDescent="0.2">
      <c r="B363" s="174"/>
      <c r="C363" s="228"/>
      <c r="D363" s="228"/>
    </row>
    <row r="364" spans="2:4" s="22" customFormat="1" ht="12.95" customHeight="1" x14ac:dyDescent="0.2">
      <c r="B364" s="174"/>
      <c r="C364" s="228"/>
      <c r="D364" s="228"/>
    </row>
    <row r="365" spans="2:4" s="22" customFormat="1" ht="12.95" customHeight="1" x14ac:dyDescent="0.2">
      <c r="B365" s="174"/>
      <c r="C365" s="228"/>
      <c r="D365" s="228"/>
    </row>
    <row r="366" spans="2:4" s="22" customFormat="1" ht="12.95" customHeight="1" x14ac:dyDescent="0.2">
      <c r="B366" s="174"/>
      <c r="C366" s="228"/>
      <c r="D366" s="228"/>
    </row>
    <row r="367" spans="2:4" s="22" customFormat="1" ht="12.95" customHeight="1" x14ac:dyDescent="0.2">
      <c r="B367" s="174"/>
      <c r="C367" s="228"/>
      <c r="D367" s="228"/>
    </row>
    <row r="368" spans="2:4" s="22" customFormat="1" ht="12.95" customHeight="1" x14ac:dyDescent="0.2">
      <c r="B368" s="174"/>
      <c r="C368" s="228"/>
      <c r="D368" s="228"/>
    </row>
    <row r="369" spans="2:4" s="22" customFormat="1" ht="12.95" customHeight="1" x14ac:dyDescent="0.2">
      <c r="B369" s="174"/>
      <c r="C369" s="228"/>
      <c r="D369" s="228"/>
    </row>
    <row r="370" spans="2:4" s="22" customFormat="1" ht="12.95" customHeight="1" x14ac:dyDescent="0.2">
      <c r="B370" s="174"/>
      <c r="C370" s="228"/>
      <c r="D370" s="228"/>
    </row>
    <row r="371" spans="2:4" s="22" customFormat="1" ht="12.95" customHeight="1" x14ac:dyDescent="0.2">
      <c r="B371" s="174"/>
      <c r="C371" s="228"/>
      <c r="D371" s="228"/>
    </row>
    <row r="372" spans="2:4" s="22" customFormat="1" ht="12.95" customHeight="1" x14ac:dyDescent="0.2">
      <c r="B372" s="174"/>
      <c r="C372" s="228"/>
      <c r="D372" s="228"/>
    </row>
    <row r="373" spans="2:4" x14ac:dyDescent="0.2">
      <c r="C373" s="23"/>
      <c r="D373" s="23"/>
    </row>
    <row r="374" spans="2:4" x14ac:dyDescent="0.2">
      <c r="C374" s="23"/>
      <c r="D374" s="23"/>
    </row>
    <row r="375" spans="2:4" x14ac:dyDescent="0.2">
      <c r="C375" s="23"/>
      <c r="D375" s="23"/>
    </row>
    <row r="376" spans="2:4" x14ac:dyDescent="0.2">
      <c r="C376" s="23"/>
      <c r="D376" s="23"/>
    </row>
    <row r="377" spans="2:4" x14ac:dyDescent="0.2">
      <c r="C377" s="23"/>
      <c r="D377" s="23"/>
    </row>
    <row r="378" spans="2:4" x14ac:dyDescent="0.2">
      <c r="C378" s="23"/>
      <c r="D378" s="23"/>
    </row>
    <row r="379" spans="2:4" x14ac:dyDescent="0.2">
      <c r="C379" s="23"/>
      <c r="D379" s="23"/>
    </row>
    <row r="380" spans="2:4" x14ac:dyDescent="0.2">
      <c r="C380" s="23"/>
      <c r="D380" s="23"/>
    </row>
    <row r="381" spans="2:4" x14ac:dyDescent="0.2">
      <c r="C381" s="23"/>
      <c r="D381" s="23"/>
    </row>
    <row r="382" spans="2:4" x14ac:dyDescent="0.2">
      <c r="C382" s="23"/>
      <c r="D382" s="23"/>
    </row>
    <row r="383" spans="2:4" x14ac:dyDescent="0.2">
      <c r="C383" s="23"/>
      <c r="D383" s="23"/>
    </row>
    <row r="384" spans="2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</sheetData>
  <phoneticPr fontId="1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8E36-02CC-40DE-B896-3BE710A02C5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AB338"/>
  <sheetViews>
    <sheetView workbookViewId="0">
      <selection activeCell="C45" sqref="C45"/>
    </sheetView>
  </sheetViews>
  <sheetFormatPr defaultRowHeight="12.75" x14ac:dyDescent="0.2"/>
  <cols>
    <col min="1" max="1" width="9.140625" style="31"/>
    <col min="2" max="2" width="10.7109375" style="31" customWidth="1"/>
    <col min="3" max="4" width="9.140625" style="31"/>
    <col min="5" max="5" width="11.42578125" style="31" customWidth="1"/>
    <col min="6" max="6" width="13.140625" style="31" bestFit="1" customWidth="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 x14ac:dyDescent="0.25">
      <c r="A1" s="42" t="s">
        <v>77</v>
      </c>
      <c r="D1" s="43" t="s">
        <v>78</v>
      </c>
      <c r="M1" s="44" t="s">
        <v>79</v>
      </c>
      <c r="N1" s="31" t="s">
        <v>80</v>
      </c>
      <c r="O1" s="31">
        <f ca="1">H18*J18-I18*I18</f>
        <v>9498.6424733066233</v>
      </c>
      <c r="P1" s="31" t="s">
        <v>183</v>
      </c>
      <c r="U1" s="74" t="s">
        <v>135</v>
      </c>
      <c r="V1" s="75" t="s">
        <v>142</v>
      </c>
      <c r="AA1" s="31">
        <v>1</v>
      </c>
      <c r="AB1" s="31" t="s">
        <v>81</v>
      </c>
    </row>
    <row r="2" spans="1:28" x14ac:dyDescent="0.2">
      <c r="M2" s="44" t="s">
        <v>82</v>
      </c>
      <c r="N2" s="31" t="s">
        <v>83</v>
      </c>
      <c r="O2" s="31">
        <f ca="1">+F18*J18-H18*I18</f>
        <v>3433.860409153247</v>
      </c>
      <c r="P2" s="31" t="s">
        <v>184</v>
      </c>
      <c r="U2" s="31">
        <v>-3.6</v>
      </c>
      <c r="V2" s="31">
        <f t="shared" ref="V2:V25" ca="1" si="0">+E$4+E$5*U2+E$6*U2^2</f>
        <v>-0.7663898469306184</v>
      </c>
      <c r="AA2" s="31">
        <v>2</v>
      </c>
      <c r="AB2" s="31" t="s">
        <v>43</v>
      </c>
    </row>
    <row r="3" spans="1:28" ht="13.5" thickBot="1" x14ac:dyDescent="0.25">
      <c r="A3" s="31" t="s">
        <v>84</v>
      </c>
      <c r="B3" s="31" t="s">
        <v>85</v>
      </c>
      <c r="E3" s="45" t="s">
        <v>86</v>
      </c>
      <c r="F3" s="45" t="s">
        <v>87</v>
      </c>
      <c r="G3" s="45" t="s">
        <v>88</v>
      </c>
      <c r="H3" s="45" t="s">
        <v>89</v>
      </c>
      <c r="M3" s="44" t="s">
        <v>90</v>
      </c>
      <c r="N3" s="31" t="s">
        <v>91</v>
      </c>
      <c r="O3" s="31">
        <f ca="1">+F18*I18-H18*H18</f>
        <v>-2846.5600679196959</v>
      </c>
      <c r="P3" s="31" t="s">
        <v>185</v>
      </c>
      <c r="U3" s="31">
        <v>-3.4</v>
      </c>
      <c r="V3" s="31">
        <f t="shared" ca="1" si="0"/>
        <v>-0.68310340362096178</v>
      </c>
      <c r="AA3" s="31">
        <v>3</v>
      </c>
      <c r="AB3" s="31" t="s">
        <v>92</v>
      </c>
    </row>
    <row r="4" spans="1:28" x14ac:dyDescent="0.2">
      <c r="A4" s="31" t="s">
        <v>93</v>
      </c>
      <c r="B4" s="31" t="s">
        <v>94</v>
      </c>
      <c r="D4" s="46" t="s">
        <v>95</v>
      </c>
      <c r="E4" s="47">
        <f ca="1">(G18*O1-K18*O2+L18*O3)/O7</f>
        <v>1.3213217445876809E-3</v>
      </c>
      <c r="F4" s="48">
        <f ca="1">+E7/O7*O18</f>
        <v>1.4773052943704427E-3</v>
      </c>
      <c r="G4" s="49">
        <f>+B18</f>
        <v>1</v>
      </c>
      <c r="H4" s="50">
        <f ca="1">ABS(F4/E4)</f>
        <v>1.1180511487241411</v>
      </c>
      <c r="M4" s="44" t="s">
        <v>96</v>
      </c>
      <c r="N4" s="31" t="s">
        <v>97</v>
      </c>
      <c r="O4" s="31">
        <f ca="1">+C18*J18-H18*H18</f>
        <v>23723.493022067785</v>
      </c>
      <c r="P4" s="31" t="s">
        <v>186</v>
      </c>
      <c r="U4" s="31">
        <v>-3.2</v>
      </c>
      <c r="V4" s="31">
        <f t="shared" ca="1" si="0"/>
        <v>-0.60459764534985838</v>
      </c>
      <c r="AA4" s="31">
        <v>4</v>
      </c>
      <c r="AB4" s="31" t="s">
        <v>98</v>
      </c>
    </row>
    <row r="5" spans="1:28" x14ac:dyDescent="0.2">
      <c r="A5" s="31" t="s">
        <v>99</v>
      </c>
      <c r="B5" s="51">
        <v>40323</v>
      </c>
      <c r="D5" s="52" t="s">
        <v>100</v>
      </c>
      <c r="E5" s="53">
        <f ca="1">+(-G18*O2+K18*O4-L18*O5)/O7</f>
        <v>-1.8777243251065238E-3</v>
      </c>
      <c r="F5" s="54">
        <f ca="1">P18*E7/O7</f>
        <v>2.3479793516070521E-3</v>
      </c>
      <c r="G5" s="55">
        <f>+B18/A18</f>
        <v>1E-4</v>
      </c>
      <c r="H5" s="50">
        <f ca="1">ABS(F5/E5)</f>
        <v>1.2504387998881841</v>
      </c>
      <c r="M5" s="44" t="s">
        <v>101</v>
      </c>
      <c r="N5" s="31" t="s">
        <v>102</v>
      </c>
      <c r="O5" s="31">
        <f ca="1">+C18*I18-F18*H18</f>
        <v>-9238.1701875132057</v>
      </c>
      <c r="P5" s="31" t="s">
        <v>187</v>
      </c>
      <c r="U5" s="31">
        <v>-3</v>
      </c>
      <c r="V5" s="31">
        <f t="shared" ca="1" si="0"/>
        <v>-0.53087257211730765</v>
      </c>
      <c r="AA5" s="31">
        <v>5</v>
      </c>
      <c r="AB5" s="31" t="s">
        <v>103</v>
      </c>
    </row>
    <row r="6" spans="1:28" ht="13.5" thickBot="1" x14ac:dyDescent="0.25">
      <c r="D6" s="56" t="s">
        <v>104</v>
      </c>
      <c r="E6" s="57">
        <f ca="1">+(G18*O3-K18*O5+L18*O6)/O7</f>
        <v>-5.9758562981912774E-2</v>
      </c>
      <c r="F6" s="58">
        <f ca="1">Q18*E7/O7</f>
        <v>1.0543512650130157E-3</v>
      </c>
      <c r="G6" s="59">
        <f>+B18/A18^2</f>
        <v>1E-8</v>
      </c>
      <c r="H6" s="50">
        <f ca="1">ABS(F6/E6)</f>
        <v>1.7643517722006435E-2</v>
      </c>
      <c r="M6" s="60" t="s">
        <v>105</v>
      </c>
      <c r="N6" s="61" t="s">
        <v>106</v>
      </c>
      <c r="O6" s="61">
        <f ca="1">+C18*H18-F18*F18</f>
        <v>4622.835883331999</v>
      </c>
      <c r="P6" s="31" t="s">
        <v>188</v>
      </c>
      <c r="U6" s="31">
        <v>-2.8</v>
      </c>
      <c r="V6" s="31">
        <f t="shared" ca="1" si="0"/>
        <v>-0.46192818392331014</v>
      </c>
      <c r="AA6" s="31">
        <v>6</v>
      </c>
      <c r="AB6" s="31" t="s">
        <v>107</v>
      </c>
    </row>
    <row r="7" spans="1:28" x14ac:dyDescent="0.2">
      <c r="D7" s="43" t="s">
        <v>108</v>
      </c>
      <c r="E7" s="62">
        <f ca="1">SQRT(N18/(B15-3))</f>
        <v>1.0262691766872381E-2</v>
      </c>
      <c r="G7" s="63">
        <f>+B22</f>
        <v>-0.62953619999825605</v>
      </c>
      <c r="M7" s="44" t="s">
        <v>109</v>
      </c>
      <c r="N7" s="31" t="s">
        <v>110</v>
      </c>
      <c r="O7" s="31">
        <f ca="1">+C18*O1-F18*O2+H18*O3</f>
        <v>406110.62448970682</v>
      </c>
      <c r="U7" s="31">
        <v>-2.6</v>
      </c>
      <c r="V7" s="31">
        <f t="shared" ca="1" si="0"/>
        <v>-0.39776448076786575</v>
      </c>
      <c r="AA7" s="31">
        <v>7</v>
      </c>
      <c r="AB7" s="31" t="s">
        <v>111</v>
      </c>
    </row>
    <row r="8" spans="1:28" x14ac:dyDescent="0.2">
      <c r="A8" s="68">
        <v>21</v>
      </c>
      <c r="B8" s="31" t="s">
        <v>115</v>
      </c>
      <c r="C8" s="97">
        <v>21</v>
      </c>
      <c r="D8" s="43" t="s">
        <v>112</v>
      </c>
      <c r="F8" s="98">
        <f ca="1">CORREL(INDIRECT(E12):INDIRECT(E13),INDIRECT(M12):INDIRECT(M13))</f>
        <v>0.99306551163013945</v>
      </c>
      <c r="G8" s="62"/>
      <c r="K8" s="63"/>
      <c r="U8" s="31">
        <v>-2.4</v>
      </c>
      <c r="V8" s="31">
        <f t="shared" ca="1" si="0"/>
        <v>-0.33838146265097424</v>
      </c>
      <c r="AA8" s="31">
        <v>8</v>
      </c>
      <c r="AB8" s="31" t="s">
        <v>113</v>
      </c>
    </row>
    <row r="9" spans="1:28" x14ac:dyDescent="0.2">
      <c r="A9" s="68">
        <f>20+COUNT(A21:A1445)</f>
        <v>157</v>
      </c>
      <c r="B9" s="31" t="s">
        <v>117</v>
      </c>
      <c r="C9" s="97">
        <f>A9</f>
        <v>157</v>
      </c>
      <c r="E9" s="65">
        <f ca="1">E6*G6</f>
        <v>-5.9758562981912773E-10</v>
      </c>
      <c r="F9" s="66">
        <f ca="1">H6</f>
        <v>1.7643517722006435E-2</v>
      </c>
      <c r="G9" s="67">
        <f ca="1">F8</f>
        <v>0.99306551163013945</v>
      </c>
      <c r="K9" s="63"/>
      <c r="U9" s="31">
        <v>-2.2000000000000002</v>
      </c>
      <c r="V9" s="31">
        <f t="shared" ca="1" si="0"/>
        <v>-0.28377912957263585</v>
      </c>
      <c r="AA9" s="31">
        <v>9</v>
      </c>
      <c r="AB9" s="31" t="s">
        <v>61</v>
      </c>
    </row>
    <row r="10" spans="1:28" x14ac:dyDescent="0.2">
      <c r="A10" s="106" t="s">
        <v>6</v>
      </c>
      <c r="B10" s="40">
        <f>+'Active 1'!$C$8</f>
        <v>0.98341210000000001</v>
      </c>
      <c r="D10" s="31" t="s">
        <v>177</v>
      </c>
      <c r="E10" s="31">
        <f ca="1">2*E9*365.2422/B10</f>
        <v>-4.4389018626783994E-7</v>
      </c>
      <c r="F10" s="31">
        <f ca="1">+F9*E10</f>
        <v>-7.8317843680413718E-9</v>
      </c>
      <c r="G10" s="31" t="s">
        <v>178</v>
      </c>
      <c r="U10" s="31">
        <v>-2</v>
      </c>
      <c r="V10" s="31">
        <f t="shared" ca="1" si="0"/>
        <v>-0.23395748153285037</v>
      </c>
      <c r="AA10" s="31">
        <v>10</v>
      </c>
      <c r="AB10" s="31" t="s">
        <v>114</v>
      </c>
    </row>
    <row r="11" spans="1:28" x14ac:dyDescent="0.2">
      <c r="U11" s="31">
        <v>-1.8</v>
      </c>
      <c r="V11" s="31">
        <f t="shared" ca="1" si="0"/>
        <v>-0.18891651853161798</v>
      </c>
      <c r="AA11" s="31">
        <v>11</v>
      </c>
      <c r="AB11" s="31" t="s">
        <v>41</v>
      </c>
    </row>
    <row r="12" spans="1:28" x14ac:dyDescent="0.2">
      <c r="C12" s="11" t="str">
        <f t="shared" ref="C12:Q13" si="1">C$15&amp;$C8</f>
        <v>C21</v>
      </c>
      <c r="D12" s="11" t="str">
        <f t="shared" si="1"/>
        <v>D21</v>
      </c>
      <c r="E12" s="11" t="str">
        <f t="shared" si="1"/>
        <v>E21</v>
      </c>
      <c r="F12" s="11" t="str">
        <f t="shared" si="1"/>
        <v>F21</v>
      </c>
      <c r="G12" s="11" t="str">
        <f t="shared" ref="G12:Q12" si="2">G15&amp;$C8</f>
        <v>G21</v>
      </c>
      <c r="H12" s="11" t="str">
        <f t="shared" si="2"/>
        <v>H21</v>
      </c>
      <c r="I12" s="11" t="str">
        <f t="shared" si="2"/>
        <v>I21</v>
      </c>
      <c r="J12" s="11" t="str">
        <f t="shared" si="2"/>
        <v>J21</v>
      </c>
      <c r="K12" s="11" t="str">
        <f t="shared" si="2"/>
        <v>K21</v>
      </c>
      <c r="L12" s="11" t="str">
        <f t="shared" si="2"/>
        <v>L21</v>
      </c>
      <c r="M12" s="11" t="str">
        <f t="shared" si="2"/>
        <v>M21</v>
      </c>
      <c r="N12" s="11" t="str">
        <f t="shared" si="2"/>
        <v>N21</v>
      </c>
      <c r="O12" s="11" t="str">
        <f t="shared" si="2"/>
        <v>O21</v>
      </c>
      <c r="P12" s="11" t="str">
        <f t="shared" si="2"/>
        <v>P21</v>
      </c>
      <c r="Q12" s="11" t="str">
        <f t="shared" si="2"/>
        <v>Q21</v>
      </c>
      <c r="U12" s="31">
        <v>-1.6</v>
      </c>
      <c r="V12" s="31">
        <f t="shared" ca="1" si="0"/>
        <v>-0.14865624056893861</v>
      </c>
      <c r="AA12" s="31">
        <v>12</v>
      </c>
      <c r="AB12" s="31" t="s">
        <v>116</v>
      </c>
    </row>
    <row r="13" spans="1:28" x14ac:dyDescent="0.2">
      <c r="C13" s="11" t="str">
        <f t="shared" si="1"/>
        <v>C157</v>
      </c>
      <c r="D13" s="11" t="str">
        <f t="shared" si="1"/>
        <v>D157</v>
      </c>
      <c r="E13" s="11" t="str">
        <f t="shared" si="1"/>
        <v>E157</v>
      </c>
      <c r="F13" s="11" t="str">
        <f t="shared" si="1"/>
        <v>F157</v>
      </c>
      <c r="G13" s="11" t="str">
        <f t="shared" si="1"/>
        <v>G157</v>
      </c>
      <c r="H13" s="11" t="str">
        <f t="shared" si="1"/>
        <v>H157</v>
      </c>
      <c r="I13" s="11" t="str">
        <f t="shared" si="1"/>
        <v>I157</v>
      </c>
      <c r="J13" s="11" t="str">
        <f t="shared" si="1"/>
        <v>J157</v>
      </c>
      <c r="K13" s="11" t="str">
        <f t="shared" si="1"/>
        <v>K157</v>
      </c>
      <c r="L13" s="11" t="str">
        <f t="shared" si="1"/>
        <v>L157</v>
      </c>
      <c r="M13" s="11" t="str">
        <f t="shared" si="1"/>
        <v>M157</v>
      </c>
      <c r="N13" s="11" t="str">
        <f t="shared" si="1"/>
        <v>N157</v>
      </c>
      <c r="O13" s="11" t="str">
        <f t="shared" si="1"/>
        <v>O157</v>
      </c>
      <c r="P13" s="11" t="str">
        <f t="shared" si="1"/>
        <v>P157</v>
      </c>
      <c r="Q13" s="11" t="str">
        <f t="shared" si="1"/>
        <v>Q157</v>
      </c>
      <c r="U13" s="31">
        <v>-1.4</v>
      </c>
      <c r="V13" s="31">
        <f t="shared" ca="1" si="0"/>
        <v>-0.11317664764481221</v>
      </c>
      <c r="AA13" s="31">
        <v>13</v>
      </c>
      <c r="AB13" s="31" t="s">
        <v>118</v>
      </c>
    </row>
    <row r="14" spans="1:28" x14ac:dyDescent="0.2">
      <c r="U14" s="31">
        <v>-1.2</v>
      </c>
      <c r="V14" s="31">
        <f t="shared" ca="1" si="0"/>
        <v>-8.2477739759238874E-2</v>
      </c>
      <c r="AA14" s="31">
        <v>14</v>
      </c>
      <c r="AB14" s="31" t="s">
        <v>119</v>
      </c>
    </row>
    <row r="15" spans="1:28" x14ac:dyDescent="0.2">
      <c r="A15" s="43" t="s">
        <v>123</v>
      </c>
      <c r="B15" s="43">
        <f>C9-C8+1</f>
        <v>137</v>
      </c>
      <c r="C15" s="11" t="str">
        <f t="shared" ref="C15:Q15" si="3">VLOOKUP(C16,$AA1:$AB25,2,FALSE)</f>
        <v>C</v>
      </c>
      <c r="D15" s="11" t="str">
        <f t="shared" si="3"/>
        <v>D</v>
      </c>
      <c r="E15" s="11" t="str">
        <f t="shared" si="3"/>
        <v>E</v>
      </c>
      <c r="F15" s="11" t="str">
        <f t="shared" si="3"/>
        <v>F</v>
      </c>
      <c r="G15" s="11" t="str">
        <f t="shared" si="3"/>
        <v>G</v>
      </c>
      <c r="H15" s="11" t="str">
        <f t="shared" si="3"/>
        <v>H</v>
      </c>
      <c r="I15" s="11" t="str">
        <f t="shared" si="3"/>
        <v>I</v>
      </c>
      <c r="J15" s="11" t="str">
        <f t="shared" si="3"/>
        <v>J</v>
      </c>
      <c r="K15" s="11" t="str">
        <f t="shared" si="3"/>
        <v>K</v>
      </c>
      <c r="L15" s="11" t="str">
        <f t="shared" si="3"/>
        <v>L</v>
      </c>
      <c r="M15" s="11" t="str">
        <f t="shared" si="3"/>
        <v>M</v>
      </c>
      <c r="N15" s="11" t="str">
        <f t="shared" si="3"/>
        <v>N</v>
      </c>
      <c r="O15" s="11" t="str">
        <f t="shared" si="3"/>
        <v>O</v>
      </c>
      <c r="P15" s="11" t="str">
        <f t="shared" si="3"/>
        <v>P</v>
      </c>
      <c r="Q15" s="11" t="str">
        <f t="shared" si="3"/>
        <v>Q</v>
      </c>
      <c r="U15" s="31">
        <v>-1</v>
      </c>
      <c r="V15" s="31">
        <f t="shared" ca="1" si="0"/>
        <v>-5.6559516912218569E-2</v>
      </c>
      <c r="AA15" s="31">
        <v>15</v>
      </c>
      <c r="AB15" s="31" t="s">
        <v>120</v>
      </c>
    </row>
    <row r="16" spans="1:28" x14ac:dyDescent="0.2">
      <c r="A16" s="11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U16" s="31">
        <v>-0.8</v>
      </c>
      <c r="V16" s="31">
        <f t="shared" ca="1" si="0"/>
        <v>-3.5421979103751278E-2</v>
      </c>
      <c r="AA16" s="31">
        <v>16</v>
      </c>
      <c r="AB16" s="31" t="s">
        <v>121</v>
      </c>
    </row>
    <row r="17" spans="1:28" x14ac:dyDescent="0.2">
      <c r="A17" s="43" t="s">
        <v>122</v>
      </c>
      <c r="U17" s="31">
        <v>-0.6</v>
      </c>
      <c r="V17" s="31">
        <f t="shared" ca="1" si="0"/>
        <v>-1.9065126333837001E-2</v>
      </c>
      <c r="AA17" s="31">
        <v>17</v>
      </c>
      <c r="AB17" s="31" t="s">
        <v>124</v>
      </c>
    </row>
    <row r="18" spans="1:28" x14ac:dyDescent="0.2">
      <c r="A18" s="70">
        <v>10000</v>
      </c>
      <c r="B18" s="70">
        <v>1</v>
      </c>
      <c r="C18" s="31">
        <f ca="1">SUM(INDIRECT(C12):INDIRECT(C13))</f>
        <v>59.900000000000063</v>
      </c>
      <c r="D18" s="99">
        <f ca="1">SUM(INDIRECT(D12):INDIRECT(D13))</f>
        <v>-110.26674999999992</v>
      </c>
      <c r="E18" s="99">
        <f ca="1">SUM(INDIRECT(E12):INDIRECT(E13))</f>
        <v>-15.116673249598534</v>
      </c>
      <c r="F18" s="43">
        <f ca="1">SUM(INDIRECT(F12):INDIRECT(F13))</f>
        <v>-25.665009999999992</v>
      </c>
      <c r="G18" s="43">
        <f ca="1">SUM(INDIRECT(G12):INDIRECT(G13))</f>
        <v>-5.1417187898208772</v>
      </c>
      <c r="H18" s="43">
        <f ca="1">SUM(INDIRECT(H12):INDIRECT(H13))</f>
        <v>88.172431078999878</v>
      </c>
      <c r="I18" s="43">
        <f ca="1">SUM(INDIRECT(I12):INDIRECT(I13))</f>
        <v>-192.00528402136953</v>
      </c>
      <c r="J18" s="43">
        <f ca="1">SUM(INDIRECT(J12):INDIRECT(J13))</f>
        <v>525.84091192735787</v>
      </c>
      <c r="K18" s="43">
        <f ca="1">SUM(INDIRECT(K12):INDIRECT(K13))</f>
        <v>11.274484603622193</v>
      </c>
      <c r="L18" s="43">
        <f ca="1">SUM(INDIRECT(L12):INDIRECT(L13))</f>
        <v>-30.946460111063729</v>
      </c>
      <c r="N18" s="31">
        <f ca="1">SUM(INDIRECT(N12):INDIRECT(N13))</f>
        <v>1.4113260868445242E-2</v>
      </c>
      <c r="O18" s="31">
        <f ca="1">SQRT(SUM(INDIRECT(O12):INDIRECT(O13)))</f>
        <v>58459.260911971141</v>
      </c>
      <c r="P18" s="31">
        <f ca="1">SQRT(SUM(INDIRECT(P12):INDIRECT(P13)))</f>
        <v>92913.183249648937</v>
      </c>
      <c r="Q18" s="31">
        <f ca="1">SQRT(SUM(INDIRECT(Q12):INDIRECT(Q13)))</f>
        <v>41722.314222483918</v>
      </c>
      <c r="U18" s="31">
        <v>-0.4</v>
      </c>
      <c r="V18" s="31">
        <f t="shared" ca="1" si="0"/>
        <v>-7.4889586024757546E-3</v>
      </c>
      <c r="AA18" s="31">
        <v>18</v>
      </c>
      <c r="AB18" s="31" t="s">
        <v>126</v>
      </c>
    </row>
    <row r="19" spans="1:28" x14ac:dyDescent="0.2">
      <c r="A19" s="71" t="s">
        <v>127</v>
      </c>
      <c r="F19" s="72" t="s">
        <v>128</v>
      </c>
      <c r="G19" s="72" t="s">
        <v>10</v>
      </c>
      <c r="H19" s="72" t="s">
        <v>129</v>
      </c>
      <c r="I19" s="72" t="s">
        <v>130</v>
      </c>
      <c r="J19" s="72" t="s">
        <v>131</v>
      </c>
      <c r="K19" s="72" t="s">
        <v>132</v>
      </c>
      <c r="L19" s="72" t="s">
        <v>133</v>
      </c>
      <c r="M19" s="73"/>
      <c r="N19" s="73"/>
      <c r="O19" s="73"/>
      <c r="P19" s="73"/>
      <c r="Q19" s="73"/>
      <c r="U19" s="31">
        <v>-0.2</v>
      </c>
      <c r="V19" s="31">
        <f t="shared" ca="1" si="0"/>
        <v>-6.9347590966752559E-4</v>
      </c>
      <c r="AA19" s="31">
        <v>19</v>
      </c>
      <c r="AB19" s="31" t="s">
        <v>134</v>
      </c>
    </row>
    <row r="20" spans="1:28" ht="15" thickBot="1" x14ac:dyDescent="0.25">
      <c r="A20" s="74" t="s">
        <v>135</v>
      </c>
      <c r="B20" s="74" t="s">
        <v>136</v>
      </c>
      <c r="C20" s="74" t="s">
        <v>179</v>
      </c>
      <c r="D20" s="74" t="s">
        <v>135</v>
      </c>
      <c r="E20" s="74" t="s">
        <v>136</v>
      </c>
      <c r="F20" s="74" t="s">
        <v>180</v>
      </c>
      <c r="G20" s="74" t="s">
        <v>181</v>
      </c>
      <c r="H20" s="74" t="s">
        <v>189</v>
      </c>
      <c r="I20" s="74" t="s">
        <v>190</v>
      </c>
      <c r="J20" s="74" t="s">
        <v>191</v>
      </c>
      <c r="K20" s="74" t="s">
        <v>182</v>
      </c>
      <c r="L20" s="74" t="s">
        <v>192</v>
      </c>
      <c r="M20" s="75" t="s">
        <v>142</v>
      </c>
      <c r="N20" s="74" t="s">
        <v>143</v>
      </c>
      <c r="O20" s="74" t="s">
        <v>144</v>
      </c>
      <c r="P20" s="74" t="s">
        <v>145</v>
      </c>
      <c r="Q20" s="74" t="s">
        <v>146</v>
      </c>
      <c r="R20" s="45" t="s">
        <v>147</v>
      </c>
      <c r="U20" s="31">
        <v>0</v>
      </c>
      <c r="V20" s="31">
        <f t="shared" ca="1" si="0"/>
        <v>1.3213217445876809E-3</v>
      </c>
      <c r="AA20" s="31">
        <v>20</v>
      </c>
      <c r="AB20" s="31" t="s">
        <v>148</v>
      </c>
    </row>
    <row r="21" spans="1:28" x14ac:dyDescent="0.2">
      <c r="A21" s="76">
        <v>-35507</v>
      </c>
      <c r="B21" s="76">
        <v>-0.75106529999902705</v>
      </c>
      <c r="C21" s="100">
        <v>1</v>
      </c>
      <c r="D21" s="77">
        <f>A21/A$18</f>
        <v>-3.5507</v>
      </c>
      <c r="E21" s="77">
        <f>B21/B$18</f>
        <v>-0.75106529999902705</v>
      </c>
      <c r="F21" s="68">
        <f>$C21*D21</f>
        <v>-3.5507</v>
      </c>
      <c r="G21" s="68">
        <f>$C21*E21</f>
        <v>-0.75106529999902705</v>
      </c>
      <c r="H21" s="68">
        <f>C21*D21*D21</f>
        <v>12.607470489999999</v>
      </c>
      <c r="I21" s="68">
        <f>C21*D21*D21*D21</f>
        <v>-44.765345468842995</v>
      </c>
      <c r="J21" s="68">
        <f>C21*D21*D21*D21*D21</f>
        <v>158.94831215622082</v>
      </c>
      <c r="K21" s="68">
        <f>C21*E21*D21</f>
        <v>2.6668075607065451</v>
      </c>
      <c r="L21" s="68">
        <f>C21*E21*D21*D21</f>
        <v>-9.4690336058007301</v>
      </c>
      <c r="M21" s="68">
        <f t="shared" ref="M21:M84" ca="1" si="4">+E$4+E$5*D21+E$6*D21^2</f>
        <v>-0.7454157618135282</v>
      </c>
      <c r="N21" s="68">
        <f ca="1">C21*(M21-E21)^2</f>
        <v>3.1917281709409617E-5</v>
      </c>
      <c r="O21" s="96">
        <f ca="1">(C21*O$1-O$2*F21+O$3*H21)^2</f>
        <v>201545479.58413374</v>
      </c>
      <c r="P21" s="68">
        <f ca="1">(-C21*O$2+O$4*F21-O$5*H21)^2</f>
        <v>829502839.22246921</v>
      </c>
      <c r="Q21" s="68">
        <f ca="1">+(C21*O$3-F21*O$5+H21*O$6)^2</f>
        <v>512286006.51721263</v>
      </c>
      <c r="R21" s="31">
        <f t="shared" ref="R21:R83" ca="1" si="5">+E21-M21</f>
        <v>-5.649538185498848E-3</v>
      </c>
      <c r="U21" s="31">
        <v>0.2</v>
      </c>
      <c r="V21" s="31">
        <f t="shared" ca="1" si="0"/>
        <v>-1.4445656397101352E-3</v>
      </c>
      <c r="AA21" s="31">
        <v>21</v>
      </c>
      <c r="AB21" s="31" t="s">
        <v>176</v>
      </c>
    </row>
    <row r="22" spans="1:28" x14ac:dyDescent="0.2">
      <c r="A22" s="76">
        <v>-32278</v>
      </c>
      <c r="B22" s="76">
        <v>-0.62953619999825605</v>
      </c>
      <c r="C22" s="76">
        <v>1</v>
      </c>
      <c r="D22" s="77">
        <f t="shared" ref="D22:E84" si="6">A22/A$18</f>
        <v>-3.2277999999999998</v>
      </c>
      <c r="E22" s="77">
        <f t="shared" si="6"/>
        <v>-0.62953619999825605</v>
      </c>
      <c r="F22" s="68">
        <f t="shared" ref="F22:G84" si="7">$C22*D22</f>
        <v>-3.2277999999999998</v>
      </c>
      <c r="G22" s="68">
        <f t="shared" si="7"/>
        <v>-0.62953619999825605</v>
      </c>
      <c r="H22" s="68">
        <f t="shared" ref="H22:H84" si="8">C22*D22*D22</f>
        <v>10.418692839999999</v>
      </c>
      <c r="I22" s="68">
        <f t="shared" ref="I22:I84" si="9">C22*D22*D22*D22</f>
        <v>-33.629456748951995</v>
      </c>
      <c r="J22" s="68">
        <f t="shared" ref="J22:J84" si="10">C22*D22*D22*D22*D22</f>
        <v>108.54916049426724</v>
      </c>
      <c r="K22" s="68">
        <f t="shared" ref="K22:K84" si="11">C22*E22*D22</f>
        <v>2.0320169463543709</v>
      </c>
      <c r="L22" s="68">
        <f t="shared" ref="L22:L84" si="12">C22*E22*D22*D22</f>
        <v>-6.5589442994426381</v>
      </c>
      <c r="M22" s="68">
        <f t="shared" ca="1" si="4"/>
        <v>-0.61522387194717709</v>
      </c>
      <c r="N22" s="68">
        <f t="shared" ref="N22:N84" ca="1" si="13">C22*(M22-E22)^2</f>
        <v>2.0484273424170165E-4</v>
      </c>
      <c r="O22" s="96">
        <f t="shared" ref="O22:O84" ca="1" si="14">(C22*O$1-O$2*F22+O$3*H22)^2</f>
        <v>82355223.818213314</v>
      </c>
      <c r="P22" s="68">
        <f t="shared" ref="P22:P84" ca="1" si="15">(-C22*O$2+O$4*F22-O$5*H22)^2</f>
        <v>263773537.14684659</v>
      </c>
      <c r="Q22" s="68">
        <f t="shared" ref="Q22:Q84" ca="1" si="16">+(C22*O$3-F22*O$5+H22*O$6)^2</f>
        <v>240199823.50885981</v>
      </c>
      <c r="R22" s="31">
        <f t="shared" ca="1" si="5"/>
        <v>-1.431232805107896E-2</v>
      </c>
      <c r="U22" s="31">
        <v>0.4</v>
      </c>
      <c r="V22" s="31">
        <f t="shared" ca="1" si="0"/>
        <v>-8.991138062560973E-3</v>
      </c>
      <c r="AA22" s="31">
        <v>22</v>
      </c>
      <c r="AB22" s="31" t="s">
        <v>149</v>
      </c>
    </row>
    <row r="23" spans="1:28" x14ac:dyDescent="0.2">
      <c r="A23" s="76">
        <v>-25243</v>
      </c>
      <c r="B23" s="76">
        <v>-0.38055969999550143</v>
      </c>
      <c r="C23" s="76">
        <v>0.1</v>
      </c>
      <c r="D23" s="77">
        <f t="shared" si="6"/>
        <v>-2.5243000000000002</v>
      </c>
      <c r="E23" s="77">
        <f t="shared" si="6"/>
        <v>-0.38055969999550143</v>
      </c>
      <c r="F23" s="68">
        <f t="shared" si="7"/>
        <v>-0.25243000000000004</v>
      </c>
      <c r="G23" s="68">
        <f t="shared" si="7"/>
        <v>-3.8055969999550146E-2</v>
      </c>
      <c r="H23" s="68">
        <f t="shared" si="8"/>
        <v>0.63720904900000019</v>
      </c>
      <c r="I23" s="68">
        <f t="shared" si="9"/>
        <v>-1.6085068023907005</v>
      </c>
      <c r="J23" s="68">
        <f t="shared" si="10"/>
        <v>4.0603537212748453</v>
      </c>
      <c r="K23" s="68">
        <f t="shared" si="11"/>
        <v>9.6064685069864444E-2</v>
      </c>
      <c r="L23" s="68">
        <f t="shared" si="12"/>
        <v>-0.24249608452185883</v>
      </c>
      <c r="M23" s="68">
        <f t="shared" ca="1" si="4"/>
        <v>-0.37472570961465845</v>
      </c>
      <c r="N23" s="68">
        <f t="shared" ca="1" si="13"/>
        <v>3.4035443763768413E-6</v>
      </c>
      <c r="O23" s="96">
        <f t="shared" ca="1" si="14"/>
        <v>7.9512529371699241</v>
      </c>
      <c r="P23" s="68">
        <f t="shared" ca="1" si="15"/>
        <v>198258.02137383859</v>
      </c>
      <c r="Q23" s="68">
        <f t="shared" ca="1" si="16"/>
        <v>108284.13598299582</v>
      </c>
      <c r="R23" s="31">
        <f t="shared" ca="1" si="5"/>
        <v>-5.8339903808429794E-3</v>
      </c>
      <c r="U23" s="31">
        <v>0.6</v>
      </c>
      <c r="V23" s="31">
        <f t="shared" ca="1" si="0"/>
        <v>-2.131839552396483E-2</v>
      </c>
      <c r="AA23" s="31">
        <v>24</v>
      </c>
      <c r="AB23" s="31" t="s">
        <v>135</v>
      </c>
    </row>
    <row r="24" spans="1:28" x14ac:dyDescent="0.2">
      <c r="A24" s="76">
        <v>-25229.5</v>
      </c>
      <c r="B24" s="76">
        <v>-0.37662304999685148</v>
      </c>
      <c r="C24" s="76">
        <v>0.1</v>
      </c>
      <c r="D24" s="77">
        <f t="shared" si="6"/>
        <v>-2.5229499999999998</v>
      </c>
      <c r="E24" s="77">
        <f t="shared" si="6"/>
        <v>-0.37662304999685148</v>
      </c>
      <c r="F24" s="68">
        <f t="shared" si="7"/>
        <v>-0.25229499999999999</v>
      </c>
      <c r="G24" s="68">
        <f t="shared" si="7"/>
        <v>-3.7662304999685148E-2</v>
      </c>
      <c r="H24" s="68">
        <f t="shared" si="8"/>
        <v>0.6365276702499999</v>
      </c>
      <c r="I24" s="68">
        <f t="shared" si="9"/>
        <v>-1.6059274856572372</v>
      </c>
      <c r="J24" s="68">
        <f t="shared" si="10"/>
        <v>4.0516747499389263</v>
      </c>
      <c r="K24" s="68">
        <f t="shared" si="11"/>
        <v>9.5020112398955636E-2</v>
      </c>
      <c r="L24" s="68">
        <f t="shared" si="12"/>
        <v>-0.23973099257694511</v>
      </c>
      <c r="M24" s="68">
        <f t="shared" ca="1" si="4"/>
        <v>-0.37432106239303309</v>
      </c>
      <c r="N24" s="68">
        <f t="shared" ca="1" si="13"/>
        <v>5.2991469281335305E-7</v>
      </c>
      <c r="O24" s="96">
        <f t="shared" ca="1" si="14"/>
        <v>18.453992133762817</v>
      </c>
      <c r="P24" s="68">
        <f t="shared" ca="1" si="15"/>
        <v>201021.09956451348</v>
      </c>
      <c r="Q24" s="68">
        <f t="shared" ca="1" si="16"/>
        <v>107035.49804068949</v>
      </c>
      <c r="R24" s="31">
        <f t="shared" ca="1" si="5"/>
        <v>-2.3019876038183895E-3</v>
      </c>
      <c r="U24" s="31">
        <v>0.8</v>
      </c>
      <c r="V24" s="31">
        <f t="shared" ca="1" si="0"/>
        <v>-3.8426338023921716E-2</v>
      </c>
      <c r="AA24" s="31">
        <v>25</v>
      </c>
      <c r="AB24" s="31" t="s">
        <v>136</v>
      </c>
    </row>
    <row r="25" spans="1:28" x14ac:dyDescent="0.2">
      <c r="A25" s="76">
        <v>-25229</v>
      </c>
      <c r="B25" s="76">
        <v>-0.34032909999586991</v>
      </c>
      <c r="C25" s="76">
        <v>1</v>
      </c>
      <c r="D25" s="77">
        <f t="shared" si="6"/>
        <v>-2.5228999999999999</v>
      </c>
      <c r="E25" s="77">
        <f t="shared" si="6"/>
        <v>-0.34032909999586991</v>
      </c>
      <c r="F25" s="68">
        <f t="shared" si="7"/>
        <v>-2.5228999999999999</v>
      </c>
      <c r="G25" s="68">
        <f t="shared" si="7"/>
        <v>-0.34032909999586991</v>
      </c>
      <c r="H25" s="68">
        <f t="shared" si="8"/>
        <v>6.3650244099999993</v>
      </c>
      <c r="I25" s="68">
        <f t="shared" si="9"/>
        <v>-16.058320083988999</v>
      </c>
      <c r="J25" s="68">
        <f t="shared" si="10"/>
        <v>40.513535739895843</v>
      </c>
      <c r="K25" s="68">
        <f t="shared" si="11"/>
        <v>0.85861628637958021</v>
      </c>
      <c r="L25" s="68">
        <f t="shared" si="12"/>
        <v>-2.1662030289070429</v>
      </c>
      <c r="M25" s="68">
        <f t="shared" ca="1" si="4"/>
        <v>-0.37430607964199825</v>
      </c>
      <c r="N25" s="68">
        <f t="shared" ca="1" si="13"/>
        <v>1.1544351458734191E-3</v>
      </c>
      <c r="O25" s="96">
        <f t="shared" ca="1" si="14"/>
        <v>1892.6487175746249</v>
      </c>
      <c r="P25" s="68">
        <f t="shared" ca="1" si="15"/>
        <v>20112374.500224169</v>
      </c>
      <c r="Q25" s="68">
        <f t="shared" ca="1" si="16"/>
        <v>10698941.24175258</v>
      </c>
      <c r="R25" s="31">
        <f t="shared" ca="1" si="5"/>
        <v>3.3976979646128336E-2</v>
      </c>
      <c r="U25" s="31">
        <v>1</v>
      </c>
      <c r="V25" s="31">
        <f t="shared" ca="1" si="0"/>
        <v>-6.031496556243162E-2</v>
      </c>
      <c r="AA25" s="31">
        <v>26</v>
      </c>
      <c r="AB25" s="31" t="s">
        <v>151</v>
      </c>
    </row>
    <row r="26" spans="1:28" x14ac:dyDescent="0.2">
      <c r="A26" s="76">
        <v>-25225</v>
      </c>
      <c r="B26" s="76">
        <v>-0.44197749999875668</v>
      </c>
      <c r="C26" s="76">
        <v>0.05</v>
      </c>
      <c r="D26" s="77">
        <f t="shared" si="6"/>
        <v>-2.5225</v>
      </c>
      <c r="E26" s="77">
        <f t="shared" si="6"/>
        <v>-0.44197749999875668</v>
      </c>
      <c r="F26" s="68">
        <f t="shared" si="7"/>
        <v>-0.12612500000000001</v>
      </c>
      <c r="G26" s="68">
        <f t="shared" si="7"/>
        <v>-2.2098874999937835E-2</v>
      </c>
      <c r="H26" s="68">
        <f t="shared" si="8"/>
        <v>0.31815031250000003</v>
      </c>
      <c r="I26" s="68">
        <f t="shared" si="9"/>
        <v>-0.80253416328125005</v>
      </c>
      <c r="J26" s="68">
        <f t="shared" si="10"/>
        <v>2.0243924268769531</v>
      </c>
      <c r="K26" s="68">
        <f t="shared" si="11"/>
        <v>5.574441218734319E-2</v>
      </c>
      <c r="L26" s="68">
        <f t="shared" si="12"/>
        <v>-0.14061527974257321</v>
      </c>
      <c r="M26" s="68">
        <f t="shared" ca="1" si="4"/>
        <v>-0.37418622839026072</v>
      </c>
      <c r="N26" s="68">
        <f t="shared" ca="1" si="13"/>
        <v>2.2978282531484356E-4</v>
      </c>
      <c r="O26" s="96">
        <f t="shared" ca="1" si="14"/>
        <v>5.7302430650142266</v>
      </c>
      <c r="P26" s="68">
        <f t="shared" ca="1" si="15"/>
        <v>50486.425560226329</v>
      </c>
      <c r="Q26" s="68">
        <f t="shared" ca="1" si="16"/>
        <v>26655.284755316177</v>
      </c>
      <c r="R26" s="31">
        <f t="shared" ca="1" si="5"/>
        <v>-6.7791271608495962E-2</v>
      </c>
    </row>
    <row r="27" spans="1:28" x14ac:dyDescent="0.2">
      <c r="A27" s="76">
        <v>-25224</v>
      </c>
      <c r="B27" s="76">
        <v>-0.35098959999595536</v>
      </c>
      <c r="C27" s="76">
        <v>0.05</v>
      </c>
      <c r="D27" s="77">
        <f t="shared" si="6"/>
        <v>-2.5224000000000002</v>
      </c>
      <c r="E27" s="77">
        <f t="shared" si="6"/>
        <v>-0.35098959999595536</v>
      </c>
      <c r="F27" s="68">
        <f t="shared" si="7"/>
        <v>-0.12612000000000001</v>
      </c>
      <c r="G27" s="68">
        <f t="shared" si="7"/>
        <v>-1.7549479999797769E-2</v>
      </c>
      <c r="H27" s="68">
        <f t="shared" si="8"/>
        <v>0.31812508800000006</v>
      </c>
      <c r="I27" s="68">
        <f t="shared" si="9"/>
        <v>-0.80243872197120025</v>
      </c>
      <c r="J27" s="68">
        <f t="shared" si="10"/>
        <v>2.0240714323001558</v>
      </c>
      <c r="K27" s="68">
        <f t="shared" si="11"/>
        <v>4.4266808351489897E-2</v>
      </c>
      <c r="L27" s="68">
        <f t="shared" si="12"/>
        <v>-0.11165859738579813</v>
      </c>
      <c r="M27" s="68">
        <f t="shared" ca="1" si="4"/>
        <v>-0.37415626856525452</v>
      </c>
      <c r="N27" s="68">
        <f t="shared" ca="1" si="13"/>
        <v>2.683472662998769E-5</v>
      </c>
      <c r="O27" s="96">
        <f t="shared" ca="1" si="14"/>
        <v>5.9947916574782392</v>
      </c>
      <c r="P27" s="68">
        <f t="shared" ca="1" si="15"/>
        <v>50537.85297918482</v>
      </c>
      <c r="Q27" s="68">
        <f t="shared" ca="1" si="16"/>
        <v>26632.296241669115</v>
      </c>
      <c r="R27" s="31">
        <f t="shared" ca="1" si="5"/>
        <v>2.3166668569299165E-2</v>
      </c>
    </row>
    <row r="28" spans="1:28" x14ac:dyDescent="0.2">
      <c r="A28" s="76">
        <v>-25215.5</v>
      </c>
      <c r="B28" s="76">
        <v>-0.35639244999765651</v>
      </c>
      <c r="C28" s="76">
        <v>0.1</v>
      </c>
      <c r="D28" s="77">
        <f t="shared" si="6"/>
        <v>-2.52155</v>
      </c>
      <c r="E28" s="77">
        <f t="shared" si="6"/>
        <v>-0.35639244999765651</v>
      </c>
      <c r="F28" s="68">
        <f t="shared" si="7"/>
        <v>-0.25215500000000002</v>
      </c>
      <c r="G28" s="68">
        <f t="shared" si="7"/>
        <v>-3.5639244999765653E-2</v>
      </c>
      <c r="H28" s="68">
        <f t="shared" si="8"/>
        <v>0.63582144024999998</v>
      </c>
      <c r="I28" s="68">
        <f t="shared" si="9"/>
        <v>-1.6032555526623875</v>
      </c>
      <c r="J28" s="68">
        <f t="shared" si="10"/>
        <v>4.0426890388158432</v>
      </c>
      <c r="K28" s="68">
        <f t="shared" si="11"/>
        <v>8.9866138229159079E-2</v>
      </c>
      <c r="L28" s="68">
        <f t="shared" si="12"/>
        <v>-0.22660196085173606</v>
      </c>
      <c r="M28" s="68">
        <f t="shared" ca="1" si="4"/>
        <v>-0.37390165830774108</v>
      </c>
      <c r="N28" s="68">
        <f t="shared" ca="1" si="13"/>
        <v>3.0657237564593446E-5</v>
      </c>
      <c r="O28" s="96">
        <f t="shared" ca="1" si="14"/>
        <v>33.93524622141156</v>
      </c>
      <c r="P28" s="68">
        <f t="shared" ca="1" si="15"/>
        <v>203903.4984665605</v>
      </c>
      <c r="Q28" s="68">
        <f t="shared" ca="1" si="16"/>
        <v>105749.41993911023</v>
      </c>
      <c r="R28" s="31">
        <f t="shared" ca="1" si="5"/>
        <v>1.7509208310084567E-2</v>
      </c>
    </row>
    <row r="29" spans="1:28" x14ac:dyDescent="0.2">
      <c r="A29" s="76">
        <v>-25189.5</v>
      </c>
      <c r="B29" s="76">
        <v>-0.38090704999558511</v>
      </c>
      <c r="C29" s="76">
        <v>0.05</v>
      </c>
      <c r="D29" s="77">
        <f t="shared" si="6"/>
        <v>-2.5189499999999998</v>
      </c>
      <c r="E29" s="77">
        <f t="shared" si="6"/>
        <v>-0.38090704999558511</v>
      </c>
      <c r="F29" s="68">
        <f t="shared" si="7"/>
        <v>-0.12594749999999999</v>
      </c>
      <c r="G29" s="68">
        <f t="shared" si="7"/>
        <v>-1.9045352499779258E-2</v>
      </c>
      <c r="H29" s="68">
        <f t="shared" si="8"/>
        <v>0.31725545512499997</v>
      </c>
      <c r="I29" s="68">
        <f t="shared" si="9"/>
        <v>-0.79915062868711861</v>
      </c>
      <c r="J29" s="68">
        <f t="shared" si="10"/>
        <v>2.0130204761314174</v>
      </c>
      <c r="K29" s="68">
        <f t="shared" si="11"/>
        <v>4.7974290679318958E-2</v>
      </c>
      <c r="L29" s="68">
        <f t="shared" si="12"/>
        <v>-0.12084483950667048</v>
      </c>
      <c r="M29" s="68">
        <f t="shared" ca="1" si="4"/>
        <v>-0.37312338649553944</v>
      </c>
      <c r="N29" s="68">
        <f t="shared" ca="1" si="13"/>
        <v>3.0292708740971589E-6</v>
      </c>
      <c r="O29" s="96">
        <f t="shared" ca="1" si="14"/>
        <v>18.762305119120185</v>
      </c>
      <c r="P29" s="68">
        <f t="shared" ca="1" si="15"/>
        <v>52325.542505443183</v>
      </c>
      <c r="Q29" s="68">
        <f t="shared" ca="1" si="16"/>
        <v>25846.175888387184</v>
      </c>
      <c r="R29" s="31">
        <f t="shared" ca="1" si="5"/>
        <v>-7.7836635000456678E-3</v>
      </c>
    </row>
    <row r="30" spans="1:28" x14ac:dyDescent="0.2">
      <c r="A30" s="76">
        <v>-25189</v>
      </c>
      <c r="B30" s="76">
        <v>-0.3918130999954883</v>
      </c>
      <c r="C30" s="76">
        <v>0.1</v>
      </c>
      <c r="D30" s="77">
        <f t="shared" si="6"/>
        <v>-2.5188999999999999</v>
      </c>
      <c r="E30" s="77">
        <f t="shared" si="6"/>
        <v>-0.3918130999954883</v>
      </c>
      <c r="F30" s="68">
        <f t="shared" si="7"/>
        <v>-0.25189</v>
      </c>
      <c r="G30" s="68">
        <f t="shared" si="7"/>
        <v>-3.918130999954883E-2</v>
      </c>
      <c r="H30" s="68">
        <f t="shared" si="8"/>
        <v>0.634485721</v>
      </c>
      <c r="I30" s="68">
        <f t="shared" si="9"/>
        <v>-1.5982060826269</v>
      </c>
      <c r="J30" s="68">
        <f t="shared" si="10"/>
        <v>4.0257213015288986</v>
      </c>
      <c r="K30" s="68">
        <f t="shared" si="11"/>
        <v>9.8693801757863547E-2</v>
      </c>
      <c r="L30" s="68">
        <f t="shared" si="12"/>
        <v>-0.24859981724788249</v>
      </c>
      <c r="M30" s="68">
        <f t="shared" ca="1" si="4"/>
        <v>-0.37310842764792984</v>
      </c>
      <c r="N30" s="68">
        <f t="shared" ca="1" si="13"/>
        <v>3.4986476762951811E-5</v>
      </c>
      <c r="O30" s="96">
        <f t="shared" ca="1" si="14"/>
        <v>75.997050646864764</v>
      </c>
      <c r="P30" s="68">
        <f t="shared" ca="1" si="15"/>
        <v>209406.5698984281</v>
      </c>
      <c r="Q30" s="68">
        <f t="shared" ca="1" si="16"/>
        <v>103339.52967079754</v>
      </c>
      <c r="R30" s="31">
        <f t="shared" ca="1" si="5"/>
        <v>-1.870467234755846E-2</v>
      </c>
    </row>
    <row r="31" spans="1:28" x14ac:dyDescent="0.2">
      <c r="A31" s="76">
        <v>-25031.5</v>
      </c>
      <c r="B31" s="76">
        <v>-0.34721884999453323</v>
      </c>
      <c r="C31" s="76">
        <v>0.1</v>
      </c>
      <c r="D31" s="77">
        <f t="shared" si="6"/>
        <v>-2.5031500000000002</v>
      </c>
      <c r="E31" s="77">
        <f t="shared" si="6"/>
        <v>-0.34721884999453323</v>
      </c>
      <c r="F31" s="68">
        <f t="shared" si="7"/>
        <v>-0.25031500000000001</v>
      </c>
      <c r="G31" s="68">
        <f t="shared" si="7"/>
        <v>-3.4721884999453327E-2</v>
      </c>
      <c r="H31" s="68">
        <f t="shared" si="8"/>
        <v>0.62657599225000005</v>
      </c>
      <c r="I31" s="68">
        <f t="shared" si="9"/>
        <v>-1.5684136950005878</v>
      </c>
      <c r="J31" s="68">
        <f t="shared" si="10"/>
        <v>3.9259747406407217</v>
      </c>
      <c r="K31" s="68">
        <f t="shared" si="11"/>
        <v>8.6914086436381599E-2</v>
      </c>
      <c r="L31" s="68">
        <f t="shared" si="12"/>
        <v>-0.21755899546322863</v>
      </c>
      <c r="M31" s="68">
        <f t="shared" ca="1" si="4"/>
        <v>-0.36841126156928311</v>
      </c>
      <c r="N31" s="68">
        <f t="shared" ca="1" si="13"/>
        <v>4.4911830835359276E-5</v>
      </c>
      <c r="O31" s="96">
        <f t="shared" ca="1" si="14"/>
        <v>666.92115200249634</v>
      </c>
      <c r="P31" s="68">
        <f t="shared" ca="1" si="15"/>
        <v>243361.2134905901</v>
      </c>
      <c r="Q31" s="68">
        <f t="shared" ca="1" si="16"/>
        <v>89669.945153683831</v>
      </c>
      <c r="R31" s="31">
        <f t="shared" ca="1" si="5"/>
        <v>2.1192411574749881E-2</v>
      </c>
    </row>
    <row r="32" spans="1:28" x14ac:dyDescent="0.2">
      <c r="A32" s="76">
        <v>-25023.5</v>
      </c>
      <c r="B32" s="76">
        <v>-0.35961564999524853</v>
      </c>
      <c r="C32" s="76">
        <v>1</v>
      </c>
      <c r="D32" s="77">
        <f t="shared" si="6"/>
        <v>-2.5023499999999999</v>
      </c>
      <c r="E32" s="77">
        <f t="shared" si="6"/>
        <v>-0.35961564999524853</v>
      </c>
      <c r="F32" s="68">
        <f t="shared" si="7"/>
        <v>-2.5023499999999999</v>
      </c>
      <c r="G32" s="68">
        <f t="shared" si="7"/>
        <v>-0.35961564999524853</v>
      </c>
      <c r="H32" s="68">
        <f t="shared" si="8"/>
        <v>6.2617555224999997</v>
      </c>
      <c r="I32" s="68">
        <f t="shared" si="9"/>
        <v>-15.669103931727873</v>
      </c>
      <c r="J32" s="68">
        <f t="shared" si="10"/>
        <v>39.209582223559238</v>
      </c>
      <c r="K32" s="68">
        <f t="shared" si="11"/>
        <v>0.89988422176561012</v>
      </c>
      <c r="L32" s="68">
        <f t="shared" si="12"/>
        <v>-2.2518252823351745</v>
      </c>
      <c r="M32" s="68">
        <f t="shared" ca="1" si="4"/>
        <v>-0.36817346655913835</v>
      </c>
      <c r="N32" s="68">
        <f t="shared" ca="1" si="13"/>
        <v>7.3236224341186959E-5</v>
      </c>
      <c r="O32" s="96">
        <f t="shared" ca="1" si="14"/>
        <v>71235.526047762309</v>
      </c>
      <c r="P32" s="68">
        <f t="shared" ca="1" si="15"/>
        <v>24514183.228703033</v>
      </c>
      <c r="Q32" s="68">
        <f t="shared" ca="1" si="16"/>
        <v>8900513.7734708805</v>
      </c>
      <c r="R32" s="31">
        <f t="shared" ca="1" si="5"/>
        <v>8.5578165638898196E-3</v>
      </c>
    </row>
    <row r="33" spans="1:18" x14ac:dyDescent="0.2">
      <c r="A33" s="76">
        <v>-24952</v>
      </c>
      <c r="B33" s="76">
        <v>-0.32548079999833135</v>
      </c>
      <c r="C33" s="76">
        <v>0.05</v>
      </c>
      <c r="D33" s="77">
        <f t="shared" si="6"/>
        <v>-2.4952000000000001</v>
      </c>
      <c r="E33" s="77">
        <f t="shared" si="6"/>
        <v>-0.32548079999833135</v>
      </c>
      <c r="F33" s="68">
        <f t="shared" si="7"/>
        <v>-0.12476000000000001</v>
      </c>
      <c r="G33" s="68">
        <f t="shared" si="7"/>
        <v>-1.6274039999916567E-2</v>
      </c>
      <c r="H33" s="68">
        <f t="shared" si="8"/>
        <v>0.31130115200000003</v>
      </c>
      <c r="I33" s="68">
        <f t="shared" si="9"/>
        <v>-0.77675863447040006</v>
      </c>
      <c r="J33" s="68">
        <f t="shared" si="10"/>
        <v>1.9381681447305423</v>
      </c>
      <c r="K33" s="68">
        <f t="shared" si="11"/>
        <v>4.0606984607791816E-2</v>
      </c>
      <c r="L33" s="68">
        <f t="shared" si="12"/>
        <v>-0.10132254799336214</v>
      </c>
      <c r="M33" s="68">
        <f t="shared" ca="1" si="4"/>
        <v>-0.36605157048208653</v>
      </c>
      <c r="N33" s="68">
        <f t="shared" ca="1" si="13"/>
        <v>8.2299370882277031E-5</v>
      </c>
      <c r="O33" s="96">
        <f t="shared" ca="1" si="14"/>
        <v>295.94733534972823</v>
      </c>
      <c r="P33" s="68">
        <f t="shared" ca="1" si="15"/>
        <v>65322.663829598823</v>
      </c>
      <c r="Q33" s="68">
        <f t="shared" ca="1" si="16"/>
        <v>20797.106711919871</v>
      </c>
      <c r="R33" s="31">
        <f t="shared" ca="1" si="5"/>
        <v>4.0570770483755181E-2</v>
      </c>
    </row>
    <row r="34" spans="1:18" x14ac:dyDescent="0.2">
      <c r="A34" s="76">
        <v>-24890.5</v>
      </c>
      <c r="B34" s="76">
        <v>-0.36732494999523624</v>
      </c>
      <c r="C34" s="76">
        <v>0.1</v>
      </c>
      <c r="D34" s="77">
        <f t="shared" si="6"/>
        <v>-2.4890500000000002</v>
      </c>
      <c r="E34" s="77">
        <f t="shared" si="6"/>
        <v>-0.36732494999523624</v>
      </c>
      <c r="F34" s="68">
        <f t="shared" si="7"/>
        <v>-0.24890500000000004</v>
      </c>
      <c r="G34" s="68">
        <f t="shared" si="7"/>
        <v>-3.6732494999523628E-2</v>
      </c>
      <c r="H34" s="68">
        <f t="shared" si="8"/>
        <v>0.6195369902500002</v>
      </c>
      <c r="I34" s="68">
        <f t="shared" si="9"/>
        <v>-1.542058545581763</v>
      </c>
      <c r="J34" s="68">
        <f t="shared" si="10"/>
        <v>3.8382608228802875</v>
      </c>
      <c r="K34" s="68">
        <f t="shared" si="11"/>
        <v>9.142901667856429E-2</v>
      </c>
      <c r="L34" s="68">
        <f t="shared" si="12"/>
        <v>-0.22757139396378046</v>
      </c>
      <c r="M34" s="68">
        <f t="shared" ca="1" si="4"/>
        <v>-0.36423133103879901</v>
      </c>
      <c r="N34" s="68">
        <f t="shared" ca="1" si="13"/>
        <v>9.5704782476277599E-7</v>
      </c>
      <c r="O34" s="96">
        <f t="shared" ca="1" si="14"/>
        <v>1682.6416655613366</v>
      </c>
      <c r="P34" s="68">
        <f t="shared" ca="1" si="15"/>
        <v>275513.62534644245</v>
      </c>
      <c r="Q34" s="68">
        <f t="shared" ca="1" si="16"/>
        <v>78363.644683598148</v>
      </c>
      <c r="R34" s="31">
        <f t="shared" ca="1" si="5"/>
        <v>-3.0936189564372274E-3</v>
      </c>
    </row>
    <row r="35" spans="1:18" x14ac:dyDescent="0.2">
      <c r="A35" s="76">
        <v>-24640.5</v>
      </c>
      <c r="B35" s="76">
        <v>-0.34534994999557966</v>
      </c>
      <c r="C35" s="76">
        <v>0.1</v>
      </c>
      <c r="D35" s="77">
        <f t="shared" si="6"/>
        <v>-2.4640499999999999</v>
      </c>
      <c r="E35" s="77">
        <f t="shared" si="6"/>
        <v>-0.34534994999557966</v>
      </c>
      <c r="F35" s="68">
        <f t="shared" si="7"/>
        <v>-0.24640499999999999</v>
      </c>
      <c r="G35" s="68">
        <f t="shared" si="7"/>
        <v>-3.4534994999557971E-2</v>
      </c>
      <c r="H35" s="68">
        <f t="shared" si="8"/>
        <v>0.60715424024999998</v>
      </c>
      <c r="I35" s="68">
        <f t="shared" si="9"/>
        <v>-1.4960584056880124</v>
      </c>
      <c r="J35" s="68">
        <f t="shared" si="10"/>
        <v>3.6863627145355466</v>
      </c>
      <c r="K35" s="68">
        <f t="shared" si="11"/>
        <v>8.5095954428660817E-2</v>
      </c>
      <c r="L35" s="68">
        <f t="shared" si="12"/>
        <v>-0.20968068650994168</v>
      </c>
      <c r="M35" s="68">
        <f t="shared" ca="1" si="4"/>
        <v>-0.35687852068928383</v>
      </c>
      <c r="N35" s="68">
        <f t="shared" ca="1" si="13"/>
        <v>1.3290794223973455E-5</v>
      </c>
      <c r="O35" s="96">
        <f t="shared" ca="1" si="14"/>
        <v>4581.0705325742583</v>
      </c>
      <c r="P35" s="68">
        <f t="shared" ca="1" si="15"/>
        <v>336375.79995630489</v>
      </c>
      <c r="Q35" s="68">
        <f t="shared" ca="1" si="16"/>
        <v>60411.287072100597</v>
      </c>
      <c r="R35" s="31">
        <f t="shared" ca="1" si="5"/>
        <v>1.1528570693704165E-2</v>
      </c>
    </row>
    <row r="36" spans="1:18" x14ac:dyDescent="0.2">
      <c r="A36" s="76">
        <v>-24629</v>
      </c>
      <c r="B36" s="76">
        <v>-0.34868909999568132</v>
      </c>
      <c r="C36" s="76">
        <v>1</v>
      </c>
      <c r="D36" s="77">
        <f t="shared" si="6"/>
        <v>-2.4628999999999999</v>
      </c>
      <c r="E36" s="77">
        <f t="shared" si="6"/>
        <v>-0.34868909999568132</v>
      </c>
      <c r="F36" s="68">
        <f t="shared" si="7"/>
        <v>-2.4628999999999999</v>
      </c>
      <c r="G36" s="68">
        <f t="shared" si="7"/>
        <v>-0.34868909999568132</v>
      </c>
      <c r="H36" s="68">
        <f t="shared" si="8"/>
        <v>6.0658764099999996</v>
      </c>
      <c r="I36" s="68">
        <f t="shared" si="9"/>
        <v>-14.939647010188999</v>
      </c>
      <c r="J36" s="68">
        <f t="shared" si="10"/>
        <v>36.79485662139448</v>
      </c>
      <c r="K36" s="68">
        <f t="shared" si="11"/>
        <v>0.8587863843793635</v>
      </c>
      <c r="L36" s="68">
        <f t="shared" si="12"/>
        <v>-2.1151049860879341</v>
      </c>
      <c r="M36" s="68">
        <f t="shared" ca="1" si="4"/>
        <v>-0.35654208850259139</v>
      </c>
      <c r="N36" s="68">
        <f t="shared" ca="1" si="13"/>
        <v>6.166942848966173E-5</v>
      </c>
      <c r="O36" s="96">
        <f t="shared" ca="1" si="14"/>
        <v>474742.64775598724</v>
      </c>
      <c r="P36" s="68">
        <f t="shared" ca="1" si="15"/>
        <v>33928909.68968685</v>
      </c>
      <c r="Q36" s="68">
        <f t="shared" ca="1" si="16"/>
        <v>5964837.639049992</v>
      </c>
      <c r="R36" s="31">
        <f t="shared" ca="1" si="5"/>
        <v>7.8529885069100747E-3</v>
      </c>
    </row>
    <row r="37" spans="1:18" x14ac:dyDescent="0.2">
      <c r="A37" s="76">
        <v>-24519.5</v>
      </c>
      <c r="B37" s="76">
        <v>-0.35721404999640072</v>
      </c>
      <c r="C37" s="76">
        <v>0.1</v>
      </c>
      <c r="D37" s="77">
        <f t="shared" si="6"/>
        <v>-2.4519500000000001</v>
      </c>
      <c r="E37" s="77">
        <f t="shared" si="6"/>
        <v>-0.35721404999640072</v>
      </c>
      <c r="F37" s="68">
        <f t="shared" si="7"/>
        <v>-0.24519500000000002</v>
      </c>
      <c r="G37" s="68">
        <f t="shared" si="7"/>
        <v>-3.572140499964007E-2</v>
      </c>
      <c r="H37" s="68">
        <f t="shared" si="8"/>
        <v>0.6012058802500001</v>
      </c>
      <c r="I37" s="68">
        <f t="shared" si="9"/>
        <v>-1.4741267580789879</v>
      </c>
      <c r="J37" s="68">
        <f t="shared" si="10"/>
        <v>3.6144851044717745</v>
      </c>
      <c r="K37" s="68">
        <f t="shared" si="11"/>
        <v>8.7587098988867476E-2</v>
      </c>
      <c r="L37" s="68">
        <f t="shared" si="12"/>
        <v>-0.21475918736575361</v>
      </c>
      <c r="M37" s="68">
        <f t="shared" ca="1" si="4"/>
        <v>-0.35334658669662672</v>
      </c>
      <c r="N37" s="68">
        <f t="shared" ca="1" si="13"/>
        <v>1.4957272375098788E-6</v>
      </c>
      <c r="O37" s="96">
        <f t="shared" ca="1" si="14"/>
        <v>6473.9723656832293</v>
      </c>
      <c r="P37" s="68">
        <f t="shared" ca="1" si="15"/>
        <v>367509.56657768984</v>
      </c>
      <c r="Q37" s="68">
        <f t="shared" ca="1" si="16"/>
        <v>52655.090582862846</v>
      </c>
      <c r="R37" s="31">
        <f t="shared" ca="1" si="5"/>
        <v>-3.8674632997739988E-3</v>
      </c>
    </row>
    <row r="38" spans="1:18" x14ac:dyDescent="0.2">
      <c r="A38" s="76">
        <v>-24209.5</v>
      </c>
      <c r="B38" s="76">
        <v>-0.33696504999534227</v>
      </c>
      <c r="C38" s="76">
        <v>0.1</v>
      </c>
      <c r="D38" s="77">
        <f t="shared" si="6"/>
        <v>-2.4209499999999999</v>
      </c>
      <c r="E38" s="77">
        <f t="shared" si="6"/>
        <v>-0.33696504999534227</v>
      </c>
      <c r="F38" s="68">
        <f t="shared" si="7"/>
        <v>-0.242095</v>
      </c>
      <c r="G38" s="68">
        <f t="shared" si="7"/>
        <v>-3.3696504999534228E-2</v>
      </c>
      <c r="H38" s="68">
        <f t="shared" si="8"/>
        <v>0.58609989024999998</v>
      </c>
      <c r="I38" s="68">
        <f t="shared" si="9"/>
        <v>-1.4189185293007374</v>
      </c>
      <c r="J38" s="68">
        <f t="shared" si="10"/>
        <v>3.4351308135106202</v>
      </c>
      <c r="K38" s="68">
        <f t="shared" si="11"/>
        <v>8.1577553778622386E-2</v>
      </c>
      <c r="L38" s="68">
        <f t="shared" si="12"/>
        <v>-0.19749517882035586</v>
      </c>
      <c r="M38" s="68">
        <f t="shared" ca="1" si="4"/>
        <v>-0.34437767360251353</v>
      </c>
      <c r="N38" s="68">
        <f t="shared" ca="1" si="13"/>
        <v>5.4946988741592736E-6</v>
      </c>
      <c r="O38" s="96">
        <f t="shared" ca="1" si="14"/>
        <v>12727.481373843202</v>
      </c>
      <c r="P38" s="68">
        <f t="shared" ca="1" si="15"/>
        <v>451899.29166641948</v>
      </c>
      <c r="Q38" s="68">
        <f t="shared" ca="1" si="16"/>
        <v>35446.641769970396</v>
      </c>
      <c r="R38" s="31">
        <f t="shared" ca="1" si="5"/>
        <v>7.4126236071712648E-3</v>
      </c>
    </row>
    <row r="39" spans="1:18" x14ac:dyDescent="0.2">
      <c r="A39" s="76">
        <v>-24178</v>
      </c>
      <c r="B39" s="76">
        <v>-0.31444619999456336</v>
      </c>
      <c r="C39" s="76">
        <v>0.05</v>
      </c>
      <c r="D39" s="77">
        <f t="shared" si="6"/>
        <v>-2.4178000000000002</v>
      </c>
      <c r="E39" s="77">
        <f t="shared" si="6"/>
        <v>-0.31444619999456336</v>
      </c>
      <c r="F39" s="68">
        <f t="shared" si="7"/>
        <v>-0.12089000000000001</v>
      </c>
      <c r="G39" s="68">
        <f t="shared" si="7"/>
        <v>-1.5722309999728169E-2</v>
      </c>
      <c r="H39" s="68">
        <f t="shared" si="8"/>
        <v>0.29228784200000008</v>
      </c>
      <c r="I39" s="68">
        <f t="shared" si="9"/>
        <v>-0.70669354438760024</v>
      </c>
      <c r="J39" s="68">
        <f t="shared" si="10"/>
        <v>1.70864365162034</v>
      </c>
      <c r="K39" s="68">
        <f t="shared" si="11"/>
        <v>3.801340111734277E-2</v>
      </c>
      <c r="L39" s="68">
        <f t="shared" si="12"/>
        <v>-9.1908801221511349E-2</v>
      </c>
      <c r="M39" s="68">
        <f t="shared" ca="1" si="4"/>
        <v>-0.34347274468225725</v>
      </c>
      <c r="N39" s="68">
        <f t="shared" ca="1" si="13"/>
        <v>4.2127014825334521E-5</v>
      </c>
      <c r="O39" s="96">
        <f t="shared" ca="1" si="14"/>
        <v>3368.248001890538</v>
      </c>
      <c r="P39" s="68">
        <f t="shared" ca="1" si="15"/>
        <v>115206.79429139415</v>
      </c>
      <c r="Q39" s="68">
        <f t="shared" ca="1" si="16"/>
        <v>8476.5768172110311</v>
      </c>
      <c r="R39" s="31">
        <f t="shared" ca="1" si="5"/>
        <v>2.9026544687693889E-2</v>
      </c>
    </row>
    <row r="40" spans="1:18" x14ac:dyDescent="0.2">
      <c r="A40" s="76">
        <v>-24104.5</v>
      </c>
      <c r="B40" s="76">
        <v>-0.34083554999597254</v>
      </c>
      <c r="C40" s="76">
        <v>0.05</v>
      </c>
      <c r="D40" s="77">
        <f t="shared" si="6"/>
        <v>-2.41045</v>
      </c>
      <c r="E40" s="77">
        <f t="shared" si="6"/>
        <v>-0.34083554999597254</v>
      </c>
      <c r="F40" s="68">
        <f t="shared" si="7"/>
        <v>-0.1205225</v>
      </c>
      <c r="G40" s="68">
        <f t="shared" si="7"/>
        <v>-1.7041777499798627E-2</v>
      </c>
      <c r="H40" s="68">
        <f t="shared" si="8"/>
        <v>0.29051346012500001</v>
      </c>
      <c r="I40" s="68">
        <f t="shared" si="9"/>
        <v>-0.70026816995830632</v>
      </c>
      <c r="J40" s="68">
        <f t="shared" si="10"/>
        <v>1.6879614102759994</v>
      </c>
      <c r="K40" s="68">
        <f t="shared" si="11"/>
        <v>4.1078352574389604E-2</v>
      </c>
      <c r="L40" s="68">
        <f t="shared" si="12"/>
        <v>-9.9017314962937419E-2</v>
      </c>
      <c r="M40" s="68">
        <f t="shared" ca="1" si="4"/>
        <v>-0.34136585573542366</v>
      </c>
      <c r="N40" s="68">
        <f t="shared" ca="1" si="13"/>
        <v>1.4061208864739967E-8</v>
      </c>
      <c r="O40" s="96">
        <f t="shared" ca="1" si="14"/>
        <v>3822.3986380573656</v>
      </c>
      <c r="P40" s="68">
        <f t="shared" ca="1" si="15"/>
        <v>120474.88474750156</v>
      </c>
      <c r="Q40" s="68">
        <f t="shared" ca="1" si="16"/>
        <v>7614.4259662494396</v>
      </c>
      <c r="R40" s="31">
        <f t="shared" ca="1" si="5"/>
        <v>5.3030573945112014E-4</v>
      </c>
    </row>
    <row r="41" spans="1:18" x14ac:dyDescent="0.2">
      <c r="A41" s="76">
        <v>-24073</v>
      </c>
      <c r="B41" s="76">
        <v>-0.33841669999674195</v>
      </c>
      <c r="C41" s="76">
        <v>0.05</v>
      </c>
      <c r="D41" s="77">
        <f t="shared" si="6"/>
        <v>-2.4073000000000002</v>
      </c>
      <c r="E41" s="77">
        <f t="shared" si="6"/>
        <v>-0.33841669999674195</v>
      </c>
      <c r="F41" s="68">
        <f t="shared" si="7"/>
        <v>-0.12036500000000001</v>
      </c>
      <c r="G41" s="68">
        <f t="shared" si="7"/>
        <v>-1.6920834999837098E-2</v>
      </c>
      <c r="H41" s="68">
        <f t="shared" si="8"/>
        <v>0.28975466450000004</v>
      </c>
      <c r="I41" s="68">
        <f t="shared" si="9"/>
        <v>-0.69752640385085019</v>
      </c>
      <c r="J41" s="68">
        <f t="shared" si="10"/>
        <v>1.6791553119901519</v>
      </c>
      <c r="K41" s="68">
        <f t="shared" si="11"/>
        <v>4.0733526095107851E-2</v>
      </c>
      <c r="L41" s="68">
        <f t="shared" si="12"/>
        <v>-9.8057817368753145E-2</v>
      </c>
      <c r="M41" s="68">
        <f t="shared" ca="1" si="4"/>
        <v>-0.34046487984410861</v>
      </c>
      <c r="N41" s="68">
        <f t="shared" ca="1" si="13"/>
        <v>2.097520343579458E-7</v>
      </c>
      <c r="O41" s="96">
        <f t="shared" ca="1" si="14"/>
        <v>4025.2267038715272</v>
      </c>
      <c r="P41" s="68">
        <f t="shared" ca="1" si="15"/>
        <v>122757.98403268788</v>
      </c>
      <c r="Q41" s="68">
        <f t="shared" ca="1" si="16"/>
        <v>7260.3866309670448</v>
      </c>
      <c r="R41" s="31">
        <f t="shared" ca="1" si="5"/>
        <v>2.0481798473666601E-3</v>
      </c>
    </row>
    <row r="42" spans="1:18" x14ac:dyDescent="0.2">
      <c r="A42" s="76">
        <v>-21574.5</v>
      </c>
      <c r="B42" s="76">
        <v>-0.28764854999462841</v>
      </c>
      <c r="C42" s="76">
        <v>0.05</v>
      </c>
      <c r="D42" s="77">
        <f t="shared" si="6"/>
        <v>-2.1574499999999999</v>
      </c>
      <c r="E42" s="77">
        <f t="shared" si="6"/>
        <v>-0.28764854999462841</v>
      </c>
      <c r="F42" s="68">
        <f t="shared" si="7"/>
        <v>-0.1078725</v>
      </c>
      <c r="G42" s="68">
        <f t="shared" si="7"/>
        <v>-1.4382427499731421E-2</v>
      </c>
      <c r="H42" s="68">
        <f t="shared" si="8"/>
        <v>0.23272952512499998</v>
      </c>
      <c r="I42" s="68">
        <f t="shared" si="9"/>
        <v>-0.50210231398093119</v>
      </c>
      <c r="J42" s="68">
        <f t="shared" si="10"/>
        <v>1.0832606372981599</v>
      </c>
      <c r="K42" s="68">
        <f t="shared" si="11"/>
        <v>3.1029368209295551E-2</v>
      </c>
      <c r="L42" s="68">
        <f t="shared" si="12"/>
        <v>-6.6944310443144681E-2</v>
      </c>
      <c r="M42" s="68">
        <f t="shared" ca="1" si="4"/>
        <v>-0.27277922160887047</v>
      </c>
      <c r="N42" s="68">
        <f t="shared" ca="1" si="13"/>
        <v>1.1054846332175343E-5</v>
      </c>
      <c r="O42" s="96">
        <f t="shared" ca="1" si="14"/>
        <v>33442.408972655947</v>
      </c>
      <c r="P42" s="68">
        <f t="shared" ca="1" si="15"/>
        <v>337340.90744015091</v>
      </c>
      <c r="Q42" s="68">
        <f t="shared" ca="1" si="16"/>
        <v>3969.2667578015512</v>
      </c>
      <c r="R42" s="31">
        <f t="shared" ca="1" si="5"/>
        <v>-1.4869328385757941E-2</v>
      </c>
    </row>
    <row r="43" spans="1:18" x14ac:dyDescent="0.2">
      <c r="A43" s="76">
        <v>-20864</v>
      </c>
      <c r="B43" s="76">
        <v>-0.26204559999678168</v>
      </c>
      <c r="C43" s="76">
        <v>1</v>
      </c>
      <c r="D43" s="77">
        <f t="shared" si="6"/>
        <v>-2.0863999999999998</v>
      </c>
      <c r="E43" s="77">
        <f t="shared" si="6"/>
        <v>-0.26204559999678168</v>
      </c>
      <c r="F43" s="68">
        <f t="shared" si="7"/>
        <v>-2.0863999999999998</v>
      </c>
      <c r="G43" s="68">
        <f t="shared" si="7"/>
        <v>-0.26204559999678168</v>
      </c>
      <c r="H43" s="68">
        <f t="shared" si="8"/>
        <v>4.3530649599999993</v>
      </c>
      <c r="I43" s="68">
        <f t="shared" si="9"/>
        <v>-9.0822347325439985</v>
      </c>
      <c r="J43" s="68">
        <f t="shared" si="10"/>
        <v>18.949174545979798</v>
      </c>
      <c r="K43" s="68">
        <f t="shared" si="11"/>
        <v>0.54673193983328527</v>
      </c>
      <c r="L43" s="68">
        <f t="shared" si="12"/>
        <v>-1.1407015192681662</v>
      </c>
      <c r="M43" s="68">
        <f t="shared" ca="1" si="4"/>
        <v>-0.25489390080002761</v>
      </c>
      <c r="N43" s="68">
        <f t="shared" ca="1" si="13"/>
        <v>5.1146801400852792E-5</v>
      </c>
      <c r="O43" s="96">
        <f t="shared" ca="1" si="14"/>
        <v>18248172.227973867</v>
      </c>
      <c r="P43" s="68">
        <f t="shared" ca="1" si="15"/>
        <v>161701775.82295436</v>
      </c>
      <c r="Q43" s="68">
        <f t="shared" ca="1" si="16"/>
        <v>3990299.6784929326</v>
      </c>
      <c r="R43" s="31">
        <f t="shared" ca="1" si="5"/>
        <v>-7.1516991967540688E-3</v>
      </c>
    </row>
    <row r="44" spans="1:18" x14ac:dyDescent="0.2">
      <c r="A44" s="76">
        <v>-20515</v>
      </c>
      <c r="B44" s="76">
        <v>-0.2388684999968973</v>
      </c>
      <c r="C44" s="76">
        <v>1</v>
      </c>
      <c r="D44" s="77">
        <f t="shared" si="6"/>
        <v>-2.0514999999999999</v>
      </c>
      <c r="E44" s="77">
        <f t="shared" si="6"/>
        <v>-0.2388684999968973</v>
      </c>
      <c r="F44" s="68">
        <f t="shared" si="7"/>
        <v>-2.0514999999999999</v>
      </c>
      <c r="G44" s="68">
        <f t="shared" si="7"/>
        <v>-0.2388684999968973</v>
      </c>
      <c r="H44" s="68">
        <f t="shared" si="8"/>
        <v>4.2086522499999992</v>
      </c>
      <c r="I44" s="68">
        <f t="shared" si="9"/>
        <v>-8.6340500908749984</v>
      </c>
      <c r="J44" s="68">
        <f t="shared" si="10"/>
        <v>17.712753761430058</v>
      </c>
      <c r="K44" s="68">
        <f t="shared" si="11"/>
        <v>0.49003872774363477</v>
      </c>
      <c r="L44" s="68">
        <f t="shared" si="12"/>
        <v>-1.0053144499660667</v>
      </c>
      <c r="M44" s="68">
        <f t="shared" ca="1" si="4"/>
        <v>-0.24632953735305016</v>
      </c>
      <c r="N44" s="68">
        <f t="shared" ca="1" si="13"/>
        <v>5.566707842990847E-5</v>
      </c>
      <c r="O44" s="96">
        <f t="shared" ca="1" si="14"/>
        <v>20821203.247503355</v>
      </c>
      <c r="P44" s="68">
        <f t="shared" ca="1" si="15"/>
        <v>174830819.79319364</v>
      </c>
      <c r="Q44" s="68">
        <f t="shared" ca="1" si="16"/>
        <v>5488513.0122868828</v>
      </c>
      <c r="R44" s="31">
        <f t="shared" ca="1" si="5"/>
        <v>7.4610373561528609E-3</v>
      </c>
    </row>
    <row r="45" spans="1:18" x14ac:dyDescent="0.2">
      <c r="A45" s="76">
        <v>-20150</v>
      </c>
      <c r="B45" s="76">
        <v>-0.23198499999853084</v>
      </c>
      <c r="C45" s="76">
        <v>1</v>
      </c>
      <c r="D45" s="77">
        <f t="shared" si="6"/>
        <v>-2.0150000000000001</v>
      </c>
      <c r="E45" s="77">
        <f t="shared" si="6"/>
        <v>-0.23198499999853084</v>
      </c>
      <c r="F45" s="68">
        <f t="shared" si="7"/>
        <v>-2.0150000000000001</v>
      </c>
      <c r="G45" s="68">
        <f t="shared" si="7"/>
        <v>-0.23198499999853084</v>
      </c>
      <c r="H45" s="68">
        <f t="shared" si="8"/>
        <v>4.0602250000000009</v>
      </c>
      <c r="I45" s="68">
        <f t="shared" si="9"/>
        <v>-8.1813533750000023</v>
      </c>
      <c r="J45" s="68">
        <f t="shared" si="10"/>
        <v>16.485427050625006</v>
      </c>
      <c r="K45" s="68">
        <f t="shared" si="11"/>
        <v>0.46744977499703966</v>
      </c>
      <c r="L45" s="68">
        <f t="shared" si="12"/>
        <v>-0.94191129661903494</v>
      </c>
      <c r="M45" s="68">
        <f t="shared" ca="1" si="4"/>
        <v>-0.23752827512355951</v>
      </c>
      <c r="N45" s="68">
        <f t="shared" ca="1" si="13"/>
        <v>3.0727899111761598E-5</v>
      </c>
      <c r="O45" s="96">
        <f t="shared" ca="1" si="14"/>
        <v>23621513.381685283</v>
      </c>
      <c r="P45" s="68">
        <f t="shared" ca="1" si="15"/>
        <v>188448355.27699474</v>
      </c>
      <c r="Q45" s="68">
        <f t="shared" ca="1" si="16"/>
        <v>7245352.0974515546</v>
      </c>
      <c r="R45" s="31">
        <f t="shared" ca="1" si="5"/>
        <v>5.5432751250286683E-3</v>
      </c>
    </row>
    <row r="46" spans="1:18" x14ac:dyDescent="0.2">
      <c r="A46" s="76">
        <v>-19783</v>
      </c>
      <c r="B46" s="76">
        <v>-0.19062569999732659</v>
      </c>
      <c r="C46" s="76">
        <v>0.05</v>
      </c>
      <c r="D46" s="77">
        <f t="shared" si="6"/>
        <v>-1.9782999999999999</v>
      </c>
      <c r="E46" s="77">
        <f t="shared" si="6"/>
        <v>-0.19062569999732659</v>
      </c>
      <c r="F46" s="68">
        <f t="shared" si="7"/>
        <v>-9.8915000000000003E-2</v>
      </c>
      <c r="G46" s="68">
        <f t="shared" si="7"/>
        <v>-9.5312849998663296E-3</v>
      </c>
      <c r="H46" s="68">
        <f t="shared" si="8"/>
        <v>0.1956835445</v>
      </c>
      <c r="I46" s="68">
        <f t="shared" si="9"/>
        <v>-0.38712075608434998</v>
      </c>
      <c r="J46" s="68">
        <f t="shared" si="10"/>
        <v>0.76584099176166953</v>
      </c>
      <c r="K46" s="68">
        <f t="shared" si="11"/>
        <v>1.8855741115235559E-2</v>
      </c>
      <c r="L46" s="68">
        <f t="shared" si="12"/>
        <v>-3.7302312648270504E-2</v>
      </c>
      <c r="M46" s="68">
        <f t="shared" ca="1" si="4"/>
        <v>-0.22883932459359768</v>
      </c>
      <c r="N46" s="68">
        <f t="shared" ca="1" si="13"/>
        <v>7.3014055239236744E-5</v>
      </c>
      <c r="O46" s="96">
        <f t="shared" ca="1" si="14"/>
        <v>66340.997642893286</v>
      </c>
      <c r="P46" s="68">
        <f t="shared" ca="1" si="15"/>
        <v>504873.40938430454</v>
      </c>
      <c r="Q46" s="68">
        <f t="shared" ca="1" si="16"/>
        <v>22954.885024726791</v>
      </c>
      <c r="R46" s="31">
        <f t="shared" ca="1" si="5"/>
        <v>3.821362459627109E-2</v>
      </c>
    </row>
    <row r="47" spans="1:18" x14ac:dyDescent="0.2">
      <c r="A47" s="76">
        <v>-18701</v>
      </c>
      <c r="B47" s="76">
        <v>-0.20571789999667089</v>
      </c>
      <c r="C47" s="76">
        <v>1</v>
      </c>
      <c r="D47" s="77">
        <f t="shared" si="6"/>
        <v>-1.8701000000000001</v>
      </c>
      <c r="E47" s="77">
        <f t="shared" si="6"/>
        <v>-0.20571789999667089</v>
      </c>
      <c r="F47" s="68">
        <f t="shared" si="7"/>
        <v>-1.8701000000000001</v>
      </c>
      <c r="G47" s="68">
        <f t="shared" si="7"/>
        <v>-0.20571789999667089</v>
      </c>
      <c r="H47" s="68">
        <f t="shared" si="8"/>
        <v>3.4972740100000004</v>
      </c>
      <c r="I47" s="68">
        <f t="shared" si="9"/>
        <v>-6.5402521261010014</v>
      </c>
      <c r="J47" s="68">
        <f t="shared" si="10"/>
        <v>12.230925501021483</v>
      </c>
      <c r="K47" s="68">
        <f t="shared" si="11"/>
        <v>0.38471304478377427</v>
      </c>
      <c r="L47" s="68">
        <f t="shared" si="12"/>
        <v>-0.71945186505013625</v>
      </c>
      <c r="M47" s="68">
        <f t="shared" ca="1" si="4"/>
        <v>-0.20415921518662228</v>
      </c>
      <c r="N47" s="68">
        <f t="shared" ca="1" si="13"/>
        <v>2.4294983370762906E-6</v>
      </c>
      <c r="O47" s="96">
        <f t="shared" ca="1" si="14"/>
        <v>35582469.083499461</v>
      </c>
      <c r="P47" s="68">
        <f t="shared" ca="1" si="15"/>
        <v>239963404.12380382</v>
      </c>
      <c r="Q47" s="68">
        <f t="shared" ca="1" si="16"/>
        <v>15646283.624996472</v>
      </c>
      <c r="R47" s="31">
        <f t="shared" ca="1" si="5"/>
        <v>-1.5586848100486161E-3</v>
      </c>
    </row>
    <row r="48" spans="1:18" x14ac:dyDescent="0.2">
      <c r="A48" s="76">
        <v>-18701</v>
      </c>
      <c r="B48" s="76">
        <v>-0.20551789999808534</v>
      </c>
      <c r="C48" s="76">
        <v>0.05</v>
      </c>
      <c r="D48" s="77">
        <f t="shared" si="6"/>
        <v>-1.8701000000000001</v>
      </c>
      <c r="E48" s="77">
        <f t="shared" si="6"/>
        <v>-0.20551789999808534</v>
      </c>
      <c r="F48" s="68">
        <f t="shared" si="7"/>
        <v>-9.3505000000000005E-2</v>
      </c>
      <c r="G48" s="68">
        <f t="shared" si="7"/>
        <v>-1.0275894999904268E-2</v>
      </c>
      <c r="H48" s="68">
        <f t="shared" si="8"/>
        <v>0.17486370050000002</v>
      </c>
      <c r="I48" s="68">
        <f t="shared" si="9"/>
        <v>-0.32701260630505008</v>
      </c>
      <c r="J48" s="68">
        <f t="shared" si="10"/>
        <v>0.61154627505107417</v>
      </c>
      <c r="K48" s="68">
        <f t="shared" si="11"/>
        <v>1.9216951239320972E-2</v>
      </c>
      <c r="L48" s="68">
        <f t="shared" si="12"/>
        <v>-3.5937620512654152E-2</v>
      </c>
      <c r="M48" s="68">
        <f t="shared" ca="1" si="4"/>
        <v>-0.20415921518662228</v>
      </c>
      <c r="N48" s="68">
        <f t="shared" ca="1" si="13"/>
        <v>9.2301220845020865E-8</v>
      </c>
      <c r="O48" s="96">
        <f t="shared" ca="1" si="14"/>
        <v>88956.172708748651</v>
      </c>
      <c r="P48" s="68">
        <f t="shared" ca="1" si="15"/>
        <v>599908.51030950982</v>
      </c>
      <c r="Q48" s="68">
        <f t="shared" ca="1" si="16"/>
        <v>39115.709062491216</v>
      </c>
      <c r="R48" s="31">
        <f t="shared" ca="1" si="5"/>
        <v>-1.3586848114630623E-3</v>
      </c>
    </row>
    <row r="49" spans="1:18" x14ac:dyDescent="0.2">
      <c r="A49" s="76">
        <v>-17291</v>
      </c>
      <c r="B49" s="76">
        <v>-0.2075788999973156</v>
      </c>
      <c r="C49" s="76">
        <v>0.05</v>
      </c>
      <c r="D49" s="77">
        <f t="shared" si="6"/>
        <v>-1.7291000000000001</v>
      </c>
      <c r="E49" s="77">
        <f t="shared" si="6"/>
        <v>-0.2075788999973156</v>
      </c>
      <c r="F49" s="68">
        <f t="shared" si="7"/>
        <v>-8.6455000000000004E-2</v>
      </c>
      <c r="G49" s="68">
        <f t="shared" si="7"/>
        <v>-1.0378944999865782E-2</v>
      </c>
      <c r="H49" s="68">
        <f t="shared" si="8"/>
        <v>0.14948934050000001</v>
      </c>
      <c r="I49" s="68">
        <f t="shared" si="9"/>
        <v>-0.25848201865855003</v>
      </c>
      <c r="J49" s="68">
        <f t="shared" si="10"/>
        <v>0.44694125846249888</v>
      </c>
      <c r="K49" s="68">
        <f t="shared" si="11"/>
        <v>1.7946233799267925E-2</v>
      </c>
      <c r="L49" s="68">
        <f t="shared" si="12"/>
        <v>-3.1030832862314169E-2</v>
      </c>
      <c r="M49" s="68">
        <f t="shared" ca="1" si="4"/>
        <v>-0.17409726851274773</v>
      </c>
      <c r="N49" s="68">
        <f t="shared" ca="1" si="13"/>
        <v>5.6050982343420327E-5</v>
      </c>
      <c r="O49" s="96">
        <f t="shared" ca="1" si="14"/>
        <v>119907.16381171907</v>
      </c>
      <c r="P49" s="68">
        <f t="shared" ca="1" si="15"/>
        <v>708458.28552893503</v>
      </c>
      <c r="Q49" s="68">
        <f t="shared" ca="1" si="16"/>
        <v>62474.662327712969</v>
      </c>
      <c r="R49" s="31">
        <f t="shared" ca="1" si="5"/>
        <v>-3.348163148456787E-2</v>
      </c>
    </row>
    <row r="50" spans="1:18" x14ac:dyDescent="0.2">
      <c r="A50" s="76">
        <v>-17254.5</v>
      </c>
      <c r="B50" s="76">
        <v>-0.1811205499980133</v>
      </c>
      <c r="C50" s="76">
        <v>0.05</v>
      </c>
      <c r="D50" s="77">
        <f t="shared" si="6"/>
        <v>-1.7254499999999999</v>
      </c>
      <c r="E50" s="77">
        <f t="shared" si="6"/>
        <v>-0.1811205499980133</v>
      </c>
      <c r="F50" s="68">
        <f t="shared" si="7"/>
        <v>-8.6272500000000002E-2</v>
      </c>
      <c r="G50" s="68">
        <f t="shared" si="7"/>
        <v>-9.0560274999006655E-3</v>
      </c>
      <c r="H50" s="68">
        <f t="shared" si="8"/>
        <v>0.14885888512500001</v>
      </c>
      <c r="I50" s="68">
        <f t="shared" si="9"/>
        <v>-0.25684856333893125</v>
      </c>
      <c r="J50" s="68">
        <f t="shared" si="10"/>
        <v>0.44317935361315891</v>
      </c>
      <c r="K50" s="68">
        <f t="shared" si="11"/>
        <v>1.5625722649703602E-2</v>
      </c>
      <c r="L50" s="68">
        <f t="shared" si="12"/>
        <v>-2.6961403145931078E-2</v>
      </c>
      <c r="M50" s="68">
        <f t="shared" ca="1" si="4"/>
        <v>-0.17335062006184987</v>
      </c>
      <c r="N50" s="68">
        <f t="shared" ca="1" si="13"/>
        <v>3.0185905606444348E-6</v>
      </c>
      <c r="O50" s="96">
        <f t="shared" ca="1" si="14"/>
        <v>120717.39405137296</v>
      </c>
      <c r="P50" s="68">
        <f t="shared" ca="1" si="15"/>
        <v>710976.72451271699</v>
      </c>
      <c r="Q50" s="68">
        <f t="shared" ca="1" si="16"/>
        <v>63090.309914076628</v>
      </c>
      <c r="R50" s="31">
        <f t="shared" ca="1" si="5"/>
        <v>-7.7699299361634333E-3</v>
      </c>
    </row>
    <row r="51" spans="1:18" x14ac:dyDescent="0.2">
      <c r="A51" s="76">
        <v>-16715.5</v>
      </c>
      <c r="B51" s="76">
        <v>-0.16724244999932125</v>
      </c>
      <c r="C51" s="76">
        <v>0.05</v>
      </c>
      <c r="D51" s="77">
        <f t="shared" si="6"/>
        <v>-1.6715500000000001</v>
      </c>
      <c r="E51" s="77">
        <f t="shared" si="6"/>
        <v>-0.16724244999932125</v>
      </c>
      <c r="F51" s="68">
        <f t="shared" si="7"/>
        <v>-8.3577500000000013E-2</v>
      </c>
      <c r="G51" s="68">
        <f t="shared" si="7"/>
        <v>-8.362122499966063E-3</v>
      </c>
      <c r="H51" s="68">
        <f t="shared" si="8"/>
        <v>0.13970397012500002</v>
      </c>
      <c r="I51" s="68">
        <f t="shared" si="9"/>
        <v>-0.23352217126244379</v>
      </c>
      <c r="J51" s="68">
        <f t="shared" si="10"/>
        <v>0.39034398537373793</v>
      </c>
      <c r="K51" s="68">
        <f t="shared" si="11"/>
        <v>1.3977705864818273E-2</v>
      </c>
      <c r="L51" s="68">
        <f t="shared" si="12"/>
        <v>-2.3364434238336985E-2</v>
      </c>
      <c r="M51" s="68">
        <f t="shared" ca="1" si="4"/>
        <v>-0.16251013811054202</v>
      </c>
      <c r="N51" s="68">
        <f t="shared" ca="1" si="13"/>
        <v>1.119738790634064E-6</v>
      </c>
      <c r="O51" s="96">
        <f t="shared" ca="1" si="14"/>
        <v>132677.95273231299</v>
      </c>
      <c r="P51" s="68">
        <f t="shared" ca="1" si="15"/>
        <v>746209.53653288982</v>
      </c>
      <c r="Q51" s="68">
        <f t="shared" ca="1" si="16"/>
        <v>72147.381494649933</v>
      </c>
      <c r="R51" s="31">
        <f t="shared" ca="1" si="5"/>
        <v>-4.7323118887792337E-3</v>
      </c>
    </row>
    <row r="52" spans="1:18" x14ac:dyDescent="0.2">
      <c r="A52" s="76">
        <v>-16536.5</v>
      </c>
      <c r="B52" s="76">
        <v>-0.16300834999856306</v>
      </c>
      <c r="C52" s="76">
        <v>0.05</v>
      </c>
      <c r="D52" s="77">
        <f t="shared" si="6"/>
        <v>-1.6536500000000001</v>
      </c>
      <c r="E52" s="77">
        <f t="shared" si="6"/>
        <v>-0.16300834999856306</v>
      </c>
      <c r="F52" s="68">
        <f t="shared" si="7"/>
        <v>-8.2682500000000006E-2</v>
      </c>
      <c r="G52" s="68">
        <f t="shared" si="7"/>
        <v>-8.1504174999281528E-3</v>
      </c>
      <c r="H52" s="68">
        <f t="shared" si="8"/>
        <v>0.13672791612500002</v>
      </c>
      <c r="I52" s="68">
        <f t="shared" si="9"/>
        <v>-0.22610011850010628</v>
      </c>
      <c r="J52" s="68">
        <f t="shared" si="10"/>
        <v>0.37389046095770079</v>
      </c>
      <c r="K52" s="68">
        <f t="shared" si="11"/>
        <v>1.347793789875619E-2</v>
      </c>
      <c r="L52" s="68">
        <f t="shared" si="12"/>
        <v>-2.2287792006278173E-2</v>
      </c>
      <c r="M52" s="68">
        <f t="shared" ca="1" si="4"/>
        <v>-0.15898685516802993</v>
      </c>
      <c r="N52" s="68">
        <f t="shared" ca="1" si="13"/>
        <v>8.0862103360023395E-7</v>
      </c>
      <c r="O52" s="96">
        <f t="shared" ca="1" si="14"/>
        <v>136639.68880429311</v>
      </c>
      <c r="P52" s="68">
        <f t="shared" ca="1" si="15"/>
        <v>757065.26327192679</v>
      </c>
      <c r="Q52" s="68">
        <f t="shared" ca="1" si="16"/>
        <v>75126.585087034371</v>
      </c>
      <c r="R52" s="31">
        <f t="shared" ca="1" si="5"/>
        <v>-4.0214948305331288E-3</v>
      </c>
    </row>
    <row r="53" spans="1:18" x14ac:dyDescent="0.2">
      <c r="A53" s="76">
        <v>-16509</v>
      </c>
      <c r="B53" s="76">
        <v>-0.18284109999513021</v>
      </c>
      <c r="C53" s="76">
        <v>0.05</v>
      </c>
      <c r="D53" s="77">
        <f t="shared" si="6"/>
        <v>-1.6509</v>
      </c>
      <c r="E53" s="77">
        <f t="shared" si="6"/>
        <v>-0.18284109999513021</v>
      </c>
      <c r="F53" s="68">
        <f t="shared" si="7"/>
        <v>-8.2545000000000007E-2</v>
      </c>
      <c r="G53" s="68">
        <f t="shared" si="7"/>
        <v>-9.1420549997565104E-3</v>
      </c>
      <c r="H53" s="68">
        <f t="shared" si="8"/>
        <v>0.13627354050000001</v>
      </c>
      <c r="I53" s="68">
        <f t="shared" si="9"/>
        <v>-0.22497398801145002</v>
      </c>
      <c r="J53" s="68">
        <f t="shared" si="10"/>
        <v>0.37140955680810284</v>
      </c>
      <c r="K53" s="68">
        <f t="shared" si="11"/>
        <v>1.5092618599098023E-2</v>
      </c>
      <c r="L53" s="68">
        <f t="shared" si="12"/>
        <v>-2.4916404045250928E-2</v>
      </c>
      <c r="M53" s="68">
        <f t="shared" ca="1" si="4"/>
        <v>-0.15844896222184379</v>
      </c>
      <c r="N53" s="68">
        <f t="shared" ca="1" si="13"/>
        <v>2.97488192575493E-5</v>
      </c>
      <c r="O53" s="96">
        <f t="shared" ca="1" si="14"/>
        <v>137247.51145794993</v>
      </c>
      <c r="P53" s="68">
        <f t="shared" ca="1" si="15"/>
        <v>758694.29354173585</v>
      </c>
      <c r="Q53" s="68">
        <f t="shared" ca="1" si="16"/>
        <v>75582.407702417986</v>
      </c>
      <c r="R53" s="31">
        <f t="shared" ca="1" si="5"/>
        <v>-2.4392137773286415E-2</v>
      </c>
    </row>
    <row r="54" spans="1:18" x14ac:dyDescent="0.2">
      <c r="A54" s="76">
        <v>-16335.5</v>
      </c>
      <c r="B54" s="76">
        <v>-0.16184044999681646</v>
      </c>
      <c r="C54" s="76">
        <v>0.05</v>
      </c>
      <c r="D54" s="77">
        <f t="shared" si="6"/>
        <v>-1.6335500000000001</v>
      </c>
      <c r="E54" s="77">
        <f t="shared" si="6"/>
        <v>-0.16184044999681646</v>
      </c>
      <c r="F54" s="68">
        <f t="shared" si="7"/>
        <v>-8.1677500000000014E-2</v>
      </c>
      <c r="G54" s="68">
        <f t="shared" si="7"/>
        <v>-8.092022499840824E-3</v>
      </c>
      <c r="H54" s="68">
        <f t="shared" si="8"/>
        <v>0.13342428012500002</v>
      </c>
      <c r="I54" s="68">
        <f t="shared" si="9"/>
        <v>-0.21795523279819379</v>
      </c>
      <c r="J54" s="68">
        <f t="shared" si="10"/>
        <v>0.35604077053748945</v>
      </c>
      <c r="K54" s="68">
        <f t="shared" si="11"/>
        <v>1.3218723354614978E-2</v>
      </c>
      <c r="L54" s="68">
        <f t="shared" si="12"/>
        <v>-2.1593445535931299E-2</v>
      </c>
      <c r="M54" s="68">
        <f t="shared" ca="1" si="4"/>
        <v>-0.15507618662745826</v>
      </c>
      <c r="N54" s="68">
        <f t="shared" ca="1" si="13"/>
        <v>2.2877629465020597E-6</v>
      </c>
      <c r="O54" s="96">
        <f t="shared" ca="1" si="14"/>
        <v>141076.1332406583</v>
      </c>
      <c r="P54" s="68">
        <f t="shared" ca="1" si="15"/>
        <v>768729.86740054854</v>
      </c>
      <c r="Q54" s="68">
        <f t="shared" ca="1" si="16"/>
        <v>78444.861865374987</v>
      </c>
      <c r="R54" s="31">
        <f t="shared" ca="1" si="5"/>
        <v>-6.7642633693582033E-3</v>
      </c>
    </row>
    <row r="55" spans="1:18" x14ac:dyDescent="0.2">
      <c r="A55" s="76">
        <v>-16309</v>
      </c>
      <c r="B55" s="76">
        <v>-0.18526109999220353</v>
      </c>
      <c r="C55" s="76">
        <v>0.05</v>
      </c>
      <c r="D55" s="77">
        <f t="shared" si="6"/>
        <v>-1.6309</v>
      </c>
      <c r="E55" s="77">
        <f t="shared" si="6"/>
        <v>-0.18526109999220353</v>
      </c>
      <c r="F55" s="68">
        <f t="shared" si="7"/>
        <v>-8.1545000000000006E-2</v>
      </c>
      <c r="G55" s="68">
        <f t="shared" si="7"/>
        <v>-9.2630549996101774E-3</v>
      </c>
      <c r="H55" s="68">
        <f t="shared" si="8"/>
        <v>0.13299174050000001</v>
      </c>
      <c r="I55" s="68">
        <f t="shared" si="9"/>
        <v>-0.21689622958145002</v>
      </c>
      <c r="J55" s="68">
        <f t="shared" si="10"/>
        <v>0.35373606082438686</v>
      </c>
      <c r="K55" s="68">
        <f t="shared" si="11"/>
        <v>1.5107116398864239E-2</v>
      </c>
      <c r="L55" s="68">
        <f t="shared" si="12"/>
        <v>-2.4638196134907687E-2</v>
      </c>
      <c r="M55" s="68">
        <f t="shared" ca="1" si="4"/>
        <v>-0.15456420366846507</v>
      </c>
      <c r="N55" s="68">
        <f t="shared" ca="1" si="13"/>
        <v>4.7114972195517378E-5</v>
      </c>
      <c r="O55" s="96">
        <f t="shared" ca="1" si="14"/>
        <v>141659.86658009086</v>
      </c>
      <c r="P55" s="68">
        <f t="shared" ca="1" si="15"/>
        <v>770225.51191179873</v>
      </c>
      <c r="Q55" s="68">
        <f t="shared" ca="1" si="16"/>
        <v>78879.868706636436</v>
      </c>
      <c r="R55" s="31">
        <f t="shared" ca="1" si="5"/>
        <v>-3.0696896323738454E-2</v>
      </c>
    </row>
    <row r="56" spans="1:18" x14ac:dyDescent="0.2">
      <c r="A56" s="76">
        <v>-16044.5</v>
      </c>
      <c r="B56" s="76">
        <v>-0.16276154999650316</v>
      </c>
      <c r="C56" s="76">
        <v>0.05</v>
      </c>
      <c r="D56" s="77">
        <f t="shared" si="6"/>
        <v>-1.6044499999999999</v>
      </c>
      <c r="E56" s="77">
        <f t="shared" si="6"/>
        <v>-0.16276154999650316</v>
      </c>
      <c r="F56" s="68">
        <f t="shared" si="7"/>
        <v>-8.0222500000000002E-2</v>
      </c>
      <c r="G56" s="68">
        <f t="shared" si="7"/>
        <v>-8.1380774998251592E-3</v>
      </c>
      <c r="H56" s="68">
        <f t="shared" si="8"/>
        <v>0.12871299012500001</v>
      </c>
      <c r="I56" s="68">
        <f t="shared" si="9"/>
        <v>-0.20651355700605625</v>
      </c>
      <c r="J56" s="68">
        <f t="shared" si="10"/>
        <v>0.33134067653836696</v>
      </c>
      <c r="K56" s="68">
        <f t="shared" si="11"/>
        <v>1.3057138444594477E-2</v>
      </c>
      <c r="L56" s="68">
        <f t="shared" si="12"/>
        <v>-2.0949525777429607E-2</v>
      </c>
      <c r="M56" s="68">
        <f t="shared" ca="1" si="4"/>
        <v>-0.14950003000149772</v>
      </c>
      <c r="N56" s="68">
        <f t="shared" ca="1" si="13"/>
        <v>8.7933956288964516E-6</v>
      </c>
      <c r="O56" s="96">
        <f t="shared" ca="1" si="14"/>
        <v>147468.08275087728</v>
      </c>
      <c r="P56" s="68">
        <f t="shared" ca="1" si="15"/>
        <v>784603.4293599003</v>
      </c>
      <c r="Q56" s="68">
        <f t="shared" ca="1" si="16"/>
        <v>83184.98994550659</v>
      </c>
      <c r="R56" s="31">
        <f t="shared" ca="1" si="5"/>
        <v>-1.3261519995005439E-2</v>
      </c>
    </row>
    <row r="57" spans="1:18" x14ac:dyDescent="0.2">
      <c r="A57" s="76">
        <v>-16024</v>
      </c>
      <c r="B57" s="76">
        <v>-0.17370959999243496</v>
      </c>
      <c r="C57" s="76">
        <v>0.05</v>
      </c>
      <c r="D57" s="77">
        <f t="shared" si="6"/>
        <v>-1.6024</v>
      </c>
      <c r="E57" s="77">
        <f t="shared" si="6"/>
        <v>-0.17370959999243496</v>
      </c>
      <c r="F57" s="68">
        <f t="shared" si="7"/>
        <v>-8.0120000000000011E-2</v>
      </c>
      <c r="G57" s="68">
        <f t="shared" si="7"/>
        <v>-8.6854799996217476E-3</v>
      </c>
      <c r="H57" s="68">
        <f t="shared" si="8"/>
        <v>0.12838428800000001</v>
      </c>
      <c r="I57" s="68">
        <f t="shared" si="9"/>
        <v>-0.20572298309120002</v>
      </c>
      <c r="J57" s="68">
        <f t="shared" si="10"/>
        <v>0.32965050810533891</v>
      </c>
      <c r="K57" s="68">
        <f t="shared" si="11"/>
        <v>1.3917613151393889E-2</v>
      </c>
      <c r="L57" s="68">
        <f t="shared" si="12"/>
        <v>-2.2301583313793567E-2</v>
      </c>
      <c r="M57" s="68">
        <f t="shared" ca="1" si="4"/>
        <v>-0.1491110240035822</v>
      </c>
      <c r="N57" s="68">
        <f t="shared" ca="1" si="13"/>
        <v>3.0254497033968181E-5</v>
      </c>
      <c r="O57" s="96">
        <f t="shared" ca="1" si="14"/>
        <v>147916.72315440283</v>
      </c>
      <c r="P57" s="68">
        <f t="shared" ca="1" si="15"/>
        <v>785675.49534574454</v>
      </c>
      <c r="Q57" s="68">
        <f t="shared" ca="1" si="16"/>
        <v>83515.627805920987</v>
      </c>
      <c r="R57" s="31">
        <f t="shared" ca="1" si="5"/>
        <v>-2.4598575988852761E-2</v>
      </c>
    </row>
    <row r="58" spans="1:18" x14ac:dyDescent="0.2">
      <c r="A58" s="76">
        <v>-15675.5</v>
      </c>
      <c r="B58" s="76">
        <v>-0.14882644999306649</v>
      </c>
      <c r="C58" s="76">
        <v>0.05</v>
      </c>
      <c r="D58" s="77">
        <f t="shared" si="6"/>
        <v>-1.56755</v>
      </c>
      <c r="E58" s="77">
        <f t="shared" si="6"/>
        <v>-0.14882644999306649</v>
      </c>
      <c r="F58" s="68">
        <f t="shared" si="7"/>
        <v>-7.8377500000000003E-2</v>
      </c>
      <c r="G58" s="68">
        <f t="shared" si="7"/>
        <v>-7.441322499653325E-3</v>
      </c>
      <c r="H58" s="68">
        <f t="shared" si="8"/>
        <v>0.122860650125</v>
      </c>
      <c r="I58" s="68">
        <f t="shared" si="9"/>
        <v>-0.19259021210344374</v>
      </c>
      <c r="J58" s="68">
        <f t="shared" si="10"/>
        <v>0.30189478698275324</v>
      </c>
      <c r="K58" s="68">
        <f t="shared" si="11"/>
        <v>1.1664645084331569E-2</v>
      </c>
      <c r="L58" s="68">
        <f t="shared" si="12"/>
        <v>-1.828491440194395E-2</v>
      </c>
      <c r="M58" s="68">
        <f t="shared" ca="1" si="4"/>
        <v>-0.14257476945946282</v>
      </c>
      <c r="N58" s="68">
        <f t="shared" ca="1" si="13"/>
        <v>1.9541754747119537E-6</v>
      </c>
      <c r="O58" s="96">
        <f t="shared" ca="1" si="14"/>
        <v>155503.48141024914</v>
      </c>
      <c r="P58" s="68">
        <f t="shared" ca="1" si="15"/>
        <v>802947.7166701844</v>
      </c>
      <c r="Q58" s="68">
        <f t="shared" ca="1" si="16"/>
        <v>89059.310111223051</v>
      </c>
      <c r="R58" s="31">
        <f t="shared" ca="1" si="5"/>
        <v>-6.2516805336036707E-3</v>
      </c>
    </row>
    <row r="59" spans="1:18" x14ac:dyDescent="0.2">
      <c r="A59" s="76">
        <v>-15646</v>
      </c>
      <c r="B59" s="76">
        <v>-0.14948339999682503</v>
      </c>
      <c r="C59" s="76">
        <v>0.05</v>
      </c>
      <c r="D59" s="77">
        <f t="shared" si="6"/>
        <v>-1.5646</v>
      </c>
      <c r="E59" s="77">
        <f t="shared" si="6"/>
        <v>-0.14948339999682503</v>
      </c>
      <c r="F59" s="68">
        <f t="shared" si="7"/>
        <v>-7.8230000000000008E-2</v>
      </c>
      <c r="G59" s="68">
        <f t="shared" si="7"/>
        <v>-7.4741699998412516E-3</v>
      </c>
      <c r="H59" s="68">
        <f t="shared" si="8"/>
        <v>0.12239865800000001</v>
      </c>
      <c r="I59" s="68">
        <f t="shared" si="9"/>
        <v>-0.19150494030680001</v>
      </c>
      <c r="J59" s="68">
        <f t="shared" si="10"/>
        <v>0.29962862960401931</v>
      </c>
      <c r="K59" s="68">
        <f t="shared" si="11"/>
        <v>1.1694086381751623E-2</v>
      </c>
      <c r="L59" s="68">
        <f t="shared" si="12"/>
        <v>-1.8296567552888589E-2</v>
      </c>
      <c r="M59" s="68">
        <f t="shared" ca="1" si="4"/>
        <v>-0.1420281490362427</v>
      </c>
      <c r="N59" s="68">
        <f t="shared" ca="1" si="13"/>
        <v>2.7790383442631898E-6</v>
      </c>
      <c r="O59" s="96">
        <f t="shared" ca="1" si="14"/>
        <v>156141.85595428763</v>
      </c>
      <c r="P59" s="68">
        <f t="shared" ca="1" si="15"/>
        <v>804326.01465300703</v>
      </c>
      <c r="Q59" s="68">
        <f t="shared" ca="1" si="16"/>
        <v>89521.327497731298</v>
      </c>
      <c r="R59" s="31">
        <f t="shared" ca="1" si="5"/>
        <v>-7.4552509605823325E-3</v>
      </c>
    </row>
    <row r="60" spans="1:18" x14ac:dyDescent="0.2">
      <c r="A60" s="76">
        <v>-15221</v>
      </c>
      <c r="B60" s="76">
        <v>-0.14262589999998454</v>
      </c>
      <c r="C60" s="76">
        <v>0.05</v>
      </c>
      <c r="D60" s="77">
        <f t="shared" si="6"/>
        <v>-1.5221</v>
      </c>
      <c r="E60" s="77">
        <f t="shared" si="6"/>
        <v>-0.14262589999998454</v>
      </c>
      <c r="F60" s="68">
        <f t="shared" si="7"/>
        <v>-7.6105000000000006E-2</v>
      </c>
      <c r="G60" s="68">
        <f t="shared" si="7"/>
        <v>-7.1312949999992273E-3</v>
      </c>
      <c r="H60" s="68">
        <f t="shared" si="8"/>
        <v>0.11583942050000001</v>
      </c>
      <c r="I60" s="68">
        <f t="shared" si="9"/>
        <v>-0.17631918194305002</v>
      </c>
      <c r="J60" s="68">
        <f t="shared" si="10"/>
        <v>0.26837542683551646</v>
      </c>
      <c r="K60" s="68">
        <f t="shared" si="11"/>
        <v>1.0854544119498825E-2</v>
      </c>
      <c r="L60" s="68">
        <f t="shared" si="12"/>
        <v>-1.652170160428916E-2</v>
      </c>
      <c r="M60" s="68">
        <f t="shared" ca="1" si="4"/>
        <v>-0.13426854017491824</v>
      </c>
      <c r="N60" s="68">
        <f t="shared" ca="1" si="13"/>
        <v>3.4922731622816125E-6</v>
      </c>
      <c r="O60" s="96">
        <f t="shared" ca="1" si="14"/>
        <v>165260.30024547741</v>
      </c>
      <c r="P60" s="68">
        <f t="shared" ca="1" si="15"/>
        <v>822694.66971683432</v>
      </c>
      <c r="Q60" s="68">
        <f t="shared" ca="1" si="16"/>
        <v>96033.247345336786</v>
      </c>
      <c r="R60" s="31">
        <f t="shared" ca="1" si="5"/>
        <v>-8.3573598250663017E-3</v>
      </c>
    </row>
    <row r="61" spans="1:18" x14ac:dyDescent="0.2">
      <c r="A61" s="76">
        <v>-15187.5</v>
      </c>
      <c r="B61" s="76">
        <v>-0.14993125000182772</v>
      </c>
      <c r="C61" s="76">
        <v>0.05</v>
      </c>
      <c r="D61" s="77">
        <f t="shared" si="6"/>
        <v>-1.51875</v>
      </c>
      <c r="E61" s="77">
        <f t="shared" si="6"/>
        <v>-0.14993125000182772</v>
      </c>
      <c r="F61" s="68">
        <f t="shared" si="7"/>
        <v>-7.5937500000000005E-2</v>
      </c>
      <c r="G61" s="68">
        <f t="shared" si="7"/>
        <v>-7.4965625000913867E-3</v>
      </c>
      <c r="H61" s="68">
        <f t="shared" si="8"/>
        <v>0.11533007812500001</v>
      </c>
      <c r="I61" s="68">
        <f t="shared" si="9"/>
        <v>-0.17515755615234377</v>
      </c>
      <c r="J61" s="68">
        <f t="shared" si="10"/>
        <v>0.26602053840637213</v>
      </c>
      <c r="K61" s="68">
        <f t="shared" si="11"/>
        <v>1.1385404297013794E-2</v>
      </c>
      <c r="L61" s="68">
        <f t="shared" si="12"/>
        <v>-1.7291582776089699E-2</v>
      </c>
      <c r="M61" s="68">
        <f t="shared" ca="1" si="4"/>
        <v>-0.13366607918349147</v>
      </c>
      <c r="N61" s="68">
        <f t="shared" ca="1" si="13"/>
        <v>1.3227789087482864E-5</v>
      </c>
      <c r="O61" s="96">
        <f t="shared" ca="1" si="14"/>
        <v>165972.23695264402</v>
      </c>
      <c r="P61" s="68">
        <f t="shared" ca="1" si="15"/>
        <v>824022.55747737724</v>
      </c>
      <c r="Q61" s="68">
        <f t="shared" ca="1" si="16"/>
        <v>96534.196964471892</v>
      </c>
      <c r="R61" s="31">
        <f t="shared" ca="1" si="5"/>
        <v>-1.6265170818336255E-2</v>
      </c>
    </row>
    <row r="62" spans="1:18" x14ac:dyDescent="0.2">
      <c r="A62" s="76">
        <v>-14923</v>
      </c>
      <c r="B62" s="76">
        <v>-0.15253169999778038</v>
      </c>
      <c r="C62" s="76">
        <v>0.05</v>
      </c>
      <c r="D62" s="77">
        <f t="shared" si="6"/>
        <v>-1.4923</v>
      </c>
      <c r="E62" s="77">
        <f t="shared" si="6"/>
        <v>-0.15253169999778038</v>
      </c>
      <c r="F62" s="68">
        <f t="shared" si="7"/>
        <v>-7.4615000000000001E-2</v>
      </c>
      <c r="G62" s="68">
        <f t="shared" si="7"/>
        <v>-7.6265849998890193E-3</v>
      </c>
      <c r="H62" s="68">
        <f t="shared" si="8"/>
        <v>0.11134796449999999</v>
      </c>
      <c r="I62" s="68">
        <f t="shared" si="9"/>
        <v>-0.16616456742334998</v>
      </c>
      <c r="J62" s="68">
        <f t="shared" si="10"/>
        <v>0.24796738396586518</v>
      </c>
      <c r="K62" s="68">
        <f t="shared" si="11"/>
        <v>1.1381152795334384E-2</v>
      </c>
      <c r="L62" s="68">
        <f t="shared" si="12"/>
        <v>-1.6984094316477499E-2</v>
      </c>
      <c r="M62" s="68">
        <f t="shared" ca="1" si="4"/>
        <v>-0.12895643723467662</v>
      </c>
      <c r="N62" s="68">
        <f t="shared" ca="1" si="13"/>
        <v>2.778965071746934E-5</v>
      </c>
      <c r="O62" s="96">
        <f t="shared" ca="1" si="14"/>
        <v>171554.14198870125</v>
      </c>
      <c r="P62" s="68">
        <f t="shared" ca="1" si="15"/>
        <v>833879.46025083365</v>
      </c>
      <c r="Q62" s="68">
        <f t="shared" ca="1" si="16"/>
        <v>100419.71961934125</v>
      </c>
      <c r="R62" s="31">
        <f t="shared" ca="1" si="5"/>
        <v>-2.357526276310376E-2</v>
      </c>
    </row>
    <row r="63" spans="1:18" x14ac:dyDescent="0.2">
      <c r="A63" s="76">
        <v>-14534</v>
      </c>
      <c r="B63" s="76">
        <v>-0.13413859999855049</v>
      </c>
      <c r="C63" s="76">
        <v>1</v>
      </c>
      <c r="D63" s="77">
        <f t="shared" si="6"/>
        <v>-1.4534</v>
      </c>
      <c r="E63" s="77">
        <f t="shared" si="6"/>
        <v>-0.13413859999855049</v>
      </c>
      <c r="F63" s="68">
        <f t="shared" si="7"/>
        <v>-1.4534</v>
      </c>
      <c r="G63" s="68">
        <f t="shared" si="7"/>
        <v>-0.13413859999855049</v>
      </c>
      <c r="H63" s="68">
        <f t="shared" si="8"/>
        <v>2.1123715600000001</v>
      </c>
      <c r="I63" s="68">
        <f t="shared" si="9"/>
        <v>-3.0701208253040004</v>
      </c>
      <c r="J63" s="68">
        <f t="shared" si="10"/>
        <v>4.4621136074968346</v>
      </c>
      <c r="K63" s="68">
        <f t="shared" si="11"/>
        <v>0.19495704123789329</v>
      </c>
      <c r="L63" s="68">
        <f t="shared" si="12"/>
        <v>-0.2833505637351541</v>
      </c>
      <c r="M63" s="68">
        <f t="shared" ca="1" si="4"/>
        <v>-0.12218188263076384</v>
      </c>
      <c r="N63" s="68">
        <f t="shared" ca="1" si="13"/>
        <v>1.4296309021313101E-4</v>
      </c>
      <c r="O63" s="96">
        <f t="shared" ca="1" si="14"/>
        <v>71849741.122230321</v>
      </c>
      <c r="P63" s="68">
        <f t="shared" ca="1" si="15"/>
        <v>338528249.58975303</v>
      </c>
      <c r="Q63" s="68">
        <f t="shared" ca="1" si="16"/>
        <v>42356271.177300051</v>
      </c>
      <c r="R63" s="31">
        <f t="shared" ca="1" si="5"/>
        <v>-1.1956717367786654E-2</v>
      </c>
    </row>
    <row r="64" spans="1:18" x14ac:dyDescent="0.2">
      <c r="A64" s="76">
        <v>-14201</v>
      </c>
      <c r="B64" s="76">
        <v>-0.12596789999952307</v>
      </c>
      <c r="C64" s="76">
        <v>0.05</v>
      </c>
      <c r="D64" s="77">
        <f t="shared" si="6"/>
        <v>-1.4200999999999999</v>
      </c>
      <c r="E64" s="77">
        <f t="shared" si="6"/>
        <v>-0.12596789999952307</v>
      </c>
      <c r="F64" s="68">
        <f t="shared" si="7"/>
        <v>-7.1004999999999999E-2</v>
      </c>
      <c r="G64" s="68">
        <f t="shared" si="7"/>
        <v>-6.2983949999761537E-3</v>
      </c>
      <c r="H64" s="68">
        <f t="shared" si="8"/>
        <v>0.1008342005</v>
      </c>
      <c r="I64" s="68">
        <f t="shared" si="9"/>
        <v>-0.14319464813004998</v>
      </c>
      <c r="J64" s="68">
        <f t="shared" si="10"/>
        <v>0.20335071980948397</v>
      </c>
      <c r="K64" s="68">
        <f t="shared" si="11"/>
        <v>8.9443507394661361E-3</v>
      </c>
      <c r="L64" s="68">
        <f t="shared" si="12"/>
        <v>-1.2701872485115858E-2</v>
      </c>
      <c r="M64" s="68">
        <f t="shared" ca="1" si="4"/>
        <v>-0.11652626036752993</v>
      </c>
      <c r="N64" s="68">
        <f t="shared" ca="1" si="13"/>
        <v>4.4572279470211776E-6</v>
      </c>
      <c r="O64" s="96">
        <f t="shared" ca="1" si="14"/>
        <v>186384.55306644525</v>
      </c>
      <c r="P64" s="68">
        <f t="shared" ca="1" si="15"/>
        <v>854988.97270658473</v>
      </c>
      <c r="Q64" s="68">
        <f t="shared" ca="1" si="16"/>
        <v>110319.8474627799</v>
      </c>
      <c r="R64" s="31">
        <f t="shared" ca="1" si="5"/>
        <v>-9.44163963199314E-3</v>
      </c>
    </row>
    <row r="65" spans="1:18" x14ac:dyDescent="0.2">
      <c r="A65" s="76">
        <v>-14167.5</v>
      </c>
      <c r="B65" s="76">
        <v>-0.12027325000235578</v>
      </c>
      <c r="C65" s="76">
        <v>0.05</v>
      </c>
      <c r="D65" s="77">
        <f t="shared" si="6"/>
        <v>-1.41675</v>
      </c>
      <c r="E65" s="77">
        <f t="shared" si="6"/>
        <v>-0.12027325000235578</v>
      </c>
      <c r="F65" s="68">
        <f t="shared" si="7"/>
        <v>-7.0837499999999998E-2</v>
      </c>
      <c r="G65" s="68">
        <f t="shared" si="7"/>
        <v>-6.0136625001177895E-3</v>
      </c>
      <c r="H65" s="68">
        <f t="shared" si="8"/>
        <v>0.100359028125</v>
      </c>
      <c r="I65" s="68">
        <f t="shared" si="9"/>
        <v>-0.14218365309609374</v>
      </c>
      <c r="J65" s="68">
        <f t="shared" si="10"/>
        <v>0.2014386905238908</v>
      </c>
      <c r="K65" s="68">
        <f t="shared" si="11"/>
        <v>8.5198563470418789E-3</v>
      </c>
      <c r="L65" s="68">
        <f t="shared" si="12"/>
        <v>-1.2070506479671582E-2</v>
      </c>
      <c r="M65" s="68">
        <f t="shared" ca="1" si="4"/>
        <v>-0.11596463837804501</v>
      </c>
      <c r="N65" s="68">
        <f t="shared" ca="1" si="13"/>
        <v>9.2820670645729608E-7</v>
      </c>
      <c r="O65" s="96">
        <f t="shared" ca="1" si="14"/>
        <v>187056.4303377257</v>
      </c>
      <c r="P65" s="68">
        <f t="shared" ca="1" si="15"/>
        <v>855758.53032133437</v>
      </c>
      <c r="Q65" s="68">
        <f t="shared" ca="1" si="16"/>
        <v>110751.55865016358</v>
      </c>
      <c r="R65" s="31">
        <f t="shared" ca="1" si="5"/>
        <v>-4.3086116243107736E-3</v>
      </c>
    </row>
    <row r="66" spans="1:18" x14ac:dyDescent="0.2">
      <c r="A66" s="76">
        <v>-14112</v>
      </c>
      <c r="B66" s="76">
        <v>-0.12254479999683099</v>
      </c>
      <c r="C66" s="76">
        <v>0.05</v>
      </c>
      <c r="D66" s="77">
        <f t="shared" si="6"/>
        <v>-1.4112</v>
      </c>
      <c r="E66" s="77">
        <f t="shared" si="6"/>
        <v>-0.12254479999683099</v>
      </c>
      <c r="F66" s="68">
        <f t="shared" si="7"/>
        <v>-7.0559999999999998E-2</v>
      </c>
      <c r="G66" s="68">
        <f t="shared" si="7"/>
        <v>-6.1272399998415494E-3</v>
      </c>
      <c r="H66" s="68">
        <f t="shared" si="8"/>
        <v>9.9574271999999991E-2</v>
      </c>
      <c r="I66" s="68">
        <f t="shared" si="9"/>
        <v>-0.14051921264639999</v>
      </c>
      <c r="J66" s="68">
        <f t="shared" si="10"/>
        <v>0.19830071288659967</v>
      </c>
      <c r="K66" s="68">
        <f t="shared" si="11"/>
        <v>8.6467610877763949E-3</v>
      </c>
      <c r="L66" s="68">
        <f t="shared" si="12"/>
        <v>-1.2202309247070048E-2</v>
      </c>
      <c r="M66" s="68">
        <f t="shared" ca="1" si="4"/>
        <v>-0.11503714178162426</v>
      </c>
      <c r="N66" s="68">
        <f t="shared" ca="1" si="13"/>
        <v>2.8182465938180537E-6</v>
      </c>
      <c r="O66" s="96">
        <f t="shared" ca="1" si="14"/>
        <v>188166.10142324868</v>
      </c>
      <c r="P66" s="68">
        <f t="shared" ca="1" si="15"/>
        <v>856991.98711807677</v>
      </c>
      <c r="Q66" s="68">
        <f t="shared" ca="1" si="16"/>
        <v>111461.01337284918</v>
      </c>
      <c r="R66" s="31">
        <f t="shared" ca="1" si="5"/>
        <v>-7.5076582152067278E-3</v>
      </c>
    </row>
    <row r="67" spans="1:18" x14ac:dyDescent="0.2">
      <c r="A67" s="76">
        <v>-13090</v>
      </c>
      <c r="B67" s="76">
        <v>-0.119710999992094</v>
      </c>
      <c r="C67" s="76">
        <v>0.05</v>
      </c>
      <c r="D67" s="77">
        <f t="shared" si="6"/>
        <v>-1.3089999999999999</v>
      </c>
      <c r="E67" s="77">
        <f t="shared" si="6"/>
        <v>-0.119710999992094</v>
      </c>
      <c r="F67" s="68">
        <f t="shared" si="7"/>
        <v>-6.5449999999999994E-2</v>
      </c>
      <c r="G67" s="68">
        <f t="shared" si="7"/>
        <v>-5.9855499996047008E-3</v>
      </c>
      <c r="H67" s="68">
        <f t="shared" si="8"/>
        <v>8.5674049999999988E-2</v>
      </c>
      <c r="I67" s="68">
        <f t="shared" si="9"/>
        <v>-0.11214733144999998</v>
      </c>
      <c r="J67" s="68">
        <f t="shared" si="10"/>
        <v>0.14680085686804997</v>
      </c>
      <c r="K67" s="68">
        <f t="shared" si="11"/>
        <v>7.8350849494825524E-3</v>
      </c>
      <c r="L67" s="68">
        <f t="shared" si="12"/>
        <v>-1.025612619887266E-2</v>
      </c>
      <c r="M67" s="68">
        <f t="shared" ca="1" si="4"/>
        <v>-9.8615899370658761E-2</v>
      </c>
      <c r="N67" s="68">
        <f t="shared" ca="1" si="13"/>
        <v>2.2250163511423878E-5</v>
      </c>
      <c r="O67" s="96">
        <f t="shared" ca="1" si="14"/>
        <v>207755.42478668984</v>
      </c>
      <c r="P67" s="68">
        <f t="shared" ca="1" si="15"/>
        <v>870347.53346240544</v>
      </c>
      <c r="Q67" s="68">
        <f t="shared" ca="1" si="16"/>
        <v>123137.24528012674</v>
      </c>
      <c r="R67" s="31">
        <f t="shared" ca="1" si="5"/>
        <v>-2.1095100621435242E-2</v>
      </c>
    </row>
    <row r="68" spans="1:18" x14ac:dyDescent="0.2">
      <c r="A68" s="76">
        <v>-13090</v>
      </c>
      <c r="B68" s="76">
        <v>-0.11431099999754224</v>
      </c>
      <c r="C68" s="76">
        <v>1</v>
      </c>
      <c r="D68" s="77">
        <f t="shared" si="6"/>
        <v>-1.3089999999999999</v>
      </c>
      <c r="E68" s="77">
        <f t="shared" si="6"/>
        <v>-0.11431099999754224</v>
      </c>
      <c r="F68" s="68">
        <f t="shared" si="7"/>
        <v>-1.3089999999999999</v>
      </c>
      <c r="G68" s="68">
        <f t="shared" si="7"/>
        <v>-0.11431099999754224</v>
      </c>
      <c r="H68" s="68">
        <f t="shared" si="8"/>
        <v>1.7134809999999998</v>
      </c>
      <c r="I68" s="68">
        <f t="shared" si="9"/>
        <v>-2.2429466289999995</v>
      </c>
      <c r="J68" s="68">
        <f t="shared" si="10"/>
        <v>2.9360171373609991</v>
      </c>
      <c r="K68" s="68">
        <f t="shared" si="11"/>
        <v>0.14963309899678279</v>
      </c>
      <c r="L68" s="68">
        <f t="shared" si="12"/>
        <v>-0.19586972658678867</v>
      </c>
      <c r="M68" s="68">
        <f t="shared" ca="1" si="4"/>
        <v>-9.8615899370658761E-2</v>
      </c>
      <c r="N68" s="68">
        <f t="shared" ca="1" si="13"/>
        <v>2.4633618368799818E-4</v>
      </c>
      <c r="O68" s="96">
        <f t="shared" ca="1" si="14"/>
        <v>83102169.914675966</v>
      </c>
      <c r="P68" s="68">
        <f t="shared" ca="1" si="15"/>
        <v>348139013.3849622</v>
      </c>
      <c r="Q68" s="68">
        <f t="shared" ca="1" si="16"/>
        <v>49254898.112050727</v>
      </c>
      <c r="R68" s="31">
        <f t="shared" ca="1" si="5"/>
        <v>-1.5695100626883479E-2</v>
      </c>
    </row>
    <row r="69" spans="1:18" x14ac:dyDescent="0.2">
      <c r="A69" s="76">
        <v>-13090</v>
      </c>
      <c r="B69" s="76">
        <v>-0.10741099999722792</v>
      </c>
      <c r="C69" s="76">
        <v>1</v>
      </c>
      <c r="D69" s="77">
        <f t="shared" si="6"/>
        <v>-1.3089999999999999</v>
      </c>
      <c r="E69" s="77">
        <f t="shared" si="6"/>
        <v>-0.10741099999722792</v>
      </c>
      <c r="F69" s="68">
        <f t="shared" si="7"/>
        <v>-1.3089999999999999</v>
      </c>
      <c r="G69" s="68">
        <f t="shared" si="7"/>
        <v>-0.10741099999722792</v>
      </c>
      <c r="H69" s="68">
        <f t="shared" si="8"/>
        <v>1.7134809999999998</v>
      </c>
      <c r="I69" s="68">
        <f t="shared" si="9"/>
        <v>-2.2429466289999995</v>
      </c>
      <c r="J69" s="68">
        <f t="shared" si="10"/>
        <v>2.9360171373609991</v>
      </c>
      <c r="K69" s="68">
        <f t="shared" si="11"/>
        <v>0.14060099899637135</v>
      </c>
      <c r="L69" s="68">
        <f t="shared" si="12"/>
        <v>-0.18404670768625009</v>
      </c>
      <c r="M69" s="68">
        <f t="shared" ca="1" si="4"/>
        <v>-9.8615899370658761E-2</v>
      </c>
      <c r="N69" s="68">
        <f t="shared" ca="1" si="13"/>
        <v>7.7353795031477192E-5</v>
      </c>
      <c r="O69" s="96">
        <f t="shared" ca="1" si="14"/>
        <v>83102169.914675966</v>
      </c>
      <c r="P69" s="68">
        <f t="shared" ca="1" si="15"/>
        <v>348139013.3849622</v>
      </c>
      <c r="Q69" s="68">
        <f t="shared" ca="1" si="16"/>
        <v>49254898.112050727</v>
      </c>
      <c r="R69" s="31">
        <f t="shared" ca="1" si="5"/>
        <v>-8.7951006265691578E-3</v>
      </c>
    </row>
    <row r="70" spans="1:18" x14ac:dyDescent="0.2">
      <c r="A70" s="76">
        <v>-13090</v>
      </c>
      <c r="B70" s="76">
        <v>-9.2110999998112675E-2</v>
      </c>
      <c r="C70" s="76">
        <v>0.05</v>
      </c>
      <c r="D70" s="77">
        <f t="shared" si="6"/>
        <v>-1.3089999999999999</v>
      </c>
      <c r="E70" s="77">
        <f t="shared" si="6"/>
        <v>-9.2110999998112675E-2</v>
      </c>
      <c r="F70" s="68">
        <f t="shared" si="7"/>
        <v>-6.5449999999999994E-2</v>
      </c>
      <c r="G70" s="68">
        <f t="shared" si="7"/>
        <v>-4.6055499999056336E-3</v>
      </c>
      <c r="H70" s="68">
        <f t="shared" si="8"/>
        <v>8.5674049999999988E-2</v>
      </c>
      <c r="I70" s="68">
        <f t="shared" si="9"/>
        <v>-0.11214733144999998</v>
      </c>
      <c r="J70" s="68">
        <f t="shared" si="10"/>
        <v>0.14680085686804997</v>
      </c>
      <c r="K70" s="68">
        <f t="shared" si="11"/>
        <v>6.0286649498764739E-3</v>
      </c>
      <c r="L70" s="68">
        <f t="shared" si="12"/>
        <v>-7.8915224193883034E-3</v>
      </c>
      <c r="M70" s="68">
        <f t="shared" ca="1" si="4"/>
        <v>-9.8615899370658761E-2</v>
      </c>
      <c r="N70" s="68">
        <f t="shared" ca="1" si="13"/>
        <v>2.1156857923475233E-6</v>
      </c>
      <c r="O70" s="96">
        <f t="shared" ca="1" si="14"/>
        <v>207755.42478668984</v>
      </c>
      <c r="P70" s="68">
        <f t="shared" ca="1" si="15"/>
        <v>870347.53346240544</v>
      </c>
      <c r="Q70" s="68">
        <f t="shared" ca="1" si="16"/>
        <v>123137.24528012674</v>
      </c>
      <c r="R70" s="31">
        <f t="shared" ca="1" si="5"/>
        <v>6.5048993725460857E-3</v>
      </c>
    </row>
    <row r="71" spans="1:18" x14ac:dyDescent="0.2">
      <c r="A71" s="76">
        <v>-12997.5</v>
      </c>
      <c r="B71" s="76">
        <v>-0.11303025000233902</v>
      </c>
      <c r="C71" s="76">
        <v>0.05</v>
      </c>
      <c r="D71" s="77">
        <f t="shared" si="6"/>
        <v>-1.29975</v>
      </c>
      <c r="E71" s="77">
        <f t="shared" si="6"/>
        <v>-0.11303025000233902</v>
      </c>
      <c r="F71" s="68">
        <f t="shared" si="7"/>
        <v>-6.4987500000000004E-2</v>
      </c>
      <c r="G71" s="68">
        <f t="shared" si="7"/>
        <v>-5.6515125001169514E-3</v>
      </c>
      <c r="H71" s="68">
        <f t="shared" si="8"/>
        <v>8.4467503124999996E-2</v>
      </c>
      <c r="I71" s="68">
        <f t="shared" si="9"/>
        <v>-0.10978663718671874</v>
      </c>
      <c r="J71" s="68">
        <f t="shared" si="10"/>
        <v>0.14269518168343767</v>
      </c>
      <c r="K71" s="68">
        <f t="shared" si="11"/>
        <v>7.3455533720270076E-3</v>
      </c>
      <c r="L71" s="68">
        <f t="shared" si="12"/>
        <v>-9.5473829952921023E-3</v>
      </c>
      <c r="M71" s="68">
        <f t="shared" ca="1" si="4"/>
        <v>-9.719123817225965E-2</v>
      </c>
      <c r="N71" s="68">
        <f t="shared" ca="1" si="13"/>
        <v>1.2543714787669705E-5</v>
      </c>
      <c r="O71" s="96">
        <f t="shared" ca="1" si="14"/>
        <v>209441.97159353655</v>
      </c>
      <c r="P71" s="68">
        <f t="shared" ca="1" si="15"/>
        <v>870672.53832380066</v>
      </c>
      <c r="Q71" s="68">
        <f t="shared" ca="1" si="16"/>
        <v>124054.83143564628</v>
      </c>
      <c r="R71" s="31">
        <f t="shared" ca="1" si="5"/>
        <v>-1.5839011830079366E-2</v>
      </c>
    </row>
    <row r="72" spans="1:18" x14ac:dyDescent="0.2">
      <c r="A72" s="76">
        <v>-12962</v>
      </c>
      <c r="B72" s="76">
        <v>-0.1065597999986494</v>
      </c>
      <c r="C72" s="76">
        <v>0.05</v>
      </c>
      <c r="D72" s="77">
        <f t="shared" si="6"/>
        <v>-1.2962</v>
      </c>
      <c r="E72" s="77">
        <f t="shared" si="6"/>
        <v>-0.1065597999986494</v>
      </c>
      <c r="F72" s="68">
        <f t="shared" si="7"/>
        <v>-6.4810000000000006E-2</v>
      </c>
      <c r="G72" s="68">
        <f t="shared" si="7"/>
        <v>-5.3279899999324701E-3</v>
      </c>
      <c r="H72" s="68">
        <f t="shared" si="8"/>
        <v>8.4006722000000006E-2</v>
      </c>
      <c r="I72" s="68">
        <f t="shared" si="9"/>
        <v>-0.1088895130564</v>
      </c>
      <c r="J72" s="68">
        <f t="shared" si="10"/>
        <v>0.14114258682370567</v>
      </c>
      <c r="K72" s="68">
        <f t="shared" si="11"/>
        <v>6.9061406379124675E-3</v>
      </c>
      <c r="L72" s="68">
        <f t="shared" si="12"/>
        <v>-8.9517394948621411E-3</v>
      </c>
      <c r="M72" s="68">
        <f t="shared" ca="1" si="4"/>
        <v>-9.6647191736029994E-2</v>
      </c>
      <c r="N72" s="68">
        <f t="shared" ca="1" si="13"/>
        <v>4.9129901284075219E-6</v>
      </c>
      <c r="O72" s="96">
        <f t="shared" ca="1" si="14"/>
        <v>210085.1226402192</v>
      </c>
      <c r="P72" s="68">
        <f t="shared" ca="1" si="15"/>
        <v>870758.11383239285</v>
      </c>
      <c r="Q72" s="68">
        <f t="shared" ca="1" si="16"/>
        <v>124400.48149415216</v>
      </c>
      <c r="R72" s="31">
        <f t="shared" ca="1" si="5"/>
        <v>-9.9126082626194018E-3</v>
      </c>
    </row>
    <row r="73" spans="1:18" x14ac:dyDescent="0.2">
      <c r="A73" s="76">
        <v>-12756</v>
      </c>
      <c r="B73" s="76">
        <v>-0.1025523999996949</v>
      </c>
      <c r="C73" s="76">
        <v>1</v>
      </c>
      <c r="D73" s="77">
        <f t="shared" si="6"/>
        <v>-1.2756000000000001</v>
      </c>
      <c r="E73" s="77">
        <f t="shared" si="6"/>
        <v>-0.1025523999996949</v>
      </c>
      <c r="F73" s="68">
        <f t="shared" si="7"/>
        <v>-1.2756000000000001</v>
      </c>
      <c r="G73" s="68">
        <f t="shared" si="7"/>
        <v>-0.1025523999996949</v>
      </c>
      <c r="H73" s="68">
        <f t="shared" si="8"/>
        <v>1.6271553600000002</v>
      </c>
      <c r="I73" s="68">
        <f t="shared" si="9"/>
        <v>-2.0755993772160002</v>
      </c>
      <c r="J73" s="68">
        <f t="shared" si="10"/>
        <v>2.6476345655767299</v>
      </c>
      <c r="K73" s="68">
        <f t="shared" si="11"/>
        <v>0.13081584143961081</v>
      </c>
      <c r="L73" s="68">
        <f t="shared" si="12"/>
        <v>-0.16686868734036756</v>
      </c>
      <c r="M73" s="68">
        <f t="shared" ca="1" si="4"/>
        <v>-9.35199191682234E-2</v>
      </c>
      <c r="N73" s="68">
        <f t="shared" ca="1" si="13"/>
        <v>8.1585709970900049E-5</v>
      </c>
      <c r="O73" s="96">
        <f t="shared" ca="1" si="14"/>
        <v>85508476.30444248</v>
      </c>
      <c r="P73" s="68">
        <f t="shared" ca="1" si="15"/>
        <v>348330337.14582539</v>
      </c>
      <c r="Q73" s="68">
        <f t="shared" ca="1" si="16"/>
        <v>50533584.029952854</v>
      </c>
      <c r="R73" s="31">
        <f t="shared" ca="1" si="5"/>
        <v>-9.0324808314714983E-3</v>
      </c>
    </row>
    <row r="74" spans="1:18" x14ac:dyDescent="0.2">
      <c r="A74" s="76">
        <v>-12605</v>
      </c>
      <c r="B74" s="76">
        <v>-0.10417949999828124</v>
      </c>
      <c r="C74" s="76">
        <v>0.05</v>
      </c>
      <c r="D74" s="77">
        <f t="shared" si="6"/>
        <v>-1.2605</v>
      </c>
      <c r="E74" s="77">
        <f t="shared" si="6"/>
        <v>-0.10417949999828124</v>
      </c>
      <c r="F74" s="68">
        <f t="shared" si="7"/>
        <v>-6.3024999999999998E-2</v>
      </c>
      <c r="G74" s="68">
        <f t="shared" si="7"/>
        <v>-5.2089749999140629E-3</v>
      </c>
      <c r="H74" s="68">
        <f t="shared" si="8"/>
        <v>7.9443012499999993E-2</v>
      </c>
      <c r="I74" s="68">
        <f t="shared" si="9"/>
        <v>-0.10013791725624999</v>
      </c>
      <c r="J74" s="68">
        <f t="shared" si="10"/>
        <v>0.12622384470150311</v>
      </c>
      <c r="K74" s="68">
        <f t="shared" si="11"/>
        <v>6.5659129873916764E-3</v>
      </c>
      <c r="L74" s="68">
        <f t="shared" si="12"/>
        <v>-8.2763333206072077E-3</v>
      </c>
      <c r="M74" s="68">
        <f t="shared" ca="1" si="4"/>
        <v>-9.1259812062698231E-2</v>
      </c>
      <c r="N74" s="68">
        <f t="shared" ca="1" si="13"/>
        <v>8.3459168176424621E-6</v>
      </c>
      <c r="O74" s="96">
        <f t="shared" ca="1" si="14"/>
        <v>216422.08296028496</v>
      </c>
      <c r="P74" s="68">
        <f t="shared" ca="1" si="15"/>
        <v>870410.81353760196</v>
      </c>
      <c r="Q74" s="68">
        <f t="shared" ca="1" si="16"/>
        <v>127671.62994625687</v>
      </c>
      <c r="R74" s="31">
        <f t="shared" ca="1" si="5"/>
        <v>-1.2919687935583013E-2</v>
      </c>
    </row>
    <row r="75" spans="1:18" x14ac:dyDescent="0.2">
      <c r="A75" s="76">
        <v>-12574.5</v>
      </c>
      <c r="B75" s="76">
        <v>-9.474854999280069E-2</v>
      </c>
      <c r="C75" s="76">
        <v>0.05</v>
      </c>
      <c r="D75" s="77">
        <f t="shared" si="6"/>
        <v>-1.25745</v>
      </c>
      <c r="E75" s="77">
        <f t="shared" si="6"/>
        <v>-9.474854999280069E-2</v>
      </c>
      <c r="F75" s="68">
        <f t="shared" si="7"/>
        <v>-6.2872499999999998E-2</v>
      </c>
      <c r="G75" s="68">
        <f t="shared" si="7"/>
        <v>-4.7374274996400349E-3</v>
      </c>
      <c r="H75" s="68">
        <f t="shared" si="8"/>
        <v>7.9059025125000001E-2</v>
      </c>
      <c r="I75" s="68">
        <f t="shared" si="9"/>
        <v>-9.941277114343125E-2</v>
      </c>
      <c r="J75" s="68">
        <f t="shared" si="10"/>
        <v>0.12500658907430762</v>
      </c>
      <c r="K75" s="68">
        <f t="shared" si="11"/>
        <v>5.9570782094223616E-3</v>
      </c>
      <c r="L75" s="68">
        <f t="shared" si="12"/>
        <v>-7.4907279944381481E-3</v>
      </c>
      <c r="M75" s="68">
        <f t="shared" ca="1" si="4"/>
        <v>-9.0806608447225851E-2</v>
      </c>
      <c r="N75" s="68">
        <f t="shared" ca="1" si="13"/>
        <v>7.7694515743644785E-7</v>
      </c>
      <c r="O75" s="96">
        <f t="shared" ca="1" si="14"/>
        <v>216952.17127753279</v>
      </c>
      <c r="P75" s="68">
        <f t="shared" ca="1" si="15"/>
        <v>870279.28640605265</v>
      </c>
      <c r="Q75" s="68">
        <f t="shared" ca="1" si="16"/>
        <v>127933.52325669315</v>
      </c>
      <c r="R75" s="31">
        <f t="shared" ca="1" si="5"/>
        <v>-3.9419415455748397E-3</v>
      </c>
    </row>
    <row r="76" spans="1:18" x14ac:dyDescent="0.2">
      <c r="A76" s="76">
        <v>-12214.5</v>
      </c>
      <c r="B76" s="76">
        <v>-9.7104549997311551E-2</v>
      </c>
      <c r="C76" s="76">
        <v>0.05</v>
      </c>
      <c r="D76" s="77">
        <f t="shared" si="6"/>
        <v>-1.2214499999999999</v>
      </c>
      <c r="E76" s="77">
        <f t="shared" si="6"/>
        <v>-9.7104549997311551E-2</v>
      </c>
      <c r="F76" s="68">
        <f t="shared" si="7"/>
        <v>-6.1072500000000002E-2</v>
      </c>
      <c r="G76" s="68">
        <f t="shared" si="7"/>
        <v>-4.8552274998655779E-3</v>
      </c>
      <c r="H76" s="68">
        <f t="shared" si="8"/>
        <v>7.4597005125000004E-2</v>
      </c>
      <c r="I76" s="68">
        <f t="shared" si="9"/>
        <v>-9.1116511909931253E-2</v>
      </c>
      <c r="J76" s="68">
        <f t="shared" si="10"/>
        <v>0.11129426347238552</v>
      </c>
      <c r="K76" s="68">
        <f t="shared" si="11"/>
        <v>5.9304176297108099E-3</v>
      </c>
      <c r="L76" s="68">
        <f t="shared" si="12"/>
        <v>-7.243708613810268E-3</v>
      </c>
      <c r="M76" s="68">
        <f t="shared" ca="1" si="4"/>
        <v>-8.5541328458998589E-2</v>
      </c>
      <c r="N76" s="68">
        <f t="shared" ca="1" si="13"/>
        <v>6.68540461720524E-6</v>
      </c>
      <c r="O76" s="96">
        <f t="shared" ca="1" si="14"/>
        <v>223068.90293397487</v>
      </c>
      <c r="P76" s="68">
        <f t="shared" ca="1" si="15"/>
        <v>867517.54520980269</v>
      </c>
      <c r="Q76" s="68">
        <f t="shared" ca="1" si="16"/>
        <v>130809.84731757433</v>
      </c>
      <c r="R76" s="31">
        <f t="shared" ca="1" si="5"/>
        <v>-1.1563221538312962E-2</v>
      </c>
    </row>
    <row r="77" spans="1:18" x14ac:dyDescent="0.2">
      <c r="A77" s="76">
        <v>-11915.5</v>
      </c>
      <c r="B77" s="76">
        <v>-7.9722449998371303E-2</v>
      </c>
      <c r="C77" s="76">
        <v>0.05</v>
      </c>
      <c r="D77" s="77">
        <f t="shared" si="6"/>
        <v>-1.1915500000000001</v>
      </c>
      <c r="E77" s="77">
        <f t="shared" si="6"/>
        <v>-7.9722449998371303E-2</v>
      </c>
      <c r="F77" s="68">
        <f t="shared" si="7"/>
        <v>-5.9577500000000005E-2</v>
      </c>
      <c r="G77" s="68">
        <f t="shared" si="7"/>
        <v>-3.9861224999185657E-3</v>
      </c>
      <c r="H77" s="68">
        <f t="shared" si="8"/>
        <v>7.0989570125000012E-2</v>
      </c>
      <c r="I77" s="68">
        <f t="shared" si="9"/>
        <v>-8.4587622282443778E-2</v>
      </c>
      <c r="J77" s="68">
        <f t="shared" si="10"/>
        <v>0.1007903813306459</v>
      </c>
      <c r="K77" s="68">
        <f t="shared" si="11"/>
        <v>4.7496642647779676E-3</v>
      </c>
      <c r="L77" s="68">
        <f t="shared" si="12"/>
        <v>-5.6594624546961875E-3</v>
      </c>
      <c r="M77" s="68">
        <f t="shared" ca="1" si="4"/>
        <v>-8.128596978330617E-2</v>
      </c>
      <c r="N77" s="68">
        <f t="shared" ca="1" si="13"/>
        <v>1.2222970589413856E-7</v>
      </c>
      <c r="O77" s="96">
        <f t="shared" ca="1" si="14"/>
        <v>227945.96162229334</v>
      </c>
      <c r="P77" s="68">
        <f t="shared" ca="1" si="15"/>
        <v>863534.73306867294</v>
      </c>
      <c r="Q77" s="68">
        <f t="shared" ca="1" si="16"/>
        <v>132890.83741191262</v>
      </c>
      <c r="R77" s="31">
        <f t="shared" ca="1" si="5"/>
        <v>1.5635197849348664E-3</v>
      </c>
    </row>
    <row r="78" spans="1:18" x14ac:dyDescent="0.2">
      <c r="A78" s="76">
        <v>-11556.5</v>
      </c>
      <c r="B78" s="76">
        <v>-8.0566349999571685E-2</v>
      </c>
      <c r="C78" s="76">
        <v>0.05</v>
      </c>
      <c r="D78" s="77">
        <f t="shared" si="6"/>
        <v>-1.1556500000000001</v>
      </c>
      <c r="E78" s="77">
        <f t="shared" si="6"/>
        <v>-8.0566349999571685E-2</v>
      </c>
      <c r="F78" s="68">
        <f t="shared" si="7"/>
        <v>-5.7782500000000007E-2</v>
      </c>
      <c r="G78" s="68">
        <f t="shared" si="7"/>
        <v>-4.0283174999785846E-3</v>
      </c>
      <c r="H78" s="68">
        <f t="shared" si="8"/>
        <v>6.6776346125000011E-2</v>
      </c>
      <c r="I78" s="68">
        <f t="shared" si="9"/>
        <v>-7.717008439935627E-2</v>
      </c>
      <c r="J78" s="68">
        <f t="shared" si="10"/>
        <v>8.9181608036116078E-2</v>
      </c>
      <c r="K78" s="68">
        <f t="shared" si="11"/>
        <v>4.6553251188502518E-3</v>
      </c>
      <c r="L78" s="68">
        <f t="shared" si="12"/>
        <v>-5.3799264735992936E-3</v>
      </c>
      <c r="M78" s="68">
        <f t="shared" ca="1" si="4"/>
        <v>-7.6317855851359376E-2</v>
      </c>
      <c r="N78" s="68">
        <f t="shared" ca="1" si="13"/>
        <v>9.0248512636971165E-7</v>
      </c>
      <c r="O78" s="96">
        <f t="shared" ca="1" si="14"/>
        <v>233546.29970106255</v>
      </c>
      <c r="P78" s="68">
        <f t="shared" ca="1" si="15"/>
        <v>856743.701531681</v>
      </c>
      <c r="Q78" s="68">
        <f t="shared" ca="1" si="16"/>
        <v>135009.5692095462</v>
      </c>
      <c r="R78" s="31">
        <f t="shared" ca="1" si="5"/>
        <v>-4.248494148212309E-3</v>
      </c>
    </row>
    <row r="79" spans="1:18" x14ac:dyDescent="0.2">
      <c r="A79" s="76">
        <v>-11523</v>
      </c>
      <c r="B79" s="76">
        <v>-8.9571699994849041E-2</v>
      </c>
      <c r="C79" s="76">
        <v>0.05</v>
      </c>
      <c r="D79" s="77">
        <f t="shared" si="6"/>
        <v>-1.1523000000000001</v>
      </c>
      <c r="E79" s="77">
        <f t="shared" si="6"/>
        <v>-8.9571699994849041E-2</v>
      </c>
      <c r="F79" s="68">
        <f t="shared" si="7"/>
        <v>-5.7615000000000006E-2</v>
      </c>
      <c r="G79" s="68">
        <f t="shared" si="7"/>
        <v>-4.4785849997424519E-3</v>
      </c>
      <c r="H79" s="68">
        <f t="shared" si="8"/>
        <v>6.6389764500000017E-2</v>
      </c>
      <c r="I79" s="68">
        <f t="shared" si="9"/>
        <v>-7.6500925633350023E-2</v>
      </c>
      <c r="J79" s="68">
        <f t="shared" si="10"/>
        <v>8.8152016607309244E-2</v>
      </c>
      <c r="K79" s="68">
        <f t="shared" si="11"/>
        <v>5.1606734952032276E-3</v>
      </c>
      <c r="L79" s="68">
        <f t="shared" si="12"/>
        <v>-5.9466440685226798E-3</v>
      </c>
      <c r="M79" s="68">
        <f t="shared" ca="1" si="4"/>
        <v>-7.5862114980144224E-2</v>
      </c>
      <c r="N79" s="68">
        <f t="shared" ca="1" si="13"/>
        <v>9.3976360637709453E-6</v>
      </c>
      <c r="O79" s="96">
        <f t="shared" ca="1" si="14"/>
        <v>234054.25281553957</v>
      </c>
      <c r="P79" s="68">
        <f t="shared" ca="1" si="15"/>
        <v>855998.97721935716</v>
      </c>
      <c r="Q79" s="68">
        <f t="shared" ca="1" si="16"/>
        <v>135185.78299677314</v>
      </c>
      <c r="R79" s="31">
        <f t="shared" ca="1" si="5"/>
        <v>-1.3709585014704817E-2</v>
      </c>
    </row>
    <row r="80" spans="1:18" x14ac:dyDescent="0.2">
      <c r="A80" s="76">
        <v>-11195.5</v>
      </c>
      <c r="B80" s="76">
        <v>-4.8034449995611794E-2</v>
      </c>
      <c r="C80" s="76">
        <v>0.05</v>
      </c>
      <c r="D80" s="77">
        <f t="shared" si="6"/>
        <v>-1.11955</v>
      </c>
      <c r="E80" s="77">
        <f t="shared" si="6"/>
        <v>-4.8034449995611794E-2</v>
      </c>
      <c r="F80" s="68">
        <f t="shared" si="7"/>
        <v>-5.5977500000000006E-2</v>
      </c>
      <c r="G80" s="68">
        <f t="shared" si="7"/>
        <v>-2.40172249978059E-3</v>
      </c>
      <c r="H80" s="68">
        <f t="shared" si="8"/>
        <v>6.2669610125000011E-2</v>
      </c>
      <c r="I80" s="68">
        <f t="shared" si="9"/>
        <v>-7.016176201544376E-2</v>
      </c>
      <c r="J80" s="68">
        <f t="shared" si="10"/>
        <v>7.8549600664390068E-2</v>
      </c>
      <c r="K80" s="68">
        <f t="shared" si="11"/>
        <v>2.6888484246293596E-3</v>
      </c>
      <c r="L80" s="68">
        <f t="shared" si="12"/>
        <v>-3.0103002537937998E-3</v>
      </c>
      <c r="M80" s="68">
        <f t="shared" ca="1" si="4"/>
        <v>-7.1477388861373933E-2</v>
      </c>
      <c r="N80" s="68">
        <f t="shared" ca="1" si="13"/>
        <v>2.7478569133193051E-5</v>
      </c>
      <c r="O80" s="96">
        <f t="shared" ca="1" si="14"/>
        <v>238884.61234364481</v>
      </c>
      <c r="P80" s="68">
        <f t="shared" ca="1" si="15"/>
        <v>847729.6037688806</v>
      </c>
      <c r="Q80" s="68">
        <f t="shared" ca="1" si="16"/>
        <v>136712.36525155939</v>
      </c>
      <c r="R80" s="31">
        <f t="shared" ca="1" si="5"/>
        <v>2.3442938865762139E-2</v>
      </c>
    </row>
    <row r="81" spans="1:18" x14ac:dyDescent="0.2">
      <c r="A81" s="76">
        <v>-11163</v>
      </c>
      <c r="B81" s="76">
        <v>-7.5927699996100273E-2</v>
      </c>
      <c r="C81" s="76">
        <v>0.05</v>
      </c>
      <c r="D81" s="77">
        <f t="shared" si="6"/>
        <v>-1.1163000000000001</v>
      </c>
      <c r="E81" s="77">
        <f t="shared" si="6"/>
        <v>-7.5927699996100273E-2</v>
      </c>
      <c r="F81" s="68">
        <f t="shared" si="7"/>
        <v>-5.5815000000000003E-2</v>
      </c>
      <c r="G81" s="68">
        <f t="shared" si="7"/>
        <v>-3.7963849998050138E-3</v>
      </c>
      <c r="H81" s="68">
        <f t="shared" si="8"/>
        <v>6.230628450000001E-2</v>
      </c>
      <c r="I81" s="68">
        <f t="shared" si="9"/>
        <v>-6.9552505387350014E-2</v>
      </c>
      <c r="J81" s="68">
        <f t="shared" si="10"/>
        <v>7.7641461763898828E-2</v>
      </c>
      <c r="K81" s="68">
        <f t="shared" si="11"/>
        <v>4.2379045752823372E-3</v>
      </c>
      <c r="L81" s="68">
        <f t="shared" si="12"/>
        <v>-4.7307728773876732E-3</v>
      </c>
      <c r="M81" s="68">
        <f t="shared" ca="1" si="4"/>
        <v>-7.104925512054043E-2</v>
      </c>
      <c r="N81" s="68">
        <f t="shared" ca="1" si="13"/>
        <v>1.1899612201938045E-6</v>
      </c>
      <c r="O81" s="96">
        <f t="shared" ca="1" si="14"/>
        <v>239350.35779480977</v>
      </c>
      <c r="P81" s="68">
        <f t="shared" ca="1" si="15"/>
        <v>846811.70133225201</v>
      </c>
      <c r="Q81" s="68">
        <f t="shared" ca="1" si="16"/>
        <v>136844.31671793803</v>
      </c>
      <c r="R81" s="31">
        <f t="shared" ca="1" si="5"/>
        <v>-4.8784448755598425E-3</v>
      </c>
    </row>
    <row r="82" spans="1:18" x14ac:dyDescent="0.2">
      <c r="A82" s="76">
        <v>-11162</v>
      </c>
      <c r="B82" s="76">
        <v>-7.33397999938461E-2</v>
      </c>
      <c r="C82" s="76">
        <v>0.05</v>
      </c>
      <c r="D82" s="77">
        <f t="shared" si="6"/>
        <v>-1.1162000000000001</v>
      </c>
      <c r="E82" s="77">
        <f t="shared" si="6"/>
        <v>-7.33397999938461E-2</v>
      </c>
      <c r="F82" s="68">
        <f t="shared" si="7"/>
        <v>-5.5810000000000005E-2</v>
      </c>
      <c r="G82" s="68">
        <f t="shared" si="7"/>
        <v>-3.6669899996923053E-3</v>
      </c>
      <c r="H82" s="68">
        <f t="shared" si="8"/>
        <v>6.2295122000000008E-2</v>
      </c>
      <c r="I82" s="68">
        <f t="shared" si="9"/>
        <v>-6.9533815176400018E-2</v>
      </c>
      <c r="J82" s="68">
        <f t="shared" si="10"/>
        <v>7.7613644499897702E-2</v>
      </c>
      <c r="K82" s="68">
        <f t="shared" si="11"/>
        <v>4.0930942376565518E-3</v>
      </c>
      <c r="L82" s="68">
        <f t="shared" si="12"/>
        <v>-4.5687117880722434E-3</v>
      </c>
      <c r="M82" s="68">
        <f t="shared" ca="1" si="4"/>
        <v>-7.1036101793787235E-2</v>
      </c>
      <c r="N82" s="68">
        <f t="shared" ca="1" si="13"/>
        <v>2.6535126984772278E-7</v>
      </c>
      <c r="O82" s="96">
        <f t="shared" ca="1" si="14"/>
        <v>239364.64896230082</v>
      </c>
      <c r="P82" s="68">
        <f t="shared" ca="1" si="15"/>
        <v>846783.18128025462</v>
      </c>
      <c r="Q82" s="68">
        <f t="shared" ca="1" si="16"/>
        <v>136848.32048313777</v>
      </c>
      <c r="R82" s="31">
        <f t="shared" ca="1" si="5"/>
        <v>-2.3036982000588652E-3</v>
      </c>
    </row>
    <row r="83" spans="1:18" x14ac:dyDescent="0.2">
      <c r="A83" s="76">
        <v>-10444</v>
      </c>
      <c r="B83" s="76">
        <v>-6.3727599997946527E-2</v>
      </c>
      <c r="C83" s="76">
        <v>1</v>
      </c>
      <c r="D83" s="77">
        <f t="shared" si="6"/>
        <v>-1.0444</v>
      </c>
      <c r="E83" s="77">
        <f t="shared" si="6"/>
        <v>-6.3727599997946527E-2</v>
      </c>
      <c r="F83" s="68">
        <f t="shared" si="7"/>
        <v>-1.0444</v>
      </c>
      <c r="G83" s="68">
        <f t="shared" si="7"/>
        <v>-6.3727599997946527E-2</v>
      </c>
      <c r="H83" s="68">
        <f t="shared" si="8"/>
        <v>1.09077136</v>
      </c>
      <c r="I83" s="68">
        <f t="shared" si="9"/>
        <v>-1.139201608384</v>
      </c>
      <c r="J83" s="68">
        <f t="shared" si="10"/>
        <v>1.1897821597962495</v>
      </c>
      <c r="K83" s="68">
        <f t="shared" si="11"/>
        <v>6.6557105437855354E-2</v>
      </c>
      <c r="L83" s="68">
        <f t="shared" si="12"/>
        <v>-6.9512240919296128E-2</v>
      </c>
      <c r="M83" s="68">
        <f t="shared" ca="1" si="4"/>
        <v>-6.1900511985697709E-2</v>
      </c>
      <c r="N83" s="68">
        <f t="shared" ca="1" si="13"/>
        <v>3.3382506045033352E-6</v>
      </c>
      <c r="O83" s="96">
        <f t="shared" ca="1" si="14"/>
        <v>99600800.957279041</v>
      </c>
      <c r="P83" s="68">
        <f t="shared" ca="1" si="15"/>
        <v>328839963.51365101</v>
      </c>
      <c r="Q83" s="68">
        <f t="shared" ca="1" si="16"/>
        <v>55538981.613612935</v>
      </c>
      <c r="R83" s="31">
        <f t="shared" ca="1" si="5"/>
        <v>-1.8270880122488176E-3</v>
      </c>
    </row>
    <row r="84" spans="1:18" x14ac:dyDescent="0.2">
      <c r="A84" s="76">
        <v>-10410.5</v>
      </c>
      <c r="B84" s="76">
        <v>-6.2632949993712828E-2</v>
      </c>
      <c r="C84" s="76">
        <v>1</v>
      </c>
      <c r="D84" s="77">
        <f t="shared" si="6"/>
        <v>-1.04105</v>
      </c>
      <c r="E84" s="77">
        <f t="shared" si="6"/>
        <v>-6.2632949993712828E-2</v>
      </c>
      <c r="F84" s="68">
        <f t="shared" si="7"/>
        <v>-1.04105</v>
      </c>
      <c r="G84" s="68">
        <f t="shared" si="7"/>
        <v>-6.2632949993712828E-2</v>
      </c>
      <c r="H84" s="68">
        <f t="shared" si="8"/>
        <v>1.0837851025</v>
      </c>
      <c r="I84" s="68">
        <f t="shared" si="9"/>
        <v>-1.1282744809576251</v>
      </c>
      <c r="J84" s="68">
        <f t="shared" si="10"/>
        <v>1.1745901484009356</v>
      </c>
      <c r="K84" s="68">
        <f t="shared" si="11"/>
        <v>6.5204032590954739E-2</v>
      </c>
      <c r="L84" s="68">
        <f t="shared" si="12"/>
        <v>-6.7880658128813429E-2</v>
      </c>
      <c r="M84" s="68">
        <f t="shared" ca="1" si="4"/>
        <v>-6.1489313653365213E-2</v>
      </c>
      <c r="N84" s="68">
        <f t="shared" ca="1" si="13"/>
        <v>1.307904078963685E-6</v>
      </c>
      <c r="O84" s="96">
        <f t="shared" ca="1" si="14"/>
        <v>99768203.625260383</v>
      </c>
      <c r="P84" s="68">
        <f t="shared" ca="1" si="15"/>
        <v>328298581.22288471</v>
      </c>
      <c r="Q84" s="68">
        <f t="shared" ca="1" si="16"/>
        <v>55559081.964852959</v>
      </c>
      <c r="R84" s="31">
        <f t="shared" ref="R84:R144" ca="1" si="17">+E84-M84</f>
        <v>-1.1436363403476146E-3</v>
      </c>
    </row>
    <row r="85" spans="1:18" x14ac:dyDescent="0.2">
      <c r="A85" s="76">
        <v>-10370</v>
      </c>
      <c r="B85" s="76">
        <v>-6.2522999993234407E-2</v>
      </c>
      <c r="C85" s="76">
        <v>1</v>
      </c>
      <c r="D85" s="77">
        <f t="shared" ref="D85:E145" si="18">A85/A$18</f>
        <v>-1.0369999999999999</v>
      </c>
      <c r="E85" s="77">
        <f t="shared" si="18"/>
        <v>-6.2522999993234407E-2</v>
      </c>
      <c r="F85" s="68">
        <f t="shared" ref="F85:G145" si="19">$C85*D85</f>
        <v>-1.0369999999999999</v>
      </c>
      <c r="G85" s="68">
        <f t="shared" si="19"/>
        <v>-6.2522999993234407E-2</v>
      </c>
      <c r="H85" s="68">
        <f t="shared" ref="H85:H145" si="20">C85*D85*D85</f>
        <v>1.0753689999999998</v>
      </c>
      <c r="I85" s="68">
        <f t="shared" ref="I85:I145" si="21">C85*D85*D85*D85</f>
        <v>-1.1151576529999998</v>
      </c>
      <c r="J85" s="68">
        <f t="shared" ref="J85:J145" si="22">C85*D85*D85*D85*D85</f>
        <v>1.1564184861609996</v>
      </c>
      <c r="K85" s="68">
        <f t="shared" ref="K85:K145" si="23">C85*E85*D85</f>
        <v>6.4836350992984071E-2</v>
      </c>
      <c r="L85" s="68">
        <f t="shared" ref="L85:L145" si="24">C85*E85*D85*D85</f>
        <v>-6.7235295979724483E-2</v>
      </c>
      <c r="M85" s="68">
        <f t="shared" ref="M85:M146" ca="1" si="25">+E$4+E$5*D85+E$6*D85^2</f>
        <v>-6.0993984245573403E-2</v>
      </c>
      <c r="N85" s="68">
        <f t="shared" ref="N85:N145" ca="1" si="26">C85*(M85-E85)^2</f>
        <v>2.3378891565953398E-6</v>
      </c>
      <c r="O85" s="96">
        <f t="shared" ref="O85:O145" ca="1" si="27">(C85*O$1-O$2*F85+O$3*H85)^2</f>
        <v>99969067.670788586</v>
      </c>
      <c r="P85" s="68">
        <f t="shared" ref="P85:P145" ca="1" si="28">(-C85*O$2+O$4*F85-O$5*H85)^2</f>
        <v>327634646.7506904</v>
      </c>
      <c r="Q85" s="68">
        <f t="shared" ref="Q85:Q145" ca="1" si="29">+(C85*O$3-F85*O$5+H85*O$6)^2</f>
        <v>55581321.419630498</v>
      </c>
      <c r="R85" s="31">
        <f t="shared" ca="1" si="17"/>
        <v>-1.5290157476610042E-3</v>
      </c>
    </row>
    <row r="86" spans="1:18" x14ac:dyDescent="0.2">
      <c r="A86" s="76">
        <v>-10076</v>
      </c>
      <c r="B86" s="76">
        <v>-6.6880400001537055E-2</v>
      </c>
      <c r="C86" s="76">
        <v>0.05</v>
      </c>
      <c r="D86" s="77">
        <f t="shared" si="18"/>
        <v>-1.0076000000000001</v>
      </c>
      <c r="E86" s="77">
        <f t="shared" si="18"/>
        <v>-6.6880400001537055E-2</v>
      </c>
      <c r="F86" s="68">
        <f t="shared" si="19"/>
        <v>-5.0380000000000008E-2</v>
      </c>
      <c r="G86" s="68">
        <f t="shared" si="19"/>
        <v>-3.3440200000768531E-3</v>
      </c>
      <c r="H86" s="68">
        <f t="shared" si="20"/>
        <v>5.0762888000000013E-2</v>
      </c>
      <c r="I86" s="68">
        <f t="shared" si="21"/>
        <v>-5.1148685948800017E-2</v>
      </c>
      <c r="J86" s="68">
        <f t="shared" si="22"/>
        <v>5.1537415962010898E-2</v>
      </c>
      <c r="K86" s="68">
        <f t="shared" si="23"/>
        <v>3.3694345520774373E-3</v>
      </c>
      <c r="L86" s="68">
        <f t="shared" si="24"/>
        <v>-3.3950422546732261E-3</v>
      </c>
      <c r="M86" s="68">
        <f t="shared" ca="1" si="25"/>
        <v>-5.7457028019270676E-2</v>
      </c>
      <c r="N86" s="68">
        <f t="shared" ca="1" si="26"/>
        <v>4.4399969758081495E-6</v>
      </c>
      <c r="O86" s="96">
        <f t="shared" ca="1" si="27"/>
        <v>253442.16881754738</v>
      </c>
      <c r="P86" s="68">
        <f t="shared" ca="1" si="28"/>
        <v>806271.82045586244</v>
      </c>
      <c r="Q86" s="68">
        <f t="shared" ca="1" si="29"/>
        <v>139187.58003714218</v>
      </c>
      <c r="R86" s="31">
        <f t="shared" ca="1" si="17"/>
        <v>-9.4233719822663792E-3</v>
      </c>
    </row>
    <row r="87" spans="1:18" x14ac:dyDescent="0.2">
      <c r="A87" s="76">
        <v>-8599.5</v>
      </c>
      <c r="B87" s="76">
        <v>-3.1546049991447944E-2</v>
      </c>
      <c r="C87" s="76">
        <v>0.05</v>
      </c>
      <c r="D87" s="77">
        <f t="shared" si="18"/>
        <v>-0.85994999999999999</v>
      </c>
      <c r="E87" s="77">
        <f t="shared" si="18"/>
        <v>-3.1546049991447944E-2</v>
      </c>
      <c r="F87" s="68">
        <f t="shared" si="19"/>
        <v>-4.2997500000000001E-2</v>
      </c>
      <c r="G87" s="68">
        <f t="shared" si="19"/>
        <v>-1.5773024995723974E-3</v>
      </c>
      <c r="H87" s="68">
        <f t="shared" si="20"/>
        <v>3.6975700125000004E-2</v>
      </c>
      <c r="I87" s="68">
        <f t="shared" si="21"/>
        <v>-3.1797253322493751E-2</v>
      </c>
      <c r="J87" s="68">
        <f t="shared" si="22"/>
        <v>2.7344047994678503E-2</v>
      </c>
      <c r="K87" s="68">
        <f t="shared" si="23"/>
        <v>1.3564012845072831E-3</v>
      </c>
      <c r="L87" s="68">
        <f t="shared" si="24"/>
        <v>-1.1664372846120381E-3</v>
      </c>
      <c r="M87" s="68">
        <f t="shared" ca="1" si="25"/>
        <v>-4.1256223316439619E-2</v>
      </c>
      <c r="N87" s="68">
        <f t="shared" ca="1" si="26"/>
        <v>4.7143733000689945E-6</v>
      </c>
      <c r="O87" s="96">
        <f t="shared" ca="1" si="27"/>
        <v>267626.17491007259</v>
      </c>
      <c r="P87" s="68">
        <f t="shared" ca="1" si="28"/>
        <v>722765.39626615052</v>
      </c>
      <c r="Q87" s="68">
        <f t="shared" ca="1" si="29"/>
        <v>135876.01020079746</v>
      </c>
      <c r="R87" s="31">
        <f t="shared" ca="1" si="17"/>
        <v>9.710173324991675E-3</v>
      </c>
    </row>
    <row r="88" spans="1:18" x14ac:dyDescent="0.2">
      <c r="A88" s="76">
        <v>-7882.5</v>
      </c>
      <c r="B88" s="76">
        <v>-2.0821750003960915E-2</v>
      </c>
      <c r="C88" s="76">
        <v>0.05</v>
      </c>
      <c r="D88" s="77">
        <f t="shared" si="18"/>
        <v>-0.78825000000000001</v>
      </c>
      <c r="E88" s="77">
        <f t="shared" si="18"/>
        <v>-2.0821750003960915E-2</v>
      </c>
      <c r="F88" s="68">
        <f t="shared" si="19"/>
        <v>-3.9412500000000003E-2</v>
      </c>
      <c r="G88" s="68">
        <f t="shared" si="19"/>
        <v>-1.0410875001980457E-3</v>
      </c>
      <c r="H88" s="68">
        <f t="shared" si="20"/>
        <v>3.1066903125000003E-2</v>
      </c>
      <c r="I88" s="68">
        <f t="shared" si="21"/>
        <v>-2.4488486388281251E-2</v>
      </c>
      <c r="J88" s="68">
        <f t="shared" si="22"/>
        <v>1.9303049395562696E-2</v>
      </c>
      <c r="K88" s="68">
        <f t="shared" si="23"/>
        <v>8.2063722203110957E-4</v>
      </c>
      <c r="L88" s="68">
        <f t="shared" si="24"/>
        <v>-6.4686729026602213E-4</v>
      </c>
      <c r="M88" s="68">
        <f t="shared" ca="1" si="25"/>
        <v>-3.4328831797113012E-2</v>
      </c>
      <c r="N88" s="68">
        <f t="shared" ca="1" si="26"/>
        <v>9.1220629283450436E-6</v>
      </c>
      <c r="O88" s="96">
        <f t="shared" ca="1" si="27"/>
        <v>272312.12329560606</v>
      </c>
      <c r="P88" s="68">
        <f t="shared" ca="1" si="28"/>
        <v>671898.00923962181</v>
      </c>
      <c r="Q88" s="68">
        <f t="shared" ca="1" si="29"/>
        <v>131631.23495547799</v>
      </c>
      <c r="R88" s="31">
        <f t="shared" ca="1" si="17"/>
        <v>1.3507081793152097E-2</v>
      </c>
    </row>
    <row r="89" spans="1:18" x14ac:dyDescent="0.2">
      <c r="A89" s="76">
        <v>-7130</v>
      </c>
      <c r="B89" s="76">
        <v>-4.6226999998907559E-2</v>
      </c>
      <c r="C89" s="76">
        <v>0.05</v>
      </c>
      <c r="D89" s="77">
        <f t="shared" si="18"/>
        <v>-0.71299999999999997</v>
      </c>
      <c r="E89" s="77">
        <f t="shared" si="18"/>
        <v>-4.6226999998907559E-2</v>
      </c>
      <c r="F89" s="68">
        <f t="shared" si="19"/>
        <v>-3.5650000000000001E-2</v>
      </c>
      <c r="G89" s="68">
        <f t="shared" si="19"/>
        <v>-2.3113499999453781E-3</v>
      </c>
      <c r="H89" s="68">
        <f t="shared" si="20"/>
        <v>2.5418449999999999E-2</v>
      </c>
      <c r="I89" s="68">
        <f t="shared" si="21"/>
        <v>-1.8123354849999999E-2</v>
      </c>
      <c r="J89" s="68">
        <f t="shared" si="22"/>
        <v>1.2921952008049999E-2</v>
      </c>
      <c r="K89" s="68">
        <f t="shared" si="23"/>
        <v>1.6479925499610546E-3</v>
      </c>
      <c r="L89" s="68">
        <f t="shared" si="24"/>
        <v>-1.1750186881222318E-3</v>
      </c>
      <c r="M89" s="68">
        <f t="shared" ca="1" si="25"/>
        <v>-2.7719261716163381E-2</v>
      </c>
      <c r="N89" s="68">
        <f t="shared" ca="1" si="26"/>
        <v>1.712681881712772E-5</v>
      </c>
      <c r="O89" s="96">
        <f t="shared" ca="1" si="27"/>
        <v>275618.80765267316</v>
      </c>
      <c r="P89" s="68">
        <f t="shared" ca="1" si="28"/>
        <v>612487.14557599393</v>
      </c>
      <c r="Q89" s="68">
        <f t="shared" ca="1" si="29"/>
        <v>125431.74777327303</v>
      </c>
      <c r="R89" s="31">
        <f t="shared" ca="1" si="17"/>
        <v>-1.8507738282744178E-2</v>
      </c>
    </row>
    <row r="90" spans="1:18" x14ac:dyDescent="0.2">
      <c r="A90" s="76">
        <v>-7019.5</v>
      </c>
      <c r="B90" s="76">
        <v>-3.7264049999066629E-2</v>
      </c>
      <c r="C90" s="76">
        <v>0.05</v>
      </c>
      <c r="D90" s="77">
        <f t="shared" si="18"/>
        <v>-0.70194999999999996</v>
      </c>
      <c r="E90" s="77">
        <f t="shared" si="18"/>
        <v>-3.7264049999066629E-2</v>
      </c>
      <c r="F90" s="68">
        <f t="shared" si="19"/>
        <v>-3.5097499999999997E-2</v>
      </c>
      <c r="G90" s="68">
        <f t="shared" si="19"/>
        <v>-1.8632024999533316E-3</v>
      </c>
      <c r="H90" s="68">
        <f t="shared" si="20"/>
        <v>2.4636690124999996E-2</v>
      </c>
      <c r="I90" s="68">
        <f t="shared" si="21"/>
        <v>-1.7293724633243746E-2</v>
      </c>
      <c r="J90" s="68">
        <f t="shared" si="22"/>
        <v>1.2139330006305446E-2</v>
      </c>
      <c r="K90" s="68">
        <f t="shared" si="23"/>
        <v>1.307874994842241E-3</v>
      </c>
      <c r="L90" s="68">
        <f t="shared" si="24"/>
        <v>-9.1806285262951103E-4</v>
      </c>
      <c r="M90" s="68">
        <f t="shared" ca="1" si="25"/>
        <v>-2.6805673635417408E-2</v>
      </c>
      <c r="N90" s="68">
        <f t="shared" ca="1" si="26"/>
        <v>5.4688818081868346E-6</v>
      </c>
      <c r="O90" s="96">
        <f t="shared" ca="1" si="27"/>
        <v>275963.43593946483</v>
      </c>
      <c r="P90" s="68">
        <f t="shared" ca="1" si="28"/>
        <v>603310.08409717097</v>
      </c>
      <c r="Q90" s="68">
        <f t="shared" ca="1" si="29"/>
        <v>124378.46104417996</v>
      </c>
      <c r="R90" s="31">
        <f t="shared" ca="1" si="17"/>
        <v>-1.045837636364922E-2</v>
      </c>
    </row>
    <row r="91" spans="1:18" x14ac:dyDescent="0.2">
      <c r="A91" s="76">
        <v>-6689</v>
      </c>
      <c r="B91" s="76">
        <v>2.7536900000995956E-2</v>
      </c>
      <c r="C91" s="76">
        <v>0.05</v>
      </c>
      <c r="D91" s="77">
        <f t="shared" si="18"/>
        <v>-0.66890000000000005</v>
      </c>
      <c r="E91" s="77">
        <f t="shared" si="18"/>
        <v>2.7536900000995956E-2</v>
      </c>
      <c r="F91" s="68">
        <f t="shared" si="19"/>
        <v>-3.3445000000000003E-2</v>
      </c>
      <c r="G91" s="68">
        <f t="shared" si="19"/>
        <v>1.3768450000497979E-3</v>
      </c>
      <c r="H91" s="68">
        <f t="shared" si="20"/>
        <v>2.2371360500000003E-2</v>
      </c>
      <c r="I91" s="68">
        <f t="shared" si="21"/>
        <v>-1.4964203038450002E-2</v>
      </c>
      <c r="J91" s="68">
        <f t="shared" si="22"/>
        <v>1.0009555412419208E-2</v>
      </c>
      <c r="K91" s="68">
        <f t="shared" si="23"/>
        <v>-9.2097162053330988E-4</v>
      </c>
      <c r="L91" s="68">
        <f t="shared" si="24"/>
        <v>6.1603791697473101E-4</v>
      </c>
      <c r="M91" s="68">
        <f t="shared" ca="1" si="25"/>
        <v>-2.416027556295508E-2</v>
      </c>
      <c r="N91" s="68">
        <f t="shared" ca="1" si="26"/>
        <v>1.3362989806449882E-4</v>
      </c>
      <c r="O91" s="96">
        <f t="shared" ca="1" si="27"/>
        <v>276777.17333898717</v>
      </c>
      <c r="P91" s="68">
        <f t="shared" ca="1" si="28"/>
        <v>575253.69722773763</v>
      </c>
      <c r="Q91" s="68">
        <f t="shared" ca="1" si="29"/>
        <v>121020.13068408541</v>
      </c>
      <c r="R91" s="31">
        <f t="shared" ca="1" si="17"/>
        <v>5.1697175563951037E-2</v>
      </c>
    </row>
    <row r="92" spans="1:18" x14ac:dyDescent="0.2">
      <c r="A92" s="76">
        <v>-6467</v>
      </c>
      <c r="B92" s="76">
        <v>-7.8149299995857291E-2</v>
      </c>
      <c r="C92" s="76">
        <v>1</v>
      </c>
      <c r="D92" s="77">
        <f t="shared" si="18"/>
        <v>-0.64670000000000005</v>
      </c>
      <c r="E92" s="77">
        <f t="shared" si="18"/>
        <v>-7.8149299995857291E-2</v>
      </c>
      <c r="F92" s="68">
        <f t="shared" si="19"/>
        <v>-0.64670000000000005</v>
      </c>
      <c r="G92" s="68">
        <f t="shared" si="19"/>
        <v>-7.8149299995857291E-2</v>
      </c>
      <c r="H92" s="68">
        <f t="shared" si="20"/>
        <v>0.41822089000000007</v>
      </c>
      <c r="I92" s="68">
        <f t="shared" si="21"/>
        <v>-0.27046344956300006</v>
      </c>
      <c r="J92" s="68">
        <f t="shared" si="22"/>
        <v>0.17490871283239215</v>
      </c>
      <c r="K92" s="68">
        <f t="shared" si="23"/>
        <v>5.0539152307320916E-2</v>
      </c>
      <c r="L92" s="68">
        <f t="shared" si="24"/>
        <v>-3.2683669797144439E-2</v>
      </c>
      <c r="M92" s="68">
        <f t="shared" ca="1" si="25"/>
        <v>-2.2456633329782549E-2</v>
      </c>
      <c r="N92" s="68">
        <f t="shared" ca="1" si="26"/>
        <v>3.1016731203785124E-3</v>
      </c>
      <c r="O92" s="96">
        <f t="shared" ca="1" si="27"/>
        <v>110856242.52996981</v>
      </c>
      <c r="P92" s="68">
        <f t="shared" ca="1" si="28"/>
        <v>222375128.14762083</v>
      </c>
      <c r="Q92" s="68">
        <f t="shared" ca="1" si="29"/>
        <v>47437906.827684052</v>
      </c>
      <c r="R92" s="31">
        <f t="shared" ca="1" si="17"/>
        <v>-5.5692666666074739E-2</v>
      </c>
    </row>
    <row r="93" spans="1:18" x14ac:dyDescent="0.2">
      <c r="A93" s="76">
        <v>-5703.5</v>
      </c>
      <c r="B93" s="76">
        <v>2.4712350001209415E-2</v>
      </c>
      <c r="C93" s="76">
        <v>1</v>
      </c>
      <c r="D93" s="77">
        <f t="shared" si="18"/>
        <v>-0.57035000000000002</v>
      </c>
      <c r="E93" s="77">
        <f t="shared" si="18"/>
        <v>2.4712350001209415E-2</v>
      </c>
      <c r="F93" s="68">
        <f t="shared" si="19"/>
        <v>-0.57035000000000002</v>
      </c>
      <c r="G93" s="68">
        <f t="shared" si="19"/>
        <v>2.4712350001209415E-2</v>
      </c>
      <c r="H93" s="68">
        <f t="shared" si="20"/>
        <v>0.32529912250000004</v>
      </c>
      <c r="I93" s="68">
        <f t="shared" si="21"/>
        <v>-0.18553435451787503</v>
      </c>
      <c r="J93" s="68">
        <f t="shared" si="22"/>
        <v>0.10581951909927002</v>
      </c>
      <c r="K93" s="68">
        <f t="shared" si="23"/>
        <v>-1.409468882318979E-2</v>
      </c>
      <c r="L93" s="68">
        <f t="shared" si="24"/>
        <v>8.0389057703062969E-3</v>
      </c>
      <c r="M93" s="68">
        <f t="shared" ca="1" si="25"/>
        <v>-1.7047126286465025E-2</v>
      </c>
      <c r="N93" s="68">
        <f t="shared" ca="1" si="26"/>
        <v>1.7438538598208442E-3</v>
      </c>
      <c r="O93" s="96">
        <f t="shared" ca="1" si="27"/>
        <v>110905357.59847973</v>
      </c>
      <c r="P93" s="68">
        <f t="shared" ca="1" si="28"/>
        <v>194864457.46309987</v>
      </c>
      <c r="Q93" s="68">
        <f t="shared" ca="1" si="29"/>
        <v>43715184.878371976</v>
      </c>
      <c r="R93" s="31">
        <f t="shared" ca="1" si="17"/>
        <v>4.1759476287674444E-2</v>
      </c>
    </row>
    <row r="94" spans="1:18" x14ac:dyDescent="0.2">
      <c r="A94" s="76">
        <v>-4891</v>
      </c>
      <c r="B94" s="76">
        <v>-1.1718899993866216E-2</v>
      </c>
      <c r="C94" s="76">
        <v>0.05</v>
      </c>
      <c r="D94" s="77">
        <f t="shared" si="18"/>
        <v>-0.48909999999999998</v>
      </c>
      <c r="E94" s="77">
        <f t="shared" si="18"/>
        <v>-1.1718899993866216E-2</v>
      </c>
      <c r="F94" s="68">
        <f t="shared" si="19"/>
        <v>-2.4455000000000001E-2</v>
      </c>
      <c r="G94" s="68">
        <f t="shared" si="19"/>
        <v>-5.8594499969331091E-4</v>
      </c>
      <c r="H94" s="68">
        <f t="shared" si="20"/>
        <v>1.19609405E-2</v>
      </c>
      <c r="I94" s="68">
        <f t="shared" si="21"/>
        <v>-5.8500959985499992E-3</v>
      </c>
      <c r="J94" s="68">
        <f t="shared" si="22"/>
        <v>2.8612819528908047E-3</v>
      </c>
      <c r="K94" s="68">
        <f t="shared" si="23"/>
        <v>2.8658569934999833E-4</v>
      </c>
      <c r="L94" s="68">
        <f t="shared" si="24"/>
        <v>-1.4016906555208418E-4</v>
      </c>
      <c r="M94" s="68">
        <f t="shared" ca="1" si="25"/>
        <v>-1.2055655611845942E-2</v>
      </c>
      <c r="N94" s="68">
        <f t="shared" ca="1" si="26"/>
        <v>5.6702173120453498E-9</v>
      </c>
      <c r="O94" s="96">
        <f t="shared" ca="1" si="27"/>
        <v>275477.64628726902</v>
      </c>
      <c r="P94" s="68">
        <f t="shared" ca="1" si="28"/>
        <v>411334.74599271553</v>
      </c>
      <c r="Q94" s="68">
        <f t="shared" ca="1" si="29"/>
        <v>97940.200100912349</v>
      </c>
      <c r="R94" s="31">
        <f t="shared" ca="1" si="17"/>
        <v>3.3675561797972577E-4</v>
      </c>
    </row>
    <row r="95" spans="1:18" x14ac:dyDescent="0.2">
      <c r="A95" s="76">
        <v>-4135.5</v>
      </c>
      <c r="B95" s="76">
        <v>8.8395500060869381E-3</v>
      </c>
      <c r="C95" s="76">
        <v>0.05</v>
      </c>
      <c r="D95" s="77">
        <f t="shared" si="18"/>
        <v>-0.41354999999999997</v>
      </c>
      <c r="E95" s="77">
        <f t="shared" si="18"/>
        <v>8.8395500060869381E-3</v>
      </c>
      <c r="F95" s="68">
        <f t="shared" si="19"/>
        <v>-2.0677500000000001E-2</v>
      </c>
      <c r="G95" s="68">
        <f t="shared" si="19"/>
        <v>4.4197750030434692E-4</v>
      </c>
      <c r="H95" s="68">
        <f t="shared" si="20"/>
        <v>8.5511801250000002E-3</v>
      </c>
      <c r="I95" s="68">
        <f t="shared" si="21"/>
        <v>-3.53634054069375E-3</v>
      </c>
      <c r="J95" s="68">
        <f t="shared" si="22"/>
        <v>1.4624536306039001E-3</v>
      </c>
      <c r="K95" s="68">
        <f t="shared" si="23"/>
        <v>-1.8277979525086266E-4</v>
      </c>
      <c r="L95" s="68">
        <f t="shared" si="24"/>
        <v>7.5588584325994243E-5</v>
      </c>
      <c r="M95" s="68">
        <f t="shared" ca="1" si="25"/>
        <v>-8.1222700821543797E-3</v>
      </c>
      <c r="N95" s="68">
        <f t="shared" ca="1" si="26"/>
        <v>1.4385167035293339E-5</v>
      </c>
      <c r="O95" s="96">
        <f t="shared" ca="1" si="27"/>
        <v>272060.63924439787</v>
      </c>
      <c r="P95" s="68">
        <f t="shared" ca="1" si="28"/>
        <v>340166.90306517907</v>
      </c>
      <c r="Q95" s="68">
        <f t="shared" ca="1" si="29"/>
        <v>86329.936848248355</v>
      </c>
      <c r="R95" s="31">
        <f t="shared" ca="1" si="17"/>
        <v>1.6961820088241319E-2</v>
      </c>
    </row>
    <row r="96" spans="1:18" x14ac:dyDescent="0.2">
      <c r="A96" s="76">
        <v>-3776.5</v>
      </c>
      <c r="B96" s="76">
        <v>-1.1204349997569807E-2</v>
      </c>
      <c r="C96" s="76">
        <v>0.05</v>
      </c>
      <c r="D96" s="77">
        <f t="shared" si="18"/>
        <v>-0.37764999999999999</v>
      </c>
      <c r="E96" s="77">
        <f t="shared" si="18"/>
        <v>-1.1204349997569807E-2</v>
      </c>
      <c r="F96" s="68">
        <f t="shared" si="19"/>
        <v>-1.88825E-2</v>
      </c>
      <c r="G96" s="68">
        <f t="shared" si="19"/>
        <v>-5.6021749987849039E-4</v>
      </c>
      <c r="H96" s="68">
        <f t="shared" si="20"/>
        <v>7.1309761249999997E-3</v>
      </c>
      <c r="I96" s="68">
        <f t="shared" si="21"/>
        <v>-2.6930131336062499E-3</v>
      </c>
      <c r="J96" s="68">
        <f t="shared" si="22"/>
        <v>1.0170164099064002E-3</v>
      </c>
      <c r="K96" s="68">
        <f t="shared" si="23"/>
        <v>2.1156613882911189E-4</v>
      </c>
      <c r="L96" s="68">
        <f t="shared" si="24"/>
        <v>-7.9897952328814099E-5</v>
      </c>
      <c r="M96" s="68">
        <f t="shared" ca="1" si="25"/>
        <v>-6.4922933818024149E-3</v>
      </c>
      <c r="N96" s="68">
        <f t="shared" ca="1" si="26"/>
        <v>1.1101738775098624E-6</v>
      </c>
      <c r="O96" s="96">
        <f t="shared" ca="1" si="27"/>
        <v>269852.44807187963</v>
      </c>
      <c r="P96" s="68">
        <f t="shared" ca="1" si="28"/>
        <v>306666.42544952914</v>
      </c>
      <c r="Q96" s="68">
        <f t="shared" ca="1" si="29"/>
        <v>80543.813397985228</v>
      </c>
      <c r="R96" s="31">
        <f t="shared" ca="1" si="17"/>
        <v>-4.712056615767392E-3</v>
      </c>
    </row>
    <row r="97" spans="1:18" x14ac:dyDescent="0.2">
      <c r="A97" s="76">
        <v>-3745</v>
      </c>
      <c r="B97" s="76">
        <v>-2.4485499998263549E-2</v>
      </c>
      <c r="C97" s="76">
        <v>0.05</v>
      </c>
      <c r="D97" s="77">
        <f t="shared" si="18"/>
        <v>-0.3745</v>
      </c>
      <c r="E97" s="77">
        <f t="shared" si="18"/>
        <v>-2.4485499998263549E-2</v>
      </c>
      <c r="F97" s="68">
        <f t="shared" si="19"/>
        <v>-1.8725000000000002E-2</v>
      </c>
      <c r="G97" s="68">
        <f t="shared" si="19"/>
        <v>-1.2242749999131775E-3</v>
      </c>
      <c r="H97" s="68">
        <f t="shared" si="20"/>
        <v>7.0125125000000009E-3</v>
      </c>
      <c r="I97" s="68">
        <f t="shared" si="21"/>
        <v>-2.6261859312500004E-3</v>
      </c>
      <c r="J97" s="68">
        <f t="shared" si="22"/>
        <v>9.8350663125312517E-4</v>
      </c>
      <c r="K97" s="68">
        <f t="shared" si="23"/>
        <v>4.5849098746748493E-4</v>
      </c>
      <c r="L97" s="68">
        <f t="shared" si="24"/>
        <v>-1.7170487480657311E-4</v>
      </c>
      <c r="M97" s="68">
        <f t="shared" ca="1" si="25"/>
        <v>-6.3566238935139387E-3</v>
      </c>
      <c r="N97" s="68">
        <f t="shared" ca="1" si="26"/>
        <v>1.6432807441068072E-5</v>
      </c>
      <c r="O97" s="96">
        <f t="shared" ca="1" si="27"/>
        <v>269640.94009153667</v>
      </c>
      <c r="P97" s="68">
        <f t="shared" ca="1" si="28"/>
        <v>303747.19059772335</v>
      </c>
      <c r="Q97" s="68">
        <f t="shared" ca="1" si="29"/>
        <v>80029.606904154905</v>
      </c>
      <c r="R97" s="31">
        <f t="shared" ca="1" si="17"/>
        <v>-1.812887610474961E-2</v>
      </c>
    </row>
    <row r="98" spans="1:18" x14ac:dyDescent="0.2">
      <c r="A98" s="76">
        <v>-1937</v>
      </c>
      <c r="B98" s="76">
        <v>-2.4622999990242533E-3</v>
      </c>
      <c r="C98" s="76">
        <v>1</v>
      </c>
      <c r="D98" s="77">
        <f t="shared" si="18"/>
        <v>-0.19370000000000001</v>
      </c>
      <c r="E98" s="77">
        <f t="shared" si="18"/>
        <v>-2.4622999990242533E-3</v>
      </c>
      <c r="F98" s="68">
        <f t="shared" si="19"/>
        <v>-0.19370000000000001</v>
      </c>
      <c r="G98" s="68">
        <f t="shared" si="19"/>
        <v>-2.4622999990242533E-3</v>
      </c>
      <c r="H98" s="68">
        <f t="shared" si="20"/>
        <v>3.7519690000000001E-2</v>
      </c>
      <c r="I98" s="68">
        <f t="shared" si="21"/>
        <v>-7.2675639530000004E-3</v>
      </c>
      <c r="J98" s="68">
        <f t="shared" si="22"/>
        <v>1.4077271376961001E-3</v>
      </c>
      <c r="K98" s="68">
        <f t="shared" si="23"/>
        <v>4.7694750981099791E-4</v>
      </c>
      <c r="L98" s="68">
        <f t="shared" si="24"/>
        <v>-9.2384732650390295E-5</v>
      </c>
      <c r="M98" s="68">
        <f t="shared" ca="1" si="25"/>
        <v>-5.5708581156602827E-4</v>
      </c>
      <c r="N98" s="68">
        <f t="shared" ca="1" si="26"/>
        <v>3.6298411000921046E-6</v>
      </c>
      <c r="O98" s="96">
        <f t="shared" ca="1" si="27"/>
        <v>101142830.29222088</v>
      </c>
      <c r="P98" s="68">
        <f t="shared" ca="1" si="28"/>
        <v>59020617.658988886</v>
      </c>
      <c r="Q98" s="68">
        <f t="shared" ca="1" si="29"/>
        <v>19914319.158139646</v>
      </c>
      <c r="R98" s="31">
        <f t="shared" ca="1" si="17"/>
        <v>-1.9052141874582251E-3</v>
      </c>
    </row>
    <row r="99" spans="1:18" x14ac:dyDescent="0.2">
      <c r="A99" s="76">
        <v>-1911.5</v>
      </c>
      <c r="B99" s="76">
        <v>-3.7708499949076213E-3</v>
      </c>
      <c r="C99" s="76">
        <v>1</v>
      </c>
      <c r="D99" s="77">
        <f t="shared" si="18"/>
        <v>-0.19114999999999999</v>
      </c>
      <c r="E99" s="77">
        <f t="shared" si="18"/>
        <v>-3.7708499949076213E-3</v>
      </c>
      <c r="F99" s="68">
        <f t="shared" si="19"/>
        <v>-0.19114999999999999</v>
      </c>
      <c r="G99" s="68">
        <f t="shared" si="19"/>
        <v>-3.7708499949076213E-3</v>
      </c>
      <c r="H99" s="68">
        <f t="shared" si="20"/>
        <v>3.6538322499999998E-2</v>
      </c>
      <c r="I99" s="68">
        <f t="shared" si="21"/>
        <v>-6.9843003458749994E-3</v>
      </c>
      <c r="J99" s="68">
        <f t="shared" si="22"/>
        <v>1.335049011114006E-3</v>
      </c>
      <c r="K99" s="68">
        <f t="shared" si="23"/>
        <v>7.2079797652659181E-4</v>
      </c>
      <c r="L99" s="68">
        <f t="shared" si="24"/>
        <v>-1.3778053321305802E-4</v>
      </c>
      <c r="M99" s="68">
        <f t="shared" ca="1" si="25"/>
        <v>-5.0322889703789762E-4</v>
      </c>
      <c r="N99" s="68">
        <f t="shared" ca="1" si="26"/>
        <v>1.0677347639243338E-5</v>
      </c>
      <c r="O99" s="96">
        <f t="shared" ca="1" si="27"/>
        <v>101022929.88384295</v>
      </c>
      <c r="P99" s="68">
        <f t="shared" ca="1" si="28"/>
        <v>58233059.304947719</v>
      </c>
      <c r="Q99" s="68">
        <f t="shared" ca="1" si="29"/>
        <v>19744920.032403812</v>
      </c>
      <c r="R99" s="31">
        <f t="shared" ca="1" si="17"/>
        <v>-3.2676210978697237E-3</v>
      </c>
    </row>
    <row r="100" spans="1:18" x14ac:dyDescent="0.2">
      <c r="A100" s="76">
        <v>-1910.5</v>
      </c>
      <c r="B100" s="76">
        <v>-2.6829499984160066E-3</v>
      </c>
      <c r="C100" s="76">
        <v>1</v>
      </c>
      <c r="D100" s="77">
        <f t="shared" si="18"/>
        <v>-0.19105</v>
      </c>
      <c r="E100" s="77">
        <f t="shared" si="18"/>
        <v>-2.6829499984160066E-3</v>
      </c>
      <c r="F100" s="68">
        <f t="shared" si="19"/>
        <v>-0.19105</v>
      </c>
      <c r="G100" s="68">
        <f t="shared" si="19"/>
        <v>-2.6829499984160066E-3</v>
      </c>
      <c r="H100" s="68">
        <f t="shared" si="20"/>
        <v>3.6500102499999999E-2</v>
      </c>
      <c r="I100" s="68">
        <f t="shared" si="21"/>
        <v>-6.9733445826249997E-3</v>
      </c>
      <c r="J100" s="68">
        <f t="shared" si="22"/>
        <v>1.3322574825105063E-3</v>
      </c>
      <c r="K100" s="68">
        <f t="shared" si="23"/>
        <v>5.1257759719737809E-4</v>
      </c>
      <c r="L100" s="68">
        <f t="shared" si="24"/>
        <v>-9.792794994455909E-5</v>
      </c>
      <c r="M100" s="68">
        <f t="shared" ca="1" si="25"/>
        <v>-5.0113269719323961E-4</v>
      </c>
      <c r="N100" s="68">
        <f t="shared" ca="1" si="26"/>
        <v>4.7603267359149989E-6</v>
      </c>
      <c r="O100" s="96">
        <f t="shared" ca="1" si="27"/>
        <v>101018214.19266458</v>
      </c>
      <c r="P100" s="68">
        <f t="shared" ca="1" si="28"/>
        <v>58202245.100310624</v>
      </c>
      <c r="Q100" s="68">
        <f t="shared" ca="1" si="29"/>
        <v>19738280.788171582</v>
      </c>
      <c r="R100" s="31">
        <f t="shared" ca="1" si="17"/>
        <v>-2.1818173012227672E-3</v>
      </c>
    </row>
    <row r="101" spans="1:18" x14ac:dyDescent="0.2">
      <c r="A101" s="76">
        <v>-1908.5</v>
      </c>
      <c r="B101" s="76">
        <v>7.9285000538220629E-4</v>
      </c>
      <c r="C101" s="76">
        <v>1</v>
      </c>
      <c r="D101" s="77">
        <f t="shared" si="18"/>
        <v>-0.19084999999999999</v>
      </c>
      <c r="E101" s="77">
        <f t="shared" si="18"/>
        <v>7.9285000538220629E-4</v>
      </c>
      <c r="F101" s="68">
        <f t="shared" si="19"/>
        <v>-0.19084999999999999</v>
      </c>
      <c r="G101" s="68">
        <f t="shared" si="19"/>
        <v>7.9285000538220629E-4</v>
      </c>
      <c r="H101" s="68">
        <f t="shared" si="20"/>
        <v>3.6423722499999998E-2</v>
      </c>
      <c r="I101" s="68">
        <f t="shared" si="21"/>
        <v>-6.9514674391249996E-3</v>
      </c>
      <c r="J101" s="68">
        <f t="shared" si="22"/>
        <v>1.3266875607570062E-3</v>
      </c>
      <c r="K101" s="68">
        <f t="shared" si="23"/>
        <v>-1.5131542352719407E-4</v>
      </c>
      <c r="L101" s="68">
        <f t="shared" si="24"/>
        <v>2.8878548580164988E-5</v>
      </c>
      <c r="M101" s="68">
        <f t="shared" ca="1" si="25"/>
        <v>-4.9694388301770248E-4</v>
      </c>
      <c r="N101" s="68">
        <f t="shared" ca="1" si="26"/>
        <v>1.6635682745537564E-6</v>
      </c>
      <c r="O101" s="96">
        <f t="shared" ca="1" si="27"/>
        <v>101008779.70744593</v>
      </c>
      <c r="P101" s="68">
        <f t="shared" ca="1" si="28"/>
        <v>58140632.702731483</v>
      </c>
      <c r="Q101" s="68">
        <f t="shared" ca="1" si="29"/>
        <v>19725003.185187224</v>
      </c>
      <c r="R101" s="31">
        <f t="shared" ca="1" si="17"/>
        <v>1.2897938883999088E-3</v>
      </c>
    </row>
    <row r="102" spans="1:18" x14ac:dyDescent="0.2">
      <c r="A102" s="76">
        <v>-1843.5</v>
      </c>
      <c r="B102" s="76">
        <v>-1.9936499957111664E-3</v>
      </c>
      <c r="C102" s="76">
        <v>1</v>
      </c>
      <c r="D102" s="77">
        <f t="shared" si="18"/>
        <v>-0.18435000000000001</v>
      </c>
      <c r="E102" s="77">
        <f t="shared" si="18"/>
        <v>-1.9936499957111664E-3</v>
      </c>
      <c r="F102" s="68">
        <f t="shared" si="19"/>
        <v>-0.18435000000000001</v>
      </c>
      <c r="G102" s="68">
        <f t="shared" si="19"/>
        <v>-1.9936499957111664E-3</v>
      </c>
      <c r="H102" s="68">
        <f t="shared" si="20"/>
        <v>3.3984922500000007E-2</v>
      </c>
      <c r="I102" s="68">
        <f t="shared" si="21"/>
        <v>-6.2651204628750021E-3</v>
      </c>
      <c r="J102" s="68">
        <f t="shared" si="22"/>
        <v>1.1549749573310068E-3</v>
      </c>
      <c r="K102" s="68">
        <f t="shared" si="23"/>
        <v>3.6752937670935356E-4</v>
      </c>
      <c r="L102" s="68">
        <f t="shared" si="24"/>
        <v>-6.7754040596369327E-5</v>
      </c>
      <c r="M102" s="68">
        <f t="shared" ca="1" si="25"/>
        <v>-3.6340990773060626E-4</v>
      </c>
      <c r="N102" s="68">
        <f t="shared" ca="1" si="26"/>
        <v>2.6576827444588645E-6</v>
      </c>
      <c r="O102" s="96">
        <f t="shared" ca="1" si="27"/>
        <v>100699910.74912208</v>
      </c>
      <c r="P102" s="68">
        <f t="shared" ca="1" si="28"/>
        <v>56149962.26619181</v>
      </c>
      <c r="Q102" s="68">
        <f t="shared" ca="1" si="29"/>
        <v>19294144.300069008</v>
      </c>
      <c r="R102" s="31">
        <f t="shared" ca="1" si="17"/>
        <v>-1.6302400879805602E-3</v>
      </c>
    </row>
    <row r="103" spans="1:18" x14ac:dyDescent="0.2">
      <c r="A103" s="76">
        <v>-1839.5</v>
      </c>
      <c r="B103" s="76">
        <v>8.357949998753611E-3</v>
      </c>
      <c r="C103" s="76">
        <v>1</v>
      </c>
      <c r="D103" s="77">
        <f t="shared" si="18"/>
        <v>-0.18395</v>
      </c>
      <c r="E103" s="77">
        <f t="shared" si="18"/>
        <v>8.357949998753611E-3</v>
      </c>
      <c r="F103" s="68">
        <f t="shared" si="19"/>
        <v>-0.18395</v>
      </c>
      <c r="G103" s="68">
        <f t="shared" si="19"/>
        <v>8.357949998753611E-3</v>
      </c>
      <c r="H103" s="68">
        <f t="shared" si="20"/>
        <v>3.3837602500000001E-2</v>
      </c>
      <c r="I103" s="68">
        <f t="shared" si="21"/>
        <v>-6.2244269798750005E-3</v>
      </c>
      <c r="J103" s="68">
        <f t="shared" si="22"/>
        <v>1.1449833429480064E-3</v>
      </c>
      <c r="K103" s="68">
        <f t="shared" si="23"/>
        <v>-1.5374449022707267E-3</v>
      </c>
      <c r="L103" s="68">
        <f t="shared" si="24"/>
        <v>2.8281298977270018E-4</v>
      </c>
      <c r="M103" s="68">
        <f t="shared" ca="1" si="25"/>
        <v>-3.553573659621531E-4</v>
      </c>
      <c r="N103" s="68">
        <f t="shared" ca="1" si="26"/>
        <v>7.5921725232009978E-5</v>
      </c>
      <c r="O103" s="96">
        <f t="shared" ca="1" si="27"/>
        <v>100680761.21265145</v>
      </c>
      <c r="P103" s="68">
        <f t="shared" ca="1" si="28"/>
        <v>56028210.356123306</v>
      </c>
      <c r="Q103" s="68">
        <f t="shared" ca="1" si="29"/>
        <v>19267673.298063911</v>
      </c>
      <c r="R103" s="31">
        <f t="shared" ca="1" si="17"/>
        <v>8.7133073647157645E-3</v>
      </c>
    </row>
    <row r="104" spans="1:18" x14ac:dyDescent="0.2">
      <c r="A104" s="76">
        <v>-1520</v>
      </c>
      <c r="B104" s="76">
        <v>-3.1079999971552752E-3</v>
      </c>
      <c r="C104" s="76">
        <v>0.1</v>
      </c>
      <c r="D104" s="77">
        <f t="shared" si="18"/>
        <v>-0.152</v>
      </c>
      <c r="E104" s="77">
        <f t="shared" si="18"/>
        <v>-3.1079999971552752E-3</v>
      </c>
      <c r="F104" s="68">
        <f t="shared" si="19"/>
        <v>-1.52E-2</v>
      </c>
      <c r="G104" s="68">
        <f t="shared" si="19"/>
        <v>-3.1079999971552754E-4</v>
      </c>
      <c r="H104" s="68">
        <f t="shared" si="20"/>
        <v>2.3103999999999998E-3</v>
      </c>
      <c r="I104" s="68">
        <f t="shared" si="21"/>
        <v>-3.5118079999999998E-4</v>
      </c>
      <c r="J104" s="68">
        <f t="shared" si="22"/>
        <v>5.3379481599999997E-5</v>
      </c>
      <c r="K104" s="68">
        <f t="shared" si="23"/>
        <v>4.7241599956760186E-5</v>
      </c>
      <c r="L104" s="68">
        <f t="shared" si="24"/>
        <v>-7.1807231934275478E-6</v>
      </c>
      <c r="M104" s="68">
        <f t="shared" ca="1" si="25"/>
        <v>2.260740028697597E-4</v>
      </c>
      <c r="N104" s="68">
        <f t="shared" ca="1" si="26"/>
        <v>1.1116049437642936E-6</v>
      </c>
      <c r="O104" s="96">
        <f t="shared" ca="1" si="27"/>
        <v>990984.87655488052</v>
      </c>
      <c r="P104" s="68">
        <f t="shared" ca="1" si="28"/>
        <v>465996.36809874489</v>
      </c>
      <c r="Q104" s="68">
        <f t="shared" ca="1" si="29"/>
        <v>171723.70800945107</v>
      </c>
      <c r="R104" s="31">
        <f t="shared" ca="1" si="17"/>
        <v>-3.3340740000250349E-3</v>
      </c>
    </row>
    <row r="105" spans="1:18" x14ac:dyDescent="0.2">
      <c r="A105" s="76">
        <v>-1520</v>
      </c>
      <c r="B105" s="76">
        <v>3.6920000056852587E-3</v>
      </c>
      <c r="C105" s="76">
        <v>0.1</v>
      </c>
      <c r="D105" s="77">
        <f t="shared" si="18"/>
        <v>-0.152</v>
      </c>
      <c r="E105" s="77">
        <f t="shared" si="18"/>
        <v>3.6920000056852587E-3</v>
      </c>
      <c r="F105" s="68">
        <f t="shared" si="19"/>
        <v>-1.52E-2</v>
      </c>
      <c r="G105" s="68">
        <f t="shared" si="19"/>
        <v>3.6920000056852589E-4</v>
      </c>
      <c r="H105" s="68">
        <f t="shared" si="20"/>
        <v>2.3103999999999998E-3</v>
      </c>
      <c r="I105" s="68">
        <f t="shared" si="21"/>
        <v>-3.5118079999999998E-4</v>
      </c>
      <c r="J105" s="68">
        <f t="shared" si="22"/>
        <v>5.3379481599999997E-5</v>
      </c>
      <c r="K105" s="68">
        <f t="shared" si="23"/>
        <v>-5.6118400086415936E-5</v>
      </c>
      <c r="L105" s="68">
        <f t="shared" si="24"/>
        <v>8.5299968131352227E-6</v>
      </c>
      <c r="M105" s="68">
        <f t="shared" ca="1" si="25"/>
        <v>2.260740028697597E-4</v>
      </c>
      <c r="N105" s="68">
        <f t="shared" ca="1" si="26"/>
        <v>1.2012643056992624E-6</v>
      </c>
      <c r="O105" s="96">
        <f t="shared" ca="1" si="27"/>
        <v>990984.87655488052</v>
      </c>
      <c r="P105" s="68">
        <f t="shared" ca="1" si="28"/>
        <v>465996.36809874489</v>
      </c>
      <c r="Q105" s="68">
        <f t="shared" ca="1" si="29"/>
        <v>171723.70800945107</v>
      </c>
      <c r="R105" s="31">
        <f t="shared" ca="1" si="17"/>
        <v>3.465926002815499E-3</v>
      </c>
    </row>
    <row r="106" spans="1:18" x14ac:dyDescent="0.2">
      <c r="A106" s="76">
        <v>-1512</v>
      </c>
      <c r="B106" s="76">
        <v>1.2895200001366902E-2</v>
      </c>
      <c r="C106" s="76">
        <v>0.1</v>
      </c>
      <c r="D106" s="77">
        <f t="shared" si="18"/>
        <v>-0.1512</v>
      </c>
      <c r="E106" s="77">
        <f t="shared" si="18"/>
        <v>1.2895200001366902E-2</v>
      </c>
      <c r="F106" s="68">
        <f t="shared" si="19"/>
        <v>-1.5120000000000001E-2</v>
      </c>
      <c r="G106" s="68">
        <f t="shared" si="19"/>
        <v>1.2895200001366903E-3</v>
      </c>
      <c r="H106" s="68">
        <f t="shared" si="20"/>
        <v>2.2861440000000004E-3</v>
      </c>
      <c r="I106" s="68">
        <f t="shared" si="21"/>
        <v>-3.4566497280000003E-4</v>
      </c>
      <c r="J106" s="68">
        <f t="shared" si="22"/>
        <v>5.2264543887360008E-5</v>
      </c>
      <c r="K106" s="68">
        <f t="shared" si="23"/>
        <v>-1.9497542402066757E-4</v>
      </c>
      <c r="L106" s="68">
        <f t="shared" si="24"/>
        <v>2.9480284111924937E-5</v>
      </c>
      <c r="M106" s="68">
        <f t="shared" ca="1" si="25"/>
        <v>2.3906686044656731E-4</v>
      </c>
      <c r="N106" s="68">
        <f t="shared" ca="1" si="26"/>
        <v>1.60177706080702E-5</v>
      </c>
      <c r="O106" s="96">
        <f t="shared" ca="1" si="27"/>
        <v>990575.45178055891</v>
      </c>
      <c r="P106" s="68">
        <f t="shared" ca="1" si="28"/>
        <v>463713.96869538771</v>
      </c>
      <c r="Q106" s="68">
        <f t="shared" ca="1" si="29"/>
        <v>171204.5135227408</v>
      </c>
      <c r="R106" s="31">
        <f t="shared" ca="1" si="17"/>
        <v>1.2656133140920334E-2</v>
      </c>
    </row>
    <row r="107" spans="1:18" x14ac:dyDescent="0.2">
      <c r="A107" s="76">
        <v>-1484.5</v>
      </c>
      <c r="B107" s="76">
        <v>2.6062450000608806E-2</v>
      </c>
      <c r="C107" s="76">
        <v>0.1</v>
      </c>
      <c r="D107" s="77">
        <f t="shared" si="18"/>
        <v>-0.14845</v>
      </c>
      <c r="E107" s="77">
        <f t="shared" si="18"/>
        <v>2.6062450000608806E-2</v>
      </c>
      <c r="F107" s="68">
        <f t="shared" si="19"/>
        <v>-1.4845000000000001E-2</v>
      </c>
      <c r="G107" s="68">
        <f t="shared" si="19"/>
        <v>2.6062450000608806E-3</v>
      </c>
      <c r="H107" s="68">
        <f t="shared" si="20"/>
        <v>2.2037402499999999E-3</v>
      </c>
      <c r="I107" s="68">
        <f t="shared" si="21"/>
        <v>-3.2714524011249996E-4</v>
      </c>
      <c r="J107" s="68">
        <f t="shared" si="22"/>
        <v>4.8564710894700621E-5</v>
      </c>
      <c r="K107" s="68">
        <f t="shared" si="23"/>
        <v>-3.8689707025903772E-4</v>
      </c>
      <c r="L107" s="68">
        <f t="shared" si="24"/>
        <v>5.743487007995415E-5</v>
      </c>
      <c r="M107" s="68">
        <f t="shared" ca="1" si="25"/>
        <v>2.8314641539573231E-4</v>
      </c>
      <c r="N107" s="68">
        <f t="shared" ca="1" si="26"/>
        <v>6.6457249333857967E-5</v>
      </c>
      <c r="O107" s="96">
        <f t="shared" ca="1" si="27"/>
        <v>989163.17159618158</v>
      </c>
      <c r="P107" s="68">
        <f t="shared" ca="1" si="28"/>
        <v>455898.77703621797</v>
      </c>
      <c r="Q107" s="68">
        <f t="shared" ca="1" si="29"/>
        <v>169422.06249766031</v>
      </c>
      <c r="R107" s="31">
        <f t="shared" ca="1" si="17"/>
        <v>2.5779303585213072E-2</v>
      </c>
    </row>
    <row r="108" spans="1:18" x14ac:dyDescent="0.2">
      <c r="A108" s="76">
        <v>-1484.5</v>
      </c>
      <c r="B108" s="76">
        <v>5.616244999691844E-2</v>
      </c>
      <c r="C108" s="76">
        <v>1</v>
      </c>
      <c r="D108" s="77">
        <f t="shared" si="18"/>
        <v>-0.14845</v>
      </c>
      <c r="E108" s="77">
        <f t="shared" si="18"/>
        <v>5.616244999691844E-2</v>
      </c>
      <c r="F108" s="68">
        <f t="shared" si="19"/>
        <v>-0.14845</v>
      </c>
      <c r="G108" s="68">
        <f t="shared" si="19"/>
        <v>5.616244999691844E-2</v>
      </c>
      <c r="H108" s="68">
        <f t="shared" si="20"/>
        <v>2.2037402500000001E-2</v>
      </c>
      <c r="I108" s="68">
        <f t="shared" si="21"/>
        <v>-3.2714524011250002E-3</v>
      </c>
      <c r="J108" s="68">
        <f t="shared" si="22"/>
        <v>4.8564710894700628E-4</v>
      </c>
      <c r="K108" s="68">
        <f t="shared" si="23"/>
        <v>-8.3373157020425418E-3</v>
      </c>
      <c r="L108" s="68">
        <f t="shared" si="24"/>
        <v>1.2376745159682152E-3</v>
      </c>
      <c r="M108" s="68">
        <f t="shared" ca="1" si="25"/>
        <v>2.8314641539573231E-4</v>
      </c>
      <c r="N108" s="68">
        <f t="shared" ca="1" si="26"/>
        <v>3.122496568755977E-3</v>
      </c>
      <c r="O108" s="96">
        <f t="shared" ca="1" si="27"/>
        <v>98916317.159618154</v>
      </c>
      <c r="P108" s="68">
        <f t="shared" ca="1" si="28"/>
        <v>45589877.703621782</v>
      </c>
      <c r="Q108" s="68">
        <f t="shared" ca="1" si="29"/>
        <v>16942206.249766029</v>
      </c>
      <c r="R108" s="31">
        <f t="shared" ca="1" si="17"/>
        <v>5.587930358152271E-2</v>
      </c>
    </row>
    <row r="109" spans="1:18" x14ac:dyDescent="0.2">
      <c r="A109" s="76">
        <v>-1451</v>
      </c>
      <c r="B109" s="76">
        <v>1.757099998940248E-3</v>
      </c>
      <c r="C109" s="76">
        <v>0.1</v>
      </c>
      <c r="D109" s="77">
        <f t="shared" si="18"/>
        <v>-0.14510000000000001</v>
      </c>
      <c r="E109" s="77">
        <f t="shared" si="18"/>
        <v>1.757099998940248E-3</v>
      </c>
      <c r="F109" s="68">
        <f t="shared" si="19"/>
        <v>-1.4510000000000002E-2</v>
      </c>
      <c r="G109" s="68">
        <f t="shared" si="19"/>
        <v>1.757099998940248E-4</v>
      </c>
      <c r="H109" s="68">
        <f t="shared" si="20"/>
        <v>2.1054010000000002E-3</v>
      </c>
      <c r="I109" s="68">
        <f t="shared" si="21"/>
        <v>-3.0549368510000006E-4</v>
      </c>
      <c r="J109" s="68">
        <f t="shared" si="22"/>
        <v>4.4327133708010007E-5</v>
      </c>
      <c r="K109" s="68">
        <f t="shared" si="23"/>
        <v>-2.5495520984622999E-5</v>
      </c>
      <c r="L109" s="68">
        <f t="shared" si="24"/>
        <v>3.6994000948687973E-6</v>
      </c>
      <c r="M109" s="68">
        <f t="shared" ca="1" si="25"/>
        <v>3.3562216155381616E-4</v>
      </c>
      <c r="N109" s="68">
        <f t="shared" ca="1" si="26"/>
        <v>2.0205992421808074E-7</v>
      </c>
      <c r="O109" s="96">
        <f t="shared" ca="1" si="27"/>
        <v>987432.5581363939</v>
      </c>
      <c r="P109" s="68">
        <f t="shared" ca="1" si="28"/>
        <v>446442.95973186701</v>
      </c>
      <c r="Q109" s="68">
        <f t="shared" ca="1" si="29"/>
        <v>167255.58809469122</v>
      </c>
      <c r="R109" s="31">
        <f t="shared" ca="1" si="17"/>
        <v>1.4214778373864319E-3</v>
      </c>
    </row>
    <row r="110" spans="1:18" x14ac:dyDescent="0.2">
      <c r="A110" s="76">
        <v>-1216</v>
      </c>
      <c r="B110" s="76">
        <v>1.6913599996769335E-2</v>
      </c>
      <c r="C110" s="76">
        <v>0.1</v>
      </c>
      <c r="D110" s="77">
        <f t="shared" si="18"/>
        <v>-0.1216</v>
      </c>
      <c r="E110" s="77">
        <f t="shared" si="18"/>
        <v>1.6913599996769335E-2</v>
      </c>
      <c r="F110" s="68">
        <f t="shared" si="19"/>
        <v>-1.2160000000000001E-2</v>
      </c>
      <c r="G110" s="68">
        <f t="shared" si="19"/>
        <v>1.6913599996769336E-3</v>
      </c>
      <c r="H110" s="68">
        <f t="shared" si="20"/>
        <v>1.4786560000000001E-3</v>
      </c>
      <c r="I110" s="68">
        <f t="shared" si="21"/>
        <v>-1.7980456959999999E-4</v>
      </c>
      <c r="J110" s="68">
        <f t="shared" si="22"/>
        <v>2.1864235663359998E-5</v>
      </c>
      <c r="K110" s="68">
        <f t="shared" si="23"/>
        <v>-2.0566937596071513E-4</v>
      </c>
      <c r="L110" s="68">
        <f t="shared" si="24"/>
        <v>2.5009396116822961E-5</v>
      </c>
      <c r="M110" s="68">
        <f t="shared" ca="1" si="25"/>
        <v>6.6602944547480207E-4</v>
      </c>
      <c r="N110" s="68">
        <f t="shared" ca="1" si="26"/>
        <v>2.6398354881929338E-5</v>
      </c>
      <c r="O110" s="96">
        <f t="shared" ca="1" si="27"/>
        <v>974980.29883239919</v>
      </c>
      <c r="P110" s="68">
        <f t="shared" ca="1" si="28"/>
        <v>382175.74086395203</v>
      </c>
      <c r="Q110" s="68">
        <f t="shared" ca="1" si="29"/>
        <v>152222.15087472775</v>
      </c>
      <c r="R110" s="31">
        <f t="shared" ca="1" si="17"/>
        <v>1.6247570551294534E-2</v>
      </c>
    </row>
    <row r="111" spans="1:18" x14ac:dyDescent="0.2">
      <c r="A111" s="76">
        <v>-1152</v>
      </c>
      <c r="B111" s="76">
        <v>1.1539200007973704E-2</v>
      </c>
      <c r="C111" s="76">
        <v>0.1</v>
      </c>
      <c r="D111" s="77">
        <f t="shared" si="18"/>
        <v>-0.1152</v>
      </c>
      <c r="E111" s="77">
        <f t="shared" si="18"/>
        <v>1.1539200007973704E-2</v>
      </c>
      <c r="F111" s="68">
        <f t="shared" si="19"/>
        <v>-1.1520000000000001E-2</v>
      </c>
      <c r="G111" s="68">
        <f t="shared" si="19"/>
        <v>1.1539200007973705E-3</v>
      </c>
      <c r="H111" s="68">
        <f t="shared" si="20"/>
        <v>1.327104E-3</v>
      </c>
      <c r="I111" s="68">
        <f t="shared" si="21"/>
        <v>-1.528823808E-4</v>
      </c>
      <c r="J111" s="68">
        <f t="shared" si="22"/>
        <v>1.7612050268159999E-5</v>
      </c>
      <c r="K111" s="68">
        <f t="shared" si="23"/>
        <v>-1.3293158409185708E-4</v>
      </c>
      <c r="L111" s="68">
        <f t="shared" si="24"/>
        <v>1.5313718487381936E-5</v>
      </c>
      <c r="M111" s="68">
        <f t="shared" ca="1" si="25"/>
        <v>7.4457730716446873E-4</v>
      </c>
      <c r="N111" s="68">
        <f t="shared" ca="1" si="26"/>
        <v>1.1652387925282608E-5</v>
      </c>
      <c r="O111" s="96">
        <f t="shared" ca="1" si="27"/>
        <v>971495.35240185086</v>
      </c>
      <c r="P111" s="68">
        <f t="shared" ca="1" si="28"/>
        <v>365324.34381008713</v>
      </c>
      <c r="Q111" s="68">
        <f t="shared" ca="1" si="29"/>
        <v>148182.45544050267</v>
      </c>
      <c r="R111" s="31">
        <f t="shared" ca="1" si="17"/>
        <v>1.0794622700809236E-2</v>
      </c>
    </row>
    <row r="112" spans="1:18" x14ac:dyDescent="0.2">
      <c r="A112" s="76">
        <v>-1120.5</v>
      </c>
      <c r="B112" s="76">
        <v>1.705805000528926E-2</v>
      </c>
      <c r="C112" s="76">
        <v>0.1</v>
      </c>
      <c r="D112" s="77">
        <f t="shared" si="18"/>
        <v>-0.11205</v>
      </c>
      <c r="E112" s="77">
        <f t="shared" si="18"/>
        <v>1.705805000528926E-2</v>
      </c>
      <c r="F112" s="68">
        <f t="shared" si="19"/>
        <v>-1.1205E-2</v>
      </c>
      <c r="G112" s="68">
        <f t="shared" si="19"/>
        <v>1.7058050005289262E-3</v>
      </c>
      <c r="H112" s="68">
        <f t="shared" si="20"/>
        <v>1.2555202499999999E-3</v>
      </c>
      <c r="I112" s="68">
        <f t="shared" si="21"/>
        <v>-1.4068104401249997E-4</v>
      </c>
      <c r="J112" s="68">
        <f t="shared" si="22"/>
        <v>1.576331098160062E-5</v>
      </c>
      <c r="K112" s="68">
        <f t="shared" si="23"/>
        <v>-1.9113545030926619E-4</v>
      </c>
      <c r="L112" s="68">
        <f t="shared" si="24"/>
        <v>2.1416727207153276E-5</v>
      </c>
      <c r="M112" s="68">
        <f t="shared" ca="1" si="25"/>
        <v>7.8143989586894824E-4</v>
      </c>
      <c r="N112" s="68">
        <f t="shared" ca="1" si="26"/>
        <v>2.6492803665408358E-5</v>
      </c>
      <c r="O112" s="96">
        <f t="shared" ca="1" si="27"/>
        <v>969765.53104251088</v>
      </c>
      <c r="P112" s="68">
        <f t="shared" ca="1" si="28"/>
        <v>357136.60112501949</v>
      </c>
      <c r="Q112" s="68">
        <f t="shared" ca="1" si="29"/>
        <v>146203.48240721127</v>
      </c>
      <c r="R112" s="31">
        <f t="shared" ca="1" si="17"/>
        <v>1.6276610109420313E-2</v>
      </c>
    </row>
    <row r="113" spans="1:18" x14ac:dyDescent="0.2">
      <c r="A113" s="76">
        <v>-134</v>
      </c>
      <c r="B113" s="76">
        <v>-8.7859999621286988E-4</v>
      </c>
      <c r="C113" s="76">
        <v>0.1</v>
      </c>
      <c r="D113" s="77">
        <f t="shared" si="18"/>
        <v>-1.34E-2</v>
      </c>
      <c r="E113" s="77">
        <f t="shared" si="18"/>
        <v>-8.7859999621286988E-4</v>
      </c>
      <c r="F113" s="68">
        <f t="shared" si="19"/>
        <v>-1.34E-3</v>
      </c>
      <c r="G113" s="68">
        <f t="shared" si="19"/>
        <v>-8.7859999621286991E-5</v>
      </c>
      <c r="H113" s="68">
        <f t="shared" si="20"/>
        <v>1.7956000000000002E-5</v>
      </c>
      <c r="I113" s="68">
        <f t="shared" si="21"/>
        <v>-2.4061040000000006E-7</v>
      </c>
      <c r="J113" s="68">
        <f t="shared" si="22"/>
        <v>3.2241793600000008E-9</v>
      </c>
      <c r="K113" s="68">
        <f t="shared" si="23"/>
        <v>1.1773239949252458E-6</v>
      </c>
      <c r="L113" s="68">
        <f t="shared" si="24"/>
        <v>-1.5776141531998293E-8</v>
      </c>
      <c r="M113" s="68">
        <f t="shared" ca="1" si="25"/>
        <v>1.335753002975076E-3</v>
      </c>
      <c r="N113" s="68">
        <f t="shared" ca="1" si="26"/>
        <v>4.9033592050126516E-7</v>
      </c>
      <c r="O113" s="96">
        <f t="shared" ca="1" si="27"/>
        <v>910907.05202405551</v>
      </c>
      <c r="P113" s="68">
        <f t="shared" ca="1" si="28"/>
        <v>140632.23082870495</v>
      </c>
      <c r="Q113" s="68">
        <f t="shared" ca="1" si="29"/>
        <v>88180.577727947282</v>
      </c>
      <c r="R113" s="31">
        <f t="shared" ca="1" si="17"/>
        <v>-2.2143529991879461E-3</v>
      </c>
    </row>
    <row r="114" spans="1:18" x14ac:dyDescent="0.2">
      <c r="A114" s="76">
        <v>0</v>
      </c>
      <c r="B114" s="76">
        <v>-1.3999999937368557E-3</v>
      </c>
      <c r="C114" s="76">
        <v>1</v>
      </c>
      <c r="D114" s="77">
        <f t="shared" si="18"/>
        <v>0</v>
      </c>
      <c r="E114" s="77">
        <f t="shared" si="18"/>
        <v>-1.3999999937368557E-3</v>
      </c>
      <c r="F114" s="68">
        <f t="shared" si="19"/>
        <v>0</v>
      </c>
      <c r="G114" s="68">
        <f t="shared" si="19"/>
        <v>-1.3999999937368557E-3</v>
      </c>
      <c r="H114" s="68">
        <f t="shared" si="20"/>
        <v>0</v>
      </c>
      <c r="I114" s="68">
        <f t="shared" si="21"/>
        <v>0</v>
      </c>
      <c r="J114" s="68">
        <f t="shared" si="22"/>
        <v>0</v>
      </c>
      <c r="K114" s="68">
        <f t="shared" si="23"/>
        <v>0</v>
      </c>
      <c r="L114" s="68">
        <f t="shared" si="24"/>
        <v>0</v>
      </c>
      <c r="M114" s="68">
        <f t="shared" ca="1" si="25"/>
        <v>1.3213217445876809E-3</v>
      </c>
      <c r="N114" s="68">
        <f t="shared" ca="1" si="26"/>
        <v>7.4055920034776772E-6</v>
      </c>
      <c r="O114" s="96">
        <f t="shared" ca="1" si="27"/>
        <v>90224208.835704565</v>
      </c>
      <c r="P114" s="68">
        <f t="shared" ca="1" si="28"/>
        <v>11791397.309550105</v>
      </c>
      <c r="Q114" s="68">
        <f t="shared" ca="1" si="29"/>
        <v>8102904.2202749839</v>
      </c>
      <c r="R114" s="31">
        <f t="shared" ca="1" si="17"/>
        <v>-2.7213217383245366E-3</v>
      </c>
    </row>
    <row r="115" spans="1:18" x14ac:dyDescent="0.2">
      <c r="A115" s="76">
        <v>30.5</v>
      </c>
      <c r="B115" s="76">
        <v>-9.6905000100377947E-4</v>
      </c>
      <c r="C115" s="76">
        <v>1</v>
      </c>
      <c r="D115" s="77">
        <f t="shared" si="18"/>
        <v>3.0500000000000002E-3</v>
      </c>
      <c r="E115" s="77">
        <f t="shared" si="18"/>
        <v>-9.6905000100377947E-4</v>
      </c>
      <c r="F115" s="68">
        <f t="shared" si="19"/>
        <v>3.0500000000000002E-3</v>
      </c>
      <c r="G115" s="68">
        <f t="shared" si="19"/>
        <v>-9.6905000100377947E-4</v>
      </c>
      <c r="H115" s="68">
        <f t="shared" si="20"/>
        <v>9.3025000000000011E-6</v>
      </c>
      <c r="I115" s="68">
        <f t="shared" si="21"/>
        <v>2.8372625000000005E-8</v>
      </c>
      <c r="J115" s="68">
        <f t="shared" si="22"/>
        <v>8.6536506250000016E-11</v>
      </c>
      <c r="K115" s="68">
        <f t="shared" si="23"/>
        <v>-2.9556025030615276E-6</v>
      </c>
      <c r="L115" s="68">
        <f t="shared" si="24"/>
        <v>-9.0145876343376594E-9</v>
      </c>
      <c r="M115" s="68">
        <f t="shared" ca="1" si="25"/>
        <v>1.3150387813639667E-3</v>
      </c>
      <c r="N115" s="68">
        <f t="shared" ca="1" si="26"/>
        <v>5.2170615657381738E-6</v>
      </c>
      <c r="O115" s="96">
        <f t="shared" ca="1" si="27"/>
        <v>90024852.254854083</v>
      </c>
      <c r="P115" s="68">
        <f t="shared" ca="1" si="28"/>
        <v>11299129.742850279</v>
      </c>
      <c r="Q115" s="68">
        <f t="shared" ca="1" si="29"/>
        <v>7943043.990791034</v>
      </c>
      <c r="R115" s="31">
        <f t="shared" ca="1" si="17"/>
        <v>-2.2840887823677462E-3</v>
      </c>
    </row>
    <row r="116" spans="1:18" x14ac:dyDescent="0.2">
      <c r="A116" s="76">
        <v>286</v>
      </c>
      <c r="B116" s="76">
        <v>-3.4060599995427765E-2</v>
      </c>
      <c r="C116" s="76">
        <v>0.1</v>
      </c>
      <c r="D116" s="77">
        <f t="shared" si="18"/>
        <v>2.86E-2</v>
      </c>
      <c r="E116" s="77">
        <f t="shared" si="18"/>
        <v>-3.4060599995427765E-2</v>
      </c>
      <c r="F116" s="68">
        <f t="shared" si="19"/>
        <v>2.8600000000000001E-3</v>
      </c>
      <c r="G116" s="68">
        <f t="shared" si="19"/>
        <v>-3.4060599995427766E-3</v>
      </c>
      <c r="H116" s="68">
        <f t="shared" si="20"/>
        <v>8.1796000000000001E-5</v>
      </c>
      <c r="I116" s="68">
        <f t="shared" si="21"/>
        <v>2.3393656000000001E-6</v>
      </c>
      <c r="J116" s="68">
        <f t="shared" si="22"/>
        <v>6.6905856160000008E-8</v>
      </c>
      <c r="K116" s="68">
        <f t="shared" si="23"/>
        <v>-9.7413315986923405E-5</v>
      </c>
      <c r="L116" s="68">
        <f t="shared" si="24"/>
        <v>-2.7860208372260093E-6</v>
      </c>
      <c r="M116" s="68">
        <f t="shared" ca="1" si="25"/>
        <v>1.218738714712949E-3</v>
      </c>
      <c r="N116" s="68">
        <f t="shared" ca="1" si="26"/>
        <v>1.2446317398248335E-4</v>
      </c>
      <c r="O116" s="96">
        <f t="shared" ca="1" si="27"/>
        <v>883243.90623033431</v>
      </c>
      <c r="P116" s="68">
        <f t="shared" ca="1" si="28"/>
        <v>75504.710897985817</v>
      </c>
      <c r="Q116" s="68">
        <f t="shared" ca="1" si="29"/>
        <v>66490.083186892953</v>
      </c>
      <c r="R116" s="31">
        <f t="shared" ca="1" si="17"/>
        <v>-3.5279338710140717E-2</v>
      </c>
    </row>
    <row r="117" spans="1:18" x14ac:dyDescent="0.2">
      <c r="A117" s="76">
        <v>287</v>
      </c>
      <c r="B117" s="76">
        <v>-3.7472699994395953E-2</v>
      </c>
      <c r="C117" s="76">
        <v>0.6</v>
      </c>
      <c r="D117" s="77">
        <f t="shared" si="18"/>
        <v>2.87E-2</v>
      </c>
      <c r="E117" s="77">
        <f t="shared" si="18"/>
        <v>-3.7472699994395953E-2</v>
      </c>
      <c r="F117" s="68">
        <f t="shared" si="19"/>
        <v>1.7219999999999999E-2</v>
      </c>
      <c r="G117" s="68">
        <f t="shared" si="19"/>
        <v>-2.2483619996637571E-2</v>
      </c>
      <c r="H117" s="68">
        <f t="shared" si="20"/>
        <v>4.9421399999999998E-4</v>
      </c>
      <c r="I117" s="68">
        <f t="shared" si="21"/>
        <v>1.41839418E-5</v>
      </c>
      <c r="J117" s="68">
        <f t="shared" si="22"/>
        <v>4.0707912966000001E-7</v>
      </c>
      <c r="K117" s="68">
        <f t="shared" si="23"/>
        <v>-6.4527989390349833E-4</v>
      </c>
      <c r="L117" s="68">
        <f t="shared" si="24"/>
        <v>-1.8519532955030402E-5</v>
      </c>
      <c r="M117" s="68">
        <f t="shared" ca="1" si="25"/>
        <v>1.2182085257145519E-3</v>
      </c>
      <c r="N117" s="68">
        <f t="shared" ca="1" si="26"/>
        <v>8.9819184126693589E-4</v>
      </c>
      <c r="O117" s="96">
        <f t="shared" ca="1" si="27"/>
        <v>31794346.733314123</v>
      </c>
      <c r="P117" s="68">
        <f t="shared" ca="1" si="28"/>
        <v>2713373.4680933235</v>
      </c>
      <c r="Q117" s="68">
        <f t="shared" ca="1" si="29"/>
        <v>2391879.0120715704</v>
      </c>
      <c r="R117" s="31">
        <f t="shared" ca="1" si="17"/>
        <v>-3.8690908520110506E-2</v>
      </c>
    </row>
    <row r="118" spans="1:18" x14ac:dyDescent="0.2">
      <c r="A118" s="76">
        <v>1003</v>
      </c>
      <c r="B118" s="76">
        <v>3.2463700001244433E-2</v>
      </c>
      <c r="C118" s="76">
        <v>1</v>
      </c>
      <c r="D118" s="77">
        <f t="shared" si="18"/>
        <v>0.1003</v>
      </c>
      <c r="E118" s="77">
        <f t="shared" si="18"/>
        <v>3.2463700001244433E-2</v>
      </c>
      <c r="F118" s="68">
        <f t="shared" si="19"/>
        <v>0.1003</v>
      </c>
      <c r="G118" s="68">
        <f t="shared" si="19"/>
        <v>3.2463700001244433E-2</v>
      </c>
      <c r="H118" s="68">
        <f t="shared" si="20"/>
        <v>1.0060090000000001E-2</v>
      </c>
      <c r="I118" s="68">
        <f t="shared" si="21"/>
        <v>1.0090270270000001E-3</v>
      </c>
      <c r="J118" s="68">
        <f t="shared" si="22"/>
        <v>1.0120541080810001E-4</v>
      </c>
      <c r="K118" s="68">
        <f t="shared" si="23"/>
        <v>3.2561091101248165E-3</v>
      </c>
      <c r="L118" s="68">
        <f t="shared" si="24"/>
        <v>3.2658774374551909E-4</v>
      </c>
      <c r="M118" s="68">
        <f t="shared" ca="1" si="25"/>
        <v>5.3180947291078568E-4</v>
      </c>
      <c r="N118" s="68">
        <f t="shared" ca="1" si="26"/>
        <v>1.019645632713484E-3</v>
      </c>
      <c r="O118" s="96">
        <f t="shared" ca="1" si="27"/>
        <v>83276385.981912687</v>
      </c>
      <c r="P118" s="68">
        <f t="shared" ca="1" si="28"/>
        <v>924400.0157302008</v>
      </c>
      <c r="Q118" s="68">
        <f t="shared" ca="1" si="29"/>
        <v>3509872.8038489236</v>
      </c>
      <c r="R118" s="31">
        <f t="shared" ca="1" si="17"/>
        <v>3.1931890528333645E-2</v>
      </c>
    </row>
    <row r="119" spans="1:18" x14ac:dyDescent="0.2">
      <c r="A119" s="76">
        <v>1437</v>
      </c>
      <c r="B119" s="76">
        <v>-3.0387699996936135E-2</v>
      </c>
      <c r="C119" s="76">
        <v>0.1</v>
      </c>
      <c r="D119" s="77">
        <f t="shared" si="18"/>
        <v>0.14369999999999999</v>
      </c>
      <c r="E119" s="77">
        <f t="shared" si="18"/>
        <v>-3.0387699996936135E-2</v>
      </c>
      <c r="F119" s="68">
        <f t="shared" si="19"/>
        <v>1.4370000000000001E-2</v>
      </c>
      <c r="G119" s="68">
        <f t="shared" si="19"/>
        <v>-3.0387699996936137E-3</v>
      </c>
      <c r="H119" s="68">
        <f t="shared" si="20"/>
        <v>2.0649689999999998E-3</v>
      </c>
      <c r="I119" s="68">
        <f t="shared" si="21"/>
        <v>2.9673604529999994E-4</v>
      </c>
      <c r="J119" s="68">
        <f t="shared" si="22"/>
        <v>4.2640969709609992E-5</v>
      </c>
      <c r="K119" s="68">
        <f t="shared" si="23"/>
        <v>-4.3667124895597229E-4</v>
      </c>
      <c r="L119" s="68">
        <f t="shared" si="24"/>
        <v>-6.2749658474973215E-5</v>
      </c>
      <c r="M119" s="68">
        <f t="shared" ca="1" si="25"/>
        <v>-1.8250304135210087E-4</v>
      </c>
      <c r="N119" s="68">
        <f t="shared" ca="1" si="26"/>
        <v>9.1235392312562322E-5</v>
      </c>
      <c r="O119" s="96">
        <f t="shared" ca="1" si="27"/>
        <v>800383.61920792726</v>
      </c>
      <c r="P119" s="68">
        <f t="shared" ca="1" si="28"/>
        <v>275.46335881688407</v>
      </c>
      <c r="Q119" s="68">
        <f t="shared" ca="1" si="29"/>
        <v>20265.654505331804</v>
      </c>
      <c r="R119" s="31">
        <f t="shared" ca="1" si="17"/>
        <v>-3.0205196955584036E-2</v>
      </c>
    </row>
    <row r="120" spans="1:18" x14ac:dyDescent="0.2">
      <c r="A120" s="76">
        <v>2075</v>
      </c>
      <c r="B120" s="76">
        <v>-1.030749999335967E-2</v>
      </c>
      <c r="C120" s="76">
        <v>1</v>
      </c>
      <c r="D120" s="77">
        <f t="shared" si="18"/>
        <v>0.20749999999999999</v>
      </c>
      <c r="E120" s="77">
        <f t="shared" si="18"/>
        <v>-1.030749999335967E-2</v>
      </c>
      <c r="F120" s="68">
        <f t="shared" si="19"/>
        <v>0.20749999999999999</v>
      </c>
      <c r="G120" s="68">
        <f t="shared" si="19"/>
        <v>-1.030749999335967E-2</v>
      </c>
      <c r="H120" s="68">
        <f t="shared" si="20"/>
        <v>4.3056249999999997E-2</v>
      </c>
      <c r="I120" s="68">
        <f t="shared" si="21"/>
        <v>8.934171874999999E-3</v>
      </c>
      <c r="J120" s="68">
        <f t="shared" si="22"/>
        <v>1.8538406640624997E-3</v>
      </c>
      <c r="K120" s="68">
        <f t="shared" si="23"/>
        <v>-2.1388062486221316E-3</v>
      </c>
      <c r="L120" s="68">
        <f t="shared" si="24"/>
        <v>-4.4380229658909229E-4</v>
      </c>
      <c r="M120" s="68">
        <f t="shared" ca="1" si="25"/>
        <v>-1.6412856802619042E-3</v>
      </c>
      <c r="N120" s="68">
        <f t="shared" ca="1" si="26"/>
        <v>7.5103270520540568E-5</v>
      </c>
      <c r="O120" s="96">
        <f t="shared" ca="1" si="27"/>
        <v>75057172.008481815</v>
      </c>
      <c r="P120" s="68">
        <f t="shared" ca="1" si="28"/>
        <v>3558977.9266107073</v>
      </c>
      <c r="Q120" s="68">
        <f t="shared" ca="1" si="29"/>
        <v>533773.11103988381</v>
      </c>
      <c r="R120" s="31">
        <f t="shared" ca="1" si="17"/>
        <v>-8.6662143130977649E-3</v>
      </c>
    </row>
    <row r="121" spans="1:18" x14ac:dyDescent="0.2">
      <c r="A121" s="76">
        <v>2251.5</v>
      </c>
      <c r="B121" s="76">
        <v>-1.1543150001671165E-2</v>
      </c>
      <c r="C121" s="76">
        <v>0.1</v>
      </c>
      <c r="D121" s="77">
        <f t="shared" si="18"/>
        <v>0.22514999999999999</v>
      </c>
      <c r="E121" s="77">
        <f t="shared" si="18"/>
        <v>-1.1543150001671165E-2</v>
      </c>
      <c r="F121" s="68">
        <f t="shared" si="19"/>
        <v>2.2515E-2</v>
      </c>
      <c r="G121" s="68">
        <f t="shared" si="19"/>
        <v>-1.1543150001671165E-3</v>
      </c>
      <c r="H121" s="68">
        <f t="shared" si="20"/>
        <v>5.0692522499999997E-3</v>
      </c>
      <c r="I121" s="68">
        <f t="shared" si="21"/>
        <v>1.1413421440874998E-3</v>
      </c>
      <c r="J121" s="68">
        <f t="shared" si="22"/>
        <v>2.5697318374130057E-4</v>
      </c>
      <c r="K121" s="68">
        <f t="shared" si="23"/>
        <v>-2.5989402228762627E-4</v>
      </c>
      <c r="L121" s="68">
        <f t="shared" si="24"/>
        <v>-5.8515139118059051E-5</v>
      </c>
      <c r="M121" s="68">
        <f t="shared" ca="1" si="25"/>
        <v>-2.1307601857383333E-3</v>
      </c>
      <c r="N121" s="68">
        <f t="shared" ca="1" si="26"/>
        <v>8.8593082047076094E-6</v>
      </c>
      <c r="O121" s="96">
        <f t="shared" ca="1" si="27"/>
        <v>736371.56343791401</v>
      </c>
      <c r="P121" s="68">
        <f t="shared" ca="1" si="28"/>
        <v>56443.790499675284</v>
      </c>
      <c r="Q121" s="68">
        <f t="shared" ca="1" si="29"/>
        <v>2832.8243878483549</v>
      </c>
      <c r="R121" s="31">
        <f t="shared" ca="1" si="17"/>
        <v>-9.4123898159328319E-3</v>
      </c>
    </row>
    <row r="122" spans="1:18" x14ac:dyDescent="0.2">
      <c r="A122" s="76">
        <v>2526.5</v>
      </c>
      <c r="B122" s="76">
        <v>-3.9606499994988553E-3</v>
      </c>
      <c r="C122" s="76">
        <v>1</v>
      </c>
      <c r="D122" s="77">
        <f t="shared" si="18"/>
        <v>0.25264999999999999</v>
      </c>
      <c r="E122" s="77">
        <f t="shared" si="18"/>
        <v>-3.9606499994988553E-3</v>
      </c>
      <c r="F122" s="68">
        <f t="shared" si="19"/>
        <v>0.25264999999999999</v>
      </c>
      <c r="G122" s="68">
        <f t="shared" si="19"/>
        <v>-3.9606499994988553E-3</v>
      </c>
      <c r="H122" s="68">
        <f t="shared" si="20"/>
        <v>6.3832022499999988E-2</v>
      </c>
      <c r="I122" s="68">
        <f t="shared" si="21"/>
        <v>1.6127160484624994E-2</v>
      </c>
      <c r="J122" s="68">
        <f t="shared" si="22"/>
        <v>4.0745270964405046E-3</v>
      </c>
      <c r="K122" s="68">
        <f t="shared" si="23"/>
        <v>-1.0006582223733857E-3</v>
      </c>
      <c r="L122" s="68">
        <f t="shared" si="24"/>
        <v>-2.5281629988263587E-4</v>
      </c>
      <c r="M122" s="68">
        <f t="shared" ca="1" si="25"/>
        <v>-2.9675952429796051E-3</v>
      </c>
      <c r="N122" s="68">
        <f t="shared" ca="1" si="26"/>
        <v>9.8615774944550727E-7</v>
      </c>
      <c r="O122" s="96">
        <f t="shared" ca="1" si="27"/>
        <v>71391954.022696599</v>
      </c>
      <c r="P122" s="68">
        <f t="shared" ca="1" si="28"/>
        <v>9919798.6817621011</v>
      </c>
      <c r="Q122" s="68">
        <f t="shared" ca="1" si="29"/>
        <v>47285.113939119692</v>
      </c>
      <c r="R122" s="31">
        <f t="shared" ca="1" si="17"/>
        <v>-9.9305475651925018E-4</v>
      </c>
    </row>
    <row r="123" spans="1:18" x14ac:dyDescent="0.2">
      <c r="A123" s="76">
        <v>2976.5</v>
      </c>
      <c r="B123" s="76">
        <v>-1.5156499939621426E-3</v>
      </c>
      <c r="C123" s="76">
        <v>1</v>
      </c>
      <c r="D123" s="77">
        <f t="shared" si="18"/>
        <v>0.29765000000000003</v>
      </c>
      <c r="E123" s="77">
        <f t="shared" si="18"/>
        <v>-1.5156499939621426E-3</v>
      </c>
      <c r="F123" s="68">
        <f t="shared" si="19"/>
        <v>0.29765000000000003</v>
      </c>
      <c r="G123" s="68">
        <f t="shared" si="19"/>
        <v>-1.5156499939621426E-3</v>
      </c>
      <c r="H123" s="68">
        <f t="shared" si="20"/>
        <v>8.859552250000001E-2</v>
      </c>
      <c r="I123" s="68">
        <f t="shared" si="21"/>
        <v>2.6370457272125006E-2</v>
      </c>
      <c r="J123" s="68">
        <f t="shared" si="22"/>
        <v>7.8491666070480085E-3</v>
      </c>
      <c r="K123" s="68">
        <f t="shared" si="23"/>
        <v>-4.5113322070283176E-4</v>
      </c>
      <c r="L123" s="68">
        <f t="shared" si="24"/>
        <v>-1.3427980314219788E-4</v>
      </c>
      <c r="M123" s="68">
        <f t="shared" ca="1" si="25"/>
        <v>-4.531924012011997E-3</v>
      </c>
      <c r="N123" s="68">
        <f t="shared" ca="1" si="26"/>
        <v>9.0979089519626128E-6</v>
      </c>
      <c r="O123" s="96">
        <f t="shared" ca="1" si="27"/>
        <v>67640121.194075853</v>
      </c>
      <c r="P123" s="68">
        <f t="shared" ca="1" si="28"/>
        <v>19766007.279805318</v>
      </c>
      <c r="Q123" s="68">
        <f t="shared" ca="1" si="29"/>
        <v>97808.715030513951</v>
      </c>
      <c r="R123" s="31">
        <f t="shared" ca="1" si="17"/>
        <v>3.0162740180498544E-3</v>
      </c>
    </row>
    <row r="124" spans="1:18" x14ac:dyDescent="0.2">
      <c r="A124" s="76">
        <v>2979.5</v>
      </c>
      <c r="B124" s="76">
        <v>-4.851949997828342E-3</v>
      </c>
      <c r="C124" s="76">
        <v>0.6</v>
      </c>
      <c r="D124" s="77">
        <f t="shared" si="18"/>
        <v>0.29794999999999999</v>
      </c>
      <c r="E124" s="77">
        <f t="shared" si="18"/>
        <v>-4.851949997828342E-3</v>
      </c>
      <c r="F124" s="68">
        <f t="shared" si="19"/>
        <v>0.17876999999999998</v>
      </c>
      <c r="G124" s="68">
        <f t="shared" si="19"/>
        <v>-2.9111699986970052E-3</v>
      </c>
      <c r="H124" s="68">
        <f t="shared" si="20"/>
        <v>5.3264521499999995E-2</v>
      </c>
      <c r="I124" s="68">
        <f t="shared" si="21"/>
        <v>1.5870164180925E-2</v>
      </c>
      <c r="J124" s="68">
        <f t="shared" si="22"/>
        <v>4.7285154177066037E-3</v>
      </c>
      <c r="K124" s="68">
        <f t="shared" si="23"/>
        <v>-8.6738310111177271E-4</v>
      </c>
      <c r="L124" s="68">
        <f t="shared" si="24"/>
        <v>-2.5843679497625265E-4</v>
      </c>
      <c r="M124" s="68">
        <f t="shared" ca="1" si="25"/>
        <v>-4.5431649893431366E-3</v>
      </c>
      <c r="N124" s="68">
        <f t="shared" ca="1" si="26"/>
        <v>5.7208908879125011E-8</v>
      </c>
      <c r="O124" s="96">
        <f t="shared" ca="1" si="27"/>
        <v>24341332.525862221</v>
      </c>
      <c r="P124" s="68">
        <f t="shared" ca="1" si="28"/>
        <v>7143856.1870128913</v>
      </c>
      <c r="Q124" s="68">
        <f t="shared" ca="1" si="29"/>
        <v>36025.856396986666</v>
      </c>
      <c r="R124" s="31">
        <f t="shared" ca="1" si="17"/>
        <v>-3.0878500848520538E-4</v>
      </c>
    </row>
    <row r="125" spans="1:18" x14ac:dyDescent="0.2">
      <c r="A125" s="76">
        <v>3338.5</v>
      </c>
      <c r="B125" s="76">
        <v>-7.5958500019623898E-3</v>
      </c>
      <c r="C125" s="76">
        <v>0.6</v>
      </c>
      <c r="D125" s="77">
        <f t="shared" si="18"/>
        <v>0.33384999999999998</v>
      </c>
      <c r="E125" s="77">
        <f t="shared" si="18"/>
        <v>-7.5958500019623898E-3</v>
      </c>
      <c r="F125" s="68">
        <f t="shared" si="19"/>
        <v>0.20030999999999999</v>
      </c>
      <c r="G125" s="68">
        <f t="shared" si="19"/>
        <v>-4.5575100011774339E-3</v>
      </c>
      <c r="H125" s="68">
        <f t="shared" si="20"/>
        <v>6.6873493499999992E-2</v>
      </c>
      <c r="I125" s="68">
        <f t="shared" si="21"/>
        <v>2.2325715804974996E-2</v>
      </c>
      <c r="J125" s="68">
        <f t="shared" si="22"/>
        <v>7.4534402214909016E-3</v>
      </c>
      <c r="K125" s="68">
        <f t="shared" si="23"/>
        <v>-1.5215247138930861E-3</v>
      </c>
      <c r="L125" s="68">
        <f t="shared" si="24"/>
        <v>-5.0796102573320682E-4</v>
      </c>
      <c r="M125" s="68">
        <f t="shared" ca="1" si="25"/>
        <v>-5.9659963099162727E-3</v>
      </c>
      <c r="N125" s="68">
        <f t="shared" ca="1" si="26"/>
        <v>1.5938538344858155E-6</v>
      </c>
      <c r="O125" s="96">
        <f t="shared" ca="1" si="27"/>
        <v>23241939.65523817</v>
      </c>
      <c r="P125" s="68">
        <f t="shared" ca="1" si="28"/>
        <v>10952958.080319118</v>
      </c>
      <c r="Q125" s="68">
        <f t="shared" ca="1" si="29"/>
        <v>204039.227313954</v>
      </c>
      <c r="R125" s="31">
        <f t="shared" ca="1" si="17"/>
        <v>-1.6298536920461171E-3</v>
      </c>
    </row>
    <row r="126" spans="1:18" x14ac:dyDescent="0.2">
      <c r="A126" s="76">
        <v>3338.5</v>
      </c>
      <c r="B126" s="76">
        <v>3.5041500013903715E-3</v>
      </c>
      <c r="C126" s="76">
        <v>0.1</v>
      </c>
      <c r="D126" s="77">
        <f t="shared" si="18"/>
        <v>0.33384999999999998</v>
      </c>
      <c r="E126" s="77">
        <f t="shared" si="18"/>
        <v>3.5041500013903715E-3</v>
      </c>
      <c r="F126" s="68">
        <f t="shared" si="19"/>
        <v>3.3384999999999998E-2</v>
      </c>
      <c r="G126" s="68">
        <f t="shared" si="19"/>
        <v>3.5041500013903719E-4</v>
      </c>
      <c r="H126" s="68">
        <f t="shared" si="20"/>
        <v>1.1145582249999999E-2</v>
      </c>
      <c r="I126" s="68">
        <f t="shared" si="21"/>
        <v>3.7209526341624994E-3</v>
      </c>
      <c r="J126" s="68">
        <f t="shared" si="22"/>
        <v>1.2422400369151503E-3</v>
      </c>
      <c r="K126" s="68">
        <f t="shared" si="23"/>
        <v>1.1698604779641756E-4</v>
      </c>
      <c r="L126" s="68">
        <f t="shared" si="24"/>
        <v>3.9055792056833998E-5</v>
      </c>
      <c r="M126" s="68">
        <f t="shared" ca="1" si="25"/>
        <v>-5.9659963099162727E-3</v>
      </c>
      <c r="N126" s="68">
        <f t="shared" ca="1" si="26"/>
        <v>8.9683671157554837E-6</v>
      </c>
      <c r="O126" s="96">
        <f t="shared" ca="1" si="27"/>
        <v>645609.43486772699</v>
      </c>
      <c r="P126" s="68">
        <f t="shared" ca="1" si="28"/>
        <v>304248.83556441986</v>
      </c>
      <c r="Q126" s="68">
        <f t="shared" ca="1" si="29"/>
        <v>5667.756314276493</v>
      </c>
      <c r="R126" s="31">
        <f t="shared" ca="1" si="17"/>
        <v>9.4701463113066441E-3</v>
      </c>
    </row>
    <row r="127" spans="1:18" x14ac:dyDescent="0.2">
      <c r="A127" s="76">
        <v>3416.5</v>
      </c>
      <c r="B127" s="76">
        <v>-5.6396499930997379E-3</v>
      </c>
      <c r="C127" s="76">
        <v>0.4</v>
      </c>
      <c r="D127" s="77">
        <f t="shared" si="18"/>
        <v>0.34165000000000001</v>
      </c>
      <c r="E127" s="77">
        <f t="shared" si="18"/>
        <v>-5.6396499930997379E-3</v>
      </c>
      <c r="F127" s="68">
        <f t="shared" si="19"/>
        <v>0.13666</v>
      </c>
      <c r="G127" s="68">
        <f t="shared" si="19"/>
        <v>-2.2558599972398951E-3</v>
      </c>
      <c r="H127" s="68">
        <f t="shared" si="20"/>
        <v>4.6689889000000005E-2</v>
      </c>
      <c r="I127" s="68">
        <f t="shared" si="21"/>
        <v>1.5951600576850002E-2</v>
      </c>
      <c r="J127" s="68">
        <f t="shared" si="22"/>
        <v>5.449864337080803E-3</v>
      </c>
      <c r="K127" s="68">
        <f t="shared" si="23"/>
        <v>-7.7071456805701021E-4</v>
      </c>
      <c r="L127" s="68">
        <f t="shared" si="24"/>
        <v>-2.6331463217667755E-4</v>
      </c>
      <c r="M127" s="68">
        <f t="shared" ca="1" si="25"/>
        <v>-6.2955044521475038E-3</v>
      </c>
      <c r="N127" s="68">
        <f t="shared" ca="1" si="26"/>
        <v>1.7205802858113508E-7</v>
      </c>
      <c r="O127" s="96">
        <f t="shared" ca="1" si="27"/>
        <v>10222599.732226497</v>
      </c>
      <c r="P127" s="68">
        <f t="shared" ca="1" si="28"/>
        <v>5289252.6798173049</v>
      </c>
      <c r="Q127" s="68">
        <f t="shared" ca="1" si="29"/>
        <v>115398.81095574165</v>
      </c>
      <c r="R127" s="31">
        <f t="shared" ca="1" si="17"/>
        <v>6.5585445904776593E-4</v>
      </c>
    </row>
    <row r="128" spans="1:18" x14ac:dyDescent="0.2">
      <c r="A128" s="76">
        <v>3629.5</v>
      </c>
      <c r="B128" s="76">
        <v>-9.3169499959913082E-3</v>
      </c>
      <c r="C128" s="76">
        <v>0.1</v>
      </c>
      <c r="D128" s="77">
        <f t="shared" si="18"/>
        <v>0.36294999999999999</v>
      </c>
      <c r="E128" s="77">
        <f t="shared" si="18"/>
        <v>-9.3169499959913082E-3</v>
      </c>
      <c r="F128" s="68">
        <f t="shared" si="19"/>
        <v>3.6295000000000001E-2</v>
      </c>
      <c r="G128" s="68">
        <f t="shared" si="19"/>
        <v>-9.3169499959913085E-4</v>
      </c>
      <c r="H128" s="68">
        <f t="shared" si="20"/>
        <v>1.3173270250000001E-2</v>
      </c>
      <c r="I128" s="68">
        <f t="shared" si="21"/>
        <v>4.7812384372374998E-3</v>
      </c>
      <c r="J128" s="68">
        <f t="shared" si="22"/>
        <v>1.7353504907953506E-3</v>
      </c>
      <c r="K128" s="68">
        <f t="shared" si="23"/>
        <v>-3.3815870010450456E-4</v>
      </c>
      <c r="L128" s="68">
        <f t="shared" si="24"/>
        <v>-1.2273470020292992E-4</v>
      </c>
      <c r="M128" s="68">
        <f t="shared" ca="1" si="25"/>
        <v>-7.2323552983335603E-3</v>
      </c>
      <c r="N128" s="68">
        <f t="shared" ca="1" si="26"/>
        <v>4.3455350535027972E-7</v>
      </c>
      <c r="O128" s="96">
        <f t="shared" ca="1" si="27"/>
        <v>620524.50614102825</v>
      </c>
      <c r="P128" s="68">
        <f t="shared" ca="1" si="28"/>
        <v>408774.88100422436</v>
      </c>
      <c r="Q128" s="68">
        <f t="shared" ca="1" si="29"/>
        <v>12441.449687806578</v>
      </c>
      <c r="R128" s="31">
        <f t="shared" ca="1" si="17"/>
        <v>-2.0845946976577479E-3</v>
      </c>
    </row>
    <row r="129" spans="1:18" x14ac:dyDescent="0.2">
      <c r="A129" s="76">
        <v>3633.5</v>
      </c>
      <c r="B129" s="76">
        <v>-1.586535000387812E-2</v>
      </c>
      <c r="C129" s="76">
        <v>0.6</v>
      </c>
      <c r="D129" s="77">
        <f t="shared" si="18"/>
        <v>0.36335000000000001</v>
      </c>
      <c r="E129" s="77">
        <f t="shared" si="18"/>
        <v>-1.586535000387812E-2</v>
      </c>
      <c r="F129" s="68">
        <f t="shared" si="19"/>
        <v>0.21801000000000001</v>
      </c>
      <c r="G129" s="68">
        <f t="shared" si="19"/>
        <v>-9.5192100023268715E-3</v>
      </c>
      <c r="H129" s="68">
        <f t="shared" si="20"/>
        <v>7.92139335E-2</v>
      </c>
      <c r="I129" s="68">
        <f t="shared" si="21"/>
        <v>2.8782382737225002E-2</v>
      </c>
      <c r="J129" s="68">
        <f t="shared" si="22"/>
        <v>1.0458078767570704E-2</v>
      </c>
      <c r="K129" s="68">
        <f t="shared" si="23"/>
        <v>-3.4588049543454688E-3</v>
      </c>
      <c r="L129" s="68">
        <f t="shared" si="24"/>
        <v>-1.2567567801614261E-3</v>
      </c>
      <c r="M129" s="68">
        <f t="shared" ca="1" si="25"/>
        <v>-7.2504674457811082E-3</v>
      </c>
      <c r="N129" s="68">
        <f t="shared" ca="1" si="26"/>
        <v>4.4529720893882471E-5</v>
      </c>
      <c r="O129" s="96">
        <f t="shared" ca="1" si="27"/>
        <v>22326403.273444545</v>
      </c>
      <c r="P129" s="68">
        <f t="shared" ca="1" si="28"/>
        <v>14771986.96585984</v>
      </c>
      <c r="Q129" s="68">
        <f t="shared" ca="1" si="29"/>
        <v>451947.56610673229</v>
      </c>
      <c r="R129" s="31">
        <f t="shared" ca="1" si="17"/>
        <v>-8.6148825580970121E-3</v>
      </c>
    </row>
    <row r="130" spans="1:18" x14ac:dyDescent="0.2">
      <c r="A130" s="76">
        <v>3640.5</v>
      </c>
      <c r="B130" s="76">
        <v>-4.4500499934656546E-3</v>
      </c>
      <c r="C130" s="76">
        <v>0.8</v>
      </c>
      <c r="D130" s="77">
        <f t="shared" si="18"/>
        <v>0.36404999999999998</v>
      </c>
      <c r="E130" s="77">
        <f t="shared" si="18"/>
        <v>-4.4500499934656546E-3</v>
      </c>
      <c r="F130" s="68">
        <f t="shared" si="19"/>
        <v>0.29124</v>
      </c>
      <c r="G130" s="68">
        <f t="shared" si="19"/>
        <v>-3.560039994772524E-3</v>
      </c>
      <c r="H130" s="68">
        <f t="shared" si="20"/>
        <v>0.10602592199999999</v>
      </c>
      <c r="I130" s="68">
        <f t="shared" si="21"/>
        <v>3.8598736904099998E-2</v>
      </c>
      <c r="J130" s="68">
        <f t="shared" si="22"/>
        <v>1.4051870169937603E-2</v>
      </c>
      <c r="K130" s="68">
        <f t="shared" si="23"/>
        <v>-1.2960325600969373E-3</v>
      </c>
      <c r="L130" s="68">
        <f t="shared" si="24"/>
        <v>-4.7182065350329002E-4</v>
      </c>
      <c r="M130" s="68">
        <f t="shared" ca="1" si="25"/>
        <v>-7.2822097179078117E-3</v>
      </c>
      <c r="N130" s="68">
        <f t="shared" ca="1" si="26"/>
        <v>6.4169029638018211E-6</v>
      </c>
      <c r="O130" s="96">
        <f t="shared" ca="1" si="27"/>
        <v>39652553.035501748</v>
      </c>
      <c r="P130" s="68">
        <f t="shared" ca="1" si="28"/>
        <v>26436331.211365547</v>
      </c>
      <c r="Q130" s="68">
        <f t="shared" ca="1" si="29"/>
        <v>816162.39850175136</v>
      </c>
      <c r="R130" s="31">
        <f t="shared" ca="1" si="17"/>
        <v>2.8321597244421572E-3</v>
      </c>
    </row>
    <row r="131" spans="1:18" x14ac:dyDescent="0.2">
      <c r="A131" s="76">
        <v>3667</v>
      </c>
      <c r="B131" s="76">
        <v>-9.270700000342913E-3</v>
      </c>
      <c r="C131" s="76">
        <v>0.8</v>
      </c>
      <c r="D131" s="77">
        <f t="shared" si="18"/>
        <v>0.36670000000000003</v>
      </c>
      <c r="E131" s="77">
        <f t="shared" si="18"/>
        <v>-9.270700000342913E-3</v>
      </c>
      <c r="F131" s="68">
        <f t="shared" si="19"/>
        <v>0.29336000000000001</v>
      </c>
      <c r="G131" s="68">
        <f t="shared" si="19"/>
        <v>-7.4165600002743309E-3</v>
      </c>
      <c r="H131" s="68">
        <f t="shared" si="20"/>
        <v>0.10757511200000001</v>
      </c>
      <c r="I131" s="68">
        <f t="shared" si="21"/>
        <v>3.9447793570400007E-2</v>
      </c>
      <c r="J131" s="68">
        <f t="shared" si="22"/>
        <v>1.4465505902265684E-2</v>
      </c>
      <c r="K131" s="68">
        <f t="shared" si="23"/>
        <v>-2.7196525521005974E-3</v>
      </c>
      <c r="L131" s="68">
        <f t="shared" si="24"/>
        <v>-9.9729659085528912E-4</v>
      </c>
      <c r="M131" s="68">
        <f t="shared" ca="1" si="25"/>
        <v>-7.4029073976017825E-3</v>
      </c>
      <c r="N131" s="68">
        <f t="shared" ca="1" si="26"/>
        <v>2.7909193654835894E-6</v>
      </c>
      <c r="O131" s="96">
        <f t="shared" ca="1" si="27"/>
        <v>39505469.637170695</v>
      </c>
      <c r="P131" s="68">
        <f t="shared" ca="1" si="28"/>
        <v>27104859.741095666</v>
      </c>
      <c r="Q131" s="68">
        <f t="shared" ca="1" si="29"/>
        <v>865204.39676910487</v>
      </c>
      <c r="R131" s="31">
        <f t="shared" ca="1" si="17"/>
        <v>-1.8677926027411305E-3</v>
      </c>
    </row>
    <row r="132" spans="1:18" x14ac:dyDescent="0.2">
      <c r="A132" s="76">
        <v>3667</v>
      </c>
      <c r="B132" s="76">
        <v>2.9292999970493838E-3</v>
      </c>
      <c r="C132" s="76">
        <v>1</v>
      </c>
      <c r="D132" s="77">
        <f t="shared" si="18"/>
        <v>0.36670000000000003</v>
      </c>
      <c r="E132" s="77">
        <f t="shared" si="18"/>
        <v>2.9292999970493838E-3</v>
      </c>
      <c r="F132" s="68">
        <f t="shared" si="19"/>
        <v>0.36670000000000003</v>
      </c>
      <c r="G132" s="68">
        <f t="shared" si="19"/>
        <v>2.9292999970493838E-3</v>
      </c>
      <c r="H132" s="68">
        <f t="shared" si="20"/>
        <v>0.13446889000000001</v>
      </c>
      <c r="I132" s="68">
        <f t="shared" si="21"/>
        <v>4.9309741963000003E-2</v>
      </c>
      <c r="J132" s="68">
        <f t="shared" si="22"/>
        <v>1.8081882377832103E-2</v>
      </c>
      <c r="K132" s="68">
        <f t="shared" si="23"/>
        <v>1.074174308918009E-3</v>
      </c>
      <c r="L132" s="68">
        <f t="shared" si="24"/>
        <v>3.9389971908023396E-4</v>
      </c>
      <c r="M132" s="68">
        <f t="shared" ca="1" si="25"/>
        <v>-7.4029073976017825E-3</v>
      </c>
      <c r="N132" s="68">
        <f t="shared" ca="1" si="26"/>
        <v>1.0675450964608422E-4</v>
      </c>
      <c r="O132" s="96">
        <f t="shared" ca="1" si="27"/>
        <v>61727296.308079205</v>
      </c>
      <c r="P132" s="68">
        <f t="shared" ca="1" si="28"/>
        <v>42351343.345461987</v>
      </c>
      <c r="Q132" s="68">
        <f t="shared" ca="1" si="29"/>
        <v>1351881.8699517271</v>
      </c>
      <c r="R132" s="31">
        <f t="shared" ca="1" si="17"/>
        <v>1.0332207394651165E-2</v>
      </c>
    </row>
    <row r="133" spans="1:18" x14ac:dyDescent="0.2">
      <c r="A133" s="76">
        <v>4029</v>
      </c>
      <c r="B133" s="76">
        <v>-7.8509000013582408E-3</v>
      </c>
      <c r="C133" s="76">
        <v>0.1</v>
      </c>
      <c r="D133" s="77">
        <f t="shared" si="18"/>
        <v>0.40289999999999998</v>
      </c>
      <c r="E133" s="77">
        <f t="shared" si="18"/>
        <v>-7.8509000013582408E-3</v>
      </c>
      <c r="F133" s="68">
        <f t="shared" si="19"/>
        <v>4.0289999999999999E-2</v>
      </c>
      <c r="G133" s="68">
        <f t="shared" si="19"/>
        <v>-7.8509000013582408E-4</v>
      </c>
      <c r="H133" s="68">
        <f t="shared" si="20"/>
        <v>1.6232840999999998E-2</v>
      </c>
      <c r="I133" s="68">
        <f t="shared" si="21"/>
        <v>6.5402116388999986E-3</v>
      </c>
      <c r="J133" s="68">
        <f t="shared" si="22"/>
        <v>2.6350512693128093E-3</v>
      </c>
      <c r="K133" s="68">
        <f t="shared" si="23"/>
        <v>-3.1631276105472349E-4</v>
      </c>
      <c r="L133" s="68">
        <f t="shared" si="24"/>
        <v>-1.2744241142894808E-4</v>
      </c>
      <c r="M133" s="68">
        <f t="shared" ca="1" si="25"/>
        <v>-9.1357258987364957E-3</v>
      </c>
      <c r="N133" s="68">
        <f t="shared" ca="1" si="26"/>
        <v>1.6507775865738382E-7</v>
      </c>
      <c r="O133" s="96">
        <f t="shared" ca="1" si="27"/>
        <v>585693.66312537238</v>
      </c>
      <c r="P133" s="68">
        <f t="shared" ca="1" si="28"/>
        <v>581246.50308566331</v>
      </c>
      <c r="Q133" s="68">
        <f t="shared" ca="1" si="29"/>
        <v>26436.038122045466</v>
      </c>
      <c r="R133" s="31">
        <f t="shared" ca="1" si="17"/>
        <v>1.2848258973782549E-3</v>
      </c>
    </row>
    <row r="134" spans="1:18" x14ac:dyDescent="0.2">
      <c r="A134" s="76">
        <v>4126.5</v>
      </c>
      <c r="B134" s="76">
        <v>-9.2306499936967157E-3</v>
      </c>
      <c r="C134" s="76">
        <v>0.6</v>
      </c>
      <c r="D134" s="77">
        <f t="shared" si="18"/>
        <v>0.41265000000000002</v>
      </c>
      <c r="E134" s="77">
        <f t="shared" si="18"/>
        <v>-9.2306499936967157E-3</v>
      </c>
      <c r="F134" s="68">
        <f t="shared" si="19"/>
        <v>0.24759</v>
      </c>
      <c r="G134" s="68">
        <f t="shared" si="19"/>
        <v>-5.5383899962180294E-3</v>
      </c>
      <c r="H134" s="68">
        <f t="shared" si="20"/>
        <v>0.1021680135</v>
      </c>
      <c r="I134" s="68">
        <f t="shared" si="21"/>
        <v>4.2159630770775003E-2</v>
      </c>
      <c r="J134" s="68">
        <f t="shared" si="22"/>
        <v>1.7397171637560306E-2</v>
      </c>
      <c r="K134" s="68">
        <f t="shared" si="23"/>
        <v>-2.2854166319393699E-3</v>
      </c>
      <c r="L134" s="68">
        <f t="shared" si="24"/>
        <v>-9.430771731697811E-4</v>
      </c>
      <c r="M134" s="68">
        <f t="shared" ca="1" si="25"/>
        <v>-9.6292106472953016E-3</v>
      </c>
      <c r="N134" s="68">
        <f t="shared" ca="1" si="26"/>
        <v>9.5310356758159199E-8</v>
      </c>
      <c r="O134" s="96">
        <f t="shared" ca="1" si="27"/>
        <v>20776900.966279436</v>
      </c>
      <c r="P134" s="68">
        <f t="shared" ca="1" si="28"/>
        <v>22631226.69543783</v>
      </c>
      <c r="Q134" s="68">
        <f t="shared" ca="1" si="29"/>
        <v>1105964.5147828951</v>
      </c>
      <c r="R134" s="31">
        <f t="shared" ca="1" si="17"/>
        <v>3.985606535985859E-4</v>
      </c>
    </row>
    <row r="135" spans="1:18" x14ac:dyDescent="0.2">
      <c r="A135" s="76">
        <v>4445</v>
      </c>
      <c r="B135" s="76">
        <v>-3.284500002337154E-3</v>
      </c>
      <c r="C135" s="76">
        <v>0.1</v>
      </c>
      <c r="D135" s="77">
        <f t="shared" si="18"/>
        <v>0.44450000000000001</v>
      </c>
      <c r="E135" s="77">
        <f t="shared" si="18"/>
        <v>-3.284500002337154E-3</v>
      </c>
      <c r="F135" s="68">
        <f t="shared" si="19"/>
        <v>4.4450000000000003E-2</v>
      </c>
      <c r="G135" s="68">
        <f t="shared" si="19"/>
        <v>-3.2845000023371543E-4</v>
      </c>
      <c r="H135" s="68">
        <f t="shared" si="20"/>
        <v>1.9758025000000002E-2</v>
      </c>
      <c r="I135" s="68">
        <f t="shared" si="21"/>
        <v>8.7824421125000003E-3</v>
      </c>
      <c r="J135" s="68">
        <f t="shared" si="22"/>
        <v>3.9037955190062501E-3</v>
      </c>
      <c r="K135" s="68">
        <f t="shared" si="23"/>
        <v>-1.4599602510388652E-4</v>
      </c>
      <c r="L135" s="68">
        <f t="shared" si="24"/>
        <v>-6.4895233158677554E-5</v>
      </c>
      <c r="M135" s="68">
        <f t="shared" ca="1" si="25"/>
        <v>-1.1320438531529241E-2</v>
      </c>
      <c r="N135" s="68">
        <f t="shared" ca="1" si="26"/>
        <v>6.4576308044953891E-6</v>
      </c>
      <c r="O135" s="96">
        <f t="shared" ca="1" si="27"/>
        <v>549061.35946355888</v>
      </c>
      <c r="P135" s="68">
        <f t="shared" ca="1" si="28"/>
        <v>798612.50557178305</v>
      </c>
      <c r="Q135" s="68">
        <f t="shared" ca="1" si="29"/>
        <v>47227.445619718354</v>
      </c>
      <c r="R135" s="31">
        <f t="shared" ca="1" si="17"/>
        <v>8.0359385291920871E-3</v>
      </c>
    </row>
    <row r="136" spans="1:18" x14ac:dyDescent="0.2">
      <c r="A136" s="76">
        <v>4748</v>
      </c>
      <c r="B136" s="76">
        <v>-1.5050799993332475E-2</v>
      </c>
      <c r="C136" s="76">
        <v>0.6</v>
      </c>
      <c r="D136" s="77">
        <f t="shared" si="18"/>
        <v>0.4748</v>
      </c>
      <c r="E136" s="77">
        <f t="shared" si="18"/>
        <v>-1.5050799993332475E-2</v>
      </c>
      <c r="F136" s="68">
        <f t="shared" si="19"/>
        <v>0.28487999999999997</v>
      </c>
      <c r="G136" s="68">
        <f t="shared" si="19"/>
        <v>-9.0304799959994853E-3</v>
      </c>
      <c r="H136" s="68">
        <f t="shared" si="20"/>
        <v>0.13526102399999998</v>
      </c>
      <c r="I136" s="68">
        <f t="shared" si="21"/>
        <v>6.4221934195199989E-2</v>
      </c>
      <c r="J136" s="68">
        <f t="shared" si="22"/>
        <v>3.0492574355880955E-2</v>
      </c>
      <c r="K136" s="68">
        <f t="shared" si="23"/>
        <v>-4.2876719021005556E-3</v>
      </c>
      <c r="L136" s="68">
        <f t="shared" si="24"/>
        <v>-2.0357866191173437E-3</v>
      </c>
      <c r="M136" s="68">
        <f t="shared" ca="1" si="25"/>
        <v>-1.3041895801142922E-2</v>
      </c>
      <c r="N136" s="68">
        <f t="shared" ca="1" si="26"/>
        <v>2.4214176320380562E-6</v>
      </c>
      <c r="O136" s="96">
        <f t="shared" ca="1" si="27"/>
        <v>18800190.981335245</v>
      </c>
      <c r="P136" s="68">
        <f t="shared" ca="1" si="28"/>
        <v>35373907.76774095</v>
      </c>
      <c r="Q136" s="68">
        <f t="shared" ca="1" si="29"/>
        <v>2399783.3010858768</v>
      </c>
      <c r="R136" s="31">
        <f t="shared" ca="1" si="17"/>
        <v>-2.0089041921895531E-3</v>
      </c>
    </row>
    <row r="137" spans="1:18" x14ac:dyDescent="0.2">
      <c r="A137" s="76">
        <v>4780.5</v>
      </c>
      <c r="B137" s="76">
        <v>-1.2144050000642892E-2</v>
      </c>
      <c r="C137" s="76">
        <v>0.1</v>
      </c>
      <c r="D137" s="77">
        <f t="shared" si="18"/>
        <v>0.47804999999999997</v>
      </c>
      <c r="E137" s="77">
        <f t="shared" si="18"/>
        <v>-1.2144050000642892E-2</v>
      </c>
      <c r="F137" s="68">
        <f t="shared" si="19"/>
        <v>4.7805E-2</v>
      </c>
      <c r="G137" s="68">
        <f t="shared" si="19"/>
        <v>-1.2144050000642893E-3</v>
      </c>
      <c r="H137" s="68">
        <f t="shared" si="20"/>
        <v>2.2853180250000001E-2</v>
      </c>
      <c r="I137" s="68">
        <f t="shared" si="21"/>
        <v>1.0924962818512499E-2</v>
      </c>
      <c r="J137" s="68">
        <f t="shared" si="22"/>
        <v>5.2226784753898999E-3</v>
      </c>
      <c r="K137" s="68">
        <f t="shared" si="23"/>
        <v>-5.8054631028073343E-4</v>
      </c>
      <c r="L137" s="68">
        <f t="shared" si="24"/>
        <v>-2.7753016362970463E-4</v>
      </c>
      <c r="M137" s="68">
        <f t="shared" ca="1" si="25"/>
        <v>-1.3233056482095792E-2</v>
      </c>
      <c r="N137" s="68">
        <f t="shared" ca="1" si="26"/>
        <v>1.1859351166464258E-7</v>
      </c>
      <c r="O137" s="96">
        <f t="shared" ca="1" si="27"/>
        <v>519344.49402246927</v>
      </c>
      <c r="P137" s="68">
        <f t="shared" ca="1" si="28"/>
        <v>1003677.5979386729</v>
      </c>
      <c r="Q137" s="68">
        <f t="shared" ca="1" si="29"/>
        <v>68969.905577743397</v>
      </c>
      <c r="R137" s="31">
        <f t="shared" ca="1" si="17"/>
        <v>1.0890064814529001E-3</v>
      </c>
    </row>
    <row r="138" spans="1:18" x14ac:dyDescent="0.2">
      <c r="A138" s="76">
        <v>4780.5</v>
      </c>
      <c r="B138" s="76">
        <v>-1.1744050003471784E-2</v>
      </c>
      <c r="C138" s="76">
        <v>1</v>
      </c>
      <c r="D138" s="77">
        <f t="shared" si="18"/>
        <v>0.47804999999999997</v>
      </c>
      <c r="E138" s="77">
        <f t="shared" si="18"/>
        <v>-1.1744050003471784E-2</v>
      </c>
      <c r="F138" s="68">
        <f t="shared" si="19"/>
        <v>0.47804999999999997</v>
      </c>
      <c r="G138" s="68">
        <f t="shared" si="19"/>
        <v>-1.1744050003471784E-2</v>
      </c>
      <c r="H138" s="68">
        <f t="shared" si="20"/>
        <v>0.22853180249999996</v>
      </c>
      <c r="I138" s="68">
        <f t="shared" si="21"/>
        <v>0.10924962818512497</v>
      </c>
      <c r="J138" s="68">
        <f t="shared" si="22"/>
        <v>5.222678475389899E-2</v>
      </c>
      <c r="K138" s="68">
        <f t="shared" si="23"/>
        <v>-5.6142431041596866E-3</v>
      </c>
      <c r="L138" s="68">
        <f t="shared" si="24"/>
        <v>-2.6838889159435382E-3</v>
      </c>
      <c r="M138" s="68">
        <f t="shared" ca="1" si="25"/>
        <v>-1.3233056482095792E-2</v>
      </c>
      <c r="N138" s="68">
        <f t="shared" ca="1" si="26"/>
        <v>2.2171402933842678E-6</v>
      </c>
      <c r="O138" s="96">
        <f t="shared" ca="1" si="27"/>
        <v>51934449.402246937</v>
      </c>
      <c r="P138" s="68">
        <f t="shared" ca="1" si="28"/>
        <v>100367759.79386728</v>
      </c>
      <c r="Q138" s="68">
        <f t="shared" ca="1" si="29"/>
        <v>6896990.5577743379</v>
      </c>
      <c r="R138" s="31">
        <f t="shared" ca="1" si="17"/>
        <v>1.4890064786240078E-3</v>
      </c>
    </row>
    <row r="139" spans="1:18" x14ac:dyDescent="0.2">
      <c r="A139" s="76">
        <v>4849.5</v>
      </c>
      <c r="B139" s="76">
        <v>-1.4178949997585732E-2</v>
      </c>
      <c r="C139" s="76">
        <v>1</v>
      </c>
      <c r="D139" s="77">
        <f t="shared" si="18"/>
        <v>0.48494999999999999</v>
      </c>
      <c r="E139" s="77">
        <f t="shared" si="18"/>
        <v>-1.4178949997585732E-2</v>
      </c>
      <c r="F139" s="68">
        <f t="shared" si="19"/>
        <v>0.48494999999999999</v>
      </c>
      <c r="G139" s="68">
        <f t="shared" si="19"/>
        <v>-1.4178949997585732E-2</v>
      </c>
      <c r="H139" s="68">
        <f t="shared" si="20"/>
        <v>0.2351765025</v>
      </c>
      <c r="I139" s="68">
        <f t="shared" si="21"/>
        <v>0.11404884488737499</v>
      </c>
      <c r="J139" s="68">
        <f t="shared" si="22"/>
        <v>5.5307987328132503E-2</v>
      </c>
      <c r="K139" s="68">
        <f t="shared" si="23"/>
        <v>-6.8760818013292009E-3</v>
      </c>
      <c r="L139" s="68">
        <f t="shared" si="24"/>
        <v>-3.3345558695545958E-3</v>
      </c>
      <c r="M139" s="68">
        <f t="shared" ca="1" si="25"/>
        <v>-1.3643090503384945E-2</v>
      </c>
      <c r="N139" s="68">
        <f t="shared" ca="1" si="26"/>
        <v>2.871453975251239E-7</v>
      </c>
      <c r="O139" s="96">
        <f t="shared" ca="1" si="27"/>
        <v>51322148.467379682</v>
      </c>
      <c r="P139" s="68">
        <f t="shared" ca="1" si="28"/>
        <v>104928228.69257763</v>
      </c>
      <c r="Q139" s="68">
        <f t="shared" ca="1" si="29"/>
        <v>7402061.2420317782</v>
      </c>
      <c r="R139" s="31">
        <f t="shared" ca="1" si="17"/>
        <v>-5.3585949420078757E-4</v>
      </c>
    </row>
    <row r="140" spans="1:18" x14ac:dyDescent="0.2">
      <c r="A140" s="76">
        <v>5139.5</v>
      </c>
      <c r="B140" s="76">
        <v>-1.7187949990329798E-2</v>
      </c>
      <c r="C140" s="76">
        <v>1</v>
      </c>
      <c r="D140" s="77">
        <f t="shared" si="18"/>
        <v>0.51395000000000002</v>
      </c>
      <c r="E140" s="77">
        <f t="shared" si="18"/>
        <v>-1.7187949990329798E-2</v>
      </c>
      <c r="F140" s="68">
        <f t="shared" si="19"/>
        <v>0.51395000000000002</v>
      </c>
      <c r="G140" s="68">
        <f t="shared" si="19"/>
        <v>-1.7187949990329798E-2</v>
      </c>
      <c r="H140" s="68">
        <f t="shared" si="20"/>
        <v>0.26414460249999999</v>
      </c>
      <c r="I140" s="68">
        <f t="shared" si="21"/>
        <v>0.13575711845487501</v>
      </c>
      <c r="J140" s="68">
        <f t="shared" si="22"/>
        <v>6.9772371029883012E-2</v>
      </c>
      <c r="K140" s="68">
        <f t="shared" si="23"/>
        <v>-8.8337468975299999E-3</v>
      </c>
      <c r="L140" s="68">
        <f t="shared" si="24"/>
        <v>-4.5401042179855433E-3</v>
      </c>
      <c r="M140" s="68">
        <f t="shared" ca="1" si="25"/>
        <v>-1.542863653712938E-2</v>
      </c>
      <c r="N140" s="68">
        <f t="shared" ca="1" si="26"/>
        <v>3.0951838266119805E-6</v>
      </c>
      <c r="O140" s="96">
        <f t="shared" ca="1" si="27"/>
        <v>48747017.514421836</v>
      </c>
      <c r="P140" s="68">
        <f t="shared" ca="1" si="28"/>
        <v>125418533.24113125</v>
      </c>
      <c r="Q140" s="68">
        <f t="shared" ca="1" si="29"/>
        <v>9749972.8191584144</v>
      </c>
      <c r="R140" s="31">
        <f t="shared" ca="1" si="17"/>
        <v>-1.7593134532004184E-3</v>
      </c>
    </row>
    <row r="141" spans="1:18" x14ac:dyDescent="0.2">
      <c r="A141" s="76">
        <v>5209.5</v>
      </c>
      <c r="B141" s="76">
        <v>-1.573495000047842E-2</v>
      </c>
      <c r="C141" s="76">
        <v>1</v>
      </c>
      <c r="D141" s="77">
        <f t="shared" si="18"/>
        <v>0.52095000000000002</v>
      </c>
      <c r="E141" s="77">
        <f t="shared" si="18"/>
        <v>-1.573495000047842E-2</v>
      </c>
      <c r="F141" s="68">
        <f t="shared" si="19"/>
        <v>0.52095000000000002</v>
      </c>
      <c r="G141" s="68">
        <f t="shared" si="19"/>
        <v>-1.573495000047842E-2</v>
      </c>
      <c r="H141" s="68">
        <f t="shared" si="20"/>
        <v>0.27138890250000003</v>
      </c>
      <c r="I141" s="68">
        <f t="shared" si="21"/>
        <v>0.14138004875737503</v>
      </c>
      <c r="J141" s="68">
        <f t="shared" si="22"/>
        <v>7.3651936400154522E-2</v>
      </c>
      <c r="K141" s="68">
        <f t="shared" si="23"/>
        <v>-8.1971222027492335E-3</v>
      </c>
      <c r="L141" s="68">
        <f t="shared" si="24"/>
        <v>-4.2702908115222135E-3</v>
      </c>
      <c r="M141" s="68">
        <f t="shared" ca="1" si="25"/>
        <v>-1.5874689565214997E-2</v>
      </c>
      <c r="N141" s="68">
        <f t="shared" ca="1" si="26"/>
        <v>1.9527145952767934E-8</v>
      </c>
      <c r="O141" s="96">
        <f t="shared" ca="1" si="27"/>
        <v>48125410.929362945</v>
      </c>
      <c r="P141" s="68">
        <f t="shared" ca="1" si="28"/>
        <v>130691313.32742533</v>
      </c>
      <c r="Q141" s="68">
        <f t="shared" ca="1" si="29"/>
        <v>10372593.17350137</v>
      </c>
      <c r="R141" s="31">
        <f t="shared" ca="1" si="17"/>
        <v>1.3973956473657678E-4</v>
      </c>
    </row>
    <row r="142" spans="1:18" x14ac:dyDescent="0.2">
      <c r="A142" s="76">
        <v>5742</v>
      </c>
      <c r="B142" s="76">
        <v>-1.8078199995215982E-2</v>
      </c>
      <c r="C142" s="76">
        <v>1</v>
      </c>
      <c r="D142" s="77">
        <f t="shared" si="18"/>
        <v>0.57420000000000004</v>
      </c>
      <c r="E142" s="77">
        <f t="shared" si="18"/>
        <v>-1.8078199995215982E-2</v>
      </c>
      <c r="F142" s="68">
        <f t="shared" si="19"/>
        <v>0.57420000000000004</v>
      </c>
      <c r="G142" s="68">
        <f t="shared" si="19"/>
        <v>-1.8078199995215982E-2</v>
      </c>
      <c r="H142" s="68">
        <f t="shared" si="20"/>
        <v>0.32970564000000008</v>
      </c>
      <c r="I142" s="68">
        <f t="shared" si="21"/>
        <v>0.18931697848800005</v>
      </c>
      <c r="J142" s="68">
        <f t="shared" si="22"/>
        <v>0.10870580904780965</v>
      </c>
      <c r="K142" s="68">
        <f t="shared" si="23"/>
        <v>-1.0380502437253018E-2</v>
      </c>
      <c r="L142" s="68">
        <f t="shared" si="24"/>
        <v>-5.9604844994706838E-3</v>
      </c>
      <c r="M142" s="68">
        <f t="shared" ca="1" si="25"/>
        <v>-1.9459602816320351E-2</v>
      </c>
      <c r="N142" s="68">
        <f t="shared" ca="1" si="26"/>
        <v>1.908273754155109E-6</v>
      </c>
      <c r="O142" s="96">
        <f t="shared" ca="1" si="27"/>
        <v>43406921.233768746</v>
      </c>
      <c r="P142" s="68">
        <f t="shared" ca="1" si="28"/>
        <v>175139976.12983951</v>
      </c>
      <c r="Q142" s="68">
        <f t="shared" ca="1" si="29"/>
        <v>15857696.364505829</v>
      </c>
      <c r="R142" s="31">
        <f t="shared" ca="1" si="17"/>
        <v>1.3814028211043688E-3</v>
      </c>
    </row>
    <row r="143" spans="1:18" x14ac:dyDescent="0.2">
      <c r="A143" s="76">
        <v>5807.5</v>
      </c>
      <c r="B143" s="76">
        <v>-2.3220749993924983E-2</v>
      </c>
      <c r="C143" s="76">
        <v>1</v>
      </c>
      <c r="D143" s="77">
        <f t="shared" si="18"/>
        <v>0.58074999999999999</v>
      </c>
      <c r="E143" s="77">
        <f t="shared" si="18"/>
        <v>-2.3220749993924983E-2</v>
      </c>
      <c r="F143" s="68">
        <f t="shared" si="19"/>
        <v>0.58074999999999999</v>
      </c>
      <c r="G143" s="68">
        <f t="shared" si="19"/>
        <v>-2.3220749993924983E-2</v>
      </c>
      <c r="H143" s="68">
        <f t="shared" si="20"/>
        <v>0.33727056249999998</v>
      </c>
      <c r="I143" s="68">
        <f t="shared" si="21"/>
        <v>0.19586987917187498</v>
      </c>
      <c r="J143" s="68">
        <f t="shared" si="22"/>
        <v>0.1137514323290664</v>
      </c>
      <c r="K143" s="68">
        <f t="shared" si="23"/>
        <v>-1.3485450558971934E-2</v>
      </c>
      <c r="L143" s="68">
        <f t="shared" si="24"/>
        <v>-7.8316754121229501E-3</v>
      </c>
      <c r="M143" s="68">
        <f t="shared" ca="1" si="25"/>
        <v>-1.9923970808319331E-2</v>
      </c>
      <c r="N143" s="68">
        <f t="shared" ca="1" si="26"/>
        <v>1.0868752998642667E-5</v>
      </c>
      <c r="O143" s="96">
        <f t="shared" ca="1" si="27"/>
        <v>42828741.071931981</v>
      </c>
      <c r="P143" s="68">
        <f t="shared" ca="1" si="28"/>
        <v>181153322.29319316</v>
      </c>
      <c r="Q143" s="68">
        <f t="shared" ca="1" si="29"/>
        <v>16627259.918908626</v>
      </c>
      <c r="R143" s="31">
        <f t="shared" ca="1" si="17"/>
        <v>-3.2967791856056521E-3</v>
      </c>
    </row>
    <row r="144" spans="1:18" x14ac:dyDescent="0.2">
      <c r="A144" s="76">
        <v>5807.5</v>
      </c>
      <c r="B144" s="76">
        <v>-2.317074999155011E-2</v>
      </c>
      <c r="C144" s="76">
        <v>1</v>
      </c>
      <c r="D144" s="77">
        <f t="shared" si="18"/>
        <v>0.58074999999999999</v>
      </c>
      <c r="E144" s="77">
        <f t="shared" si="18"/>
        <v>-2.317074999155011E-2</v>
      </c>
      <c r="F144" s="68">
        <f t="shared" si="19"/>
        <v>0.58074999999999999</v>
      </c>
      <c r="G144" s="68">
        <f t="shared" si="19"/>
        <v>-2.317074999155011E-2</v>
      </c>
      <c r="H144" s="68">
        <f t="shared" si="20"/>
        <v>0.33727056249999998</v>
      </c>
      <c r="I144" s="68">
        <f t="shared" si="21"/>
        <v>0.19586987917187498</v>
      </c>
      <c r="J144" s="68">
        <f t="shared" si="22"/>
        <v>0.1137514323290664</v>
      </c>
      <c r="K144" s="68">
        <f t="shared" si="23"/>
        <v>-1.3456413057592726E-2</v>
      </c>
      <c r="L144" s="68">
        <f t="shared" si="24"/>
        <v>-7.8148118831969753E-3</v>
      </c>
      <c r="M144" s="68">
        <f t="shared" ca="1" si="25"/>
        <v>-1.9923970808319331E-2</v>
      </c>
      <c r="N144" s="68">
        <f t="shared" ca="1" si="26"/>
        <v>1.0541575064660727E-5</v>
      </c>
      <c r="O144" s="96">
        <f t="shared" ca="1" si="27"/>
        <v>42828741.071931981</v>
      </c>
      <c r="P144" s="68">
        <f t="shared" ca="1" si="28"/>
        <v>181153322.29319316</v>
      </c>
      <c r="Q144" s="68">
        <f t="shared" ca="1" si="29"/>
        <v>16627259.918908626</v>
      </c>
      <c r="R144" s="31">
        <f t="shared" ca="1" si="17"/>
        <v>-3.2467791832307795E-3</v>
      </c>
    </row>
    <row r="145" spans="1:18" x14ac:dyDescent="0.2">
      <c r="A145" s="76">
        <v>5807.5</v>
      </c>
      <c r="B145" s="76">
        <v>-2.1420749995741062E-2</v>
      </c>
      <c r="C145" s="76">
        <v>1</v>
      </c>
      <c r="D145" s="77">
        <f t="shared" si="18"/>
        <v>0.58074999999999999</v>
      </c>
      <c r="E145" s="77">
        <f t="shared" si="18"/>
        <v>-2.1420749995741062E-2</v>
      </c>
      <c r="F145" s="68">
        <f t="shared" si="19"/>
        <v>0.58074999999999999</v>
      </c>
      <c r="G145" s="68">
        <f t="shared" si="19"/>
        <v>-2.1420749995741062E-2</v>
      </c>
      <c r="H145" s="68">
        <f t="shared" si="20"/>
        <v>0.33727056249999998</v>
      </c>
      <c r="I145" s="68">
        <f t="shared" si="21"/>
        <v>0.19586987917187498</v>
      </c>
      <c r="J145" s="68">
        <f t="shared" si="22"/>
        <v>0.1137514323290664</v>
      </c>
      <c r="K145" s="68">
        <f t="shared" si="23"/>
        <v>-1.2440100560026621E-2</v>
      </c>
      <c r="L145" s="68">
        <f t="shared" si="24"/>
        <v>-7.2245884002354599E-3</v>
      </c>
      <c r="M145" s="68">
        <f t="shared" ca="1" si="25"/>
        <v>-1.9923970808319331E-2</v>
      </c>
      <c r="N145" s="68">
        <f t="shared" ca="1" si="26"/>
        <v>2.2403479358988577E-6</v>
      </c>
      <c r="O145" s="96">
        <f t="shared" ca="1" si="27"/>
        <v>42828741.071931981</v>
      </c>
      <c r="P145" s="68">
        <f t="shared" ca="1" si="28"/>
        <v>181153322.29319316</v>
      </c>
      <c r="Q145" s="68">
        <f t="shared" ca="1" si="29"/>
        <v>16627259.918908626</v>
      </c>
      <c r="R145" s="31">
        <f t="shared" ref="R145:R208" ca="1" si="30">+E145-M145</f>
        <v>-1.4967791874217311E-3</v>
      </c>
    </row>
    <row r="146" spans="1:18" x14ac:dyDescent="0.2">
      <c r="A146" s="76">
        <v>5807.5</v>
      </c>
      <c r="B146" s="76">
        <v>-2.1420749995741062E-2</v>
      </c>
      <c r="C146" s="76">
        <v>1</v>
      </c>
      <c r="D146" s="77">
        <f t="shared" ref="D146:E209" si="31">A146/A$18</f>
        <v>0.58074999999999999</v>
      </c>
      <c r="E146" s="77">
        <f t="shared" si="31"/>
        <v>-2.1420749995741062E-2</v>
      </c>
      <c r="F146" s="68">
        <f t="shared" ref="F146:G209" si="32">$C146*D146</f>
        <v>0.58074999999999999</v>
      </c>
      <c r="G146" s="68">
        <f t="shared" si="32"/>
        <v>-2.1420749995741062E-2</v>
      </c>
      <c r="H146" s="68">
        <f t="shared" ref="H146:H209" si="33">C146*D146*D146</f>
        <v>0.33727056249999998</v>
      </c>
      <c r="I146" s="68">
        <f t="shared" ref="I146:I209" si="34">C146*D146*D146*D146</f>
        <v>0.19586987917187498</v>
      </c>
      <c r="J146" s="68">
        <f t="shared" ref="J146:J209" si="35">C146*D146*D146*D146*D146</f>
        <v>0.1137514323290664</v>
      </c>
      <c r="K146" s="68">
        <f t="shared" ref="K146:K209" si="36">C146*E146*D146</f>
        <v>-1.2440100560026621E-2</v>
      </c>
      <c r="L146" s="68">
        <f t="shared" ref="L146:L209" si="37">C146*E146*D146*D146</f>
        <v>-7.2245884002354599E-3</v>
      </c>
      <c r="M146" s="68">
        <f t="shared" ca="1" si="25"/>
        <v>-1.9923970808319331E-2</v>
      </c>
      <c r="N146" s="68">
        <f t="shared" ref="N146:N209" ca="1" si="38">C146*(M146-E146)^2</f>
        <v>2.2403479358988577E-6</v>
      </c>
      <c r="O146" s="96">
        <f t="shared" ref="O146:O209" ca="1" si="39">(C146*O$1-O$2*F146+O$3*H146)^2</f>
        <v>42828741.071931981</v>
      </c>
      <c r="P146" s="68">
        <f t="shared" ref="P146:P209" ca="1" si="40">(-C146*O$2+O$4*F146-O$5*H146)^2</f>
        <v>181153322.29319316</v>
      </c>
      <c r="Q146" s="68">
        <f t="shared" ref="Q146:Q209" ca="1" si="41">+(C146*O$3-F146*O$5+H146*O$6)^2</f>
        <v>16627259.918908626</v>
      </c>
      <c r="R146" s="31">
        <f t="shared" ca="1" si="30"/>
        <v>-1.4967791874217311E-3</v>
      </c>
    </row>
    <row r="147" spans="1:18" x14ac:dyDescent="0.2">
      <c r="A147" s="76">
        <v>5895</v>
      </c>
      <c r="B147" s="76">
        <v>-1.9729499996174127E-2</v>
      </c>
      <c r="C147" s="76">
        <v>1</v>
      </c>
      <c r="D147" s="77">
        <f t="shared" si="31"/>
        <v>0.58950000000000002</v>
      </c>
      <c r="E147" s="77">
        <f t="shared" si="31"/>
        <v>-1.9729499996174127E-2</v>
      </c>
      <c r="F147" s="68">
        <f t="shared" si="32"/>
        <v>0.58950000000000002</v>
      </c>
      <c r="G147" s="68">
        <f t="shared" si="32"/>
        <v>-1.9729499996174127E-2</v>
      </c>
      <c r="H147" s="68">
        <f t="shared" si="33"/>
        <v>0.34751025000000002</v>
      </c>
      <c r="I147" s="68">
        <f t="shared" si="34"/>
        <v>0.20485729237500003</v>
      </c>
      <c r="J147" s="68">
        <f t="shared" si="35"/>
        <v>0.12076337385506253</v>
      </c>
      <c r="K147" s="68">
        <f t="shared" si="36"/>
        <v>-1.1630540247744648E-2</v>
      </c>
      <c r="L147" s="68">
        <f t="shared" si="37"/>
        <v>-6.8562034760454704E-3</v>
      </c>
      <c r="M147" s="68">
        <f t="shared" ref="M147:M210" ca="1" si="42">+E$4+E$5*D147+E$6*D147^2</f>
        <v>-2.0552309906547869E-2</v>
      </c>
      <c r="N147" s="68">
        <f t="shared" ca="1" si="38"/>
        <v>6.7701614860924598E-7</v>
      </c>
      <c r="O147" s="96">
        <f t="shared" ca="1" si="39"/>
        <v>42057468.337561481</v>
      </c>
      <c r="P147" s="68">
        <f t="shared" ca="1" si="40"/>
        <v>189378815.05978423</v>
      </c>
      <c r="Q147" s="68">
        <f t="shared" ca="1" si="41"/>
        <v>17688956.453888733</v>
      </c>
      <c r="R147" s="31">
        <f t="shared" ca="1" si="30"/>
        <v>8.228099103737424E-4</v>
      </c>
    </row>
    <row r="148" spans="1:18" x14ac:dyDescent="0.2">
      <c r="A148" s="76">
        <v>6225.5</v>
      </c>
      <c r="B148" s="76">
        <v>-2.3838549997890368E-2</v>
      </c>
      <c r="C148" s="76">
        <v>1</v>
      </c>
      <c r="D148" s="77">
        <f t="shared" si="31"/>
        <v>0.62255000000000005</v>
      </c>
      <c r="E148" s="77">
        <f t="shared" si="31"/>
        <v>-2.3838549997890368E-2</v>
      </c>
      <c r="F148" s="68">
        <f t="shared" si="32"/>
        <v>0.62255000000000005</v>
      </c>
      <c r="G148" s="68">
        <f t="shared" si="32"/>
        <v>-2.3838549997890368E-2</v>
      </c>
      <c r="H148" s="68">
        <f t="shared" si="33"/>
        <v>0.38756850250000008</v>
      </c>
      <c r="I148" s="68">
        <f t="shared" si="34"/>
        <v>0.24128077123137506</v>
      </c>
      <c r="J148" s="68">
        <f t="shared" si="35"/>
        <v>0.15020934413009257</v>
      </c>
      <c r="K148" s="68">
        <f t="shared" si="36"/>
        <v>-1.4840689301186649E-2</v>
      </c>
      <c r="L148" s="68">
        <f t="shared" si="37"/>
        <v>-9.2390711244537491E-3</v>
      </c>
      <c r="M148" s="68">
        <f t="shared" ca="1" si="42"/>
        <v>-2.3008192300459258E-2</v>
      </c>
      <c r="N148" s="68">
        <f t="shared" ca="1" si="38"/>
        <v>6.8949390568309432E-7</v>
      </c>
      <c r="O148" s="96">
        <f t="shared" ca="1" si="39"/>
        <v>39158254.268873788</v>
      </c>
      <c r="P148" s="68">
        <f t="shared" ca="1" si="40"/>
        <v>222475838.03109783</v>
      </c>
      <c r="Q148" s="68">
        <f t="shared" ca="1" si="41"/>
        <v>22055500.092394076</v>
      </c>
      <c r="R148" s="31">
        <f t="shared" ca="1" si="30"/>
        <v>-8.3035769743110971E-4</v>
      </c>
    </row>
    <row r="149" spans="1:18" x14ac:dyDescent="0.2">
      <c r="A149" s="76">
        <v>6225.5</v>
      </c>
      <c r="B149" s="76">
        <v>-2.3828550001780968E-2</v>
      </c>
      <c r="C149" s="76">
        <v>1</v>
      </c>
      <c r="D149" s="77">
        <f t="shared" si="31"/>
        <v>0.62255000000000005</v>
      </c>
      <c r="E149" s="77">
        <f t="shared" si="31"/>
        <v>-2.3828550001780968E-2</v>
      </c>
      <c r="F149" s="68">
        <f t="shared" si="32"/>
        <v>0.62255000000000005</v>
      </c>
      <c r="G149" s="68">
        <f t="shared" si="32"/>
        <v>-2.3828550001780968E-2</v>
      </c>
      <c r="H149" s="68">
        <f t="shared" si="33"/>
        <v>0.38756850250000008</v>
      </c>
      <c r="I149" s="68">
        <f t="shared" si="34"/>
        <v>0.24128077123137506</v>
      </c>
      <c r="J149" s="68">
        <f t="shared" si="35"/>
        <v>0.15020934413009257</v>
      </c>
      <c r="K149" s="68">
        <f t="shared" si="36"/>
        <v>-1.4834463803608743E-2</v>
      </c>
      <c r="L149" s="68">
        <f t="shared" si="37"/>
        <v>-9.2351954409366239E-3</v>
      </c>
      <c r="M149" s="68">
        <f t="shared" ca="1" si="42"/>
        <v>-2.3008192300459258E-2</v>
      </c>
      <c r="N149" s="68">
        <f t="shared" ca="1" si="38"/>
        <v>6.7298675811783953E-7</v>
      </c>
      <c r="O149" s="96">
        <f t="shared" ca="1" si="39"/>
        <v>39158254.268873788</v>
      </c>
      <c r="P149" s="68">
        <f t="shared" ca="1" si="40"/>
        <v>222475838.03109783</v>
      </c>
      <c r="Q149" s="68">
        <f t="shared" ca="1" si="41"/>
        <v>22055500.092394076</v>
      </c>
      <c r="R149" s="31">
        <f t="shared" ca="1" si="30"/>
        <v>-8.2035770132170976E-4</v>
      </c>
    </row>
    <row r="150" spans="1:18" x14ac:dyDescent="0.2">
      <c r="A150" s="76">
        <v>6279</v>
      </c>
      <c r="B150" s="76">
        <v>-2.5075899997318629E-2</v>
      </c>
      <c r="C150" s="76">
        <v>1</v>
      </c>
      <c r="D150" s="77">
        <f t="shared" si="31"/>
        <v>0.62790000000000001</v>
      </c>
      <c r="E150" s="77">
        <f t="shared" si="31"/>
        <v>-2.5075899997318629E-2</v>
      </c>
      <c r="F150" s="68">
        <f t="shared" si="32"/>
        <v>0.62790000000000001</v>
      </c>
      <c r="G150" s="68">
        <f t="shared" si="32"/>
        <v>-2.5075899997318629E-2</v>
      </c>
      <c r="H150" s="68">
        <f t="shared" si="33"/>
        <v>0.39425841</v>
      </c>
      <c r="I150" s="68">
        <f t="shared" si="34"/>
        <v>0.24755485563900001</v>
      </c>
      <c r="J150" s="68">
        <f t="shared" si="35"/>
        <v>0.15543969385572812</v>
      </c>
      <c r="K150" s="68">
        <f t="shared" si="36"/>
        <v>-1.5745157608316369E-2</v>
      </c>
      <c r="L150" s="68">
        <f t="shared" si="37"/>
        <v>-9.8863844622618484E-3</v>
      </c>
      <c r="M150" s="68">
        <f t="shared" ca="1" si="42"/>
        <v>-2.3418017384280496E-2</v>
      </c>
      <c r="N150" s="68">
        <f t="shared" ca="1" si="38"/>
        <v>2.7485747586141497E-6</v>
      </c>
      <c r="O150" s="96">
        <f t="shared" ca="1" si="39"/>
        <v>38691401.532298386</v>
      </c>
      <c r="P150" s="68">
        <f t="shared" ca="1" si="40"/>
        <v>228141302.79271558</v>
      </c>
      <c r="Q150" s="68">
        <f t="shared" ca="1" si="41"/>
        <v>22816661.484454907</v>
      </c>
      <c r="R150" s="31">
        <f t="shared" ca="1" si="30"/>
        <v>-1.6578826130381336E-3</v>
      </c>
    </row>
    <row r="151" spans="1:18" x14ac:dyDescent="0.2">
      <c r="A151" s="76">
        <v>6633</v>
      </c>
      <c r="B151" s="76">
        <v>-3.3959299995331094E-2</v>
      </c>
      <c r="C151" s="76">
        <v>1</v>
      </c>
      <c r="D151" s="77">
        <f t="shared" si="31"/>
        <v>0.6633</v>
      </c>
      <c r="E151" s="77">
        <f t="shared" si="31"/>
        <v>-3.3959299995331094E-2</v>
      </c>
      <c r="F151" s="68">
        <f t="shared" si="32"/>
        <v>0.6633</v>
      </c>
      <c r="G151" s="68">
        <f t="shared" si="32"/>
        <v>-3.3959299995331094E-2</v>
      </c>
      <c r="H151" s="68">
        <f t="shared" si="33"/>
        <v>0.43996689</v>
      </c>
      <c r="I151" s="68">
        <f t="shared" si="34"/>
        <v>0.29183003813699998</v>
      </c>
      <c r="J151" s="68">
        <f t="shared" si="35"/>
        <v>0.1935708642962721</v>
      </c>
      <c r="K151" s="68">
        <f t="shared" si="36"/>
        <v>-2.2525203686903115E-2</v>
      </c>
      <c r="L151" s="68">
        <f t="shared" si="37"/>
        <v>-1.4940967605522836E-2</v>
      </c>
      <c r="M151" s="68">
        <f t="shared" ca="1" si="42"/>
        <v>-2.6215961906276765E-2</v>
      </c>
      <c r="N151" s="68">
        <f t="shared" ca="1" si="38"/>
        <v>5.9959284761399546E-5</v>
      </c>
      <c r="O151" s="96">
        <f t="shared" ca="1" si="39"/>
        <v>35623836.005540691</v>
      </c>
      <c r="P151" s="68">
        <f t="shared" ca="1" si="40"/>
        <v>267859753.34004837</v>
      </c>
      <c r="Q151" s="68">
        <f t="shared" ca="1" si="41"/>
        <v>28249362.595183019</v>
      </c>
      <c r="R151" s="31">
        <f t="shared" ca="1" si="30"/>
        <v>-7.7433380890543288E-3</v>
      </c>
    </row>
    <row r="152" spans="1:18" x14ac:dyDescent="0.2">
      <c r="A152" s="76">
        <v>6678</v>
      </c>
      <c r="B152" s="76">
        <v>-3.0103799996140879E-2</v>
      </c>
      <c r="C152" s="76">
        <v>0.6</v>
      </c>
      <c r="D152" s="77">
        <f t="shared" si="31"/>
        <v>0.66779999999999995</v>
      </c>
      <c r="E152" s="77">
        <f t="shared" si="31"/>
        <v>-3.0103799996140879E-2</v>
      </c>
      <c r="F152" s="68">
        <f t="shared" si="32"/>
        <v>0.40067999999999998</v>
      </c>
      <c r="G152" s="68">
        <f t="shared" si="32"/>
        <v>-1.8062279997684526E-2</v>
      </c>
      <c r="H152" s="68">
        <f t="shared" si="33"/>
        <v>0.26757410399999998</v>
      </c>
      <c r="I152" s="68">
        <f t="shared" si="34"/>
        <v>0.17868598665119997</v>
      </c>
      <c r="J152" s="68">
        <f t="shared" si="35"/>
        <v>0.11932650188567133</v>
      </c>
      <c r="K152" s="68">
        <f t="shared" si="36"/>
        <v>-1.2061990582453726E-2</v>
      </c>
      <c r="L152" s="68">
        <f t="shared" si="37"/>
        <v>-8.0549973109625972E-3</v>
      </c>
      <c r="M152" s="68">
        <f t="shared" ca="1" si="42"/>
        <v>-2.6582362470073249E-2</v>
      </c>
      <c r="N152" s="68">
        <f t="shared" ca="1" si="38"/>
        <v>7.4403133499983823E-6</v>
      </c>
      <c r="O152" s="96">
        <f t="shared" ca="1" si="39"/>
        <v>12685283.304748271</v>
      </c>
      <c r="P152" s="68">
        <f t="shared" ca="1" si="40"/>
        <v>98349032.057792351</v>
      </c>
      <c r="Q152" s="68">
        <f t="shared" ca="1" si="41"/>
        <v>10436551.249145828</v>
      </c>
      <c r="R152" s="31">
        <f t="shared" ca="1" si="30"/>
        <v>-3.5214375260676292E-3</v>
      </c>
    </row>
    <row r="153" spans="1:18" x14ac:dyDescent="0.2">
      <c r="A153" s="76">
        <v>6682</v>
      </c>
      <c r="B153" s="76">
        <v>-2.3952199990162626E-2</v>
      </c>
      <c r="C153" s="76">
        <v>0.2</v>
      </c>
      <c r="D153" s="77">
        <f t="shared" si="31"/>
        <v>0.66820000000000002</v>
      </c>
      <c r="E153" s="77">
        <f t="shared" si="31"/>
        <v>-2.3952199990162626E-2</v>
      </c>
      <c r="F153" s="68">
        <f t="shared" si="32"/>
        <v>0.13364000000000001</v>
      </c>
      <c r="G153" s="68">
        <f t="shared" si="32"/>
        <v>-4.7904399980325252E-3</v>
      </c>
      <c r="H153" s="68">
        <f t="shared" si="33"/>
        <v>8.9298248000000011E-2</v>
      </c>
      <c r="I153" s="68">
        <f t="shared" si="34"/>
        <v>5.9669089313600009E-2</v>
      </c>
      <c r="J153" s="68">
        <f t="shared" si="35"/>
        <v>3.9870885479347529E-2</v>
      </c>
      <c r="K153" s="68">
        <f t="shared" si="36"/>
        <v>-3.2009720066853336E-3</v>
      </c>
      <c r="L153" s="68">
        <f t="shared" si="37"/>
        <v>-2.13888949486714E-3</v>
      </c>
      <c r="M153" s="68">
        <f t="shared" ca="1" si="42"/>
        <v>-2.661504853586083E-2</v>
      </c>
      <c r="N153" s="68">
        <f t="shared" ca="1" si="38"/>
        <v>1.4181524754654083E-6</v>
      </c>
      <c r="O153" s="96">
        <f t="shared" ca="1" si="39"/>
        <v>1408101.5853707129</v>
      </c>
      <c r="P153" s="68">
        <f t="shared" ca="1" si="40"/>
        <v>10946754.144202022</v>
      </c>
      <c r="Q153" s="68">
        <f t="shared" ca="1" si="41"/>
        <v>1162274.1571651993</v>
      </c>
      <c r="R153" s="31">
        <f t="shared" ca="1" si="30"/>
        <v>2.6628485456982043E-3</v>
      </c>
    </row>
    <row r="154" spans="1:18" x14ac:dyDescent="0.2">
      <c r="A154" s="76">
        <v>6719.5</v>
      </c>
      <c r="B154" s="76">
        <v>-2.8305949992500246E-2</v>
      </c>
      <c r="C154" s="76">
        <v>1</v>
      </c>
      <c r="D154" s="77">
        <f t="shared" si="31"/>
        <v>0.67195000000000005</v>
      </c>
      <c r="E154" s="77">
        <f t="shared" si="31"/>
        <v>-2.8305949992500246E-2</v>
      </c>
      <c r="F154" s="68">
        <f t="shared" si="32"/>
        <v>0.67195000000000005</v>
      </c>
      <c r="G154" s="68">
        <f t="shared" si="32"/>
        <v>-2.8305949992500246E-2</v>
      </c>
      <c r="H154" s="68">
        <f t="shared" si="33"/>
        <v>0.45151680250000004</v>
      </c>
      <c r="I154" s="68">
        <f t="shared" si="34"/>
        <v>0.30339671543987506</v>
      </c>
      <c r="J154" s="68">
        <f t="shared" si="35"/>
        <v>0.20386742293982407</v>
      </c>
      <c r="K154" s="68">
        <f t="shared" si="36"/>
        <v>-1.9020183097460543E-2</v>
      </c>
      <c r="L154" s="68">
        <f t="shared" si="37"/>
        <v>-1.2780612032338613E-2</v>
      </c>
      <c r="M154" s="68">
        <f t="shared" ca="1" si="42"/>
        <v>-2.6922410395255773E-2</v>
      </c>
      <c r="N154" s="68">
        <f t="shared" ca="1" si="38"/>
        <v>1.9141818171433966E-6</v>
      </c>
      <c r="O154" s="96">
        <f t="shared" ca="1" si="39"/>
        <v>34880721.085692078</v>
      </c>
      <c r="P154" s="68">
        <f t="shared" ca="1" si="40"/>
        <v>278166684.61875874</v>
      </c>
      <c r="Q154" s="68">
        <f t="shared" ca="1" si="41"/>
        <v>29684152.314821396</v>
      </c>
      <c r="R154" s="31">
        <f t="shared" ca="1" si="30"/>
        <v>-1.3835395972444722E-3</v>
      </c>
    </row>
    <row r="155" spans="1:18" x14ac:dyDescent="0.2">
      <c r="A155" s="76">
        <v>7008.5</v>
      </c>
      <c r="B155" s="76">
        <v>-2.8702849995170254E-2</v>
      </c>
      <c r="C155" s="76">
        <v>0.2</v>
      </c>
      <c r="D155" s="77">
        <f t="shared" si="31"/>
        <v>0.70084999999999997</v>
      </c>
      <c r="E155" s="77">
        <f t="shared" si="31"/>
        <v>-2.8702849995170254E-2</v>
      </c>
      <c r="F155" s="68">
        <f t="shared" si="32"/>
        <v>0.14016999999999999</v>
      </c>
      <c r="G155" s="68">
        <f t="shared" si="32"/>
        <v>-5.7405699990340509E-3</v>
      </c>
      <c r="H155" s="68">
        <f t="shared" si="33"/>
        <v>9.8238144499999985E-2</v>
      </c>
      <c r="I155" s="68">
        <f t="shared" si="34"/>
        <v>6.8850203572824981E-2</v>
      </c>
      <c r="J155" s="68">
        <f t="shared" si="35"/>
        <v>4.8253665174014387E-2</v>
      </c>
      <c r="K155" s="68">
        <f t="shared" si="36"/>
        <v>-4.0232784838230146E-3</v>
      </c>
      <c r="L155" s="68">
        <f t="shared" si="37"/>
        <v>-2.8197147253873596E-3</v>
      </c>
      <c r="M155" s="68">
        <f t="shared" ca="1" si="42"/>
        <v>-2.9347533075310715E-2</v>
      </c>
      <c r="N155" s="68">
        <f t="shared" ca="1" si="38"/>
        <v>8.3123254763878245E-8</v>
      </c>
      <c r="O155" s="96">
        <f t="shared" ca="1" si="39"/>
        <v>1296782.3131003275</v>
      </c>
      <c r="P155" s="68">
        <f t="shared" ca="1" si="40"/>
        <v>12574758.776522018</v>
      </c>
      <c r="Q155" s="68">
        <f t="shared" ca="1" si="41"/>
        <v>1391789.1128292454</v>
      </c>
      <c r="R155" s="31">
        <f t="shared" ca="1" si="30"/>
        <v>6.446830801404603E-4</v>
      </c>
    </row>
    <row r="156" spans="1:18" x14ac:dyDescent="0.2">
      <c r="A156" s="76">
        <v>7037.5</v>
      </c>
      <c r="B156" s="76">
        <v>-2.9953749995911494E-2</v>
      </c>
      <c r="C156" s="76">
        <v>1</v>
      </c>
      <c r="D156" s="77">
        <f t="shared" si="31"/>
        <v>0.70374999999999999</v>
      </c>
      <c r="E156" s="77">
        <f t="shared" si="31"/>
        <v>-2.9953749995911494E-2</v>
      </c>
      <c r="F156" s="68">
        <f t="shared" si="32"/>
        <v>0.70374999999999999</v>
      </c>
      <c r="G156" s="68">
        <f t="shared" si="32"/>
        <v>-2.9953749995911494E-2</v>
      </c>
      <c r="H156" s="68">
        <f t="shared" si="33"/>
        <v>0.49526406249999999</v>
      </c>
      <c r="I156" s="68">
        <f t="shared" si="34"/>
        <v>0.34854208398437497</v>
      </c>
      <c r="J156" s="68">
        <f t="shared" si="35"/>
        <v>0.24528649160400387</v>
      </c>
      <c r="K156" s="68">
        <f t="shared" si="36"/>
        <v>-2.1079951559622712E-2</v>
      </c>
      <c r="L156" s="68">
        <f t="shared" si="37"/>
        <v>-1.4835015910084483E-2</v>
      </c>
      <c r="M156" s="68">
        <f t="shared" ca="1" si="42"/>
        <v>-2.9596395420790268E-2</v>
      </c>
      <c r="N156" s="68">
        <f t="shared" ca="1" si="38"/>
        <v>1.2770229236007171E-7</v>
      </c>
      <c r="O156" s="96">
        <f t="shared" ca="1" si="39"/>
        <v>32174582.368203472</v>
      </c>
      <c r="P156" s="68">
        <f t="shared" ca="1" si="40"/>
        <v>318154341.72570544</v>
      </c>
      <c r="Q156" s="68">
        <f t="shared" ca="1" si="41"/>
        <v>35335019.695114821</v>
      </c>
      <c r="R156" s="31">
        <f t="shared" ca="1" si="30"/>
        <v>-3.5735457512122565E-4</v>
      </c>
    </row>
    <row r="157" spans="1:18" x14ac:dyDescent="0.2">
      <c r="A157" s="76">
        <v>7711.5</v>
      </c>
      <c r="B157" s="76">
        <v>-3.5309150000102818E-2</v>
      </c>
      <c r="C157" s="76">
        <v>0.2</v>
      </c>
      <c r="D157" s="77">
        <f t="shared" si="31"/>
        <v>0.77115</v>
      </c>
      <c r="E157" s="77">
        <f t="shared" si="31"/>
        <v>-3.5309150000102818E-2</v>
      </c>
      <c r="F157" s="68">
        <f t="shared" si="32"/>
        <v>0.15423000000000001</v>
      </c>
      <c r="G157" s="68">
        <f t="shared" si="32"/>
        <v>-7.0618300000205641E-3</v>
      </c>
      <c r="H157" s="68">
        <f t="shared" si="33"/>
        <v>0.1189344645</v>
      </c>
      <c r="I157" s="68">
        <f t="shared" si="34"/>
        <v>9.1716312299174999E-2</v>
      </c>
      <c r="J157" s="68">
        <f t="shared" si="35"/>
        <v>7.0727034229508795E-2</v>
      </c>
      <c r="K157" s="68">
        <f t="shared" si="36"/>
        <v>-5.4457302045158584E-3</v>
      </c>
      <c r="L157" s="68">
        <f t="shared" si="37"/>
        <v>-4.1994748472124043E-3</v>
      </c>
      <c r="M157" s="68">
        <f t="shared" ca="1" si="42"/>
        <v>-3.5663448806434815E-2</v>
      </c>
      <c r="N157" s="68">
        <f t="shared" ca="1" si="38"/>
        <v>2.5105528833655605E-8</v>
      </c>
      <c r="O157" s="96">
        <f t="shared" ca="1" si="39"/>
        <v>1064136.8844439103</v>
      </c>
      <c r="P157" s="68">
        <f t="shared" ca="1" si="40"/>
        <v>16571730.743401784</v>
      </c>
      <c r="Q157" s="68">
        <f t="shared" ca="1" si="41"/>
        <v>1974883.5053045694</v>
      </c>
      <c r="R157" s="31">
        <f t="shared" ca="1" si="30"/>
        <v>3.5429880633199712E-4</v>
      </c>
    </row>
    <row r="158" spans="1:18" x14ac:dyDescent="0.2">
      <c r="A158" s="76"/>
      <c r="B158" s="76"/>
      <c r="C158" s="76"/>
      <c r="D158" s="77">
        <f t="shared" si="31"/>
        <v>0</v>
      </c>
      <c r="E158" s="77">
        <f t="shared" si="31"/>
        <v>0</v>
      </c>
      <c r="F158" s="68">
        <f t="shared" si="32"/>
        <v>0</v>
      </c>
      <c r="G158" s="68">
        <f t="shared" si="32"/>
        <v>0</v>
      </c>
      <c r="H158" s="68">
        <f t="shared" si="33"/>
        <v>0</v>
      </c>
      <c r="I158" s="68">
        <f t="shared" si="34"/>
        <v>0</v>
      </c>
      <c r="J158" s="68">
        <f t="shared" si="35"/>
        <v>0</v>
      </c>
      <c r="K158" s="68">
        <f t="shared" si="36"/>
        <v>0</v>
      </c>
      <c r="L158" s="68">
        <f t="shared" si="37"/>
        <v>0</v>
      </c>
      <c r="M158" s="68">
        <f t="shared" ca="1" si="42"/>
        <v>1.3213217445876809E-3</v>
      </c>
      <c r="N158" s="68">
        <f t="shared" ca="1" si="38"/>
        <v>0</v>
      </c>
      <c r="O158" s="96">
        <f t="shared" ca="1" si="39"/>
        <v>0</v>
      </c>
      <c r="P158" s="68">
        <f t="shared" ca="1" si="40"/>
        <v>0</v>
      </c>
      <c r="Q158" s="68">
        <f t="shared" ca="1" si="41"/>
        <v>0</v>
      </c>
      <c r="R158" s="31">
        <f t="shared" ca="1" si="30"/>
        <v>-1.3213217445876809E-3</v>
      </c>
    </row>
    <row r="159" spans="1:18" x14ac:dyDescent="0.2">
      <c r="A159" s="76"/>
      <c r="B159" s="76"/>
      <c r="C159" s="76"/>
      <c r="D159" s="77">
        <f t="shared" si="31"/>
        <v>0</v>
      </c>
      <c r="E159" s="77">
        <f t="shared" si="31"/>
        <v>0</v>
      </c>
      <c r="F159" s="68">
        <f t="shared" si="32"/>
        <v>0</v>
      </c>
      <c r="G159" s="68">
        <f t="shared" si="32"/>
        <v>0</v>
      </c>
      <c r="H159" s="68">
        <f t="shared" si="33"/>
        <v>0</v>
      </c>
      <c r="I159" s="68">
        <f t="shared" si="34"/>
        <v>0</v>
      </c>
      <c r="J159" s="68">
        <f t="shared" si="35"/>
        <v>0</v>
      </c>
      <c r="K159" s="68">
        <f t="shared" si="36"/>
        <v>0</v>
      </c>
      <c r="L159" s="68">
        <f t="shared" si="37"/>
        <v>0</v>
      </c>
      <c r="M159" s="68">
        <f t="shared" ca="1" si="42"/>
        <v>1.3213217445876809E-3</v>
      </c>
      <c r="N159" s="68">
        <f t="shared" ca="1" si="38"/>
        <v>0</v>
      </c>
      <c r="O159" s="96">
        <f t="shared" ca="1" si="39"/>
        <v>0</v>
      </c>
      <c r="P159" s="68">
        <f t="shared" ca="1" si="40"/>
        <v>0</v>
      </c>
      <c r="Q159" s="68">
        <f t="shared" ca="1" si="41"/>
        <v>0</v>
      </c>
      <c r="R159" s="31">
        <f t="shared" ca="1" si="30"/>
        <v>-1.3213217445876809E-3</v>
      </c>
    </row>
    <row r="160" spans="1:18" x14ac:dyDescent="0.2">
      <c r="A160" s="76"/>
      <c r="B160" s="76"/>
      <c r="C160" s="76"/>
      <c r="D160" s="77">
        <f t="shared" si="31"/>
        <v>0</v>
      </c>
      <c r="E160" s="77">
        <f t="shared" si="31"/>
        <v>0</v>
      </c>
      <c r="F160" s="68">
        <f t="shared" si="32"/>
        <v>0</v>
      </c>
      <c r="G160" s="68">
        <f t="shared" si="32"/>
        <v>0</v>
      </c>
      <c r="H160" s="68">
        <f t="shared" si="33"/>
        <v>0</v>
      </c>
      <c r="I160" s="68">
        <f t="shared" si="34"/>
        <v>0</v>
      </c>
      <c r="J160" s="68">
        <f t="shared" si="35"/>
        <v>0</v>
      </c>
      <c r="K160" s="68">
        <f t="shared" si="36"/>
        <v>0</v>
      </c>
      <c r="L160" s="68">
        <f t="shared" si="37"/>
        <v>0</v>
      </c>
      <c r="M160" s="68">
        <f t="shared" ca="1" si="42"/>
        <v>1.3213217445876809E-3</v>
      </c>
      <c r="N160" s="68">
        <f t="shared" ca="1" si="38"/>
        <v>0</v>
      </c>
      <c r="O160" s="96">
        <f t="shared" ca="1" si="39"/>
        <v>0</v>
      </c>
      <c r="P160" s="68">
        <f t="shared" ca="1" si="40"/>
        <v>0</v>
      </c>
      <c r="Q160" s="68">
        <f t="shared" ca="1" si="41"/>
        <v>0</v>
      </c>
      <c r="R160" s="31">
        <f t="shared" ca="1" si="30"/>
        <v>-1.3213217445876809E-3</v>
      </c>
    </row>
    <row r="161" spans="1:18" x14ac:dyDescent="0.2">
      <c r="A161" s="76"/>
      <c r="B161" s="76"/>
      <c r="C161" s="76"/>
      <c r="D161" s="77">
        <f t="shared" si="31"/>
        <v>0</v>
      </c>
      <c r="E161" s="77">
        <f t="shared" si="31"/>
        <v>0</v>
      </c>
      <c r="F161" s="68">
        <f t="shared" si="32"/>
        <v>0</v>
      </c>
      <c r="G161" s="68">
        <f t="shared" si="32"/>
        <v>0</v>
      </c>
      <c r="H161" s="68">
        <f t="shared" si="33"/>
        <v>0</v>
      </c>
      <c r="I161" s="68">
        <f t="shared" si="34"/>
        <v>0</v>
      </c>
      <c r="J161" s="68">
        <f t="shared" si="35"/>
        <v>0</v>
      </c>
      <c r="K161" s="68">
        <f t="shared" si="36"/>
        <v>0</v>
      </c>
      <c r="L161" s="68">
        <f t="shared" si="37"/>
        <v>0</v>
      </c>
      <c r="M161" s="68">
        <f t="shared" ca="1" si="42"/>
        <v>1.3213217445876809E-3</v>
      </c>
      <c r="N161" s="68">
        <f t="shared" ca="1" si="38"/>
        <v>0</v>
      </c>
      <c r="O161" s="96">
        <f t="shared" ca="1" si="39"/>
        <v>0</v>
      </c>
      <c r="P161" s="68">
        <f t="shared" ca="1" si="40"/>
        <v>0</v>
      </c>
      <c r="Q161" s="68">
        <f t="shared" ca="1" si="41"/>
        <v>0</v>
      </c>
      <c r="R161" s="31">
        <f t="shared" ca="1" si="30"/>
        <v>-1.3213217445876809E-3</v>
      </c>
    </row>
    <row r="162" spans="1:18" x14ac:dyDescent="0.2">
      <c r="A162" s="76"/>
      <c r="B162" s="76"/>
      <c r="C162" s="76"/>
      <c r="D162" s="77">
        <f t="shared" si="31"/>
        <v>0</v>
      </c>
      <c r="E162" s="77">
        <f t="shared" si="31"/>
        <v>0</v>
      </c>
      <c r="F162" s="68">
        <f t="shared" si="32"/>
        <v>0</v>
      </c>
      <c r="G162" s="68">
        <f t="shared" si="32"/>
        <v>0</v>
      </c>
      <c r="H162" s="68">
        <f t="shared" si="33"/>
        <v>0</v>
      </c>
      <c r="I162" s="68">
        <f t="shared" si="34"/>
        <v>0</v>
      </c>
      <c r="J162" s="68">
        <f t="shared" si="35"/>
        <v>0</v>
      </c>
      <c r="K162" s="68">
        <f t="shared" si="36"/>
        <v>0</v>
      </c>
      <c r="L162" s="68">
        <f t="shared" si="37"/>
        <v>0</v>
      </c>
      <c r="M162" s="68">
        <f t="shared" ca="1" si="42"/>
        <v>1.3213217445876809E-3</v>
      </c>
      <c r="N162" s="68">
        <f t="shared" ca="1" si="38"/>
        <v>0</v>
      </c>
      <c r="O162" s="96">
        <f t="shared" ca="1" si="39"/>
        <v>0</v>
      </c>
      <c r="P162" s="68">
        <f t="shared" ca="1" si="40"/>
        <v>0</v>
      </c>
      <c r="Q162" s="68">
        <f t="shared" ca="1" si="41"/>
        <v>0</v>
      </c>
      <c r="R162" s="31">
        <f t="shared" ca="1" si="30"/>
        <v>-1.3213217445876809E-3</v>
      </c>
    </row>
    <row r="163" spans="1:18" x14ac:dyDescent="0.2">
      <c r="A163" s="76"/>
      <c r="B163" s="76"/>
      <c r="C163" s="76"/>
      <c r="D163" s="77">
        <f t="shared" si="31"/>
        <v>0</v>
      </c>
      <c r="E163" s="77">
        <f t="shared" si="31"/>
        <v>0</v>
      </c>
      <c r="F163" s="68">
        <f t="shared" si="32"/>
        <v>0</v>
      </c>
      <c r="G163" s="68">
        <f t="shared" si="32"/>
        <v>0</v>
      </c>
      <c r="H163" s="68">
        <f t="shared" si="33"/>
        <v>0</v>
      </c>
      <c r="I163" s="68">
        <f t="shared" si="34"/>
        <v>0</v>
      </c>
      <c r="J163" s="68">
        <f t="shared" si="35"/>
        <v>0</v>
      </c>
      <c r="K163" s="68">
        <f t="shared" si="36"/>
        <v>0</v>
      </c>
      <c r="L163" s="68">
        <f t="shared" si="37"/>
        <v>0</v>
      </c>
      <c r="M163" s="68">
        <f t="shared" ca="1" si="42"/>
        <v>1.3213217445876809E-3</v>
      </c>
      <c r="N163" s="68">
        <f t="shared" ca="1" si="38"/>
        <v>0</v>
      </c>
      <c r="O163" s="96">
        <f t="shared" ca="1" si="39"/>
        <v>0</v>
      </c>
      <c r="P163" s="68">
        <f t="shared" ca="1" si="40"/>
        <v>0</v>
      </c>
      <c r="Q163" s="68">
        <f t="shared" ca="1" si="41"/>
        <v>0</v>
      </c>
      <c r="R163" s="31">
        <f t="shared" ca="1" si="30"/>
        <v>-1.3213217445876809E-3</v>
      </c>
    </row>
    <row r="164" spans="1:18" x14ac:dyDescent="0.2">
      <c r="A164" s="76"/>
      <c r="B164" s="76"/>
      <c r="C164" s="76"/>
      <c r="D164" s="77">
        <f t="shared" si="31"/>
        <v>0</v>
      </c>
      <c r="E164" s="77">
        <f t="shared" si="31"/>
        <v>0</v>
      </c>
      <c r="F164" s="68">
        <f t="shared" si="32"/>
        <v>0</v>
      </c>
      <c r="G164" s="68">
        <f t="shared" si="32"/>
        <v>0</v>
      </c>
      <c r="H164" s="68">
        <f t="shared" si="33"/>
        <v>0</v>
      </c>
      <c r="I164" s="68">
        <f t="shared" si="34"/>
        <v>0</v>
      </c>
      <c r="J164" s="68">
        <f t="shared" si="35"/>
        <v>0</v>
      </c>
      <c r="K164" s="68">
        <f t="shared" si="36"/>
        <v>0</v>
      </c>
      <c r="L164" s="68">
        <f t="shared" si="37"/>
        <v>0</v>
      </c>
      <c r="M164" s="68">
        <f t="shared" ca="1" si="42"/>
        <v>1.3213217445876809E-3</v>
      </c>
      <c r="N164" s="68">
        <f t="shared" ca="1" si="38"/>
        <v>0</v>
      </c>
      <c r="O164" s="96">
        <f t="shared" ca="1" si="39"/>
        <v>0</v>
      </c>
      <c r="P164" s="68">
        <f t="shared" ca="1" si="40"/>
        <v>0</v>
      </c>
      <c r="Q164" s="68">
        <f t="shared" ca="1" si="41"/>
        <v>0</v>
      </c>
      <c r="R164" s="31">
        <f t="shared" ca="1" si="30"/>
        <v>-1.3213217445876809E-3</v>
      </c>
    </row>
    <row r="165" spans="1:18" x14ac:dyDescent="0.2">
      <c r="A165" s="76"/>
      <c r="B165" s="76"/>
      <c r="C165" s="76"/>
      <c r="D165" s="77">
        <f t="shared" si="31"/>
        <v>0</v>
      </c>
      <c r="E165" s="77">
        <f t="shared" si="31"/>
        <v>0</v>
      </c>
      <c r="F165" s="68">
        <f t="shared" si="32"/>
        <v>0</v>
      </c>
      <c r="G165" s="68">
        <f t="shared" si="32"/>
        <v>0</v>
      </c>
      <c r="H165" s="68">
        <f t="shared" si="33"/>
        <v>0</v>
      </c>
      <c r="I165" s="68">
        <f t="shared" si="34"/>
        <v>0</v>
      </c>
      <c r="J165" s="68">
        <f t="shared" si="35"/>
        <v>0</v>
      </c>
      <c r="K165" s="68">
        <f t="shared" si="36"/>
        <v>0</v>
      </c>
      <c r="L165" s="68">
        <f t="shared" si="37"/>
        <v>0</v>
      </c>
      <c r="M165" s="68">
        <f t="shared" ca="1" si="42"/>
        <v>1.3213217445876809E-3</v>
      </c>
      <c r="N165" s="68">
        <f t="shared" ca="1" si="38"/>
        <v>0</v>
      </c>
      <c r="O165" s="96">
        <f t="shared" ca="1" si="39"/>
        <v>0</v>
      </c>
      <c r="P165" s="68">
        <f t="shared" ca="1" si="40"/>
        <v>0</v>
      </c>
      <c r="Q165" s="68">
        <f t="shared" ca="1" si="41"/>
        <v>0</v>
      </c>
      <c r="R165" s="31">
        <f t="shared" ca="1" si="30"/>
        <v>-1.3213217445876809E-3</v>
      </c>
    </row>
    <row r="166" spans="1:18" x14ac:dyDescent="0.2">
      <c r="A166" s="76"/>
      <c r="B166" s="76"/>
      <c r="C166" s="76"/>
      <c r="D166" s="77">
        <f t="shared" si="31"/>
        <v>0</v>
      </c>
      <c r="E166" s="77">
        <f t="shared" si="31"/>
        <v>0</v>
      </c>
      <c r="F166" s="68">
        <f t="shared" si="32"/>
        <v>0</v>
      </c>
      <c r="G166" s="68">
        <f t="shared" si="32"/>
        <v>0</v>
      </c>
      <c r="H166" s="68">
        <f t="shared" si="33"/>
        <v>0</v>
      </c>
      <c r="I166" s="68">
        <f t="shared" si="34"/>
        <v>0</v>
      </c>
      <c r="J166" s="68">
        <f t="shared" si="35"/>
        <v>0</v>
      </c>
      <c r="K166" s="68">
        <f t="shared" si="36"/>
        <v>0</v>
      </c>
      <c r="L166" s="68">
        <f t="shared" si="37"/>
        <v>0</v>
      </c>
      <c r="M166" s="68">
        <f t="shared" ca="1" si="42"/>
        <v>1.3213217445876809E-3</v>
      </c>
      <c r="N166" s="68">
        <f t="shared" ca="1" si="38"/>
        <v>0</v>
      </c>
      <c r="O166" s="96">
        <f t="shared" ca="1" si="39"/>
        <v>0</v>
      </c>
      <c r="P166" s="68">
        <f t="shared" ca="1" si="40"/>
        <v>0</v>
      </c>
      <c r="Q166" s="68">
        <f t="shared" ca="1" si="41"/>
        <v>0</v>
      </c>
      <c r="R166" s="31">
        <f t="shared" ca="1" si="30"/>
        <v>-1.3213217445876809E-3</v>
      </c>
    </row>
    <row r="167" spans="1:18" x14ac:dyDescent="0.2">
      <c r="A167" s="76"/>
      <c r="B167" s="76"/>
      <c r="C167" s="76"/>
      <c r="D167" s="77">
        <f t="shared" si="31"/>
        <v>0</v>
      </c>
      <c r="E167" s="77">
        <f t="shared" si="31"/>
        <v>0</v>
      </c>
      <c r="F167" s="68">
        <f t="shared" si="32"/>
        <v>0</v>
      </c>
      <c r="G167" s="68">
        <f t="shared" si="32"/>
        <v>0</v>
      </c>
      <c r="H167" s="68">
        <f t="shared" si="33"/>
        <v>0</v>
      </c>
      <c r="I167" s="68">
        <f t="shared" si="34"/>
        <v>0</v>
      </c>
      <c r="J167" s="68">
        <f t="shared" si="35"/>
        <v>0</v>
      </c>
      <c r="K167" s="68">
        <f t="shared" si="36"/>
        <v>0</v>
      </c>
      <c r="L167" s="68">
        <f t="shared" si="37"/>
        <v>0</v>
      </c>
      <c r="M167" s="68">
        <f t="shared" ca="1" si="42"/>
        <v>1.3213217445876809E-3</v>
      </c>
      <c r="N167" s="68">
        <f t="shared" ca="1" si="38"/>
        <v>0</v>
      </c>
      <c r="O167" s="96">
        <f t="shared" ca="1" si="39"/>
        <v>0</v>
      </c>
      <c r="P167" s="68">
        <f t="shared" ca="1" si="40"/>
        <v>0</v>
      </c>
      <c r="Q167" s="68">
        <f t="shared" ca="1" si="41"/>
        <v>0</v>
      </c>
      <c r="R167" s="31">
        <f t="shared" ca="1" si="30"/>
        <v>-1.3213217445876809E-3</v>
      </c>
    </row>
    <row r="168" spans="1:18" x14ac:dyDescent="0.2">
      <c r="A168" s="76"/>
      <c r="B168" s="76"/>
      <c r="C168" s="76"/>
      <c r="D168" s="77">
        <f t="shared" si="31"/>
        <v>0</v>
      </c>
      <c r="E168" s="77">
        <f t="shared" si="31"/>
        <v>0</v>
      </c>
      <c r="F168" s="68">
        <f t="shared" si="32"/>
        <v>0</v>
      </c>
      <c r="G168" s="68">
        <f t="shared" si="32"/>
        <v>0</v>
      </c>
      <c r="H168" s="68">
        <f t="shared" si="33"/>
        <v>0</v>
      </c>
      <c r="I168" s="68">
        <f t="shared" si="34"/>
        <v>0</v>
      </c>
      <c r="J168" s="68">
        <f t="shared" si="35"/>
        <v>0</v>
      </c>
      <c r="K168" s="68">
        <f t="shared" si="36"/>
        <v>0</v>
      </c>
      <c r="L168" s="68">
        <f t="shared" si="37"/>
        <v>0</v>
      </c>
      <c r="M168" s="68">
        <f t="shared" ca="1" si="42"/>
        <v>1.3213217445876809E-3</v>
      </c>
      <c r="N168" s="68">
        <f t="shared" ca="1" si="38"/>
        <v>0</v>
      </c>
      <c r="O168" s="96">
        <f t="shared" ca="1" si="39"/>
        <v>0</v>
      </c>
      <c r="P168" s="68">
        <f t="shared" ca="1" si="40"/>
        <v>0</v>
      </c>
      <c r="Q168" s="68">
        <f t="shared" ca="1" si="41"/>
        <v>0</v>
      </c>
      <c r="R168" s="31">
        <f t="shared" ca="1" si="30"/>
        <v>-1.3213217445876809E-3</v>
      </c>
    </row>
    <row r="169" spans="1:18" x14ac:dyDescent="0.2">
      <c r="A169" s="76"/>
      <c r="B169" s="76"/>
      <c r="C169" s="76"/>
      <c r="D169" s="77">
        <f t="shared" si="31"/>
        <v>0</v>
      </c>
      <c r="E169" s="77">
        <f t="shared" si="31"/>
        <v>0</v>
      </c>
      <c r="F169" s="68">
        <f t="shared" si="32"/>
        <v>0</v>
      </c>
      <c r="G169" s="68">
        <f t="shared" si="32"/>
        <v>0</v>
      </c>
      <c r="H169" s="68">
        <f t="shared" si="33"/>
        <v>0</v>
      </c>
      <c r="I169" s="68">
        <f t="shared" si="34"/>
        <v>0</v>
      </c>
      <c r="J169" s="68">
        <f t="shared" si="35"/>
        <v>0</v>
      </c>
      <c r="K169" s="68">
        <f t="shared" si="36"/>
        <v>0</v>
      </c>
      <c r="L169" s="68">
        <f t="shared" si="37"/>
        <v>0</v>
      </c>
      <c r="M169" s="68">
        <f t="shared" ca="1" si="42"/>
        <v>1.3213217445876809E-3</v>
      </c>
      <c r="N169" s="68">
        <f t="shared" ca="1" si="38"/>
        <v>0</v>
      </c>
      <c r="O169" s="96">
        <f t="shared" ca="1" si="39"/>
        <v>0</v>
      </c>
      <c r="P169" s="68">
        <f t="shared" ca="1" si="40"/>
        <v>0</v>
      </c>
      <c r="Q169" s="68">
        <f t="shared" ca="1" si="41"/>
        <v>0</v>
      </c>
      <c r="R169" s="31">
        <f t="shared" ca="1" si="30"/>
        <v>-1.3213217445876809E-3</v>
      </c>
    </row>
    <row r="170" spans="1:18" x14ac:dyDescent="0.2">
      <c r="A170" s="76"/>
      <c r="B170" s="76"/>
      <c r="C170" s="76"/>
      <c r="D170" s="77">
        <f t="shared" si="31"/>
        <v>0</v>
      </c>
      <c r="E170" s="77">
        <f t="shared" si="31"/>
        <v>0</v>
      </c>
      <c r="F170" s="68">
        <f t="shared" si="32"/>
        <v>0</v>
      </c>
      <c r="G170" s="68">
        <f t="shared" si="32"/>
        <v>0</v>
      </c>
      <c r="H170" s="68">
        <f t="shared" si="33"/>
        <v>0</v>
      </c>
      <c r="I170" s="68">
        <f t="shared" si="34"/>
        <v>0</v>
      </c>
      <c r="J170" s="68">
        <f t="shared" si="35"/>
        <v>0</v>
      </c>
      <c r="K170" s="68">
        <f t="shared" si="36"/>
        <v>0</v>
      </c>
      <c r="L170" s="68">
        <f t="shared" si="37"/>
        <v>0</v>
      </c>
      <c r="M170" s="68">
        <f t="shared" ca="1" si="42"/>
        <v>1.3213217445876809E-3</v>
      </c>
      <c r="N170" s="68">
        <f t="shared" ca="1" si="38"/>
        <v>0</v>
      </c>
      <c r="O170" s="96">
        <f t="shared" ca="1" si="39"/>
        <v>0</v>
      </c>
      <c r="P170" s="68">
        <f t="shared" ca="1" si="40"/>
        <v>0</v>
      </c>
      <c r="Q170" s="68">
        <f t="shared" ca="1" si="41"/>
        <v>0</v>
      </c>
      <c r="R170" s="31">
        <f t="shared" ca="1" si="30"/>
        <v>-1.3213217445876809E-3</v>
      </c>
    </row>
    <row r="171" spans="1:18" x14ac:dyDescent="0.2">
      <c r="A171" s="76"/>
      <c r="B171" s="76"/>
      <c r="C171" s="76"/>
      <c r="D171" s="77">
        <f t="shared" si="31"/>
        <v>0</v>
      </c>
      <c r="E171" s="77">
        <f t="shared" si="31"/>
        <v>0</v>
      </c>
      <c r="F171" s="68">
        <f t="shared" si="32"/>
        <v>0</v>
      </c>
      <c r="G171" s="68">
        <f t="shared" si="32"/>
        <v>0</v>
      </c>
      <c r="H171" s="68">
        <f t="shared" si="33"/>
        <v>0</v>
      </c>
      <c r="I171" s="68">
        <f t="shared" si="34"/>
        <v>0</v>
      </c>
      <c r="J171" s="68">
        <f t="shared" si="35"/>
        <v>0</v>
      </c>
      <c r="K171" s="68">
        <f t="shared" si="36"/>
        <v>0</v>
      </c>
      <c r="L171" s="68">
        <f t="shared" si="37"/>
        <v>0</v>
      </c>
      <c r="M171" s="68">
        <f t="shared" ca="1" si="42"/>
        <v>1.3213217445876809E-3</v>
      </c>
      <c r="N171" s="68">
        <f t="shared" ca="1" si="38"/>
        <v>0</v>
      </c>
      <c r="O171" s="96">
        <f t="shared" ca="1" si="39"/>
        <v>0</v>
      </c>
      <c r="P171" s="68">
        <f t="shared" ca="1" si="40"/>
        <v>0</v>
      </c>
      <c r="Q171" s="68">
        <f t="shared" ca="1" si="41"/>
        <v>0</v>
      </c>
      <c r="R171" s="31">
        <f t="shared" ca="1" si="30"/>
        <v>-1.3213217445876809E-3</v>
      </c>
    </row>
    <row r="172" spans="1:18" x14ac:dyDescent="0.2">
      <c r="A172" s="76"/>
      <c r="B172" s="76"/>
      <c r="C172" s="76"/>
      <c r="D172" s="77">
        <f t="shared" si="31"/>
        <v>0</v>
      </c>
      <c r="E172" s="77">
        <f t="shared" si="31"/>
        <v>0</v>
      </c>
      <c r="F172" s="68">
        <f t="shared" si="32"/>
        <v>0</v>
      </c>
      <c r="G172" s="68">
        <f t="shared" si="32"/>
        <v>0</v>
      </c>
      <c r="H172" s="68">
        <f t="shared" si="33"/>
        <v>0</v>
      </c>
      <c r="I172" s="68">
        <f t="shared" si="34"/>
        <v>0</v>
      </c>
      <c r="J172" s="68">
        <f t="shared" si="35"/>
        <v>0</v>
      </c>
      <c r="K172" s="68">
        <f t="shared" si="36"/>
        <v>0</v>
      </c>
      <c r="L172" s="68">
        <f t="shared" si="37"/>
        <v>0</v>
      </c>
      <c r="M172" s="68">
        <f t="shared" ca="1" si="42"/>
        <v>1.3213217445876809E-3</v>
      </c>
      <c r="N172" s="68">
        <f t="shared" ca="1" si="38"/>
        <v>0</v>
      </c>
      <c r="O172" s="96">
        <f t="shared" ca="1" si="39"/>
        <v>0</v>
      </c>
      <c r="P172" s="68">
        <f t="shared" ca="1" si="40"/>
        <v>0</v>
      </c>
      <c r="Q172" s="68">
        <f t="shared" ca="1" si="41"/>
        <v>0</v>
      </c>
      <c r="R172" s="31">
        <f t="shared" ca="1" si="30"/>
        <v>-1.3213217445876809E-3</v>
      </c>
    </row>
    <row r="173" spans="1:18" x14ac:dyDescent="0.2">
      <c r="A173" s="76"/>
      <c r="B173" s="76"/>
      <c r="C173" s="76"/>
      <c r="D173" s="77">
        <f t="shared" si="31"/>
        <v>0</v>
      </c>
      <c r="E173" s="77">
        <f t="shared" si="31"/>
        <v>0</v>
      </c>
      <c r="F173" s="68">
        <f t="shared" si="32"/>
        <v>0</v>
      </c>
      <c r="G173" s="68">
        <f t="shared" si="32"/>
        <v>0</v>
      </c>
      <c r="H173" s="68">
        <f t="shared" si="33"/>
        <v>0</v>
      </c>
      <c r="I173" s="68">
        <f t="shared" si="34"/>
        <v>0</v>
      </c>
      <c r="J173" s="68">
        <f t="shared" si="35"/>
        <v>0</v>
      </c>
      <c r="K173" s="68">
        <f t="shared" si="36"/>
        <v>0</v>
      </c>
      <c r="L173" s="68">
        <f t="shared" si="37"/>
        <v>0</v>
      </c>
      <c r="M173" s="68">
        <f t="shared" ca="1" si="42"/>
        <v>1.3213217445876809E-3</v>
      </c>
      <c r="N173" s="68">
        <f t="shared" ca="1" si="38"/>
        <v>0</v>
      </c>
      <c r="O173" s="96">
        <f t="shared" ca="1" si="39"/>
        <v>0</v>
      </c>
      <c r="P173" s="68">
        <f t="shared" ca="1" si="40"/>
        <v>0</v>
      </c>
      <c r="Q173" s="68">
        <f t="shared" ca="1" si="41"/>
        <v>0</v>
      </c>
      <c r="R173" s="31">
        <f t="shared" ca="1" si="30"/>
        <v>-1.3213217445876809E-3</v>
      </c>
    </row>
    <row r="174" spans="1:18" x14ac:dyDescent="0.2">
      <c r="A174" s="76"/>
      <c r="B174" s="76"/>
      <c r="C174" s="76"/>
      <c r="D174" s="77">
        <f t="shared" si="31"/>
        <v>0</v>
      </c>
      <c r="E174" s="77">
        <f t="shared" si="31"/>
        <v>0</v>
      </c>
      <c r="F174" s="68">
        <f t="shared" si="32"/>
        <v>0</v>
      </c>
      <c r="G174" s="68">
        <f t="shared" si="32"/>
        <v>0</v>
      </c>
      <c r="H174" s="68">
        <f t="shared" si="33"/>
        <v>0</v>
      </c>
      <c r="I174" s="68">
        <f t="shared" si="34"/>
        <v>0</v>
      </c>
      <c r="J174" s="68">
        <f t="shared" si="35"/>
        <v>0</v>
      </c>
      <c r="K174" s="68">
        <f t="shared" si="36"/>
        <v>0</v>
      </c>
      <c r="L174" s="68">
        <f t="shared" si="37"/>
        <v>0</v>
      </c>
      <c r="M174" s="68">
        <f t="shared" ca="1" si="42"/>
        <v>1.3213217445876809E-3</v>
      </c>
      <c r="N174" s="68">
        <f t="shared" ca="1" si="38"/>
        <v>0</v>
      </c>
      <c r="O174" s="96">
        <f t="shared" ca="1" si="39"/>
        <v>0</v>
      </c>
      <c r="P174" s="68">
        <f t="shared" ca="1" si="40"/>
        <v>0</v>
      </c>
      <c r="Q174" s="68">
        <f t="shared" ca="1" si="41"/>
        <v>0</v>
      </c>
      <c r="R174" s="31">
        <f t="shared" ca="1" si="30"/>
        <v>-1.3213217445876809E-3</v>
      </c>
    </row>
    <row r="175" spans="1:18" x14ac:dyDescent="0.2">
      <c r="A175" s="76"/>
      <c r="B175" s="76"/>
      <c r="C175" s="76"/>
      <c r="D175" s="77">
        <f t="shared" si="31"/>
        <v>0</v>
      </c>
      <c r="E175" s="77">
        <f t="shared" si="31"/>
        <v>0</v>
      </c>
      <c r="F175" s="68">
        <f t="shared" si="32"/>
        <v>0</v>
      </c>
      <c r="G175" s="68">
        <f t="shared" si="32"/>
        <v>0</v>
      </c>
      <c r="H175" s="68">
        <f t="shared" si="33"/>
        <v>0</v>
      </c>
      <c r="I175" s="68">
        <f t="shared" si="34"/>
        <v>0</v>
      </c>
      <c r="J175" s="68">
        <f t="shared" si="35"/>
        <v>0</v>
      </c>
      <c r="K175" s="68">
        <f t="shared" si="36"/>
        <v>0</v>
      </c>
      <c r="L175" s="68">
        <f t="shared" si="37"/>
        <v>0</v>
      </c>
      <c r="M175" s="68">
        <f t="shared" ca="1" si="42"/>
        <v>1.3213217445876809E-3</v>
      </c>
      <c r="N175" s="68">
        <f t="shared" ca="1" si="38"/>
        <v>0</v>
      </c>
      <c r="O175" s="96">
        <f t="shared" ca="1" si="39"/>
        <v>0</v>
      </c>
      <c r="P175" s="68">
        <f t="shared" ca="1" si="40"/>
        <v>0</v>
      </c>
      <c r="Q175" s="68">
        <f t="shared" ca="1" si="41"/>
        <v>0</v>
      </c>
      <c r="R175" s="31">
        <f t="shared" ca="1" si="30"/>
        <v>-1.3213217445876809E-3</v>
      </c>
    </row>
    <row r="176" spans="1:18" x14ac:dyDescent="0.2">
      <c r="A176" s="76"/>
      <c r="B176" s="76"/>
      <c r="C176" s="76"/>
      <c r="D176" s="77">
        <f t="shared" si="31"/>
        <v>0</v>
      </c>
      <c r="E176" s="77">
        <f t="shared" si="31"/>
        <v>0</v>
      </c>
      <c r="F176" s="68">
        <f t="shared" si="32"/>
        <v>0</v>
      </c>
      <c r="G176" s="68">
        <f t="shared" si="32"/>
        <v>0</v>
      </c>
      <c r="H176" s="68">
        <f t="shared" si="33"/>
        <v>0</v>
      </c>
      <c r="I176" s="68">
        <f t="shared" si="34"/>
        <v>0</v>
      </c>
      <c r="J176" s="68">
        <f t="shared" si="35"/>
        <v>0</v>
      </c>
      <c r="K176" s="68">
        <f t="shared" si="36"/>
        <v>0</v>
      </c>
      <c r="L176" s="68">
        <f t="shared" si="37"/>
        <v>0</v>
      </c>
      <c r="M176" s="68">
        <f t="shared" ca="1" si="42"/>
        <v>1.3213217445876809E-3</v>
      </c>
      <c r="N176" s="68">
        <f t="shared" ca="1" si="38"/>
        <v>0</v>
      </c>
      <c r="O176" s="96">
        <f t="shared" ca="1" si="39"/>
        <v>0</v>
      </c>
      <c r="P176" s="68">
        <f t="shared" ca="1" si="40"/>
        <v>0</v>
      </c>
      <c r="Q176" s="68">
        <f t="shared" ca="1" si="41"/>
        <v>0</v>
      </c>
      <c r="R176" s="31">
        <f t="shared" ca="1" si="30"/>
        <v>-1.3213217445876809E-3</v>
      </c>
    </row>
    <row r="177" spans="1:18" x14ac:dyDescent="0.2">
      <c r="A177" s="76"/>
      <c r="B177" s="76"/>
      <c r="C177" s="76"/>
      <c r="D177" s="77">
        <f t="shared" si="31"/>
        <v>0</v>
      </c>
      <c r="E177" s="77">
        <f t="shared" si="31"/>
        <v>0</v>
      </c>
      <c r="F177" s="68">
        <f t="shared" si="32"/>
        <v>0</v>
      </c>
      <c r="G177" s="68">
        <f t="shared" si="32"/>
        <v>0</v>
      </c>
      <c r="H177" s="68">
        <f t="shared" si="33"/>
        <v>0</v>
      </c>
      <c r="I177" s="68">
        <f t="shared" si="34"/>
        <v>0</v>
      </c>
      <c r="J177" s="68">
        <f t="shared" si="35"/>
        <v>0</v>
      </c>
      <c r="K177" s="68">
        <f t="shared" si="36"/>
        <v>0</v>
      </c>
      <c r="L177" s="68">
        <f t="shared" si="37"/>
        <v>0</v>
      </c>
      <c r="M177" s="68">
        <f t="shared" ca="1" si="42"/>
        <v>1.3213217445876809E-3</v>
      </c>
      <c r="N177" s="68">
        <f t="shared" ca="1" si="38"/>
        <v>0</v>
      </c>
      <c r="O177" s="96">
        <f t="shared" ca="1" si="39"/>
        <v>0</v>
      </c>
      <c r="P177" s="68">
        <f t="shared" ca="1" si="40"/>
        <v>0</v>
      </c>
      <c r="Q177" s="68">
        <f t="shared" ca="1" si="41"/>
        <v>0</v>
      </c>
      <c r="R177" s="31">
        <f t="shared" ca="1" si="30"/>
        <v>-1.3213217445876809E-3</v>
      </c>
    </row>
    <row r="178" spans="1:18" x14ac:dyDescent="0.2">
      <c r="A178" s="76"/>
      <c r="B178" s="76"/>
      <c r="C178" s="76"/>
      <c r="D178" s="77">
        <f t="shared" si="31"/>
        <v>0</v>
      </c>
      <c r="E178" s="77">
        <f t="shared" si="31"/>
        <v>0</v>
      </c>
      <c r="F178" s="68">
        <f t="shared" si="32"/>
        <v>0</v>
      </c>
      <c r="G178" s="68">
        <f t="shared" si="32"/>
        <v>0</v>
      </c>
      <c r="H178" s="68">
        <f t="shared" si="33"/>
        <v>0</v>
      </c>
      <c r="I178" s="68">
        <f t="shared" si="34"/>
        <v>0</v>
      </c>
      <c r="J178" s="68">
        <f t="shared" si="35"/>
        <v>0</v>
      </c>
      <c r="K178" s="68">
        <f t="shared" si="36"/>
        <v>0</v>
      </c>
      <c r="L178" s="68">
        <f t="shared" si="37"/>
        <v>0</v>
      </c>
      <c r="M178" s="68">
        <f t="shared" ca="1" si="42"/>
        <v>1.3213217445876809E-3</v>
      </c>
      <c r="N178" s="68">
        <f t="shared" ca="1" si="38"/>
        <v>0</v>
      </c>
      <c r="O178" s="96">
        <f t="shared" ca="1" si="39"/>
        <v>0</v>
      </c>
      <c r="P178" s="68">
        <f t="shared" ca="1" si="40"/>
        <v>0</v>
      </c>
      <c r="Q178" s="68">
        <f t="shared" ca="1" si="41"/>
        <v>0</v>
      </c>
      <c r="R178" s="31">
        <f t="shared" ca="1" si="30"/>
        <v>-1.3213217445876809E-3</v>
      </c>
    </row>
    <row r="179" spans="1:18" x14ac:dyDescent="0.2">
      <c r="A179" s="76"/>
      <c r="B179" s="76"/>
      <c r="C179" s="76"/>
      <c r="D179" s="77">
        <f t="shared" si="31"/>
        <v>0</v>
      </c>
      <c r="E179" s="77">
        <f t="shared" si="31"/>
        <v>0</v>
      </c>
      <c r="F179" s="68">
        <f t="shared" si="32"/>
        <v>0</v>
      </c>
      <c r="G179" s="68">
        <f t="shared" si="32"/>
        <v>0</v>
      </c>
      <c r="H179" s="68">
        <f t="shared" si="33"/>
        <v>0</v>
      </c>
      <c r="I179" s="68">
        <f t="shared" si="34"/>
        <v>0</v>
      </c>
      <c r="J179" s="68">
        <f t="shared" si="35"/>
        <v>0</v>
      </c>
      <c r="K179" s="68">
        <f t="shared" si="36"/>
        <v>0</v>
      </c>
      <c r="L179" s="68">
        <f t="shared" si="37"/>
        <v>0</v>
      </c>
      <c r="M179" s="68">
        <f t="shared" ca="1" si="42"/>
        <v>1.3213217445876809E-3</v>
      </c>
      <c r="N179" s="68">
        <f t="shared" ca="1" si="38"/>
        <v>0</v>
      </c>
      <c r="O179" s="96">
        <f t="shared" ca="1" si="39"/>
        <v>0</v>
      </c>
      <c r="P179" s="68">
        <f t="shared" ca="1" si="40"/>
        <v>0</v>
      </c>
      <c r="Q179" s="68">
        <f t="shared" ca="1" si="41"/>
        <v>0</v>
      </c>
      <c r="R179" s="31">
        <f t="shared" ca="1" si="30"/>
        <v>-1.3213217445876809E-3</v>
      </c>
    </row>
    <row r="180" spans="1:18" x14ac:dyDescent="0.2">
      <c r="A180" s="76"/>
      <c r="B180" s="76"/>
      <c r="C180" s="76"/>
      <c r="D180" s="77">
        <f t="shared" si="31"/>
        <v>0</v>
      </c>
      <c r="E180" s="77">
        <f t="shared" si="31"/>
        <v>0</v>
      </c>
      <c r="F180" s="68">
        <f t="shared" si="32"/>
        <v>0</v>
      </c>
      <c r="G180" s="68">
        <f t="shared" si="32"/>
        <v>0</v>
      </c>
      <c r="H180" s="68">
        <f t="shared" si="33"/>
        <v>0</v>
      </c>
      <c r="I180" s="68">
        <f t="shared" si="34"/>
        <v>0</v>
      </c>
      <c r="J180" s="68">
        <f t="shared" si="35"/>
        <v>0</v>
      </c>
      <c r="K180" s="68">
        <f t="shared" si="36"/>
        <v>0</v>
      </c>
      <c r="L180" s="68">
        <f t="shared" si="37"/>
        <v>0</v>
      </c>
      <c r="M180" s="68">
        <f t="shared" ca="1" si="42"/>
        <v>1.3213217445876809E-3</v>
      </c>
      <c r="N180" s="68">
        <f t="shared" ca="1" si="38"/>
        <v>0</v>
      </c>
      <c r="O180" s="96">
        <f t="shared" ca="1" si="39"/>
        <v>0</v>
      </c>
      <c r="P180" s="68">
        <f t="shared" ca="1" si="40"/>
        <v>0</v>
      </c>
      <c r="Q180" s="68">
        <f t="shared" ca="1" si="41"/>
        <v>0</v>
      </c>
      <c r="R180" s="31">
        <f t="shared" ca="1" si="30"/>
        <v>-1.3213217445876809E-3</v>
      </c>
    </row>
    <row r="181" spans="1:18" x14ac:dyDescent="0.2">
      <c r="A181" s="76"/>
      <c r="B181" s="76"/>
      <c r="C181" s="76"/>
      <c r="D181" s="77">
        <f t="shared" si="31"/>
        <v>0</v>
      </c>
      <c r="E181" s="77">
        <f t="shared" si="31"/>
        <v>0</v>
      </c>
      <c r="F181" s="68">
        <f t="shared" si="32"/>
        <v>0</v>
      </c>
      <c r="G181" s="68">
        <f t="shared" si="32"/>
        <v>0</v>
      </c>
      <c r="H181" s="68">
        <f t="shared" si="33"/>
        <v>0</v>
      </c>
      <c r="I181" s="68">
        <f t="shared" si="34"/>
        <v>0</v>
      </c>
      <c r="J181" s="68">
        <f t="shared" si="35"/>
        <v>0</v>
      </c>
      <c r="K181" s="68">
        <f t="shared" si="36"/>
        <v>0</v>
      </c>
      <c r="L181" s="68">
        <f t="shared" si="37"/>
        <v>0</v>
      </c>
      <c r="M181" s="68">
        <f t="shared" ca="1" si="42"/>
        <v>1.3213217445876809E-3</v>
      </c>
      <c r="N181" s="68">
        <f t="shared" ca="1" si="38"/>
        <v>0</v>
      </c>
      <c r="O181" s="96">
        <f t="shared" ca="1" si="39"/>
        <v>0</v>
      </c>
      <c r="P181" s="68">
        <f t="shared" ca="1" si="40"/>
        <v>0</v>
      </c>
      <c r="Q181" s="68">
        <f t="shared" ca="1" si="41"/>
        <v>0</v>
      </c>
      <c r="R181" s="31">
        <f t="shared" ca="1" si="30"/>
        <v>-1.3213217445876809E-3</v>
      </c>
    </row>
    <row r="182" spans="1:18" x14ac:dyDescent="0.2">
      <c r="A182" s="76"/>
      <c r="B182" s="76"/>
      <c r="C182" s="76"/>
      <c r="D182" s="77">
        <f t="shared" si="31"/>
        <v>0</v>
      </c>
      <c r="E182" s="77">
        <f t="shared" si="31"/>
        <v>0</v>
      </c>
      <c r="F182" s="68">
        <f t="shared" si="32"/>
        <v>0</v>
      </c>
      <c r="G182" s="68">
        <f t="shared" si="32"/>
        <v>0</v>
      </c>
      <c r="H182" s="68">
        <f t="shared" si="33"/>
        <v>0</v>
      </c>
      <c r="I182" s="68">
        <f t="shared" si="34"/>
        <v>0</v>
      </c>
      <c r="J182" s="68">
        <f t="shared" si="35"/>
        <v>0</v>
      </c>
      <c r="K182" s="68">
        <f t="shared" si="36"/>
        <v>0</v>
      </c>
      <c r="L182" s="68">
        <f t="shared" si="37"/>
        <v>0</v>
      </c>
      <c r="M182" s="68">
        <f t="shared" ca="1" si="42"/>
        <v>1.3213217445876809E-3</v>
      </c>
      <c r="N182" s="68">
        <f t="shared" ca="1" si="38"/>
        <v>0</v>
      </c>
      <c r="O182" s="96">
        <f t="shared" ca="1" si="39"/>
        <v>0</v>
      </c>
      <c r="P182" s="68">
        <f t="shared" ca="1" si="40"/>
        <v>0</v>
      </c>
      <c r="Q182" s="68">
        <f t="shared" ca="1" si="41"/>
        <v>0</v>
      </c>
      <c r="R182" s="31">
        <f t="shared" ca="1" si="30"/>
        <v>-1.3213217445876809E-3</v>
      </c>
    </row>
    <row r="183" spans="1:18" x14ac:dyDescent="0.2">
      <c r="A183" s="76"/>
      <c r="B183" s="76"/>
      <c r="C183" s="76"/>
      <c r="D183" s="77">
        <f t="shared" si="31"/>
        <v>0</v>
      </c>
      <c r="E183" s="77">
        <f t="shared" si="31"/>
        <v>0</v>
      </c>
      <c r="F183" s="68">
        <f t="shared" si="32"/>
        <v>0</v>
      </c>
      <c r="G183" s="68">
        <f t="shared" si="32"/>
        <v>0</v>
      </c>
      <c r="H183" s="68">
        <f t="shared" si="33"/>
        <v>0</v>
      </c>
      <c r="I183" s="68">
        <f t="shared" si="34"/>
        <v>0</v>
      </c>
      <c r="J183" s="68">
        <f t="shared" si="35"/>
        <v>0</v>
      </c>
      <c r="K183" s="68">
        <f t="shared" si="36"/>
        <v>0</v>
      </c>
      <c r="L183" s="68">
        <f t="shared" si="37"/>
        <v>0</v>
      </c>
      <c r="M183" s="68">
        <f t="shared" ca="1" si="42"/>
        <v>1.3213217445876809E-3</v>
      </c>
      <c r="N183" s="68">
        <f t="shared" ca="1" si="38"/>
        <v>0</v>
      </c>
      <c r="O183" s="96">
        <f t="shared" ca="1" si="39"/>
        <v>0</v>
      </c>
      <c r="P183" s="68">
        <f t="shared" ca="1" si="40"/>
        <v>0</v>
      </c>
      <c r="Q183" s="68">
        <f t="shared" ca="1" si="41"/>
        <v>0</v>
      </c>
      <c r="R183" s="31">
        <f t="shared" ca="1" si="30"/>
        <v>-1.3213217445876809E-3</v>
      </c>
    </row>
    <row r="184" spans="1:18" x14ac:dyDescent="0.2">
      <c r="A184" s="76"/>
      <c r="B184" s="76"/>
      <c r="C184" s="76"/>
      <c r="D184" s="77">
        <f t="shared" si="31"/>
        <v>0</v>
      </c>
      <c r="E184" s="77">
        <f t="shared" si="31"/>
        <v>0</v>
      </c>
      <c r="F184" s="68">
        <f t="shared" si="32"/>
        <v>0</v>
      </c>
      <c r="G184" s="68">
        <f t="shared" si="32"/>
        <v>0</v>
      </c>
      <c r="H184" s="68">
        <f t="shared" si="33"/>
        <v>0</v>
      </c>
      <c r="I184" s="68">
        <f t="shared" si="34"/>
        <v>0</v>
      </c>
      <c r="J184" s="68">
        <f t="shared" si="35"/>
        <v>0</v>
      </c>
      <c r="K184" s="68">
        <f t="shared" si="36"/>
        <v>0</v>
      </c>
      <c r="L184" s="68">
        <f t="shared" si="37"/>
        <v>0</v>
      </c>
      <c r="M184" s="68">
        <f t="shared" ca="1" si="42"/>
        <v>1.3213217445876809E-3</v>
      </c>
      <c r="N184" s="68">
        <f t="shared" ca="1" si="38"/>
        <v>0</v>
      </c>
      <c r="O184" s="96">
        <f t="shared" ca="1" si="39"/>
        <v>0</v>
      </c>
      <c r="P184" s="68">
        <f t="shared" ca="1" si="40"/>
        <v>0</v>
      </c>
      <c r="Q184" s="68">
        <f t="shared" ca="1" si="41"/>
        <v>0</v>
      </c>
      <c r="R184" s="31">
        <f t="shared" ca="1" si="30"/>
        <v>-1.3213217445876809E-3</v>
      </c>
    </row>
    <row r="185" spans="1:18" x14ac:dyDescent="0.2">
      <c r="A185" s="76"/>
      <c r="B185" s="76"/>
      <c r="C185" s="76"/>
      <c r="D185" s="77">
        <f t="shared" si="31"/>
        <v>0</v>
      </c>
      <c r="E185" s="77">
        <f t="shared" si="31"/>
        <v>0</v>
      </c>
      <c r="F185" s="68">
        <f t="shared" si="32"/>
        <v>0</v>
      </c>
      <c r="G185" s="68">
        <f t="shared" si="32"/>
        <v>0</v>
      </c>
      <c r="H185" s="68">
        <f t="shared" si="33"/>
        <v>0</v>
      </c>
      <c r="I185" s="68">
        <f t="shared" si="34"/>
        <v>0</v>
      </c>
      <c r="J185" s="68">
        <f t="shared" si="35"/>
        <v>0</v>
      </c>
      <c r="K185" s="68">
        <f t="shared" si="36"/>
        <v>0</v>
      </c>
      <c r="L185" s="68">
        <f t="shared" si="37"/>
        <v>0</v>
      </c>
      <c r="M185" s="68">
        <f t="shared" ca="1" si="42"/>
        <v>1.3213217445876809E-3</v>
      </c>
      <c r="N185" s="68">
        <f t="shared" ca="1" si="38"/>
        <v>0</v>
      </c>
      <c r="O185" s="96">
        <f t="shared" ca="1" si="39"/>
        <v>0</v>
      </c>
      <c r="P185" s="68">
        <f t="shared" ca="1" si="40"/>
        <v>0</v>
      </c>
      <c r="Q185" s="68">
        <f t="shared" ca="1" si="41"/>
        <v>0</v>
      </c>
      <c r="R185" s="31">
        <f t="shared" ca="1" si="30"/>
        <v>-1.3213217445876809E-3</v>
      </c>
    </row>
    <row r="186" spans="1:18" x14ac:dyDescent="0.2">
      <c r="A186" s="76"/>
      <c r="B186" s="76"/>
      <c r="C186" s="76"/>
      <c r="D186" s="77">
        <f t="shared" si="31"/>
        <v>0</v>
      </c>
      <c r="E186" s="77">
        <f t="shared" si="31"/>
        <v>0</v>
      </c>
      <c r="F186" s="68">
        <f t="shared" si="32"/>
        <v>0</v>
      </c>
      <c r="G186" s="68">
        <f t="shared" si="32"/>
        <v>0</v>
      </c>
      <c r="H186" s="68">
        <f t="shared" si="33"/>
        <v>0</v>
      </c>
      <c r="I186" s="68">
        <f t="shared" si="34"/>
        <v>0</v>
      </c>
      <c r="J186" s="68">
        <f t="shared" si="35"/>
        <v>0</v>
      </c>
      <c r="K186" s="68">
        <f t="shared" si="36"/>
        <v>0</v>
      </c>
      <c r="L186" s="68">
        <f t="shared" si="37"/>
        <v>0</v>
      </c>
      <c r="M186" s="68">
        <f t="shared" ca="1" si="42"/>
        <v>1.3213217445876809E-3</v>
      </c>
      <c r="N186" s="68">
        <f t="shared" ca="1" si="38"/>
        <v>0</v>
      </c>
      <c r="O186" s="96">
        <f t="shared" ca="1" si="39"/>
        <v>0</v>
      </c>
      <c r="P186" s="68">
        <f t="shared" ca="1" si="40"/>
        <v>0</v>
      </c>
      <c r="Q186" s="68">
        <f t="shared" ca="1" si="41"/>
        <v>0</v>
      </c>
      <c r="R186" s="31">
        <f t="shared" ca="1" si="30"/>
        <v>-1.3213217445876809E-3</v>
      </c>
    </row>
    <row r="187" spans="1:18" x14ac:dyDescent="0.2">
      <c r="A187" s="76"/>
      <c r="B187" s="76"/>
      <c r="C187" s="76"/>
      <c r="D187" s="77">
        <f t="shared" si="31"/>
        <v>0</v>
      </c>
      <c r="E187" s="77">
        <f t="shared" si="31"/>
        <v>0</v>
      </c>
      <c r="F187" s="68">
        <f t="shared" si="32"/>
        <v>0</v>
      </c>
      <c r="G187" s="68">
        <f t="shared" si="32"/>
        <v>0</v>
      </c>
      <c r="H187" s="68">
        <f t="shared" si="33"/>
        <v>0</v>
      </c>
      <c r="I187" s="68">
        <f t="shared" si="34"/>
        <v>0</v>
      </c>
      <c r="J187" s="68">
        <f t="shared" si="35"/>
        <v>0</v>
      </c>
      <c r="K187" s="68">
        <f t="shared" si="36"/>
        <v>0</v>
      </c>
      <c r="L187" s="68">
        <f t="shared" si="37"/>
        <v>0</v>
      </c>
      <c r="M187" s="68">
        <f t="shared" ca="1" si="42"/>
        <v>1.3213217445876809E-3</v>
      </c>
      <c r="N187" s="68">
        <f t="shared" ca="1" si="38"/>
        <v>0</v>
      </c>
      <c r="O187" s="96">
        <f t="shared" ca="1" si="39"/>
        <v>0</v>
      </c>
      <c r="P187" s="68">
        <f t="shared" ca="1" si="40"/>
        <v>0</v>
      </c>
      <c r="Q187" s="68">
        <f t="shared" ca="1" si="41"/>
        <v>0</v>
      </c>
      <c r="R187" s="31">
        <f t="shared" ca="1" si="30"/>
        <v>-1.3213217445876809E-3</v>
      </c>
    </row>
    <row r="188" spans="1:18" x14ac:dyDescent="0.2">
      <c r="A188" s="76"/>
      <c r="B188" s="76"/>
      <c r="C188" s="76"/>
      <c r="D188" s="77">
        <f t="shared" si="31"/>
        <v>0</v>
      </c>
      <c r="E188" s="77">
        <f t="shared" si="31"/>
        <v>0</v>
      </c>
      <c r="F188" s="68">
        <f t="shared" si="32"/>
        <v>0</v>
      </c>
      <c r="G188" s="68">
        <f t="shared" si="32"/>
        <v>0</v>
      </c>
      <c r="H188" s="68">
        <f t="shared" si="33"/>
        <v>0</v>
      </c>
      <c r="I188" s="68">
        <f t="shared" si="34"/>
        <v>0</v>
      </c>
      <c r="J188" s="68">
        <f t="shared" si="35"/>
        <v>0</v>
      </c>
      <c r="K188" s="68">
        <f t="shared" si="36"/>
        <v>0</v>
      </c>
      <c r="L188" s="68">
        <f t="shared" si="37"/>
        <v>0</v>
      </c>
      <c r="M188" s="68">
        <f t="shared" ca="1" si="42"/>
        <v>1.3213217445876809E-3</v>
      </c>
      <c r="N188" s="68">
        <f t="shared" ca="1" si="38"/>
        <v>0</v>
      </c>
      <c r="O188" s="96">
        <f t="shared" ca="1" si="39"/>
        <v>0</v>
      </c>
      <c r="P188" s="68">
        <f t="shared" ca="1" si="40"/>
        <v>0</v>
      </c>
      <c r="Q188" s="68">
        <f t="shared" ca="1" si="41"/>
        <v>0</v>
      </c>
      <c r="R188" s="31">
        <f t="shared" ca="1" si="30"/>
        <v>-1.3213217445876809E-3</v>
      </c>
    </row>
    <row r="189" spans="1:18" x14ac:dyDescent="0.2">
      <c r="A189" s="76"/>
      <c r="B189" s="76"/>
      <c r="C189" s="76"/>
      <c r="D189" s="77">
        <f t="shared" si="31"/>
        <v>0</v>
      </c>
      <c r="E189" s="77">
        <f t="shared" si="31"/>
        <v>0</v>
      </c>
      <c r="F189" s="68">
        <f t="shared" si="32"/>
        <v>0</v>
      </c>
      <c r="G189" s="68">
        <f t="shared" si="32"/>
        <v>0</v>
      </c>
      <c r="H189" s="68">
        <f t="shared" si="33"/>
        <v>0</v>
      </c>
      <c r="I189" s="68">
        <f t="shared" si="34"/>
        <v>0</v>
      </c>
      <c r="J189" s="68">
        <f t="shared" si="35"/>
        <v>0</v>
      </c>
      <c r="K189" s="68">
        <f t="shared" si="36"/>
        <v>0</v>
      </c>
      <c r="L189" s="68">
        <f t="shared" si="37"/>
        <v>0</v>
      </c>
      <c r="M189" s="68">
        <f t="shared" ca="1" si="42"/>
        <v>1.3213217445876809E-3</v>
      </c>
      <c r="N189" s="68">
        <f t="shared" ca="1" si="38"/>
        <v>0</v>
      </c>
      <c r="O189" s="96">
        <f t="shared" ca="1" si="39"/>
        <v>0</v>
      </c>
      <c r="P189" s="68">
        <f t="shared" ca="1" si="40"/>
        <v>0</v>
      </c>
      <c r="Q189" s="68">
        <f t="shared" ca="1" si="41"/>
        <v>0</v>
      </c>
      <c r="R189" s="31">
        <f t="shared" ca="1" si="30"/>
        <v>-1.3213217445876809E-3</v>
      </c>
    </row>
    <row r="190" spans="1:18" x14ac:dyDescent="0.2">
      <c r="A190" s="76"/>
      <c r="B190" s="76"/>
      <c r="C190" s="76"/>
      <c r="D190" s="77">
        <f t="shared" si="31"/>
        <v>0</v>
      </c>
      <c r="E190" s="77">
        <f t="shared" si="31"/>
        <v>0</v>
      </c>
      <c r="F190" s="68">
        <f t="shared" si="32"/>
        <v>0</v>
      </c>
      <c r="G190" s="68">
        <f t="shared" si="32"/>
        <v>0</v>
      </c>
      <c r="H190" s="68">
        <f t="shared" si="33"/>
        <v>0</v>
      </c>
      <c r="I190" s="68">
        <f t="shared" si="34"/>
        <v>0</v>
      </c>
      <c r="J190" s="68">
        <f t="shared" si="35"/>
        <v>0</v>
      </c>
      <c r="K190" s="68">
        <f t="shared" si="36"/>
        <v>0</v>
      </c>
      <c r="L190" s="68">
        <f t="shared" si="37"/>
        <v>0</v>
      </c>
      <c r="M190" s="68">
        <f t="shared" ca="1" si="42"/>
        <v>1.3213217445876809E-3</v>
      </c>
      <c r="N190" s="68">
        <f t="shared" ca="1" si="38"/>
        <v>0</v>
      </c>
      <c r="O190" s="96">
        <f t="shared" ca="1" si="39"/>
        <v>0</v>
      </c>
      <c r="P190" s="68">
        <f t="shared" ca="1" si="40"/>
        <v>0</v>
      </c>
      <c r="Q190" s="68">
        <f t="shared" ca="1" si="41"/>
        <v>0</v>
      </c>
      <c r="R190" s="31">
        <f t="shared" ca="1" si="30"/>
        <v>-1.3213217445876809E-3</v>
      </c>
    </row>
    <row r="191" spans="1:18" x14ac:dyDescent="0.2">
      <c r="A191" s="76"/>
      <c r="B191" s="76"/>
      <c r="C191" s="76"/>
      <c r="D191" s="77">
        <f t="shared" si="31"/>
        <v>0</v>
      </c>
      <c r="E191" s="77">
        <f t="shared" si="31"/>
        <v>0</v>
      </c>
      <c r="F191" s="68">
        <f t="shared" si="32"/>
        <v>0</v>
      </c>
      <c r="G191" s="68">
        <f t="shared" si="32"/>
        <v>0</v>
      </c>
      <c r="H191" s="68">
        <f t="shared" si="33"/>
        <v>0</v>
      </c>
      <c r="I191" s="68">
        <f t="shared" si="34"/>
        <v>0</v>
      </c>
      <c r="J191" s="68">
        <f t="shared" si="35"/>
        <v>0</v>
      </c>
      <c r="K191" s="68">
        <f t="shared" si="36"/>
        <v>0</v>
      </c>
      <c r="L191" s="68">
        <f t="shared" si="37"/>
        <v>0</v>
      </c>
      <c r="M191" s="68">
        <f t="shared" ca="1" si="42"/>
        <v>1.3213217445876809E-3</v>
      </c>
      <c r="N191" s="68">
        <f t="shared" ca="1" si="38"/>
        <v>0</v>
      </c>
      <c r="O191" s="96">
        <f t="shared" ca="1" si="39"/>
        <v>0</v>
      </c>
      <c r="P191" s="68">
        <f t="shared" ca="1" si="40"/>
        <v>0</v>
      </c>
      <c r="Q191" s="68">
        <f t="shared" ca="1" si="41"/>
        <v>0</v>
      </c>
      <c r="R191" s="31">
        <f t="shared" ca="1" si="30"/>
        <v>-1.3213217445876809E-3</v>
      </c>
    </row>
    <row r="192" spans="1:18" x14ac:dyDescent="0.2">
      <c r="A192" s="76"/>
      <c r="B192" s="76"/>
      <c r="C192" s="76"/>
      <c r="D192" s="77">
        <f t="shared" si="31"/>
        <v>0</v>
      </c>
      <c r="E192" s="77">
        <f t="shared" si="31"/>
        <v>0</v>
      </c>
      <c r="F192" s="68">
        <f t="shared" si="32"/>
        <v>0</v>
      </c>
      <c r="G192" s="68">
        <f t="shared" si="32"/>
        <v>0</v>
      </c>
      <c r="H192" s="68">
        <f t="shared" si="33"/>
        <v>0</v>
      </c>
      <c r="I192" s="68">
        <f t="shared" si="34"/>
        <v>0</v>
      </c>
      <c r="J192" s="68">
        <f t="shared" si="35"/>
        <v>0</v>
      </c>
      <c r="K192" s="68">
        <f t="shared" si="36"/>
        <v>0</v>
      </c>
      <c r="L192" s="68">
        <f t="shared" si="37"/>
        <v>0</v>
      </c>
      <c r="M192" s="68">
        <f t="shared" ca="1" si="42"/>
        <v>1.3213217445876809E-3</v>
      </c>
      <c r="N192" s="68">
        <f t="shared" ca="1" si="38"/>
        <v>0</v>
      </c>
      <c r="O192" s="96">
        <f t="shared" ca="1" si="39"/>
        <v>0</v>
      </c>
      <c r="P192" s="68">
        <f t="shared" ca="1" si="40"/>
        <v>0</v>
      </c>
      <c r="Q192" s="68">
        <f t="shared" ca="1" si="41"/>
        <v>0</v>
      </c>
      <c r="R192" s="31">
        <f t="shared" ca="1" si="30"/>
        <v>-1.3213217445876809E-3</v>
      </c>
    </row>
    <row r="193" spans="1:18" x14ac:dyDescent="0.2">
      <c r="A193" s="76"/>
      <c r="B193" s="76"/>
      <c r="C193" s="76"/>
      <c r="D193" s="77">
        <f t="shared" si="31"/>
        <v>0</v>
      </c>
      <c r="E193" s="77">
        <f t="shared" si="31"/>
        <v>0</v>
      </c>
      <c r="F193" s="68">
        <f t="shared" si="32"/>
        <v>0</v>
      </c>
      <c r="G193" s="68">
        <f t="shared" si="32"/>
        <v>0</v>
      </c>
      <c r="H193" s="68">
        <f t="shared" si="33"/>
        <v>0</v>
      </c>
      <c r="I193" s="68">
        <f t="shared" si="34"/>
        <v>0</v>
      </c>
      <c r="J193" s="68">
        <f t="shared" si="35"/>
        <v>0</v>
      </c>
      <c r="K193" s="68">
        <f t="shared" si="36"/>
        <v>0</v>
      </c>
      <c r="L193" s="68">
        <f t="shared" si="37"/>
        <v>0</v>
      </c>
      <c r="M193" s="68">
        <f t="shared" ca="1" si="42"/>
        <v>1.3213217445876809E-3</v>
      </c>
      <c r="N193" s="68">
        <f t="shared" ca="1" si="38"/>
        <v>0</v>
      </c>
      <c r="O193" s="96">
        <f t="shared" ca="1" si="39"/>
        <v>0</v>
      </c>
      <c r="P193" s="68">
        <f t="shared" ca="1" si="40"/>
        <v>0</v>
      </c>
      <c r="Q193" s="68">
        <f t="shared" ca="1" si="41"/>
        <v>0</v>
      </c>
      <c r="R193" s="31">
        <f t="shared" ca="1" si="30"/>
        <v>-1.3213217445876809E-3</v>
      </c>
    </row>
    <row r="194" spans="1:18" x14ac:dyDescent="0.2">
      <c r="A194" s="76"/>
      <c r="B194" s="76"/>
      <c r="C194" s="76"/>
      <c r="D194" s="77">
        <f t="shared" si="31"/>
        <v>0</v>
      </c>
      <c r="E194" s="77">
        <f t="shared" si="31"/>
        <v>0</v>
      </c>
      <c r="F194" s="68">
        <f t="shared" si="32"/>
        <v>0</v>
      </c>
      <c r="G194" s="68">
        <f t="shared" si="32"/>
        <v>0</v>
      </c>
      <c r="H194" s="68">
        <f t="shared" si="33"/>
        <v>0</v>
      </c>
      <c r="I194" s="68">
        <f t="shared" si="34"/>
        <v>0</v>
      </c>
      <c r="J194" s="68">
        <f t="shared" si="35"/>
        <v>0</v>
      </c>
      <c r="K194" s="68">
        <f t="shared" si="36"/>
        <v>0</v>
      </c>
      <c r="L194" s="68">
        <f t="shared" si="37"/>
        <v>0</v>
      </c>
      <c r="M194" s="68">
        <f t="shared" ca="1" si="42"/>
        <v>1.3213217445876809E-3</v>
      </c>
      <c r="N194" s="68">
        <f t="shared" ca="1" si="38"/>
        <v>0</v>
      </c>
      <c r="O194" s="96">
        <f t="shared" ca="1" si="39"/>
        <v>0</v>
      </c>
      <c r="P194" s="68">
        <f t="shared" ca="1" si="40"/>
        <v>0</v>
      </c>
      <c r="Q194" s="68">
        <f t="shared" ca="1" si="41"/>
        <v>0</v>
      </c>
      <c r="R194" s="31">
        <f t="shared" ca="1" si="30"/>
        <v>-1.3213217445876809E-3</v>
      </c>
    </row>
    <row r="195" spans="1:18" x14ac:dyDescent="0.2">
      <c r="A195" s="76"/>
      <c r="B195" s="76"/>
      <c r="C195" s="76"/>
      <c r="D195" s="77">
        <f t="shared" si="31"/>
        <v>0</v>
      </c>
      <c r="E195" s="77">
        <f t="shared" si="31"/>
        <v>0</v>
      </c>
      <c r="F195" s="68">
        <f t="shared" si="32"/>
        <v>0</v>
      </c>
      <c r="G195" s="68">
        <f t="shared" si="32"/>
        <v>0</v>
      </c>
      <c r="H195" s="68">
        <f t="shared" si="33"/>
        <v>0</v>
      </c>
      <c r="I195" s="68">
        <f t="shared" si="34"/>
        <v>0</v>
      </c>
      <c r="J195" s="68">
        <f t="shared" si="35"/>
        <v>0</v>
      </c>
      <c r="K195" s="68">
        <f t="shared" si="36"/>
        <v>0</v>
      </c>
      <c r="L195" s="68">
        <f t="shared" si="37"/>
        <v>0</v>
      </c>
      <c r="M195" s="68">
        <f t="shared" ca="1" si="42"/>
        <v>1.3213217445876809E-3</v>
      </c>
      <c r="N195" s="68">
        <f t="shared" ca="1" si="38"/>
        <v>0</v>
      </c>
      <c r="O195" s="96">
        <f t="shared" ca="1" si="39"/>
        <v>0</v>
      </c>
      <c r="P195" s="68">
        <f t="shared" ca="1" si="40"/>
        <v>0</v>
      </c>
      <c r="Q195" s="68">
        <f t="shared" ca="1" si="41"/>
        <v>0</v>
      </c>
      <c r="R195" s="31">
        <f t="shared" ca="1" si="30"/>
        <v>-1.3213217445876809E-3</v>
      </c>
    </row>
    <row r="196" spans="1:18" x14ac:dyDescent="0.2">
      <c r="A196" s="76"/>
      <c r="B196" s="76"/>
      <c r="C196" s="76"/>
      <c r="D196" s="77">
        <f t="shared" si="31"/>
        <v>0</v>
      </c>
      <c r="E196" s="77">
        <f t="shared" si="31"/>
        <v>0</v>
      </c>
      <c r="F196" s="68">
        <f t="shared" si="32"/>
        <v>0</v>
      </c>
      <c r="G196" s="68">
        <f t="shared" si="32"/>
        <v>0</v>
      </c>
      <c r="H196" s="68">
        <f t="shared" si="33"/>
        <v>0</v>
      </c>
      <c r="I196" s="68">
        <f t="shared" si="34"/>
        <v>0</v>
      </c>
      <c r="J196" s="68">
        <f t="shared" si="35"/>
        <v>0</v>
      </c>
      <c r="K196" s="68">
        <f t="shared" si="36"/>
        <v>0</v>
      </c>
      <c r="L196" s="68">
        <f t="shared" si="37"/>
        <v>0</v>
      </c>
      <c r="M196" s="68">
        <f t="shared" ca="1" si="42"/>
        <v>1.3213217445876809E-3</v>
      </c>
      <c r="N196" s="68">
        <f t="shared" ca="1" si="38"/>
        <v>0</v>
      </c>
      <c r="O196" s="96">
        <f t="shared" ca="1" si="39"/>
        <v>0</v>
      </c>
      <c r="P196" s="68">
        <f t="shared" ca="1" si="40"/>
        <v>0</v>
      </c>
      <c r="Q196" s="68">
        <f t="shared" ca="1" si="41"/>
        <v>0</v>
      </c>
      <c r="R196" s="31">
        <f t="shared" ca="1" si="30"/>
        <v>-1.3213217445876809E-3</v>
      </c>
    </row>
    <row r="197" spans="1:18" x14ac:dyDescent="0.2">
      <c r="A197" s="76"/>
      <c r="B197" s="76"/>
      <c r="C197" s="76"/>
      <c r="D197" s="77">
        <f t="shared" si="31"/>
        <v>0</v>
      </c>
      <c r="E197" s="77">
        <f t="shared" si="31"/>
        <v>0</v>
      </c>
      <c r="F197" s="68">
        <f t="shared" si="32"/>
        <v>0</v>
      </c>
      <c r="G197" s="68">
        <f t="shared" si="32"/>
        <v>0</v>
      </c>
      <c r="H197" s="68">
        <f t="shared" si="33"/>
        <v>0</v>
      </c>
      <c r="I197" s="68">
        <f t="shared" si="34"/>
        <v>0</v>
      </c>
      <c r="J197" s="68">
        <f t="shared" si="35"/>
        <v>0</v>
      </c>
      <c r="K197" s="68">
        <f t="shared" si="36"/>
        <v>0</v>
      </c>
      <c r="L197" s="68">
        <f t="shared" si="37"/>
        <v>0</v>
      </c>
      <c r="M197" s="68">
        <f t="shared" ca="1" si="42"/>
        <v>1.3213217445876809E-3</v>
      </c>
      <c r="N197" s="68">
        <f t="shared" ca="1" si="38"/>
        <v>0</v>
      </c>
      <c r="O197" s="96">
        <f t="shared" ca="1" si="39"/>
        <v>0</v>
      </c>
      <c r="P197" s="68">
        <f t="shared" ca="1" si="40"/>
        <v>0</v>
      </c>
      <c r="Q197" s="68">
        <f t="shared" ca="1" si="41"/>
        <v>0</v>
      </c>
      <c r="R197" s="31">
        <f t="shared" ca="1" si="30"/>
        <v>-1.3213217445876809E-3</v>
      </c>
    </row>
    <row r="198" spans="1:18" x14ac:dyDescent="0.2">
      <c r="A198" s="76"/>
      <c r="B198" s="76"/>
      <c r="C198" s="76"/>
      <c r="D198" s="77">
        <f t="shared" si="31"/>
        <v>0</v>
      </c>
      <c r="E198" s="77">
        <f t="shared" si="31"/>
        <v>0</v>
      </c>
      <c r="F198" s="68">
        <f t="shared" si="32"/>
        <v>0</v>
      </c>
      <c r="G198" s="68">
        <f t="shared" si="32"/>
        <v>0</v>
      </c>
      <c r="H198" s="68">
        <f t="shared" si="33"/>
        <v>0</v>
      </c>
      <c r="I198" s="68">
        <f t="shared" si="34"/>
        <v>0</v>
      </c>
      <c r="J198" s="68">
        <f t="shared" si="35"/>
        <v>0</v>
      </c>
      <c r="K198" s="68">
        <f t="shared" si="36"/>
        <v>0</v>
      </c>
      <c r="L198" s="68">
        <f t="shared" si="37"/>
        <v>0</v>
      </c>
      <c r="M198" s="68">
        <f t="shared" ca="1" si="42"/>
        <v>1.3213217445876809E-3</v>
      </c>
      <c r="N198" s="68">
        <f t="shared" ca="1" si="38"/>
        <v>0</v>
      </c>
      <c r="O198" s="96">
        <f t="shared" ca="1" si="39"/>
        <v>0</v>
      </c>
      <c r="P198" s="68">
        <f t="shared" ca="1" si="40"/>
        <v>0</v>
      </c>
      <c r="Q198" s="68">
        <f t="shared" ca="1" si="41"/>
        <v>0</v>
      </c>
      <c r="R198" s="31">
        <f t="shared" ca="1" si="30"/>
        <v>-1.3213217445876809E-3</v>
      </c>
    </row>
    <row r="199" spans="1:18" x14ac:dyDescent="0.2">
      <c r="A199" s="76"/>
      <c r="B199" s="76"/>
      <c r="C199" s="76"/>
      <c r="D199" s="77">
        <f t="shared" si="31"/>
        <v>0</v>
      </c>
      <c r="E199" s="77">
        <f t="shared" si="31"/>
        <v>0</v>
      </c>
      <c r="F199" s="68">
        <f t="shared" si="32"/>
        <v>0</v>
      </c>
      <c r="G199" s="68">
        <f t="shared" si="32"/>
        <v>0</v>
      </c>
      <c r="H199" s="68">
        <f t="shared" si="33"/>
        <v>0</v>
      </c>
      <c r="I199" s="68">
        <f t="shared" si="34"/>
        <v>0</v>
      </c>
      <c r="J199" s="68">
        <f t="shared" si="35"/>
        <v>0</v>
      </c>
      <c r="K199" s="68">
        <f t="shared" si="36"/>
        <v>0</v>
      </c>
      <c r="L199" s="68">
        <f t="shared" si="37"/>
        <v>0</v>
      </c>
      <c r="M199" s="68">
        <f t="shared" ca="1" si="42"/>
        <v>1.3213217445876809E-3</v>
      </c>
      <c r="N199" s="68">
        <f t="shared" ca="1" si="38"/>
        <v>0</v>
      </c>
      <c r="O199" s="96">
        <f t="shared" ca="1" si="39"/>
        <v>0</v>
      </c>
      <c r="P199" s="68">
        <f t="shared" ca="1" si="40"/>
        <v>0</v>
      </c>
      <c r="Q199" s="68">
        <f t="shared" ca="1" si="41"/>
        <v>0</v>
      </c>
      <c r="R199" s="31">
        <f t="shared" ca="1" si="30"/>
        <v>-1.3213217445876809E-3</v>
      </c>
    </row>
    <row r="200" spans="1:18" x14ac:dyDescent="0.2">
      <c r="A200" s="76"/>
      <c r="B200" s="76"/>
      <c r="C200" s="76"/>
      <c r="D200" s="77">
        <f t="shared" si="31"/>
        <v>0</v>
      </c>
      <c r="E200" s="77">
        <f t="shared" si="31"/>
        <v>0</v>
      </c>
      <c r="F200" s="68">
        <f t="shared" si="32"/>
        <v>0</v>
      </c>
      <c r="G200" s="68">
        <f t="shared" si="32"/>
        <v>0</v>
      </c>
      <c r="H200" s="68">
        <f t="shared" si="33"/>
        <v>0</v>
      </c>
      <c r="I200" s="68">
        <f t="shared" si="34"/>
        <v>0</v>
      </c>
      <c r="J200" s="68">
        <f t="shared" si="35"/>
        <v>0</v>
      </c>
      <c r="K200" s="68">
        <f t="shared" si="36"/>
        <v>0</v>
      </c>
      <c r="L200" s="68">
        <f t="shared" si="37"/>
        <v>0</v>
      </c>
      <c r="M200" s="68">
        <f t="shared" ca="1" si="42"/>
        <v>1.3213217445876809E-3</v>
      </c>
      <c r="N200" s="68">
        <f t="shared" ca="1" si="38"/>
        <v>0</v>
      </c>
      <c r="O200" s="96">
        <f t="shared" ca="1" si="39"/>
        <v>0</v>
      </c>
      <c r="P200" s="68">
        <f t="shared" ca="1" si="40"/>
        <v>0</v>
      </c>
      <c r="Q200" s="68">
        <f t="shared" ca="1" si="41"/>
        <v>0</v>
      </c>
      <c r="R200" s="31">
        <f t="shared" ca="1" si="30"/>
        <v>-1.3213217445876809E-3</v>
      </c>
    </row>
    <row r="201" spans="1:18" x14ac:dyDescent="0.2">
      <c r="A201" s="76"/>
      <c r="B201" s="76"/>
      <c r="C201" s="76"/>
      <c r="D201" s="77">
        <f t="shared" si="31"/>
        <v>0</v>
      </c>
      <c r="E201" s="77">
        <f t="shared" si="31"/>
        <v>0</v>
      </c>
      <c r="F201" s="68">
        <f t="shared" si="32"/>
        <v>0</v>
      </c>
      <c r="G201" s="68">
        <f t="shared" si="32"/>
        <v>0</v>
      </c>
      <c r="H201" s="68">
        <f t="shared" si="33"/>
        <v>0</v>
      </c>
      <c r="I201" s="68">
        <f t="shared" si="34"/>
        <v>0</v>
      </c>
      <c r="J201" s="68">
        <f t="shared" si="35"/>
        <v>0</v>
      </c>
      <c r="K201" s="68">
        <f t="shared" si="36"/>
        <v>0</v>
      </c>
      <c r="L201" s="68">
        <f t="shared" si="37"/>
        <v>0</v>
      </c>
      <c r="M201" s="68">
        <f t="shared" ca="1" si="42"/>
        <v>1.3213217445876809E-3</v>
      </c>
      <c r="N201" s="68">
        <f t="shared" ca="1" si="38"/>
        <v>0</v>
      </c>
      <c r="O201" s="96">
        <f t="shared" ca="1" si="39"/>
        <v>0</v>
      </c>
      <c r="P201" s="68">
        <f t="shared" ca="1" si="40"/>
        <v>0</v>
      </c>
      <c r="Q201" s="68">
        <f t="shared" ca="1" si="41"/>
        <v>0</v>
      </c>
      <c r="R201" s="31">
        <f t="shared" ca="1" si="30"/>
        <v>-1.3213217445876809E-3</v>
      </c>
    </row>
    <row r="202" spans="1:18" x14ac:dyDescent="0.2">
      <c r="A202" s="76"/>
      <c r="B202" s="76"/>
      <c r="C202" s="76"/>
      <c r="D202" s="77">
        <f t="shared" si="31"/>
        <v>0</v>
      </c>
      <c r="E202" s="77">
        <f t="shared" si="31"/>
        <v>0</v>
      </c>
      <c r="F202" s="68">
        <f t="shared" si="32"/>
        <v>0</v>
      </c>
      <c r="G202" s="68">
        <f t="shared" si="32"/>
        <v>0</v>
      </c>
      <c r="H202" s="68">
        <f t="shared" si="33"/>
        <v>0</v>
      </c>
      <c r="I202" s="68">
        <f t="shared" si="34"/>
        <v>0</v>
      </c>
      <c r="J202" s="68">
        <f t="shared" si="35"/>
        <v>0</v>
      </c>
      <c r="K202" s="68">
        <f t="shared" si="36"/>
        <v>0</v>
      </c>
      <c r="L202" s="68">
        <f t="shared" si="37"/>
        <v>0</v>
      </c>
      <c r="M202" s="68">
        <f t="shared" ca="1" si="42"/>
        <v>1.3213217445876809E-3</v>
      </c>
      <c r="N202" s="68">
        <f t="shared" ca="1" si="38"/>
        <v>0</v>
      </c>
      <c r="O202" s="96">
        <f t="shared" ca="1" si="39"/>
        <v>0</v>
      </c>
      <c r="P202" s="68">
        <f t="shared" ca="1" si="40"/>
        <v>0</v>
      </c>
      <c r="Q202" s="68">
        <f t="shared" ca="1" si="41"/>
        <v>0</v>
      </c>
      <c r="R202" s="31">
        <f t="shared" ca="1" si="30"/>
        <v>-1.3213217445876809E-3</v>
      </c>
    </row>
    <row r="203" spans="1:18" x14ac:dyDescent="0.2">
      <c r="A203" s="76"/>
      <c r="B203" s="76"/>
      <c r="C203" s="76"/>
      <c r="D203" s="77">
        <f t="shared" si="31"/>
        <v>0</v>
      </c>
      <c r="E203" s="77">
        <f t="shared" si="31"/>
        <v>0</v>
      </c>
      <c r="F203" s="68">
        <f t="shared" si="32"/>
        <v>0</v>
      </c>
      <c r="G203" s="68">
        <f t="shared" si="32"/>
        <v>0</v>
      </c>
      <c r="H203" s="68">
        <f t="shared" si="33"/>
        <v>0</v>
      </c>
      <c r="I203" s="68">
        <f t="shared" si="34"/>
        <v>0</v>
      </c>
      <c r="J203" s="68">
        <f t="shared" si="35"/>
        <v>0</v>
      </c>
      <c r="K203" s="68">
        <f t="shared" si="36"/>
        <v>0</v>
      </c>
      <c r="L203" s="68">
        <f t="shared" si="37"/>
        <v>0</v>
      </c>
      <c r="M203" s="68">
        <f t="shared" ca="1" si="42"/>
        <v>1.3213217445876809E-3</v>
      </c>
      <c r="N203" s="68">
        <f t="shared" ca="1" si="38"/>
        <v>0</v>
      </c>
      <c r="O203" s="96">
        <f t="shared" ca="1" si="39"/>
        <v>0</v>
      </c>
      <c r="P203" s="68">
        <f t="shared" ca="1" si="40"/>
        <v>0</v>
      </c>
      <c r="Q203" s="68">
        <f t="shared" ca="1" si="41"/>
        <v>0</v>
      </c>
      <c r="R203" s="31">
        <f t="shared" ca="1" si="30"/>
        <v>-1.3213217445876809E-3</v>
      </c>
    </row>
    <row r="204" spans="1:18" x14ac:dyDescent="0.2">
      <c r="A204" s="76"/>
      <c r="B204" s="76"/>
      <c r="C204" s="76"/>
      <c r="D204" s="77">
        <f t="shared" si="31"/>
        <v>0</v>
      </c>
      <c r="E204" s="77">
        <f t="shared" si="31"/>
        <v>0</v>
      </c>
      <c r="F204" s="68">
        <f t="shared" si="32"/>
        <v>0</v>
      </c>
      <c r="G204" s="68">
        <f t="shared" si="32"/>
        <v>0</v>
      </c>
      <c r="H204" s="68">
        <f t="shared" si="33"/>
        <v>0</v>
      </c>
      <c r="I204" s="68">
        <f t="shared" si="34"/>
        <v>0</v>
      </c>
      <c r="J204" s="68">
        <f t="shared" si="35"/>
        <v>0</v>
      </c>
      <c r="K204" s="68">
        <f t="shared" si="36"/>
        <v>0</v>
      </c>
      <c r="L204" s="68">
        <f t="shared" si="37"/>
        <v>0</v>
      </c>
      <c r="M204" s="68">
        <f t="shared" ca="1" si="42"/>
        <v>1.3213217445876809E-3</v>
      </c>
      <c r="N204" s="68">
        <f t="shared" ca="1" si="38"/>
        <v>0</v>
      </c>
      <c r="O204" s="96">
        <f t="shared" ca="1" si="39"/>
        <v>0</v>
      </c>
      <c r="P204" s="68">
        <f t="shared" ca="1" si="40"/>
        <v>0</v>
      </c>
      <c r="Q204" s="68">
        <f t="shared" ca="1" si="41"/>
        <v>0</v>
      </c>
      <c r="R204" s="31">
        <f t="shared" ca="1" si="30"/>
        <v>-1.3213217445876809E-3</v>
      </c>
    </row>
    <row r="205" spans="1:18" x14ac:dyDescent="0.2">
      <c r="A205" s="76"/>
      <c r="B205" s="76"/>
      <c r="C205" s="76"/>
      <c r="D205" s="77">
        <f t="shared" si="31"/>
        <v>0</v>
      </c>
      <c r="E205" s="77">
        <f t="shared" si="31"/>
        <v>0</v>
      </c>
      <c r="F205" s="68">
        <f t="shared" si="32"/>
        <v>0</v>
      </c>
      <c r="G205" s="68">
        <f t="shared" si="32"/>
        <v>0</v>
      </c>
      <c r="H205" s="68">
        <f t="shared" si="33"/>
        <v>0</v>
      </c>
      <c r="I205" s="68">
        <f t="shared" si="34"/>
        <v>0</v>
      </c>
      <c r="J205" s="68">
        <f t="shared" si="35"/>
        <v>0</v>
      </c>
      <c r="K205" s="68">
        <f t="shared" si="36"/>
        <v>0</v>
      </c>
      <c r="L205" s="68">
        <f t="shared" si="37"/>
        <v>0</v>
      </c>
      <c r="M205" s="68">
        <f t="shared" ca="1" si="42"/>
        <v>1.3213217445876809E-3</v>
      </c>
      <c r="N205" s="68">
        <f t="shared" ca="1" si="38"/>
        <v>0</v>
      </c>
      <c r="O205" s="96">
        <f t="shared" ca="1" si="39"/>
        <v>0</v>
      </c>
      <c r="P205" s="68">
        <f t="shared" ca="1" si="40"/>
        <v>0</v>
      </c>
      <c r="Q205" s="68">
        <f t="shared" ca="1" si="41"/>
        <v>0</v>
      </c>
      <c r="R205" s="31">
        <f t="shared" ca="1" si="30"/>
        <v>-1.3213217445876809E-3</v>
      </c>
    </row>
    <row r="206" spans="1:18" x14ac:dyDescent="0.2">
      <c r="A206" s="76"/>
      <c r="B206" s="76"/>
      <c r="C206" s="76"/>
      <c r="D206" s="77">
        <f t="shared" si="31"/>
        <v>0</v>
      </c>
      <c r="E206" s="77">
        <f t="shared" si="31"/>
        <v>0</v>
      </c>
      <c r="F206" s="68">
        <f t="shared" si="32"/>
        <v>0</v>
      </c>
      <c r="G206" s="68">
        <f t="shared" si="32"/>
        <v>0</v>
      </c>
      <c r="H206" s="68">
        <f t="shared" si="33"/>
        <v>0</v>
      </c>
      <c r="I206" s="68">
        <f t="shared" si="34"/>
        <v>0</v>
      </c>
      <c r="J206" s="68">
        <f t="shared" si="35"/>
        <v>0</v>
      </c>
      <c r="K206" s="68">
        <f t="shared" si="36"/>
        <v>0</v>
      </c>
      <c r="L206" s="68">
        <f t="shared" si="37"/>
        <v>0</v>
      </c>
      <c r="M206" s="68">
        <f t="shared" ca="1" si="42"/>
        <v>1.3213217445876809E-3</v>
      </c>
      <c r="N206" s="68">
        <f t="shared" ca="1" si="38"/>
        <v>0</v>
      </c>
      <c r="O206" s="96">
        <f t="shared" ca="1" si="39"/>
        <v>0</v>
      </c>
      <c r="P206" s="68">
        <f t="shared" ca="1" si="40"/>
        <v>0</v>
      </c>
      <c r="Q206" s="68">
        <f t="shared" ca="1" si="41"/>
        <v>0</v>
      </c>
      <c r="R206" s="31">
        <f t="shared" ca="1" si="30"/>
        <v>-1.3213217445876809E-3</v>
      </c>
    </row>
    <row r="207" spans="1:18" x14ac:dyDescent="0.2">
      <c r="A207" s="76"/>
      <c r="B207" s="76"/>
      <c r="C207" s="76"/>
      <c r="D207" s="77">
        <f t="shared" si="31"/>
        <v>0</v>
      </c>
      <c r="E207" s="77">
        <f t="shared" si="31"/>
        <v>0</v>
      </c>
      <c r="F207" s="68">
        <f t="shared" si="32"/>
        <v>0</v>
      </c>
      <c r="G207" s="68">
        <f t="shared" si="32"/>
        <v>0</v>
      </c>
      <c r="H207" s="68">
        <f t="shared" si="33"/>
        <v>0</v>
      </c>
      <c r="I207" s="68">
        <f t="shared" si="34"/>
        <v>0</v>
      </c>
      <c r="J207" s="68">
        <f t="shared" si="35"/>
        <v>0</v>
      </c>
      <c r="K207" s="68">
        <f t="shared" si="36"/>
        <v>0</v>
      </c>
      <c r="L207" s="68">
        <f t="shared" si="37"/>
        <v>0</v>
      </c>
      <c r="M207" s="68">
        <f t="shared" ca="1" si="42"/>
        <v>1.3213217445876809E-3</v>
      </c>
      <c r="N207" s="68">
        <f t="shared" ca="1" si="38"/>
        <v>0</v>
      </c>
      <c r="O207" s="96">
        <f t="shared" ca="1" si="39"/>
        <v>0</v>
      </c>
      <c r="P207" s="68">
        <f t="shared" ca="1" si="40"/>
        <v>0</v>
      </c>
      <c r="Q207" s="68">
        <f t="shared" ca="1" si="41"/>
        <v>0</v>
      </c>
      <c r="R207" s="31">
        <f t="shared" ca="1" si="30"/>
        <v>-1.3213217445876809E-3</v>
      </c>
    </row>
    <row r="208" spans="1:18" x14ac:dyDescent="0.2">
      <c r="A208" s="76"/>
      <c r="B208" s="76"/>
      <c r="C208" s="76"/>
      <c r="D208" s="77">
        <f t="shared" si="31"/>
        <v>0</v>
      </c>
      <c r="E208" s="77">
        <f t="shared" si="31"/>
        <v>0</v>
      </c>
      <c r="F208" s="68">
        <f t="shared" si="32"/>
        <v>0</v>
      </c>
      <c r="G208" s="68">
        <f t="shared" si="32"/>
        <v>0</v>
      </c>
      <c r="H208" s="68">
        <f t="shared" si="33"/>
        <v>0</v>
      </c>
      <c r="I208" s="68">
        <f t="shared" si="34"/>
        <v>0</v>
      </c>
      <c r="J208" s="68">
        <f t="shared" si="35"/>
        <v>0</v>
      </c>
      <c r="K208" s="68">
        <f t="shared" si="36"/>
        <v>0</v>
      </c>
      <c r="L208" s="68">
        <f t="shared" si="37"/>
        <v>0</v>
      </c>
      <c r="M208" s="68">
        <f t="shared" ca="1" si="42"/>
        <v>1.3213217445876809E-3</v>
      </c>
      <c r="N208" s="68">
        <f t="shared" ca="1" si="38"/>
        <v>0</v>
      </c>
      <c r="O208" s="96">
        <f t="shared" ca="1" si="39"/>
        <v>0</v>
      </c>
      <c r="P208" s="68">
        <f t="shared" ca="1" si="40"/>
        <v>0</v>
      </c>
      <c r="Q208" s="68">
        <f t="shared" ca="1" si="41"/>
        <v>0</v>
      </c>
      <c r="R208" s="31">
        <f t="shared" ca="1" si="30"/>
        <v>-1.3213217445876809E-3</v>
      </c>
    </row>
    <row r="209" spans="1:18" x14ac:dyDescent="0.2">
      <c r="A209" s="76"/>
      <c r="B209" s="76"/>
      <c r="C209" s="76"/>
      <c r="D209" s="77">
        <f t="shared" si="31"/>
        <v>0</v>
      </c>
      <c r="E209" s="77">
        <f t="shared" si="31"/>
        <v>0</v>
      </c>
      <c r="F209" s="68">
        <f t="shared" si="32"/>
        <v>0</v>
      </c>
      <c r="G209" s="68">
        <f t="shared" si="32"/>
        <v>0</v>
      </c>
      <c r="H209" s="68">
        <f t="shared" si="33"/>
        <v>0</v>
      </c>
      <c r="I209" s="68">
        <f t="shared" si="34"/>
        <v>0</v>
      </c>
      <c r="J209" s="68">
        <f t="shared" si="35"/>
        <v>0</v>
      </c>
      <c r="K209" s="68">
        <f t="shared" si="36"/>
        <v>0</v>
      </c>
      <c r="L209" s="68">
        <f t="shared" si="37"/>
        <v>0</v>
      </c>
      <c r="M209" s="68">
        <f t="shared" ca="1" si="42"/>
        <v>1.3213217445876809E-3</v>
      </c>
      <c r="N209" s="68">
        <f t="shared" ca="1" si="38"/>
        <v>0</v>
      </c>
      <c r="O209" s="96">
        <f t="shared" ca="1" si="39"/>
        <v>0</v>
      </c>
      <c r="P209" s="68">
        <f t="shared" ca="1" si="40"/>
        <v>0</v>
      </c>
      <c r="Q209" s="68">
        <f t="shared" ca="1" si="41"/>
        <v>0</v>
      </c>
      <c r="R209" s="31">
        <f t="shared" ref="R209:R272" ca="1" si="43">+E209-M209</f>
        <v>-1.3213217445876809E-3</v>
      </c>
    </row>
    <row r="210" spans="1:18" x14ac:dyDescent="0.2">
      <c r="A210" s="76"/>
      <c r="B210" s="76"/>
      <c r="C210" s="76"/>
      <c r="D210" s="77">
        <f t="shared" ref="D210:E273" si="44">A210/A$18</f>
        <v>0</v>
      </c>
      <c r="E210" s="77">
        <f t="shared" si="44"/>
        <v>0</v>
      </c>
      <c r="F210" s="68">
        <f t="shared" ref="F210:G273" si="45">$C210*D210</f>
        <v>0</v>
      </c>
      <c r="G210" s="68">
        <f t="shared" si="45"/>
        <v>0</v>
      </c>
      <c r="H210" s="68">
        <f t="shared" ref="H210:H273" si="46">C210*D210*D210</f>
        <v>0</v>
      </c>
      <c r="I210" s="68">
        <f t="shared" ref="I210:I273" si="47">C210*D210*D210*D210</f>
        <v>0</v>
      </c>
      <c r="J210" s="68">
        <f t="shared" ref="J210:J273" si="48">C210*D210*D210*D210*D210</f>
        <v>0</v>
      </c>
      <c r="K210" s="68">
        <f t="shared" ref="K210:K273" si="49">C210*E210*D210</f>
        <v>0</v>
      </c>
      <c r="L210" s="68">
        <f t="shared" ref="L210:L273" si="50">C210*E210*D210*D210</f>
        <v>0</v>
      </c>
      <c r="M210" s="68">
        <f t="shared" ca="1" si="42"/>
        <v>1.3213217445876809E-3</v>
      </c>
      <c r="N210" s="68">
        <f t="shared" ref="N210:N273" ca="1" si="51">C210*(M210-E210)^2</f>
        <v>0</v>
      </c>
      <c r="O210" s="96">
        <f t="shared" ref="O210:O273" ca="1" si="52">(C210*O$1-O$2*F210+O$3*H210)^2</f>
        <v>0</v>
      </c>
      <c r="P210" s="68">
        <f t="shared" ref="P210:P273" ca="1" si="53">(-C210*O$2+O$4*F210-O$5*H210)^2</f>
        <v>0</v>
      </c>
      <c r="Q210" s="68">
        <f t="shared" ref="Q210:Q273" ca="1" si="54">+(C210*O$3-F210*O$5+H210*O$6)^2</f>
        <v>0</v>
      </c>
      <c r="R210" s="31">
        <f t="shared" ca="1" si="43"/>
        <v>-1.3213217445876809E-3</v>
      </c>
    </row>
    <row r="211" spans="1:18" x14ac:dyDescent="0.2">
      <c r="A211" s="76"/>
      <c r="B211" s="76"/>
      <c r="C211" s="76"/>
      <c r="D211" s="77">
        <f t="shared" si="44"/>
        <v>0</v>
      </c>
      <c r="E211" s="77">
        <f t="shared" si="44"/>
        <v>0</v>
      </c>
      <c r="F211" s="68">
        <f t="shared" si="45"/>
        <v>0</v>
      </c>
      <c r="G211" s="68">
        <f t="shared" si="45"/>
        <v>0</v>
      </c>
      <c r="H211" s="68">
        <f t="shared" si="46"/>
        <v>0</v>
      </c>
      <c r="I211" s="68">
        <f t="shared" si="47"/>
        <v>0</v>
      </c>
      <c r="J211" s="68">
        <f t="shared" si="48"/>
        <v>0</v>
      </c>
      <c r="K211" s="68">
        <f t="shared" si="49"/>
        <v>0</v>
      </c>
      <c r="L211" s="68">
        <f t="shared" si="50"/>
        <v>0</v>
      </c>
      <c r="M211" s="68">
        <f t="shared" ref="M211:M274" ca="1" si="55">+E$4+E$5*D211+E$6*D211^2</f>
        <v>1.3213217445876809E-3</v>
      </c>
      <c r="N211" s="68">
        <f t="shared" ca="1" si="51"/>
        <v>0</v>
      </c>
      <c r="O211" s="96">
        <f t="shared" ca="1" si="52"/>
        <v>0</v>
      </c>
      <c r="P211" s="68">
        <f t="shared" ca="1" si="53"/>
        <v>0</v>
      </c>
      <c r="Q211" s="68">
        <f t="shared" ca="1" si="54"/>
        <v>0</v>
      </c>
      <c r="R211" s="31">
        <f t="shared" ca="1" si="43"/>
        <v>-1.3213217445876809E-3</v>
      </c>
    </row>
    <row r="212" spans="1:18" x14ac:dyDescent="0.2">
      <c r="A212" s="76"/>
      <c r="B212" s="76"/>
      <c r="C212" s="76"/>
      <c r="D212" s="77">
        <f t="shared" si="44"/>
        <v>0</v>
      </c>
      <c r="E212" s="77">
        <f t="shared" si="44"/>
        <v>0</v>
      </c>
      <c r="F212" s="68">
        <f t="shared" si="45"/>
        <v>0</v>
      </c>
      <c r="G212" s="68">
        <f t="shared" si="45"/>
        <v>0</v>
      </c>
      <c r="H212" s="68">
        <f t="shared" si="46"/>
        <v>0</v>
      </c>
      <c r="I212" s="68">
        <f t="shared" si="47"/>
        <v>0</v>
      </c>
      <c r="J212" s="68">
        <f t="shared" si="48"/>
        <v>0</v>
      </c>
      <c r="K212" s="68">
        <f t="shared" si="49"/>
        <v>0</v>
      </c>
      <c r="L212" s="68">
        <f t="shared" si="50"/>
        <v>0</v>
      </c>
      <c r="M212" s="68">
        <f t="shared" ca="1" si="55"/>
        <v>1.3213217445876809E-3</v>
      </c>
      <c r="N212" s="68">
        <f t="shared" ca="1" si="51"/>
        <v>0</v>
      </c>
      <c r="O212" s="96">
        <f t="shared" ca="1" si="52"/>
        <v>0</v>
      </c>
      <c r="P212" s="68">
        <f t="shared" ca="1" si="53"/>
        <v>0</v>
      </c>
      <c r="Q212" s="68">
        <f t="shared" ca="1" si="54"/>
        <v>0</v>
      </c>
      <c r="R212" s="31">
        <f t="shared" ca="1" si="43"/>
        <v>-1.3213217445876809E-3</v>
      </c>
    </row>
    <row r="213" spans="1:18" x14ac:dyDescent="0.2">
      <c r="A213" s="76"/>
      <c r="B213" s="76"/>
      <c r="C213" s="76"/>
      <c r="D213" s="77">
        <f t="shared" si="44"/>
        <v>0</v>
      </c>
      <c r="E213" s="77">
        <f t="shared" si="44"/>
        <v>0</v>
      </c>
      <c r="F213" s="68">
        <f t="shared" si="45"/>
        <v>0</v>
      </c>
      <c r="G213" s="68">
        <f t="shared" si="45"/>
        <v>0</v>
      </c>
      <c r="H213" s="68">
        <f t="shared" si="46"/>
        <v>0</v>
      </c>
      <c r="I213" s="68">
        <f t="shared" si="47"/>
        <v>0</v>
      </c>
      <c r="J213" s="68">
        <f t="shared" si="48"/>
        <v>0</v>
      </c>
      <c r="K213" s="68">
        <f t="shared" si="49"/>
        <v>0</v>
      </c>
      <c r="L213" s="68">
        <f t="shared" si="50"/>
        <v>0</v>
      </c>
      <c r="M213" s="68">
        <f t="shared" ca="1" si="55"/>
        <v>1.3213217445876809E-3</v>
      </c>
      <c r="N213" s="68">
        <f t="shared" ca="1" si="51"/>
        <v>0</v>
      </c>
      <c r="O213" s="96">
        <f t="shared" ca="1" si="52"/>
        <v>0</v>
      </c>
      <c r="P213" s="68">
        <f t="shared" ca="1" si="53"/>
        <v>0</v>
      </c>
      <c r="Q213" s="68">
        <f t="shared" ca="1" si="54"/>
        <v>0</v>
      </c>
      <c r="R213" s="31">
        <f t="shared" ca="1" si="43"/>
        <v>-1.3213217445876809E-3</v>
      </c>
    </row>
    <row r="214" spans="1:18" x14ac:dyDescent="0.2">
      <c r="A214" s="76"/>
      <c r="B214" s="76"/>
      <c r="C214" s="76"/>
      <c r="D214" s="77">
        <f t="shared" si="44"/>
        <v>0</v>
      </c>
      <c r="E214" s="77">
        <f t="shared" si="44"/>
        <v>0</v>
      </c>
      <c r="F214" s="68">
        <f t="shared" si="45"/>
        <v>0</v>
      </c>
      <c r="G214" s="68">
        <f t="shared" si="45"/>
        <v>0</v>
      </c>
      <c r="H214" s="68">
        <f t="shared" si="46"/>
        <v>0</v>
      </c>
      <c r="I214" s="68">
        <f t="shared" si="47"/>
        <v>0</v>
      </c>
      <c r="J214" s="68">
        <f t="shared" si="48"/>
        <v>0</v>
      </c>
      <c r="K214" s="68">
        <f t="shared" si="49"/>
        <v>0</v>
      </c>
      <c r="L214" s="68">
        <f t="shared" si="50"/>
        <v>0</v>
      </c>
      <c r="M214" s="68">
        <f t="shared" ca="1" si="55"/>
        <v>1.3213217445876809E-3</v>
      </c>
      <c r="N214" s="68">
        <f t="shared" ca="1" si="51"/>
        <v>0</v>
      </c>
      <c r="O214" s="96">
        <f t="shared" ca="1" si="52"/>
        <v>0</v>
      </c>
      <c r="P214" s="68">
        <f t="shared" ca="1" si="53"/>
        <v>0</v>
      </c>
      <c r="Q214" s="68">
        <f t="shared" ca="1" si="54"/>
        <v>0</v>
      </c>
      <c r="R214" s="31">
        <f t="shared" ca="1" si="43"/>
        <v>-1.3213217445876809E-3</v>
      </c>
    </row>
    <row r="215" spans="1:18" x14ac:dyDescent="0.2">
      <c r="A215" s="76"/>
      <c r="B215" s="76"/>
      <c r="C215" s="76"/>
      <c r="D215" s="77">
        <f t="shared" si="44"/>
        <v>0</v>
      </c>
      <c r="E215" s="77">
        <f t="shared" si="44"/>
        <v>0</v>
      </c>
      <c r="F215" s="68">
        <f t="shared" si="45"/>
        <v>0</v>
      </c>
      <c r="G215" s="68">
        <f t="shared" si="45"/>
        <v>0</v>
      </c>
      <c r="H215" s="68">
        <f t="shared" si="46"/>
        <v>0</v>
      </c>
      <c r="I215" s="68">
        <f t="shared" si="47"/>
        <v>0</v>
      </c>
      <c r="J215" s="68">
        <f t="shared" si="48"/>
        <v>0</v>
      </c>
      <c r="K215" s="68">
        <f t="shared" si="49"/>
        <v>0</v>
      </c>
      <c r="L215" s="68">
        <f t="shared" si="50"/>
        <v>0</v>
      </c>
      <c r="M215" s="68">
        <f t="shared" ca="1" si="55"/>
        <v>1.3213217445876809E-3</v>
      </c>
      <c r="N215" s="68">
        <f t="shared" ca="1" si="51"/>
        <v>0</v>
      </c>
      <c r="O215" s="96">
        <f t="shared" ca="1" si="52"/>
        <v>0</v>
      </c>
      <c r="P215" s="68">
        <f t="shared" ca="1" si="53"/>
        <v>0</v>
      </c>
      <c r="Q215" s="68">
        <f t="shared" ca="1" si="54"/>
        <v>0</v>
      </c>
      <c r="R215" s="31">
        <f t="shared" ca="1" si="43"/>
        <v>-1.3213217445876809E-3</v>
      </c>
    </row>
    <row r="216" spans="1:18" x14ac:dyDescent="0.2">
      <c r="A216" s="76"/>
      <c r="B216" s="76"/>
      <c r="C216" s="76"/>
      <c r="D216" s="77">
        <f t="shared" si="44"/>
        <v>0</v>
      </c>
      <c r="E216" s="77">
        <f t="shared" si="44"/>
        <v>0</v>
      </c>
      <c r="F216" s="68">
        <f t="shared" si="45"/>
        <v>0</v>
      </c>
      <c r="G216" s="68">
        <f t="shared" si="45"/>
        <v>0</v>
      </c>
      <c r="H216" s="68">
        <f t="shared" si="46"/>
        <v>0</v>
      </c>
      <c r="I216" s="68">
        <f t="shared" si="47"/>
        <v>0</v>
      </c>
      <c r="J216" s="68">
        <f t="shared" si="48"/>
        <v>0</v>
      </c>
      <c r="K216" s="68">
        <f t="shared" si="49"/>
        <v>0</v>
      </c>
      <c r="L216" s="68">
        <f t="shared" si="50"/>
        <v>0</v>
      </c>
      <c r="M216" s="68">
        <f t="shared" ca="1" si="55"/>
        <v>1.3213217445876809E-3</v>
      </c>
      <c r="N216" s="68">
        <f t="shared" ca="1" si="51"/>
        <v>0</v>
      </c>
      <c r="O216" s="96">
        <f t="shared" ca="1" si="52"/>
        <v>0</v>
      </c>
      <c r="P216" s="68">
        <f t="shared" ca="1" si="53"/>
        <v>0</v>
      </c>
      <c r="Q216" s="68">
        <f t="shared" ca="1" si="54"/>
        <v>0</v>
      </c>
      <c r="R216" s="31">
        <f t="shared" ca="1" si="43"/>
        <v>-1.3213217445876809E-3</v>
      </c>
    </row>
    <row r="217" spans="1:18" x14ac:dyDescent="0.2">
      <c r="A217" s="76"/>
      <c r="B217" s="76"/>
      <c r="C217" s="76"/>
      <c r="D217" s="77">
        <f t="shared" si="44"/>
        <v>0</v>
      </c>
      <c r="E217" s="77">
        <f t="shared" si="44"/>
        <v>0</v>
      </c>
      <c r="F217" s="68">
        <f t="shared" si="45"/>
        <v>0</v>
      </c>
      <c r="G217" s="68">
        <f t="shared" si="45"/>
        <v>0</v>
      </c>
      <c r="H217" s="68">
        <f t="shared" si="46"/>
        <v>0</v>
      </c>
      <c r="I217" s="68">
        <f t="shared" si="47"/>
        <v>0</v>
      </c>
      <c r="J217" s="68">
        <f t="shared" si="48"/>
        <v>0</v>
      </c>
      <c r="K217" s="68">
        <f t="shared" si="49"/>
        <v>0</v>
      </c>
      <c r="L217" s="68">
        <f t="shared" si="50"/>
        <v>0</v>
      </c>
      <c r="M217" s="68">
        <f t="shared" ca="1" si="55"/>
        <v>1.3213217445876809E-3</v>
      </c>
      <c r="N217" s="68">
        <f t="shared" ca="1" si="51"/>
        <v>0</v>
      </c>
      <c r="O217" s="96">
        <f t="shared" ca="1" si="52"/>
        <v>0</v>
      </c>
      <c r="P217" s="68">
        <f t="shared" ca="1" si="53"/>
        <v>0</v>
      </c>
      <c r="Q217" s="68">
        <f t="shared" ca="1" si="54"/>
        <v>0</v>
      </c>
      <c r="R217" s="31">
        <f t="shared" ca="1" si="43"/>
        <v>-1.3213217445876809E-3</v>
      </c>
    </row>
    <row r="218" spans="1:18" x14ac:dyDescent="0.2">
      <c r="A218" s="76"/>
      <c r="B218" s="76"/>
      <c r="C218" s="76"/>
      <c r="D218" s="77">
        <f t="shared" si="44"/>
        <v>0</v>
      </c>
      <c r="E218" s="77">
        <f t="shared" si="44"/>
        <v>0</v>
      </c>
      <c r="F218" s="68">
        <f t="shared" si="45"/>
        <v>0</v>
      </c>
      <c r="G218" s="68">
        <f t="shared" si="45"/>
        <v>0</v>
      </c>
      <c r="H218" s="68">
        <f t="shared" si="46"/>
        <v>0</v>
      </c>
      <c r="I218" s="68">
        <f t="shared" si="47"/>
        <v>0</v>
      </c>
      <c r="J218" s="68">
        <f t="shared" si="48"/>
        <v>0</v>
      </c>
      <c r="K218" s="68">
        <f t="shared" si="49"/>
        <v>0</v>
      </c>
      <c r="L218" s="68">
        <f t="shared" si="50"/>
        <v>0</v>
      </c>
      <c r="M218" s="68">
        <f t="shared" ca="1" si="55"/>
        <v>1.3213217445876809E-3</v>
      </c>
      <c r="N218" s="68">
        <f t="shared" ca="1" si="51"/>
        <v>0</v>
      </c>
      <c r="O218" s="96">
        <f t="shared" ca="1" si="52"/>
        <v>0</v>
      </c>
      <c r="P218" s="68">
        <f t="shared" ca="1" si="53"/>
        <v>0</v>
      </c>
      <c r="Q218" s="68">
        <f t="shared" ca="1" si="54"/>
        <v>0</v>
      </c>
      <c r="R218" s="31">
        <f t="shared" ca="1" si="43"/>
        <v>-1.3213217445876809E-3</v>
      </c>
    </row>
    <row r="219" spans="1:18" x14ac:dyDescent="0.2">
      <c r="A219" s="76"/>
      <c r="B219" s="76"/>
      <c r="C219" s="76"/>
      <c r="D219" s="77">
        <f t="shared" si="44"/>
        <v>0</v>
      </c>
      <c r="E219" s="77">
        <f t="shared" si="44"/>
        <v>0</v>
      </c>
      <c r="F219" s="68">
        <f t="shared" si="45"/>
        <v>0</v>
      </c>
      <c r="G219" s="68">
        <f t="shared" si="45"/>
        <v>0</v>
      </c>
      <c r="H219" s="68">
        <f t="shared" si="46"/>
        <v>0</v>
      </c>
      <c r="I219" s="68">
        <f t="shared" si="47"/>
        <v>0</v>
      </c>
      <c r="J219" s="68">
        <f t="shared" si="48"/>
        <v>0</v>
      </c>
      <c r="K219" s="68">
        <f t="shared" si="49"/>
        <v>0</v>
      </c>
      <c r="L219" s="68">
        <f t="shared" si="50"/>
        <v>0</v>
      </c>
      <c r="M219" s="68">
        <f t="shared" ca="1" si="55"/>
        <v>1.3213217445876809E-3</v>
      </c>
      <c r="N219" s="68">
        <f t="shared" ca="1" si="51"/>
        <v>0</v>
      </c>
      <c r="O219" s="96">
        <f t="shared" ca="1" si="52"/>
        <v>0</v>
      </c>
      <c r="P219" s="68">
        <f t="shared" ca="1" si="53"/>
        <v>0</v>
      </c>
      <c r="Q219" s="68">
        <f t="shared" ca="1" si="54"/>
        <v>0</v>
      </c>
      <c r="R219" s="31">
        <f t="shared" ca="1" si="43"/>
        <v>-1.3213217445876809E-3</v>
      </c>
    </row>
    <row r="220" spans="1:18" x14ac:dyDescent="0.2">
      <c r="A220" s="76"/>
      <c r="B220" s="76"/>
      <c r="C220" s="76"/>
      <c r="D220" s="77">
        <f t="shared" si="44"/>
        <v>0</v>
      </c>
      <c r="E220" s="77">
        <f t="shared" si="44"/>
        <v>0</v>
      </c>
      <c r="F220" s="68">
        <f t="shared" si="45"/>
        <v>0</v>
      </c>
      <c r="G220" s="68">
        <f t="shared" si="45"/>
        <v>0</v>
      </c>
      <c r="H220" s="68">
        <f t="shared" si="46"/>
        <v>0</v>
      </c>
      <c r="I220" s="68">
        <f t="shared" si="47"/>
        <v>0</v>
      </c>
      <c r="J220" s="68">
        <f t="shared" si="48"/>
        <v>0</v>
      </c>
      <c r="K220" s="68">
        <f t="shared" si="49"/>
        <v>0</v>
      </c>
      <c r="L220" s="68">
        <f t="shared" si="50"/>
        <v>0</v>
      </c>
      <c r="M220" s="68">
        <f t="shared" ca="1" si="55"/>
        <v>1.3213217445876809E-3</v>
      </c>
      <c r="N220" s="68">
        <f t="shared" ca="1" si="51"/>
        <v>0</v>
      </c>
      <c r="O220" s="96">
        <f t="shared" ca="1" si="52"/>
        <v>0</v>
      </c>
      <c r="P220" s="68">
        <f t="shared" ca="1" si="53"/>
        <v>0</v>
      </c>
      <c r="Q220" s="68">
        <f t="shared" ca="1" si="54"/>
        <v>0</v>
      </c>
      <c r="R220" s="31">
        <f t="shared" ca="1" si="43"/>
        <v>-1.3213217445876809E-3</v>
      </c>
    </row>
    <row r="221" spans="1:18" x14ac:dyDescent="0.2">
      <c r="A221" s="76"/>
      <c r="B221" s="76"/>
      <c r="C221" s="76"/>
      <c r="D221" s="77">
        <f t="shared" si="44"/>
        <v>0</v>
      </c>
      <c r="E221" s="77">
        <f t="shared" si="44"/>
        <v>0</v>
      </c>
      <c r="F221" s="68">
        <f t="shared" si="45"/>
        <v>0</v>
      </c>
      <c r="G221" s="68">
        <f t="shared" si="45"/>
        <v>0</v>
      </c>
      <c r="H221" s="68">
        <f t="shared" si="46"/>
        <v>0</v>
      </c>
      <c r="I221" s="68">
        <f t="shared" si="47"/>
        <v>0</v>
      </c>
      <c r="J221" s="68">
        <f t="shared" si="48"/>
        <v>0</v>
      </c>
      <c r="K221" s="68">
        <f t="shared" si="49"/>
        <v>0</v>
      </c>
      <c r="L221" s="68">
        <f t="shared" si="50"/>
        <v>0</v>
      </c>
      <c r="M221" s="68">
        <f t="shared" ca="1" si="55"/>
        <v>1.3213217445876809E-3</v>
      </c>
      <c r="N221" s="68">
        <f t="shared" ca="1" si="51"/>
        <v>0</v>
      </c>
      <c r="O221" s="96">
        <f t="shared" ca="1" si="52"/>
        <v>0</v>
      </c>
      <c r="P221" s="68">
        <f t="shared" ca="1" si="53"/>
        <v>0</v>
      </c>
      <c r="Q221" s="68">
        <f t="shared" ca="1" si="54"/>
        <v>0</v>
      </c>
      <c r="R221" s="31">
        <f t="shared" ca="1" si="43"/>
        <v>-1.3213217445876809E-3</v>
      </c>
    </row>
    <row r="222" spans="1:18" x14ac:dyDescent="0.2">
      <c r="A222" s="76"/>
      <c r="B222" s="76"/>
      <c r="C222" s="76"/>
      <c r="D222" s="77">
        <f t="shared" si="44"/>
        <v>0</v>
      </c>
      <c r="E222" s="77">
        <f t="shared" si="44"/>
        <v>0</v>
      </c>
      <c r="F222" s="68">
        <f t="shared" si="45"/>
        <v>0</v>
      </c>
      <c r="G222" s="68">
        <f t="shared" si="45"/>
        <v>0</v>
      </c>
      <c r="H222" s="68">
        <f t="shared" si="46"/>
        <v>0</v>
      </c>
      <c r="I222" s="68">
        <f t="shared" si="47"/>
        <v>0</v>
      </c>
      <c r="J222" s="68">
        <f t="shared" si="48"/>
        <v>0</v>
      </c>
      <c r="K222" s="68">
        <f t="shared" si="49"/>
        <v>0</v>
      </c>
      <c r="L222" s="68">
        <f t="shared" si="50"/>
        <v>0</v>
      </c>
      <c r="M222" s="68">
        <f t="shared" ca="1" si="55"/>
        <v>1.3213217445876809E-3</v>
      </c>
      <c r="N222" s="68">
        <f t="shared" ca="1" si="51"/>
        <v>0</v>
      </c>
      <c r="O222" s="96">
        <f t="shared" ca="1" si="52"/>
        <v>0</v>
      </c>
      <c r="P222" s="68">
        <f t="shared" ca="1" si="53"/>
        <v>0</v>
      </c>
      <c r="Q222" s="68">
        <f t="shared" ca="1" si="54"/>
        <v>0</v>
      </c>
      <c r="R222" s="31">
        <f t="shared" ca="1" si="43"/>
        <v>-1.3213217445876809E-3</v>
      </c>
    </row>
    <row r="223" spans="1:18" x14ac:dyDescent="0.2">
      <c r="A223" s="76"/>
      <c r="B223" s="76"/>
      <c r="C223" s="76"/>
      <c r="D223" s="77">
        <f t="shared" si="44"/>
        <v>0</v>
      </c>
      <c r="E223" s="77">
        <f t="shared" si="44"/>
        <v>0</v>
      </c>
      <c r="F223" s="68">
        <f t="shared" si="45"/>
        <v>0</v>
      </c>
      <c r="G223" s="68">
        <f t="shared" si="45"/>
        <v>0</v>
      </c>
      <c r="H223" s="68">
        <f t="shared" si="46"/>
        <v>0</v>
      </c>
      <c r="I223" s="68">
        <f t="shared" si="47"/>
        <v>0</v>
      </c>
      <c r="J223" s="68">
        <f t="shared" si="48"/>
        <v>0</v>
      </c>
      <c r="K223" s="68">
        <f t="shared" si="49"/>
        <v>0</v>
      </c>
      <c r="L223" s="68">
        <f t="shared" si="50"/>
        <v>0</v>
      </c>
      <c r="M223" s="68">
        <f t="shared" ca="1" si="55"/>
        <v>1.3213217445876809E-3</v>
      </c>
      <c r="N223" s="68">
        <f t="shared" ca="1" si="51"/>
        <v>0</v>
      </c>
      <c r="O223" s="96">
        <f t="shared" ca="1" si="52"/>
        <v>0</v>
      </c>
      <c r="P223" s="68">
        <f t="shared" ca="1" si="53"/>
        <v>0</v>
      </c>
      <c r="Q223" s="68">
        <f t="shared" ca="1" si="54"/>
        <v>0</v>
      </c>
      <c r="R223" s="31">
        <f t="shared" ca="1" si="43"/>
        <v>-1.3213217445876809E-3</v>
      </c>
    </row>
    <row r="224" spans="1:18" x14ac:dyDescent="0.2">
      <c r="A224" s="76"/>
      <c r="B224" s="76"/>
      <c r="C224" s="76"/>
      <c r="D224" s="77">
        <f t="shared" si="44"/>
        <v>0</v>
      </c>
      <c r="E224" s="77">
        <f t="shared" si="44"/>
        <v>0</v>
      </c>
      <c r="F224" s="68">
        <f t="shared" si="45"/>
        <v>0</v>
      </c>
      <c r="G224" s="68">
        <f t="shared" si="45"/>
        <v>0</v>
      </c>
      <c r="H224" s="68">
        <f t="shared" si="46"/>
        <v>0</v>
      </c>
      <c r="I224" s="68">
        <f t="shared" si="47"/>
        <v>0</v>
      </c>
      <c r="J224" s="68">
        <f t="shared" si="48"/>
        <v>0</v>
      </c>
      <c r="K224" s="68">
        <f t="shared" si="49"/>
        <v>0</v>
      </c>
      <c r="L224" s="68">
        <f t="shared" si="50"/>
        <v>0</v>
      </c>
      <c r="M224" s="68">
        <f t="shared" ca="1" si="55"/>
        <v>1.3213217445876809E-3</v>
      </c>
      <c r="N224" s="68">
        <f t="shared" ca="1" si="51"/>
        <v>0</v>
      </c>
      <c r="O224" s="96">
        <f t="shared" ca="1" si="52"/>
        <v>0</v>
      </c>
      <c r="P224" s="68">
        <f t="shared" ca="1" si="53"/>
        <v>0</v>
      </c>
      <c r="Q224" s="68">
        <f t="shared" ca="1" si="54"/>
        <v>0</v>
      </c>
      <c r="R224" s="31">
        <f t="shared" ca="1" si="43"/>
        <v>-1.3213217445876809E-3</v>
      </c>
    </row>
    <row r="225" spans="1:18" x14ac:dyDescent="0.2">
      <c r="A225" s="76"/>
      <c r="B225" s="76"/>
      <c r="C225" s="76"/>
      <c r="D225" s="77">
        <f t="shared" si="44"/>
        <v>0</v>
      </c>
      <c r="E225" s="77">
        <f t="shared" si="44"/>
        <v>0</v>
      </c>
      <c r="F225" s="68">
        <f t="shared" si="45"/>
        <v>0</v>
      </c>
      <c r="G225" s="68">
        <f t="shared" si="45"/>
        <v>0</v>
      </c>
      <c r="H225" s="68">
        <f t="shared" si="46"/>
        <v>0</v>
      </c>
      <c r="I225" s="68">
        <f t="shared" si="47"/>
        <v>0</v>
      </c>
      <c r="J225" s="68">
        <f t="shared" si="48"/>
        <v>0</v>
      </c>
      <c r="K225" s="68">
        <f t="shared" si="49"/>
        <v>0</v>
      </c>
      <c r="L225" s="68">
        <f t="shared" si="50"/>
        <v>0</v>
      </c>
      <c r="M225" s="68">
        <f t="shared" ca="1" si="55"/>
        <v>1.3213217445876809E-3</v>
      </c>
      <c r="N225" s="68">
        <f t="shared" ca="1" si="51"/>
        <v>0</v>
      </c>
      <c r="O225" s="96">
        <f t="shared" ca="1" si="52"/>
        <v>0</v>
      </c>
      <c r="P225" s="68">
        <f t="shared" ca="1" si="53"/>
        <v>0</v>
      </c>
      <c r="Q225" s="68">
        <f t="shared" ca="1" si="54"/>
        <v>0</v>
      </c>
      <c r="R225" s="31">
        <f t="shared" ca="1" si="43"/>
        <v>-1.3213217445876809E-3</v>
      </c>
    </row>
    <row r="226" spans="1:18" x14ac:dyDescent="0.2">
      <c r="A226" s="76"/>
      <c r="B226" s="76"/>
      <c r="C226" s="76"/>
      <c r="D226" s="77">
        <f t="shared" si="44"/>
        <v>0</v>
      </c>
      <c r="E226" s="77">
        <f t="shared" si="44"/>
        <v>0</v>
      </c>
      <c r="F226" s="68">
        <f t="shared" si="45"/>
        <v>0</v>
      </c>
      <c r="G226" s="68">
        <f t="shared" si="45"/>
        <v>0</v>
      </c>
      <c r="H226" s="68">
        <f t="shared" si="46"/>
        <v>0</v>
      </c>
      <c r="I226" s="68">
        <f t="shared" si="47"/>
        <v>0</v>
      </c>
      <c r="J226" s="68">
        <f t="shared" si="48"/>
        <v>0</v>
      </c>
      <c r="K226" s="68">
        <f t="shared" si="49"/>
        <v>0</v>
      </c>
      <c r="L226" s="68">
        <f t="shared" si="50"/>
        <v>0</v>
      </c>
      <c r="M226" s="68">
        <f t="shared" ca="1" si="55"/>
        <v>1.3213217445876809E-3</v>
      </c>
      <c r="N226" s="68">
        <f t="shared" ca="1" si="51"/>
        <v>0</v>
      </c>
      <c r="O226" s="96">
        <f t="shared" ca="1" si="52"/>
        <v>0</v>
      </c>
      <c r="P226" s="68">
        <f t="shared" ca="1" si="53"/>
        <v>0</v>
      </c>
      <c r="Q226" s="68">
        <f t="shared" ca="1" si="54"/>
        <v>0</v>
      </c>
      <c r="R226" s="31">
        <f t="shared" ca="1" si="43"/>
        <v>-1.3213217445876809E-3</v>
      </c>
    </row>
    <row r="227" spans="1:18" x14ac:dyDescent="0.2">
      <c r="A227" s="76"/>
      <c r="B227" s="76"/>
      <c r="C227" s="76"/>
      <c r="D227" s="77">
        <f t="shared" si="44"/>
        <v>0</v>
      </c>
      <c r="E227" s="77">
        <f t="shared" si="44"/>
        <v>0</v>
      </c>
      <c r="F227" s="68">
        <f t="shared" si="45"/>
        <v>0</v>
      </c>
      <c r="G227" s="68">
        <f t="shared" si="45"/>
        <v>0</v>
      </c>
      <c r="H227" s="68">
        <f t="shared" si="46"/>
        <v>0</v>
      </c>
      <c r="I227" s="68">
        <f t="shared" si="47"/>
        <v>0</v>
      </c>
      <c r="J227" s="68">
        <f t="shared" si="48"/>
        <v>0</v>
      </c>
      <c r="K227" s="68">
        <f t="shared" si="49"/>
        <v>0</v>
      </c>
      <c r="L227" s="68">
        <f t="shared" si="50"/>
        <v>0</v>
      </c>
      <c r="M227" s="68">
        <f t="shared" ca="1" si="55"/>
        <v>1.3213217445876809E-3</v>
      </c>
      <c r="N227" s="68">
        <f t="shared" ca="1" si="51"/>
        <v>0</v>
      </c>
      <c r="O227" s="96">
        <f t="shared" ca="1" si="52"/>
        <v>0</v>
      </c>
      <c r="P227" s="68">
        <f t="shared" ca="1" si="53"/>
        <v>0</v>
      </c>
      <c r="Q227" s="68">
        <f t="shared" ca="1" si="54"/>
        <v>0</v>
      </c>
      <c r="R227" s="31">
        <f t="shared" ca="1" si="43"/>
        <v>-1.3213217445876809E-3</v>
      </c>
    </row>
    <row r="228" spans="1:18" x14ac:dyDescent="0.2">
      <c r="A228" s="76"/>
      <c r="B228" s="76"/>
      <c r="C228" s="76"/>
      <c r="D228" s="77">
        <f t="shared" si="44"/>
        <v>0</v>
      </c>
      <c r="E228" s="77">
        <f t="shared" si="44"/>
        <v>0</v>
      </c>
      <c r="F228" s="68">
        <f t="shared" si="45"/>
        <v>0</v>
      </c>
      <c r="G228" s="68">
        <f t="shared" si="45"/>
        <v>0</v>
      </c>
      <c r="H228" s="68">
        <f t="shared" si="46"/>
        <v>0</v>
      </c>
      <c r="I228" s="68">
        <f t="shared" si="47"/>
        <v>0</v>
      </c>
      <c r="J228" s="68">
        <f t="shared" si="48"/>
        <v>0</v>
      </c>
      <c r="K228" s="68">
        <f t="shared" si="49"/>
        <v>0</v>
      </c>
      <c r="L228" s="68">
        <f t="shared" si="50"/>
        <v>0</v>
      </c>
      <c r="M228" s="68">
        <f t="shared" ca="1" si="55"/>
        <v>1.3213217445876809E-3</v>
      </c>
      <c r="N228" s="68">
        <f t="shared" ca="1" si="51"/>
        <v>0</v>
      </c>
      <c r="O228" s="96">
        <f t="shared" ca="1" si="52"/>
        <v>0</v>
      </c>
      <c r="P228" s="68">
        <f t="shared" ca="1" si="53"/>
        <v>0</v>
      </c>
      <c r="Q228" s="68">
        <f t="shared" ca="1" si="54"/>
        <v>0</v>
      </c>
      <c r="R228" s="31">
        <f t="shared" ca="1" si="43"/>
        <v>-1.3213217445876809E-3</v>
      </c>
    </row>
    <row r="229" spans="1:18" x14ac:dyDescent="0.2">
      <c r="A229" s="76"/>
      <c r="B229" s="76"/>
      <c r="C229" s="76"/>
      <c r="D229" s="77">
        <f t="shared" si="44"/>
        <v>0</v>
      </c>
      <c r="E229" s="77">
        <f t="shared" si="44"/>
        <v>0</v>
      </c>
      <c r="F229" s="68">
        <f t="shared" si="45"/>
        <v>0</v>
      </c>
      <c r="G229" s="68">
        <f t="shared" si="45"/>
        <v>0</v>
      </c>
      <c r="H229" s="68">
        <f t="shared" si="46"/>
        <v>0</v>
      </c>
      <c r="I229" s="68">
        <f t="shared" si="47"/>
        <v>0</v>
      </c>
      <c r="J229" s="68">
        <f t="shared" si="48"/>
        <v>0</v>
      </c>
      <c r="K229" s="68">
        <f t="shared" si="49"/>
        <v>0</v>
      </c>
      <c r="L229" s="68">
        <f t="shared" si="50"/>
        <v>0</v>
      </c>
      <c r="M229" s="68">
        <f t="shared" ca="1" si="55"/>
        <v>1.3213217445876809E-3</v>
      </c>
      <c r="N229" s="68">
        <f t="shared" ca="1" si="51"/>
        <v>0</v>
      </c>
      <c r="O229" s="96">
        <f t="shared" ca="1" si="52"/>
        <v>0</v>
      </c>
      <c r="P229" s="68">
        <f t="shared" ca="1" si="53"/>
        <v>0</v>
      </c>
      <c r="Q229" s="68">
        <f t="shared" ca="1" si="54"/>
        <v>0</v>
      </c>
      <c r="R229" s="31">
        <f t="shared" ca="1" si="43"/>
        <v>-1.3213217445876809E-3</v>
      </c>
    </row>
    <row r="230" spans="1:18" x14ac:dyDescent="0.2">
      <c r="A230" s="76"/>
      <c r="B230" s="76"/>
      <c r="C230" s="76"/>
      <c r="D230" s="77">
        <f t="shared" si="44"/>
        <v>0</v>
      </c>
      <c r="E230" s="77">
        <f t="shared" si="44"/>
        <v>0</v>
      </c>
      <c r="F230" s="68">
        <f t="shared" si="45"/>
        <v>0</v>
      </c>
      <c r="G230" s="68">
        <f t="shared" si="45"/>
        <v>0</v>
      </c>
      <c r="H230" s="68">
        <f t="shared" si="46"/>
        <v>0</v>
      </c>
      <c r="I230" s="68">
        <f t="shared" si="47"/>
        <v>0</v>
      </c>
      <c r="J230" s="68">
        <f t="shared" si="48"/>
        <v>0</v>
      </c>
      <c r="K230" s="68">
        <f t="shared" si="49"/>
        <v>0</v>
      </c>
      <c r="L230" s="68">
        <f t="shared" si="50"/>
        <v>0</v>
      </c>
      <c r="M230" s="68">
        <f t="shared" ca="1" si="55"/>
        <v>1.3213217445876809E-3</v>
      </c>
      <c r="N230" s="68">
        <f t="shared" ca="1" si="51"/>
        <v>0</v>
      </c>
      <c r="O230" s="96">
        <f t="shared" ca="1" si="52"/>
        <v>0</v>
      </c>
      <c r="P230" s="68">
        <f t="shared" ca="1" si="53"/>
        <v>0</v>
      </c>
      <c r="Q230" s="68">
        <f t="shared" ca="1" si="54"/>
        <v>0</v>
      </c>
      <c r="R230" s="31">
        <f t="shared" ca="1" si="43"/>
        <v>-1.3213217445876809E-3</v>
      </c>
    </row>
    <row r="231" spans="1:18" x14ac:dyDescent="0.2">
      <c r="A231" s="76"/>
      <c r="B231" s="76"/>
      <c r="C231" s="76"/>
      <c r="D231" s="77">
        <f t="shared" si="44"/>
        <v>0</v>
      </c>
      <c r="E231" s="77">
        <f t="shared" si="44"/>
        <v>0</v>
      </c>
      <c r="F231" s="68">
        <f t="shared" si="45"/>
        <v>0</v>
      </c>
      <c r="G231" s="68">
        <f t="shared" si="45"/>
        <v>0</v>
      </c>
      <c r="H231" s="68">
        <f t="shared" si="46"/>
        <v>0</v>
      </c>
      <c r="I231" s="68">
        <f t="shared" si="47"/>
        <v>0</v>
      </c>
      <c r="J231" s="68">
        <f t="shared" si="48"/>
        <v>0</v>
      </c>
      <c r="K231" s="68">
        <f t="shared" si="49"/>
        <v>0</v>
      </c>
      <c r="L231" s="68">
        <f t="shared" si="50"/>
        <v>0</v>
      </c>
      <c r="M231" s="68">
        <f t="shared" ca="1" si="55"/>
        <v>1.3213217445876809E-3</v>
      </c>
      <c r="N231" s="68">
        <f t="shared" ca="1" si="51"/>
        <v>0</v>
      </c>
      <c r="O231" s="96">
        <f t="shared" ca="1" si="52"/>
        <v>0</v>
      </c>
      <c r="P231" s="68">
        <f t="shared" ca="1" si="53"/>
        <v>0</v>
      </c>
      <c r="Q231" s="68">
        <f t="shared" ca="1" si="54"/>
        <v>0</v>
      </c>
      <c r="R231" s="31">
        <f t="shared" ca="1" si="43"/>
        <v>-1.3213217445876809E-3</v>
      </c>
    </row>
    <row r="232" spans="1:18" x14ac:dyDescent="0.2">
      <c r="A232" s="76"/>
      <c r="B232" s="76"/>
      <c r="C232" s="76"/>
      <c r="D232" s="77">
        <f t="shared" si="44"/>
        <v>0</v>
      </c>
      <c r="E232" s="77">
        <f t="shared" si="44"/>
        <v>0</v>
      </c>
      <c r="F232" s="68">
        <f t="shared" si="45"/>
        <v>0</v>
      </c>
      <c r="G232" s="68">
        <f t="shared" si="45"/>
        <v>0</v>
      </c>
      <c r="H232" s="68">
        <f t="shared" si="46"/>
        <v>0</v>
      </c>
      <c r="I232" s="68">
        <f t="shared" si="47"/>
        <v>0</v>
      </c>
      <c r="J232" s="68">
        <f t="shared" si="48"/>
        <v>0</v>
      </c>
      <c r="K232" s="68">
        <f t="shared" si="49"/>
        <v>0</v>
      </c>
      <c r="L232" s="68">
        <f t="shared" si="50"/>
        <v>0</v>
      </c>
      <c r="M232" s="68">
        <f t="shared" ca="1" si="55"/>
        <v>1.3213217445876809E-3</v>
      </c>
      <c r="N232" s="68">
        <f t="shared" ca="1" si="51"/>
        <v>0</v>
      </c>
      <c r="O232" s="96">
        <f t="shared" ca="1" si="52"/>
        <v>0</v>
      </c>
      <c r="P232" s="68">
        <f t="shared" ca="1" si="53"/>
        <v>0</v>
      </c>
      <c r="Q232" s="68">
        <f t="shared" ca="1" si="54"/>
        <v>0</v>
      </c>
      <c r="R232" s="31">
        <f t="shared" ca="1" si="43"/>
        <v>-1.3213217445876809E-3</v>
      </c>
    </row>
    <row r="233" spans="1:18" x14ac:dyDescent="0.2">
      <c r="A233" s="76"/>
      <c r="B233" s="76"/>
      <c r="C233" s="76"/>
      <c r="D233" s="77">
        <f t="shared" si="44"/>
        <v>0</v>
      </c>
      <c r="E233" s="77">
        <f t="shared" si="44"/>
        <v>0</v>
      </c>
      <c r="F233" s="68">
        <f t="shared" si="45"/>
        <v>0</v>
      </c>
      <c r="G233" s="68">
        <f t="shared" si="45"/>
        <v>0</v>
      </c>
      <c r="H233" s="68">
        <f t="shared" si="46"/>
        <v>0</v>
      </c>
      <c r="I233" s="68">
        <f t="shared" si="47"/>
        <v>0</v>
      </c>
      <c r="J233" s="68">
        <f t="shared" si="48"/>
        <v>0</v>
      </c>
      <c r="K233" s="68">
        <f t="shared" si="49"/>
        <v>0</v>
      </c>
      <c r="L233" s="68">
        <f t="shared" si="50"/>
        <v>0</v>
      </c>
      <c r="M233" s="68">
        <f t="shared" ca="1" si="55"/>
        <v>1.3213217445876809E-3</v>
      </c>
      <c r="N233" s="68">
        <f t="shared" ca="1" si="51"/>
        <v>0</v>
      </c>
      <c r="O233" s="96">
        <f t="shared" ca="1" si="52"/>
        <v>0</v>
      </c>
      <c r="P233" s="68">
        <f t="shared" ca="1" si="53"/>
        <v>0</v>
      </c>
      <c r="Q233" s="68">
        <f t="shared" ca="1" si="54"/>
        <v>0</v>
      </c>
      <c r="R233" s="31">
        <f t="shared" ca="1" si="43"/>
        <v>-1.3213217445876809E-3</v>
      </c>
    </row>
    <row r="234" spans="1:18" x14ac:dyDescent="0.2">
      <c r="A234" s="76"/>
      <c r="B234" s="76"/>
      <c r="C234" s="76"/>
      <c r="D234" s="77">
        <f t="shared" si="44"/>
        <v>0</v>
      </c>
      <c r="E234" s="77">
        <f t="shared" si="44"/>
        <v>0</v>
      </c>
      <c r="F234" s="68">
        <f t="shared" si="45"/>
        <v>0</v>
      </c>
      <c r="G234" s="68">
        <f t="shared" si="45"/>
        <v>0</v>
      </c>
      <c r="H234" s="68">
        <f t="shared" si="46"/>
        <v>0</v>
      </c>
      <c r="I234" s="68">
        <f t="shared" si="47"/>
        <v>0</v>
      </c>
      <c r="J234" s="68">
        <f t="shared" si="48"/>
        <v>0</v>
      </c>
      <c r="K234" s="68">
        <f t="shared" si="49"/>
        <v>0</v>
      </c>
      <c r="L234" s="68">
        <f t="shared" si="50"/>
        <v>0</v>
      </c>
      <c r="M234" s="68">
        <f t="shared" ca="1" si="55"/>
        <v>1.3213217445876809E-3</v>
      </c>
      <c r="N234" s="68">
        <f t="shared" ca="1" si="51"/>
        <v>0</v>
      </c>
      <c r="O234" s="96">
        <f t="shared" ca="1" si="52"/>
        <v>0</v>
      </c>
      <c r="P234" s="68">
        <f t="shared" ca="1" si="53"/>
        <v>0</v>
      </c>
      <c r="Q234" s="68">
        <f t="shared" ca="1" si="54"/>
        <v>0</v>
      </c>
      <c r="R234" s="31">
        <f t="shared" ca="1" si="43"/>
        <v>-1.3213217445876809E-3</v>
      </c>
    </row>
    <row r="235" spans="1:18" x14ac:dyDescent="0.2">
      <c r="A235" s="76"/>
      <c r="B235" s="76"/>
      <c r="C235" s="76"/>
      <c r="D235" s="77">
        <f t="shared" si="44"/>
        <v>0</v>
      </c>
      <c r="E235" s="77">
        <f t="shared" si="44"/>
        <v>0</v>
      </c>
      <c r="F235" s="68">
        <f t="shared" si="45"/>
        <v>0</v>
      </c>
      <c r="G235" s="68">
        <f t="shared" si="45"/>
        <v>0</v>
      </c>
      <c r="H235" s="68">
        <f t="shared" si="46"/>
        <v>0</v>
      </c>
      <c r="I235" s="68">
        <f t="shared" si="47"/>
        <v>0</v>
      </c>
      <c r="J235" s="68">
        <f t="shared" si="48"/>
        <v>0</v>
      </c>
      <c r="K235" s="68">
        <f t="shared" si="49"/>
        <v>0</v>
      </c>
      <c r="L235" s="68">
        <f t="shared" si="50"/>
        <v>0</v>
      </c>
      <c r="M235" s="68">
        <f t="shared" ca="1" si="55"/>
        <v>1.3213217445876809E-3</v>
      </c>
      <c r="N235" s="68">
        <f t="shared" ca="1" si="51"/>
        <v>0</v>
      </c>
      <c r="O235" s="96">
        <f t="shared" ca="1" si="52"/>
        <v>0</v>
      </c>
      <c r="P235" s="68">
        <f t="shared" ca="1" si="53"/>
        <v>0</v>
      </c>
      <c r="Q235" s="68">
        <f t="shared" ca="1" si="54"/>
        <v>0</v>
      </c>
      <c r="R235" s="31">
        <f t="shared" ca="1" si="43"/>
        <v>-1.3213217445876809E-3</v>
      </c>
    </row>
    <row r="236" spans="1:18" x14ac:dyDescent="0.2">
      <c r="A236" s="76"/>
      <c r="B236" s="76"/>
      <c r="C236" s="76"/>
      <c r="D236" s="77">
        <f t="shared" si="44"/>
        <v>0</v>
      </c>
      <c r="E236" s="77">
        <f t="shared" si="44"/>
        <v>0</v>
      </c>
      <c r="F236" s="68">
        <f t="shared" si="45"/>
        <v>0</v>
      </c>
      <c r="G236" s="68">
        <f t="shared" si="45"/>
        <v>0</v>
      </c>
      <c r="H236" s="68">
        <f t="shared" si="46"/>
        <v>0</v>
      </c>
      <c r="I236" s="68">
        <f t="shared" si="47"/>
        <v>0</v>
      </c>
      <c r="J236" s="68">
        <f t="shared" si="48"/>
        <v>0</v>
      </c>
      <c r="K236" s="68">
        <f t="shared" si="49"/>
        <v>0</v>
      </c>
      <c r="L236" s="68">
        <f t="shared" si="50"/>
        <v>0</v>
      </c>
      <c r="M236" s="68">
        <f t="shared" ca="1" si="55"/>
        <v>1.3213217445876809E-3</v>
      </c>
      <c r="N236" s="68">
        <f t="shared" ca="1" si="51"/>
        <v>0</v>
      </c>
      <c r="O236" s="96">
        <f t="shared" ca="1" si="52"/>
        <v>0</v>
      </c>
      <c r="P236" s="68">
        <f t="shared" ca="1" si="53"/>
        <v>0</v>
      </c>
      <c r="Q236" s="68">
        <f t="shared" ca="1" si="54"/>
        <v>0</v>
      </c>
      <c r="R236" s="31">
        <f t="shared" ca="1" si="43"/>
        <v>-1.3213217445876809E-3</v>
      </c>
    </row>
    <row r="237" spans="1:18" x14ac:dyDescent="0.2">
      <c r="A237" s="76"/>
      <c r="B237" s="76"/>
      <c r="C237" s="76"/>
      <c r="D237" s="77">
        <f t="shared" si="44"/>
        <v>0</v>
      </c>
      <c r="E237" s="77">
        <f t="shared" si="44"/>
        <v>0</v>
      </c>
      <c r="F237" s="68">
        <f t="shared" si="45"/>
        <v>0</v>
      </c>
      <c r="G237" s="68">
        <f t="shared" si="45"/>
        <v>0</v>
      </c>
      <c r="H237" s="68">
        <f t="shared" si="46"/>
        <v>0</v>
      </c>
      <c r="I237" s="68">
        <f t="shared" si="47"/>
        <v>0</v>
      </c>
      <c r="J237" s="68">
        <f t="shared" si="48"/>
        <v>0</v>
      </c>
      <c r="K237" s="68">
        <f t="shared" si="49"/>
        <v>0</v>
      </c>
      <c r="L237" s="68">
        <f t="shared" si="50"/>
        <v>0</v>
      </c>
      <c r="M237" s="68">
        <f t="shared" ca="1" si="55"/>
        <v>1.3213217445876809E-3</v>
      </c>
      <c r="N237" s="68">
        <f t="shared" ca="1" si="51"/>
        <v>0</v>
      </c>
      <c r="O237" s="96">
        <f t="shared" ca="1" si="52"/>
        <v>0</v>
      </c>
      <c r="P237" s="68">
        <f t="shared" ca="1" si="53"/>
        <v>0</v>
      </c>
      <c r="Q237" s="68">
        <f t="shared" ca="1" si="54"/>
        <v>0</v>
      </c>
      <c r="R237" s="31">
        <f t="shared" ca="1" si="43"/>
        <v>-1.3213217445876809E-3</v>
      </c>
    </row>
    <row r="238" spans="1:18" x14ac:dyDescent="0.2">
      <c r="A238" s="76"/>
      <c r="B238" s="76"/>
      <c r="C238" s="76"/>
      <c r="D238" s="77">
        <f t="shared" si="44"/>
        <v>0</v>
      </c>
      <c r="E238" s="77">
        <f t="shared" si="44"/>
        <v>0</v>
      </c>
      <c r="F238" s="68">
        <f t="shared" si="45"/>
        <v>0</v>
      </c>
      <c r="G238" s="68">
        <f t="shared" si="45"/>
        <v>0</v>
      </c>
      <c r="H238" s="68">
        <f t="shared" si="46"/>
        <v>0</v>
      </c>
      <c r="I238" s="68">
        <f t="shared" si="47"/>
        <v>0</v>
      </c>
      <c r="J238" s="68">
        <f t="shared" si="48"/>
        <v>0</v>
      </c>
      <c r="K238" s="68">
        <f t="shared" si="49"/>
        <v>0</v>
      </c>
      <c r="L238" s="68">
        <f t="shared" si="50"/>
        <v>0</v>
      </c>
      <c r="M238" s="68">
        <f t="shared" ca="1" si="55"/>
        <v>1.3213217445876809E-3</v>
      </c>
      <c r="N238" s="68">
        <f t="shared" ca="1" si="51"/>
        <v>0</v>
      </c>
      <c r="O238" s="96">
        <f t="shared" ca="1" si="52"/>
        <v>0</v>
      </c>
      <c r="P238" s="68">
        <f t="shared" ca="1" si="53"/>
        <v>0</v>
      </c>
      <c r="Q238" s="68">
        <f t="shared" ca="1" si="54"/>
        <v>0</v>
      </c>
      <c r="R238" s="31">
        <f t="shared" ca="1" si="43"/>
        <v>-1.3213217445876809E-3</v>
      </c>
    </row>
    <row r="239" spans="1:18" x14ac:dyDescent="0.2">
      <c r="A239" s="76"/>
      <c r="B239" s="76"/>
      <c r="C239" s="76"/>
      <c r="D239" s="77">
        <f t="shared" si="44"/>
        <v>0</v>
      </c>
      <c r="E239" s="77">
        <f t="shared" si="44"/>
        <v>0</v>
      </c>
      <c r="F239" s="68">
        <f t="shared" si="45"/>
        <v>0</v>
      </c>
      <c r="G239" s="68">
        <f t="shared" si="45"/>
        <v>0</v>
      </c>
      <c r="H239" s="68">
        <f t="shared" si="46"/>
        <v>0</v>
      </c>
      <c r="I239" s="68">
        <f t="shared" si="47"/>
        <v>0</v>
      </c>
      <c r="J239" s="68">
        <f t="shared" si="48"/>
        <v>0</v>
      </c>
      <c r="K239" s="68">
        <f t="shared" si="49"/>
        <v>0</v>
      </c>
      <c r="L239" s="68">
        <f t="shared" si="50"/>
        <v>0</v>
      </c>
      <c r="M239" s="68">
        <f t="shared" ca="1" si="55"/>
        <v>1.3213217445876809E-3</v>
      </c>
      <c r="N239" s="68">
        <f t="shared" ca="1" si="51"/>
        <v>0</v>
      </c>
      <c r="O239" s="96">
        <f t="shared" ca="1" si="52"/>
        <v>0</v>
      </c>
      <c r="P239" s="68">
        <f t="shared" ca="1" si="53"/>
        <v>0</v>
      </c>
      <c r="Q239" s="68">
        <f t="shared" ca="1" si="54"/>
        <v>0</v>
      </c>
      <c r="R239" s="31">
        <f t="shared" ca="1" si="43"/>
        <v>-1.3213217445876809E-3</v>
      </c>
    </row>
    <row r="240" spans="1:18" x14ac:dyDescent="0.2">
      <c r="A240" s="76"/>
      <c r="B240" s="76"/>
      <c r="C240" s="76"/>
      <c r="D240" s="77">
        <f t="shared" si="44"/>
        <v>0</v>
      </c>
      <c r="E240" s="77">
        <f t="shared" si="44"/>
        <v>0</v>
      </c>
      <c r="F240" s="68">
        <f t="shared" si="45"/>
        <v>0</v>
      </c>
      <c r="G240" s="68">
        <f t="shared" si="45"/>
        <v>0</v>
      </c>
      <c r="H240" s="68">
        <f t="shared" si="46"/>
        <v>0</v>
      </c>
      <c r="I240" s="68">
        <f t="shared" si="47"/>
        <v>0</v>
      </c>
      <c r="J240" s="68">
        <f t="shared" si="48"/>
        <v>0</v>
      </c>
      <c r="K240" s="68">
        <f t="shared" si="49"/>
        <v>0</v>
      </c>
      <c r="L240" s="68">
        <f t="shared" si="50"/>
        <v>0</v>
      </c>
      <c r="M240" s="68">
        <f t="shared" ca="1" si="55"/>
        <v>1.3213217445876809E-3</v>
      </c>
      <c r="N240" s="68">
        <f t="shared" ca="1" si="51"/>
        <v>0</v>
      </c>
      <c r="O240" s="96">
        <f t="shared" ca="1" si="52"/>
        <v>0</v>
      </c>
      <c r="P240" s="68">
        <f t="shared" ca="1" si="53"/>
        <v>0</v>
      </c>
      <c r="Q240" s="68">
        <f t="shared" ca="1" si="54"/>
        <v>0</v>
      </c>
      <c r="R240" s="31">
        <f t="shared" ca="1" si="43"/>
        <v>-1.3213217445876809E-3</v>
      </c>
    </row>
    <row r="241" spans="1:18" x14ac:dyDescent="0.2">
      <c r="A241" s="76"/>
      <c r="B241" s="76"/>
      <c r="C241" s="76"/>
      <c r="D241" s="77">
        <f t="shared" si="44"/>
        <v>0</v>
      </c>
      <c r="E241" s="77">
        <f t="shared" si="44"/>
        <v>0</v>
      </c>
      <c r="F241" s="68">
        <f t="shared" si="45"/>
        <v>0</v>
      </c>
      <c r="G241" s="68">
        <f t="shared" si="45"/>
        <v>0</v>
      </c>
      <c r="H241" s="68">
        <f t="shared" si="46"/>
        <v>0</v>
      </c>
      <c r="I241" s="68">
        <f t="shared" si="47"/>
        <v>0</v>
      </c>
      <c r="J241" s="68">
        <f t="shared" si="48"/>
        <v>0</v>
      </c>
      <c r="K241" s="68">
        <f t="shared" si="49"/>
        <v>0</v>
      </c>
      <c r="L241" s="68">
        <f t="shared" si="50"/>
        <v>0</v>
      </c>
      <c r="M241" s="68">
        <f t="shared" ca="1" si="55"/>
        <v>1.3213217445876809E-3</v>
      </c>
      <c r="N241" s="68">
        <f t="shared" ca="1" si="51"/>
        <v>0</v>
      </c>
      <c r="O241" s="96">
        <f t="shared" ca="1" si="52"/>
        <v>0</v>
      </c>
      <c r="P241" s="68">
        <f t="shared" ca="1" si="53"/>
        <v>0</v>
      </c>
      <c r="Q241" s="68">
        <f t="shared" ca="1" si="54"/>
        <v>0</v>
      </c>
      <c r="R241" s="31">
        <f t="shared" ca="1" si="43"/>
        <v>-1.3213217445876809E-3</v>
      </c>
    </row>
    <row r="242" spans="1:18" x14ac:dyDescent="0.2">
      <c r="A242" s="76"/>
      <c r="B242" s="76"/>
      <c r="C242" s="76"/>
      <c r="D242" s="77">
        <f t="shared" si="44"/>
        <v>0</v>
      </c>
      <c r="E242" s="77">
        <f t="shared" si="44"/>
        <v>0</v>
      </c>
      <c r="F242" s="68">
        <f t="shared" si="45"/>
        <v>0</v>
      </c>
      <c r="G242" s="68">
        <f t="shared" si="45"/>
        <v>0</v>
      </c>
      <c r="H242" s="68">
        <f t="shared" si="46"/>
        <v>0</v>
      </c>
      <c r="I242" s="68">
        <f t="shared" si="47"/>
        <v>0</v>
      </c>
      <c r="J242" s="68">
        <f t="shared" si="48"/>
        <v>0</v>
      </c>
      <c r="K242" s="68">
        <f t="shared" si="49"/>
        <v>0</v>
      </c>
      <c r="L242" s="68">
        <f t="shared" si="50"/>
        <v>0</v>
      </c>
      <c r="M242" s="68">
        <f t="shared" ca="1" si="55"/>
        <v>1.3213217445876809E-3</v>
      </c>
      <c r="N242" s="68">
        <f t="shared" ca="1" si="51"/>
        <v>0</v>
      </c>
      <c r="O242" s="96">
        <f t="shared" ca="1" si="52"/>
        <v>0</v>
      </c>
      <c r="P242" s="68">
        <f t="shared" ca="1" si="53"/>
        <v>0</v>
      </c>
      <c r="Q242" s="68">
        <f t="shared" ca="1" si="54"/>
        <v>0</v>
      </c>
      <c r="R242" s="31">
        <f t="shared" ca="1" si="43"/>
        <v>-1.3213217445876809E-3</v>
      </c>
    </row>
    <row r="243" spans="1:18" x14ac:dyDescent="0.2">
      <c r="A243" s="76"/>
      <c r="B243" s="76"/>
      <c r="C243" s="76"/>
      <c r="D243" s="77">
        <f t="shared" si="44"/>
        <v>0</v>
      </c>
      <c r="E243" s="77">
        <f t="shared" si="44"/>
        <v>0</v>
      </c>
      <c r="F243" s="68">
        <f t="shared" si="45"/>
        <v>0</v>
      </c>
      <c r="G243" s="68">
        <f t="shared" si="45"/>
        <v>0</v>
      </c>
      <c r="H243" s="68">
        <f t="shared" si="46"/>
        <v>0</v>
      </c>
      <c r="I243" s="68">
        <f t="shared" si="47"/>
        <v>0</v>
      </c>
      <c r="J243" s="68">
        <f t="shared" si="48"/>
        <v>0</v>
      </c>
      <c r="K243" s="68">
        <f t="shared" si="49"/>
        <v>0</v>
      </c>
      <c r="L243" s="68">
        <f t="shared" si="50"/>
        <v>0</v>
      </c>
      <c r="M243" s="68">
        <f t="shared" ca="1" si="55"/>
        <v>1.3213217445876809E-3</v>
      </c>
      <c r="N243" s="68">
        <f t="shared" ca="1" si="51"/>
        <v>0</v>
      </c>
      <c r="O243" s="96">
        <f t="shared" ca="1" si="52"/>
        <v>0</v>
      </c>
      <c r="P243" s="68">
        <f t="shared" ca="1" si="53"/>
        <v>0</v>
      </c>
      <c r="Q243" s="68">
        <f t="shared" ca="1" si="54"/>
        <v>0</v>
      </c>
      <c r="R243" s="31">
        <f t="shared" ca="1" si="43"/>
        <v>-1.3213217445876809E-3</v>
      </c>
    </row>
    <row r="244" spans="1:18" x14ac:dyDescent="0.2">
      <c r="A244" s="76"/>
      <c r="B244" s="76"/>
      <c r="C244" s="76"/>
      <c r="D244" s="77">
        <f t="shared" si="44"/>
        <v>0</v>
      </c>
      <c r="E244" s="77">
        <f t="shared" si="44"/>
        <v>0</v>
      </c>
      <c r="F244" s="68">
        <f t="shared" si="45"/>
        <v>0</v>
      </c>
      <c r="G244" s="68">
        <f t="shared" si="45"/>
        <v>0</v>
      </c>
      <c r="H244" s="68">
        <f t="shared" si="46"/>
        <v>0</v>
      </c>
      <c r="I244" s="68">
        <f t="shared" si="47"/>
        <v>0</v>
      </c>
      <c r="J244" s="68">
        <f t="shared" si="48"/>
        <v>0</v>
      </c>
      <c r="K244" s="68">
        <f t="shared" si="49"/>
        <v>0</v>
      </c>
      <c r="L244" s="68">
        <f t="shared" si="50"/>
        <v>0</v>
      </c>
      <c r="M244" s="68">
        <f t="shared" ca="1" si="55"/>
        <v>1.3213217445876809E-3</v>
      </c>
      <c r="N244" s="68">
        <f t="shared" ca="1" si="51"/>
        <v>0</v>
      </c>
      <c r="O244" s="96">
        <f t="shared" ca="1" si="52"/>
        <v>0</v>
      </c>
      <c r="P244" s="68">
        <f t="shared" ca="1" si="53"/>
        <v>0</v>
      </c>
      <c r="Q244" s="68">
        <f t="shared" ca="1" si="54"/>
        <v>0</v>
      </c>
      <c r="R244" s="31">
        <f t="shared" ca="1" si="43"/>
        <v>-1.3213217445876809E-3</v>
      </c>
    </row>
    <row r="245" spans="1:18" x14ac:dyDescent="0.2">
      <c r="A245" s="76"/>
      <c r="B245" s="76"/>
      <c r="C245" s="76"/>
      <c r="D245" s="77">
        <f t="shared" si="44"/>
        <v>0</v>
      </c>
      <c r="E245" s="77">
        <f t="shared" si="44"/>
        <v>0</v>
      </c>
      <c r="F245" s="68">
        <f t="shared" si="45"/>
        <v>0</v>
      </c>
      <c r="G245" s="68">
        <f t="shared" si="45"/>
        <v>0</v>
      </c>
      <c r="H245" s="68">
        <f t="shared" si="46"/>
        <v>0</v>
      </c>
      <c r="I245" s="68">
        <f t="shared" si="47"/>
        <v>0</v>
      </c>
      <c r="J245" s="68">
        <f t="shared" si="48"/>
        <v>0</v>
      </c>
      <c r="K245" s="68">
        <f t="shared" si="49"/>
        <v>0</v>
      </c>
      <c r="L245" s="68">
        <f t="shared" si="50"/>
        <v>0</v>
      </c>
      <c r="M245" s="68">
        <f t="shared" ca="1" si="55"/>
        <v>1.3213217445876809E-3</v>
      </c>
      <c r="N245" s="68">
        <f t="shared" ca="1" si="51"/>
        <v>0</v>
      </c>
      <c r="O245" s="96">
        <f t="shared" ca="1" si="52"/>
        <v>0</v>
      </c>
      <c r="P245" s="68">
        <f t="shared" ca="1" si="53"/>
        <v>0</v>
      </c>
      <c r="Q245" s="68">
        <f t="shared" ca="1" si="54"/>
        <v>0</v>
      </c>
      <c r="R245" s="31">
        <f t="shared" ca="1" si="43"/>
        <v>-1.3213217445876809E-3</v>
      </c>
    </row>
    <row r="246" spans="1:18" x14ac:dyDescent="0.2">
      <c r="A246" s="76"/>
      <c r="B246" s="76"/>
      <c r="C246" s="76"/>
      <c r="D246" s="77">
        <f t="shared" si="44"/>
        <v>0</v>
      </c>
      <c r="E246" s="77">
        <f t="shared" si="44"/>
        <v>0</v>
      </c>
      <c r="F246" s="68">
        <f t="shared" si="45"/>
        <v>0</v>
      </c>
      <c r="G246" s="68">
        <f t="shared" si="45"/>
        <v>0</v>
      </c>
      <c r="H246" s="68">
        <f t="shared" si="46"/>
        <v>0</v>
      </c>
      <c r="I246" s="68">
        <f t="shared" si="47"/>
        <v>0</v>
      </c>
      <c r="J246" s="68">
        <f t="shared" si="48"/>
        <v>0</v>
      </c>
      <c r="K246" s="68">
        <f t="shared" si="49"/>
        <v>0</v>
      </c>
      <c r="L246" s="68">
        <f t="shared" si="50"/>
        <v>0</v>
      </c>
      <c r="M246" s="68">
        <f t="shared" ca="1" si="55"/>
        <v>1.3213217445876809E-3</v>
      </c>
      <c r="N246" s="68">
        <f t="shared" ca="1" si="51"/>
        <v>0</v>
      </c>
      <c r="O246" s="96">
        <f t="shared" ca="1" si="52"/>
        <v>0</v>
      </c>
      <c r="P246" s="68">
        <f t="shared" ca="1" si="53"/>
        <v>0</v>
      </c>
      <c r="Q246" s="68">
        <f t="shared" ca="1" si="54"/>
        <v>0</v>
      </c>
      <c r="R246" s="31">
        <f t="shared" ca="1" si="43"/>
        <v>-1.3213217445876809E-3</v>
      </c>
    </row>
    <row r="247" spans="1:18" x14ac:dyDescent="0.2">
      <c r="A247" s="76"/>
      <c r="B247" s="76"/>
      <c r="C247" s="76"/>
      <c r="D247" s="77">
        <f t="shared" si="44"/>
        <v>0</v>
      </c>
      <c r="E247" s="77">
        <f t="shared" si="44"/>
        <v>0</v>
      </c>
      <c r="F247" s="68">
        <f t="shared" si="45"/>
        <v>0</v>
      </c>
      <c r="G247" s="68">
        <f t="shared" si="45"/>
        <v>0</v>
      </c>
      <c r="H247" s="68">
        <f t="shared" si="46"/>
        <v>0</v>
      </c>
      <c r="I247" s="68">
        <f t="shared" si="47"/>
        <v>0</v>
      </c>
      <c r="J247" s="68">
        <f t="shared" si="48"/>
        <v>0</v>
      </c>
      <c r="K247" s="68">
        <f t="shared" si="49"/>
        <v>0</v>
      </c>
      <c r="L247" s="68">
        <f t="shared" si="50"/>
        <v>0</v>
      </c>
      <c r="M247" s="68">
        <f t="shared" ca="1" si="55"/>
        <v>1.3213217445876809E-3</v>
      </c>
      <c r="N247" s="68">
        <f t="shared" ca="1" si="51"/>
        <v>0</v>
      </c>
      <c r="O247" s="96">
        <f t="shared" ca="1" si="52"/>
        <v>0</v>
      </c>
      <c r="P247" s="68">
        <f t="shared" ca="1" si="53"/>
        <v>0</v>
      </c>
      <c r="Q247" s="68">
        <f t="shared" ca="1" si="54"/>
        <v>0</v>
      </c>
      <c r="R247" s="31">
        <f t="shared" ca="1" si="43"/>
        <v>-1.3213217445876809E-3</v>
      </c>
    </row>
    <row r="248" spans="1:18" x14ac:dyDescent="0.2">
      <c r="A248" s="76"/>
      <c r="B248" s="76"/>
      <c r="C248" s="76"/>
      <c r="D248" s="77">
        <f t="shared" si="44"/>
        <v>0</v>
      </c>
      <c r="E248" s="77">
        <f t="shared" si="44"/>
        <v>0</v>
      </c>
      <c r="F248" s="68">
        <f t="shared" si="45"/>
        <v>0</v>
      </c>
      <c r="G248" s="68">
        <f t="shared" si="45"/>
        <v>0</v>
      </c>
      <c r="H248" s="68">
        <f t="shared" si="46"/>
        <v>0</v>
      </c>
      <c r="I248" s="68">
        <f t="shared" si="47"/>
        <v>0</v>
      </c>
      <c r="J248" s="68">
        <f t="shared" si="48"/>
        <v>0</v>
      </c>
      <c r="K248" s="68">
        <f t="shared" si="49"/>
        <v>0</v>
      </c>
      <c r="L248" s="68">
        <f t="shared" si="50"/>
        <v>0</v>
      </c>
      <c r="M248" s="68">
        <f t="shared" ca="1" si="55"/>
        <v>1.3213217445876809E-3</v>
      </c>
      <c r="N248" s="68">
        <f t="shared" ca="1" si="51"/>
        <v>0</v>
      </c>
      <c r="O248" s="96">
        <f t="shared" ca="1" si="52"/>
        <v>0</v>
      </c>
      <c r="P248" s="68">
        <f t="shared" ca="1" si="53"/>
        <v>0</v>
      </c>
      <c r="Q248" s="68">
        <f t="shared" ca="1" si="54"/>
        <v>0</v>
      </c>
      <c r="R248" s="31">
        <f t="shared" ca="1" si="43"/>
        <v>-1.3213217445876809E-3</v>
      </c>
    </row>
    <row r="249" spans="1:18" x14ac:dyDescent="0.2">
      <c r="A249" s="76"/>
      <c r="B249" s="76"/>
      <c r="C249" s="76"/>
      <c r="D249" s="77">
        <f t="shared" si="44"/>
        <v>0</v>
      </c>
      <c r="E249" s="77">
        <f t="shared" si="44"/>
        <v>0</v>
      </c>
      <c r="F249" s="68">
        <f t="shared" si="45"/>
        <v>0</v>
      </c>
      <c r="G249" s="68">
        <f t="shared" si="45"/>
        <v>0</v>
      </c>
      <c r="H249" s="68">
        <f t="shared" si="46"/>
        <v>0</v>
      </c>
      <c r="I249" s="68">
        <f t="shared" si="47"/>
        <v>0</v>
      </c>
      <c r="J249" s="68">
        <f t="shared" si="48"/>
        <v>0</v>
      </c>
      <c r="K249" s="68">
        <f t="shared" si="49"/>
        <v>0</v>
      </c>
      <c r="L249" s="68">
        <f t="shared" si="50"/>
        <v>0</v>
      </c>
      <c r="M249" s="68">
        <f t="shared" ca="1" si="55"/>
        <v>1.3213217445876809E-3</v>
      </c>
      <c r="N249" s="68">
        <f t="shared" ca="1" si="51"/>
        <v>0</v>
      </c>
      <c r="O249" s="96">
        <f t="shared" ca="1" si="52"/>
        <v>0</v>
      </c>
      <c r="P249" s="68">
        <f t="shared" ca="1" si="53"/>
        <v>0</v>
      </c>
      <c r="Q249" s="68">
        <f t="shared" ca="1" si="54"/>
        <v>0</v>
      </c>
      <c r="R249" s="31">
        <f t="shared" ca="1" si="43"/>
        <v>-1.3213217445876809E-3</v>
      </c>
    </row>
    <row r="250" spans="1:18" x14ac:dyDescent="0.2">
      <c r="A250" s="76"/>
      <c r="B250" s="76"/>
      <c r="C250" s="76"/>
      <c r="D250" s="77">
        <f t="shared" si="44"/>
        <v>0</v>
      </c>
      <c r="E250" s="77">
        <f t="shared" si="44"/>
        <v>0</v>
      </c>
      <c r="F250" s="68">
        <f t="shared" si="45"/>
        <v>0</v>
      </c>
      <c r="G250" s="68">
        <f t="shared" si="45"/>
        <v>0</v>
      </c>
      <c r="H250" s="68">
        <f t="shared" si="46"/>
        <v>0</v>
      </c>
      <c r="I250" s="68">
        <f t="shared" si="47"/>
        <v>0</v>
      </c>
      <c r="J250" s="68">
        <f t="shared" si="48"/>
        <v>0</v>
      </c>
      <c r="K250" s="68">
        <f t="shared" si="49"/>
        <v>0</v>
      </c>
      <c r="L250" s="68">
        <f t="shared" si="50"/>
        <v>0</v>
      </c>
      <c r="M250" s="68">
        <f t="shared" ca="1" si="55"/>
        <v>1.3213217445876809E-3</v>
      </c>
      <c r="N250" s="68">
        <f t="shared" ca="1" si="51"/>
        <v>0</v>
      </c>
      <c r="O250" s="96">
        <f t="shared" ca="1" si="52"/>
        <v>0</v>
      </c>
      <c r="P250" s="68">
        <f t="shared" ca="1" si="53"/>
        <v>0</v>
      </c>
      <c r="Q250" s="68">
        <f t="shared" ca="1" si="54"/>
        <v>0</v>
      </c>
      <c r="R250" s="31">
        <f t="shared" ca="1" si="43"/>
        <v>-1.3213217445876809E-3</v>
      </c>
    </row>
    <row r="251" spans="1:18" x14ac:dyDescent="0.2">
      <c r="A251" s="76"/>
      <c r="B251" s="76"/>
      <c r="C251" s="76"/>
      <c r="D251" s="77">
        <f t="shared" si="44"/>
        <v>0</v>
      </c>
      <c r="E251" s="77">
        <f t="shared" si="44"/>
        <v>0</v>
      </c>
      <c r="F251" s="68">
        <f t="shared" si="45"/>
        <v>0</v>
      </c>
      <c r="G251" s="68">
        <f t="shared" si="45"/>
        <v>0</v>
      </c>
      <c r="H251" s="68">
        <f t="shared" si="46"/>
        <v>0</v>
      </c>
      <c r="I251" s="68">
        <f t="shared" si="47"/>
        <v>0</v>
      </c>
      <c r="J251" s="68">
        <f t="shared" si="48"/>
        <v>0</v>
      </c>
      <c r="K251" s="68">
        <f t="shared" si="49"/>
        <v>0</v>
      </c>
      <c r="L251" s="68">
        <f t="shared" si="50"/>
        <v>0</v>
      </c>
      <c r="M251" s="68">
        <f t="shared" ca="1" si="55"/>
        <v>1.3213217445876809E-3</v>
      </c>
      <c r="N251" s="68">
        <f t="shared" ca="1" si="51"/>
        <v>0</v>
      </c>
      <c r="O251" s="96">
        <f t="shared" ca="1" si="52"/>
        <v>0</v>
      </c>
      <c r="P251" s="68">
        <f t="shared" ca="1" si="53"/>
        <v>0</v>
      </c>
      <c r="Q251" s="68">
        <f t="shared" ca="1" si="54"/>
        <v>0</v>
      </c>
      <c r="R251" s="31">
        <f t="shared" ca="1" si="43"/>
        <v>-1.3213217445876809E-3</v>
      </c>
    </row>
    <row r="252" spans="1:18" x14ac:dyDescent="0.2">
      <c r="A252" s="76"/>
      <c r="B252" s="76"/>
      <c r="C252" s="76"/>
      <c r="D252" s="77">
        <f t="shared" si="44"/>
        <v>0</v>
      </c>
      <c r="E252" s="77">
        <f t="shared" si="44"/>
        <v>0</v>
      </c>
      <c r="F252" s="68">
        <f t="shared" si="45"/>
        <v>0</v>
      </c>
      <c r="G252" s="68">
        <f t="shared" si="45"/>
        <v>0</v>
      </c>
      <c r="H252" s="68">
        <f t="shared" si="46"/>
        <v>0</v>
      </c>
      <c r="I252" s="68">
        <f t="shared" si="47"/>
        <v>0</v>
      </c>
      <c r="J252" s="68">
        <f t="shared" si="48"/>
        <v>0</v>
      </c>
      <c r="K252" s="68">
        <f t="shared" si="49"/>
        <v>0</v>
      </c>
      <c r="L252" s="68">
        <f t="shared" si="50"/>
        <v>0</v>
      </c>
      <c r="M252" s="68">
        <f t="shared" ca="1" si="55"/>
        <v>1.3213217445876809E-3</v>
      </c>
      <c r="N252" s="68">
        <f t="shared" ca="1" si="51"/>
        <v>0</v>
      </c>
      <c r="O252" s="96">
        <f t="shared" ca="1" si="52"/>
        <v>0</v>
      </c>
      <c r="P252" s="68">
        <f t="shared" ca="1" si="53"/>
        <v>0</v>
      </c>
      <c r="Q252" s="68">
        <f t="shared" ca="1" si="54"/>
        <v>0</v>
      </c>
      <c r="R252" s="31">
        <f t="shared" ca="1" si="43"/>
        <v>-1.3213217445876809E-3</v>
      </c>
    </row>
    <row r="253" spans="1:18" x14ac:dyDescent="0.2">
      <c r="A253" s="76"/>
      <c r="B253" s="76"/>
      <c r="C253" s="76"/>
      <c r="D253" s="77">
        <f t="shared" si="44"/>
        <v>0</v>
      </c>
      <c r="E253" s="77">
        <f t="shared" si="44"/>
        <v>0</v>
      </c>
      <c r="F253" s="68">
        <f t="shared" si="45"/>
        <v>0</v>
      </c>
      <c r="G253" s="68">
        <f t="shared" si="45"/>
        <v>0</v>
      </c>
      <c r="H253" s="68">
        <f t="shared" si="46"/>
        <v>0</v>
      </c>
      <c r="I253" s="68">
        <f t="shared" si="47"/>
        <v>0</v>
      </c>
      <c r="J253" s="68">
        <f t="shared" si="48"/>
        <v>0</v>
      </c>
      <c r="K253" s="68">
        <f t="shared" si="49"/>
        <v>0</v>
      </c>
      <c r="L253" s="68">
        <f t="shared" si="50"/>
        <v>0</v>
      </c>
      <c r="M253" s="68">
        <f t="shared" ca="1" si="55"/>
        <v>1.3213217445876809E-3</v>
      </c>
      <c r="N253" s="68">
        <f t="shared" ca="1" si="51"/>
        <v>0</v>
      </c>
      <c r="O253" s="96">
        <f t="shared" ca="1" si="52"/>
        <v>0</v>
      </c>
      <c r="P253" s="68">
        <f t="shared" ca="1" si="53"/>
        <v>0</v>
      </c>
      <c r="Q253" s="68">
        <f t="shared" ca="1" si="54"/>
        <v>0</v>
      </c>
      <c r="R253" s="31">
        <f t="shared" ca="1" si="43"/>
        <v>-1.3213217445876809E-3</v>
      </c>
    </row>
    <row r="254" spans="1:18" x14ac:dyDescent="0.2">
      <c r="A254" s="76"/>
      <c r="B254" s="76"/>
      <c r="C254" s="76"/>
      <c r="D254" s="77">
        <f t="shared" si="44"/>
        <v>0</v>
      </c>
      <c r="E254" s="77">
        <f t="shared" si="44"/>
        <v>0</v>
      </c>
      <c r="F254" s="68">
        <f t="shared" si="45"/>
        <v>0</v>
      </c>
      <c r="G254" s="68">
        <f t="shared" si="45"/>
        <v>0</v>
      </c>
      <c r="H254" s="68">
        <f t="shared" si="46"/>
        <v>0</v>
      </c>
      <c r="I254" s="68">
        <f t="shared" si="47"/>
        <v>0</v>
      </c>
      <c r="J254" s="68">
        <f t="shared" si="48"/>
        <v>0</v>
      </c>
      <c r="K254" s="68">
        <f t="shared" si="49"/>
        <v>0</v>
      </c>
      <c r="L254" s="68">
        <f t="shared" si="50"/>
        <v>0</v>
      </c>
      <c r="M254" s="68">
        <f t="shared" ca="1" si="55"/>
        <v>1.3213217445876809E-3</v>
      </c>
      <c r="N254" s="68">
        <f t="shared" ca="1" si="51"/>
        <v>0</v>
      </c>
      <c r="O254" s="96">
        <f t="shared" ca="1" si="52"/>
        <v>0</v>
      </c>
      <c r="P254" s="68">
        <f t="shared" ca="1" si="53"/>
        <v>0</v>
      </c>
      <c r="Q254" s="68">
        <f t="shared" ca="1" si="54"/>
        <v>0</v>
      </c>
      <c r="R254" s="31">
        <f t="shared" ca="1" si="43"/>
        <v>-1.3213217445876809E-3</v>
      </c>
    </row>
    <row r="255" spans="1:18" x14ac:dyDescent="0.2">
      <c r="A255" s="76"/>
      <c r="B255" s="76"/>
      <c r="C255" s="76"/>
      <c r="D255" s="77">
        <f t="shared" si="44"/>
        <v>0</v>
      </c>
      <c r="E255" s="77">
        <f t="shared" si="44"/>
        <v>0</v>
      </c>
      <c r="F255" s="68">
        <f t="shared" si="45"/>
        <v>0</v>
      </c>
      <c r="G255" s="68">
        <f t="shared" si="45"/>
        <v>0</v>
      </c>
      <c r="H255" s="68">
        <f t="shared" si="46"/>
        <v>0</v>
      </c>
      <c r="I255" s="68">
        <f t="shared" si="47"/>
        <v>0</v>
      </c>
      <c r="J255" s="68">
        <f t="shared" si="48"/>
        <v>0</v>
      </c>
      <c r="K255" s="68">
        <f t="shared" si="49"/>
        <v>0</v>
      </c>
      <c r="L255" s="68">
        <f t="shared" si="50"/>
        <v>0</v>
      </c>
      <c r="M255" s="68">
        <f t="shared" ca="1" si="55"/>
        <v>1.3213217445876809E-3</v>
      </c>
      <c r="N255" s="68">
        <f t="shared" ca="1" si="51"/>
        <v>0</v>
      </c>
      <c r="O255" s="96">
        <f t="shared" ca="1" si="52"/>
        <v>0</v>
      </c>
      <c r="P255" s="68">
        <f t="shared" ca="1" si="53"/>
        <v>0</v>
      </c>
      <c r="Q255" s="68">
        <f t="shared" ca="1" si="54"/>
        <v>0</v>
      </c>
      <c r="R255" s="31">
        <f t="shared" ca="1" si="43"/>
        <v>-1.3213217445876809E-3</v>
      </c>
    </row>
    <row r="256" spans="1:18" x14ac:dyDescent="0.2">
      <c r="A256" s="76"/>
      <c r="B256" s="76"/>
      <c r="C256" s="76"/>
      <c r="D256" s="77">
        <f t="shared" si="44"/>
        <v>0</v>
      </c>
      <c r="E256" s="77">
        <f t="shared" si="44"/>
        <v>0</v>
      </c>
      <c r="F256" s="68">
        <f t="shared" si="45"/>
        <v>0</v>
      </c>
      <c r="G256" s="68">
        <f t="shared" si="45"/>
        <v>0</v>
      </c>
      <c r="H256" s="68">
        <f t="shared" si="46"/>
        <v>0</v>
      </c>
      <c r="I256" s="68">
        <f t="shared" si="47"/>
        <v>0</v>
      </c>
      <c r="J256" s="68">
        <f t="shared" si="48"/>
        <v>0</v>
      </c>
      <c r="K256" s="68">
        <f t="shared" si="49"/>
        <v>0</v>
      </c>
      <c r="L256" s="68">
        <f t="shared" si="50"/>
        <v>0</v>
      </c>
      <c r="M256" s="68">
        <f t="shared" ca="1" si="55"/>
        <v>1.3213217445876809E-3</v>
      </c>
      <c r="N256" s="68">
        <f t="shared" ca="1" si="51"/>
        <v>0</v>
      </c>
      <c r="O256" s="96">
        <f t="shared" ca="1" si="52"/>
        <v>0</v>
      </c>
      <c r="P256" s="68">
        <f t="shared" ca="1" si="53"/>
        <v>0</v>
      </c>
      <c r="Q256" s="68">
        <f t="shared" ca="1" si="54"/>
        <v>0</v>
      </c>
      <c r="R256" s="31">
        <f t="shared" ca="1" si="43"/>
        <v>-1.3213217445876809E-3</v>
      </c>
    </row>
    <row r="257" spans="1:18" x14ac:dyDescent="0.2">
      <c r="A257" s="76"/>
      <c r="B257" s="76"/>
      <c r="C257" s="76"/>
      <c r="D257" s="77">
        <f t="shared" si="44"/>
        <v>0</v>
      </c>
      <c r="E257" s="77">
        <f t="shared" si="44"/>
        <v>0</v>
      </c>
      <c r="F257" s="68">
        <f t="shared" si="45"/>
        <v>0</v>
      </c>
      <c r="G257" s="68">
        <f t="shared" si="45"/>
        <v>0</v>
      </c>
      <c r="H257" s="68">
        <f t="shared" si="46"/>
        <v>0</v>
      </c>
      <c r="I257" s="68">
        <f t="shared" si="47"/>
        <v>0</v>
      </c>
      <c r="J257" s="68">
        <f t="shared" si="48"/>
        <v>0</v>
      </c>
      <c r="K257" s="68">
        <f t="shared" si="49"/>
        <v>0</v>
      </c>
      <c r="L257" s="68">
        <f t="shared" si="50"/>
        <v>0</v>
      </c>
      <c r="M257" s="68">
        <f t="shared" ca="1" si="55"/>
        <v>1.3213217445876809E-3</v>
      </c>
      <c r="N257" s="68">
        <f t="shared" ca="1" si="51"/>
        <v>0</v>
      </c>
      <c r="O257" s="96">
        <f t="shared" ca="1" si="52"/>
        <v>0</v>
      </c>
      <c r="P257" s="68">
        <f t="shared" ca="1" si="53"/>
        <v>0</v>
      </c>
      <c r="Q257" s="68">
        <f t="shared" ca="1" si="54"/>
        <v>0</v>
      </c>
      <c r="R257" s="31">
        <f t="shared" ca="1" si="43"/>
        <v>-1.3213217445876809E-3</v>
      </c>
    </row>
    <row r="258" spans="1:18" x14ac:dyDescent="0.2">
      <c r="A258" s="76"/>
      <c r="B258" s="76"/>
      <c r="C258" s="76"/>
      <c r="D258" s="77">
        <f t="shared" si="44"/>
        <v>0</v>
      </c>
      <c r="E258" s="77">
        <f t="shared" si="44"/>
        <v>0</v>
      </c>
      <c r="F258" s="68">
        <f t="shared" si="45"/>
        <v>0</v>
      </c>
      <c r="G258" s="68">
        <f t="shared" si="45"/>
        <v>0</v>
      </c>
      <c r="H258" s="68">
        <f t="shared" si="46"/>
        <v>0</v>
      </c>
      <c r="I258" s="68">
        <f t="shared" si="47"/>
        <v>0</v>
      </c>
      <c r="J258" s="68">
        <f t="shared" si="48"/>
        <v>0</v>
      </c>
      <c r="K258" s="68">
        <f t="shared" si="49"/>
        <v>0</v>
      </c>
      <c r="L258" s="68">
        <f t="shared" si="50"/>
        <v>0</v>
      </c>
      <c r="M258" s="68">
        <f t="shared" ca="1" si="55"/>
        <v>1.3213217445876809E-3</v>
      </c>
      <c r="N258" s="68">
        <f t="shared" ca="1" si="51"/>
        <v>0</v>
      </c>
      <c r="O258" s="96">
        <f t="shared" ca="1" si="52"/>
        <v>0</v>
      </c>
      <c r="P258" s="68">
        <f t="shared" ca="1" si="53"/>
        <v>0</v>
      </c>
      <c r="Q258" s="68">
        <f t="shared" ca="1" si="54"/>
        <v>0</v>
      </c>
      <c r="R258" s="31">
        <f t="shared" ca="1" si="43"/>
        <v>-1.3213217445876809E-3</v>
      </c>
    </row>
    <row r="259" spans="1:18" x14ac:dyDescent="0.2">
      <c r="A259" s="76"/>
      <c r="B259" s="76"/>
      <c r="C259" s="76"/>
      <c r="D259" s="77">
        <f t="shared" si="44"/>
        <v>0</v>
      </c>
      <c r="E259" s="77">
        <f t="shared" si="44"/>
        <v>0</v>
      </c>
      <c r="F259" s="68">
        <f t="shared" si="45"/>
        <v>0</v>
      </c>
      <c r="G259" s="68">
        <f t="shared" si="45"/>
        <v>0</v>
      </c>
      <c r="H259" s="68">
        <f t="shared" si="46"/>
        <v>0</v>
      </c>
      <c r="I259" s="68">
        <f t="shared" si="47"/>
        <v>0</v>
      </c>
      <c r="J259" s="68">
        <f t="shared" si="48"/>
        <v>0</v>
      </c>
      <c r="K259" s="68">
        <f t="shared" si="49"/>
        <v>0</v>
      </c>
      <c r="L259" s="68">
        <f t="shared" si="50"/>
        <v>0</v>
      </c>
      <c r="M259" s="68">
        <f t="shared" ca="1" si="55"/>
        <v>1.3213217445876809E-3</v>
      </c>
      <c r="N259" s="68">
        <f t="shared" ca="1" si="51"/>
        <v>0</v>
      </c>
      <c r="O259" s="96">
        <f t="shared" ca="1" si="52"/>
        <v>0</v>
      </c>
      <c r="P259" s="68">
        <f t="shared" ca="1" si="53"/>
        <v>0</v>
      </c>
      <c r="Q259" s="68">
        <f t="shared" ca="1" si="54"/>
        <v>0</v>
      </c>
      <c r="R259" s="31">
        <f t="shared" ca="1" si="43"/>
        <v>-1.3213217445876809E-3</v>
      </c>
    </row>
    <row r="260" spans="1:18" x14ac:dyDescent="0.2">
      <c r="A260" s="76"/>
      <c r="B260" s="76"/>
      <c r="C260" s="76"/>
      <c r="D260" s="77">
        <f t="shared" si="44"/>
        <v>0</v>
      </c>
      <c r="E260" s="77">
        <f t="shared" si="44"/>
        <v>0</v>
      </c>
      <c r="F260" s="68">
        <f t="shared" si="45"/>
        <v>0</v>
      </c>
      <c r="G260" s="68">
        <f t="shared" si="45"/>
        <v>0</v>
      </c>
      <c r="H260" s="68">
        <f t="shared" si="46"/>
        <v>0</v>
      </c>
      <c r="I260" s="68">
        <f t="shared" si="47"/>
        <v>0</v>
      </c>
      <c r="J260" s="68">
        <f t="shared" si="48"/>
        <v>0</v>
      </c>
      <c r="K260" s="68">
        <f t="shared" si="49"/>
        <v>0</v>
      </c>
      <c r="L260" s="68">
        <f t="shared" si="50"/>
        <v>0</v>
      </c>
      <c r="M260" s="68">
        <f t="shared" ca="1" si="55"/>
        <v>1.3213217445876809E-3</v>
      </c>
      <c r="N260" s="68">
        <f t="shared" ca="1" si="51"/>
        <v>0</v>
      </c>
      <c r="O260" s="96">
        <f t="shared" ca="1" si="52"/>
        <v>0</v>
      </c>
      <c r="P260" s="68">
        <f t="shared" ca="1" si="53"/>
        <v>0</v>
      </c>
      <c r="Q260" s="68">
        <f t="shared" ca="1" si="54"/>
        <v>0</v>
      </c>
      <c r="R260" s="31">
        <f t="shared" ca="1" si="43"/>
        <v>-1.3213217445876809E-3</v>
      </c>
    </row>
    <row r="261" spans="1:18" x14ac:dyDescent="0.2">
      <c r="A261" s="76"/>
      <c r="B261" s="76"/>
      <c r="C261" s="76"/>
      <c r="D261" s="77">
        <f t="shared" si="44"/>
        <v>0</v>
      </c>
      <c r="E261" s="77">
        <f t="shared" si="44"/>
        <v>0</v>
      </c>
      <c r="F261" s="68">
        <f t="shared" si="45"/>
        <v>0</v>
      </c>
      <c r="G261" s="68">
        <f t="shared" si="45"/>
        <v>0</v>
      </c>
      <c r="H261" s="68">
        <f t="shared" si="46"/>
        <v>0</v>
      </c>
      <c r="I261" s="68">
        <f t="shared" si="47"/>
        <v>0</v>
      </c>
      <c r="J261" s="68">
        <f t="shared" si="48"/>
        <v>0</v>
      </c>
      <c r="K261" s="68">
        <f t="shared" si="49"/>
        <v>0</v>
      </c>
      <c r="L261" s="68">
        <f t="shared" si="50"/>
        <v>0</v>
      </c>
      <c r="M261" s="68">
        <f t="shared" ca="1" si="55"/>
        <v>1.3213217445876809E-3</v>
      </c>
      <c r="N261" s="68">
        <f t="shared" ca="1" si="51"/>
        <v>0</v>
      </c>
      <c r="O261" s="96">
        <f t="shared" ca="1" si="52"/>
        <v>0</v>
      </c>
      <c r="P261" s="68">
        <f t="shared" ca="1" si="53"/>
        <v>0</v>
      </c>
      <c r="Q261" s="68">
        <f t="shared" ca="1" si="54"/>
        <v>0</v>
      </c>
      <c r="R261" s="31">
        <f t="shared" ca="1" si="43"/>
        <v>-1.3213217445876809E-3</v>
      </c>
    </row>
    <row r="262" spans="1:18" x14ac:dyDescent="0.2">
      <c r="A262" s="76"/>
      <c r="B262" s="76"/>
      <c r="C262" s="76"/>
      <c r="D262" s="77">
        <f t="shared" si="44"/>
        <v>0</v>
      </c>
      <c r="E262" s="77">
        <f t="shared" si="44"/>
        <v>0</v>
      </c>
      <c r="F262" s="68">
        <f t="shared" si="45"/>
        <v>0</v>
      </c>
      <c r="G262" s="68">
        <f t="shared" si="45"/>
        <v>0</v>
      </c>
      <c r="H262" s="68">
        <f t="shared" si="46"/>
        <v>0</v>
      </c>
      <c r="I262" s="68">
        <f t="shared" si="47"/>
        <v>0</v>
      </c>
      <c r="J262" s="68">
        <f t="shared" si="48"/>
        <v>0</v>
      </c>
      <c r="K262" s="68">
        <f t="shared" si="49"/>
        <v>0</v>
      </c>
      <c r="L262" s="68">
        <f t="shared" si="50"/>
        <v>0</v>
      </c>
      <c r="M262" s="68">
        <f t="shared" ca="1" si="55"/>
        <v>1.3213217445876809E-3</v>
      </c>
      <c r="N262" s="68">
        <f t="shared" ca="1" si="51"/>
        <v>0</v>
      </c>
      <c r="O262" s="96">
        <f t="shared" ca="1" si="52"/>
        <v>0</v>
      </c>
      <c r="P262" s="68">
        <f t="shared" ca="1" si="53"/>
        <v>0</v>
      </c>
      <c r="Q262" s="68">
        <f t="shared" ca="1" si="54"/>
        <v>0</v>
      </c>
      <c r="R262" s="31">
        <f t="shared" ca="1" si="43"/>
        <v>-1.3213217445876809E-3</v>
      </c>
    </row>
    <row r="263" spans="1:18" x14ac:dyDescent="0.2">
      <c r="A263" s="76"/>
      <c r="B263" s="76"/>
      <c r="C263" s="76"/>
      <c r="D263" s="77">
        <f t="shared" si="44"/>
        <v>0</v>
      </c>
      <c r="E263" s="77">
        <f t="shared" si="44"/>
        <v>0</v>
      </c>
      <c r="F263" s="68">
        <f t="shared" si="45"/>
        <v>0</v>
      </c>
      <c r="G263" s="68">
        <f t="shared" si="45"/>
        <v>0</v>
      </c>
      <c r="H263" s="68">
        <f t="shared" si="46"/>
        <v>0</v>
      </c>
      <c r="I263" s="68">
        <f t="shared" si="47"/>
        <v>0</v>
      </c>
      <c r="J263" s="68">
        <f t="shared" si="48"/>
        <v>0</v>
      </c>
      <c r="K263" s="68">
        <f t="shared" si="49"/>
        <v>0</v>
      </c>
      <c r="L263" s="68">
        <f t="shared" si="50"/>
        <v>0</v>
      </c>
      <c r="M263" s="68">
        <f t="shared" ca="1" si="55"/>
        <v>1.3213217445876809E-3</v>
      </c>
      <c r="N263" s="68">
        <f t="shared" ca="1" si="51"/>
        <v>0</v>
      </c>
      <c r="O263" s="96">
        <f t="shared" ca="1" si="52"/>
        <v>0</v>
      </c>
      <c r="P263" s="68">
        <f t="shared" ca="1" si="53"/>
        <v>0</v>
      </c>
      <c r="Q263" s="68">
        <f t="shared" ca="1" si="54"/>
        <v>0</v>
      </c>
      <c r="R263" s="31">
        <f t="shared" ca="1" si="43"/>
        <v>-1.3213217445876809E-3</v>
      </c>
    </row>
    <row r="264" spans="1:18" x14ac:dyDescent="0.2">
      <c r="A264" s="76"/>
      <c r="B264" s="76"/>
      <c r="C264" s="76"/>
      <c r="D264" s="77">
        <f t="shared" si="44"/>
        <v>0</v>
      </c>
      <c r="E264" s="77">
        <f t="shared" si="44"/>
        <v>0</v>
      </c>
      <c r="F264" s="68">
        <f t="shared" si="45"/>
        <v>0</v>
      </c>
      <c r="G264" s="68">
        <f t="shared" si="45"/>
        <v>0</v>
      </c>
      <c r="H264" s="68">
        <f t="shared" si="46"/>
        <v>0</v>
      </c>
      <c r="I264" s="68">
        <f t="shared" si="47"/>
        <v>0</v>
      </c>
      <c r="J264" s="68">
        <f t="shared" si="48"/>
        <v>0</v>
      </c>
      <c r="K264" s="68">
        <f t="shared" si="49"/>
        <v>0</v>
      </c>
      <c r="L264" s="68">
        <f t="shared" si="50"/>
        <v>0</v>
      </c>
      <c r="M264" s="68">
        <f t="shared" ca="1" si="55"/>
        <v>1.3213217445876809E-3</v>
      </c>
      <c r="N264" s="68">
        <f t="shared" ca="1" si="51"/>
        <v>0</v>
      </c>
      <c r="O264" s="96">
        <f t="shared" ca="1" si="52"/>
        <v>0</v>
      </c>
      <c r="P264" s="68">
        <f t="shared" ca="1" si="53"/>
        <v>0</v>
      </c>
      <c r="Q264" s="68">
        <f t="shared" ca="1" si="54"/>
        <v>0</v>
      </c>
      <c r="R264" s="31">
        <f t="shared" ca="1" si="43"/>
        <v>-1.3213217445876809E-3</v>
      </c>
    </row>
    <row r="265" spans="1:18" x14ac:dyDescent="0.2">
      <c r="A265" s="76"/>
      <c r="B265" s="76"/>
      <c r="C265" s="76"/>
      <c r="D265" s="77">
        <f t="shared" si="44"/>
        <v>0</v>
      </c>
      <c r="E265" s="77">
        <f t="shared" si="44"/>
        <v>0</v>
      </c>
      <c r="F265" s="68">
        <f t="shared" si="45"/>
        <v>0</v>
      </c>
      <c r="G265" s="68">
        <f t="shared" si="45"/>
        <v>0</v>
      </c>
      <c r="H265" s="68">
        <f t="shared" si="46"/>
        <v>0</v>
      </c>
      <c r="I265" s="68">
        <f t="shared" si="47"/>
        <v>0</v>
      </c>
      <c r="J265" s="68">
        <f t="shared" si="48"/>
        <v>0</v>
      </c>
      <c r="K265" s="68">
        <f t="shared" si="49"/>
        <v>0</v>
      </c>
      <c r="L265" s="68">
        <f t="shared" si="50"/>
        <v>0</v>
      </c>
      <c r="M265" s="68">
        <f t="shared" ca="1" si="55"/>
        <v>1.3213217445876809E-3</v>
      </c>
      <c r="N265" s="68">
        <f t="shared" ca="1" si="51"/>
        <v>0</v>
      </c>
      <c r="O265" s="96">
        <f t="shared" ca="1" si="52"/>
        <v>0</v>
      </c>
      <c r="P265" s="68">
        <f t="shared" ca="1" si="53"/>
        <v>0</v>
      </c>
      <c r="Q265" s="68">
        <f t="shared" ca="1" si="54"/>
        <v>0</v>
      </c>
      <c r="R265" s="31">
        <f t="shared" ca="1" si="43"/>
        <v>-1.3213217445876809E-3</v>
      </c>
    </row>
    <row r="266" spans="1:18" x14ac:dyDescent="0.2">
      <c r="A266" s="76"/>
      <c r="B266" s="76"/>
      <c r="C266" s="76"/>
      <c r="D266" s="77">
        <f t="shared" si="44"/>
        <v>0</v>
      </c>
      <c r="E266" s="77">
        <f t="shared" si="44"/>
        <v>0</v>
      </c>
      <c r="F266" s="68">
        <f t="shared" si="45"/>
        <v>0</v>
      </c>
      <c r="G266" s="68">
        <f t="shared" si="45"/>
        <v>0</v>
      </c>
      <c r="H266" s="68">
        <f t="shared" si="46"/>
        <v>0</v>
      </c>
      <c r="I266" s="68">
        <f t="shared" si="47"/>
        <v>0</v>
      </c>
      <c r="J266" s="68">
        <f t="shared" si="48"/>
        <v>0</v>
      </c>
      <c r="K266" s="68">
        <f t="shared" si="49"/>
        <v>0</v>
      </c>
      <c r="L266" s="68">
        <f t="shared" si="50"/>
        <v>0</v>
      </c>
      <c r="M266" s="68">
        <f t="shared" ca="1" si="55"/>
        <v>1.3213217445876809E-3</v>
      </c>
      <c r="N266" s="68">
        <f t="shared" ca="1" si="51"/>
        <v>0</v>
      </c>
      <c r="O266" s="96">
        <f t="shared" ca="1" si="52"/>
        <v>0</v>
      </c>
      <c r="P266" s="68">
        <f t="shared" ca="1" si="53"/>
        <v>0</v>
      </c>
      <c r="Q266" s="68">
        <f t="shared" ca="1" si="54"/>
        <v>0</v>
      </c>
      <c r="R266" s="31">
        <f t="shared" ca="1" si="43"/>
        <v>-1.3213217445876809E-3</v>
      </c>
    </row>
    <row r="267" spans="1:18" x14ac:dyDescent="0.2">
      <c r="A267" s="76"/>
      <c r="B267" s="76"/>
      <c r="C267" s="76"/>
      <c r="D267" s="77">
        <f t="shared" si="44"/>
        <v>0</v>
      </c>
      <c r="E267" s="77">
        <f t="shared" si="44"/>
        <v>0</v>
      </c>
      <c r="F267" s="68">
        <f t="shared" si="45"/>
        <v>0</v>
      </c>
      <c r="G267" s="68">
        <f t="shared" si="45"/>
        <v>0</v>
      </c>
      <c r="H267" s="68">
        <f t="shared" si="46"/>
        <v>0</v>
      </c>
      <c r="I267" s="68">
        <f t="shared" si="47"/>
        <v>0</v>
      </c>
      <c r="J267" s="68">
        <f t="shared" si="48"/>
        <v>0</v>
      </c>
      <c r="K267" s="68">
        <f t="shared" si="49"/>
        <v>0</v>
      </c>
      <c r="L267" s="68">
        <f t="shared" si="50"/>
        <v>0</v>
      </c>
      <c r="M267" s="68">
        <f t="shared" ca="1" si="55"/>
        <v>1.3213217445876809E-3</v>
      </c>
      <c r="N267" s="68">
        <f t="shared" ca="1" si="51"/>
        <v>0</v>
      </c>
      <c r="O267" s="96">
        <f t="shared" ca="1" si="52"/>
        <v>0</v>
      </c>
      <c r="P267" s="68">
        <f t="shared" ca="1" si="53"/>
        <v>0</v>
      </c>
      <c r="Q267" s="68">
        <f t="shared" ca="1" si="54"/>
        <v>0</v>
      </c>
      <c r="R267" s="31">
        <f t="shared" ca="1" si="43"/>
        <v>-1.3213217445876809E-3</v>
      </c>
    </row>
    <row r="268" spans="1:18" x14ac:dyDescent="0.2">
      <c r="A268" s="76"/>
      <c r="B268" s="76"/>
      <c r="C268" s="76"/>
      <c r="D268" s="77">
        <f t="shared" si="44"/>
        <v>0</v>
      </c>
      <c r="E268" s="77">
        <f t="shared" si="44"/>
        <v>0</v>
      </c>
      <c r="F268" s="68">
        <f t="shared" si="45"/>
        <v>0</v>
      </c>
      <c r="G268" s="68">
        <f t="shared" si="45"/>
        <v>0</v>
      </c>
      <c r="H268" s="68">
        <f t="shared" si="46"/>
        <v>0</v>
      </c>
      <c r="I268" s="68">
        <f t="shared" si="47"/>
        <v>0</v>
      </c>
      <c r="J268" s="68">
        <f t="shared" si="48"/>
        <v>0</v>
      </c>
      <c r="K268" s="68">
        <f t="shared" si="49"/>
        <v>0</v>
      </c>
      <c r="L268" s="68">
        <f t="shared" si="50"/>
        <v>0</v>
      </c>
      <c r="M268" s="68">
        <f t="shared" ca="1" si="55"/>
        <v>1.3213217445876809E-3</v>
      </c>
      <c r="N268" s="68">
        <f t="shared" ca="1" si="51"/>
        <v>0</v>
      </c>
      <c r="O268" s="96">
        <f t="shared" ca="1" si="52"/>
        <v>0</v>
      </c>
      <c r="P268" s="68">
        <f t="shared" ca="1" si="53"/>
        <v>0</v>
      </c>
      <c r="Q268" s="68">
        <f t="shared" ca="1" si="54"/>
        <v>0</v>
      </c>
      <c r="R268" s="31">
        <f t="shared" ca="1" si="43"/>
        <v>-1.3213217445876809E-3</v>
      </c>
    </row>
    <row r="269" spans="1:18" x14ac:dyDescent="0.2">
      <c r="A269" s="76"/>
      <c r="B269" s="76"/>
      <c r="C269" s="76"/>
      <c r="D269" s="77">
        <f t="shared" si="44"/>
        <v>0</v>
      </c>
      <c r="E269" s="77">
        <f t="shared" si="44"/>
        <v>0</v>
      </c>
      <c r="F269" s="68">
        <f t="shared" si="45"/>
        <v>0</v>
      </c>
      <c r="G269" s="68">
        <f t="shared" si="45"/>
        <v>0</v>
      </c>
      <c r="H269" s="68">
        <f t="shared" si="46"/>
        <v>0</v>
      </c>
      <c r="I269" s="68">
        <f t="shared" si="47"/>
        <v>0</v>
      </c>
      <c r="J269" s="68">
        <f t="shared" si="48"/>
        <v>0</v>
      </c>
      <c r="K269" s="68">
        <f t="shared" si="49"/>
        <v>0</v>
      </c>
      <c r="L269" s="68">
        <f t="shared" si="50"/>
        <v>0</v>
      </c>
      <c r="M269" s="68">
        <f t="shared" ca="1" si="55"/>
        <v>1.3213217445876809E-3</v>
      </c>
      <c r="N269" s="68">
        <f t="shared" ca="1" si="51"/>
        <v>0</v>
      </c>
      <c r="O269" s="96">
        <f t="shared" ca="1" si="52"/>
        <v>0</v>
      </c>
      <c r="P269" s="68">
        <f t="shared" ca="1" si="53"/>
        <v>0</v>
      </c>
      <c r="Q269" s="68">
        <f t="shared" ca="1" si="54"/>
        <v>0</v>
      </c>
      <c r="R269" s="31">
        <f t="shared" ca="1" si="43"/>
        <v>-1.3213217445876809E-3</v>
      </c>
    </row>
    <row r="270" spans="1:18" x14ac:dyDescent="0.2">
      <c r="A270" s="76"/>
      <c r="B270" s="76"/>
      <c r="C270" s="76"/>
      <c r="D270" s="77">
        <f t="shared" si="44"/>
        <v>0</v>
      </c>
      <c r="E270" s="77">
        <f t="shared" si="44"/>
        <v>0</v>
      </c>
      <c r="F270" s="68">
        <f t="shared" si="45"/>
        <v>0</v>
      </c>
      <c r="G270" s="68">
        <f t="shared" si="45"/>
        <v>0</v>
      </c>
      <c r="H270" s="68">
        <f t="shared" si="46"/>
        <v>0</v>
      </c>
      <c r="I270" s="68">
        <f t="shared" si="47"/>
        <v>0</v>
      </c>
      <c r="J270" s="68">
        <f t="shared" si="48"/>
        <v>0</v>
      </c>
      <c r="K270" s="68">
        <f t="shared" si="49"/>
        <v>0</v>
      </c>
      <c r="L270" s="68">
        <f t="shared" si="50"/>
        <v>0</v>
      </c>
      <c r="M270" s="68">
        <f t="shared" ca="1" si="55"/>
        <v>1.3213217445876809E-3</v>
      </c>
      <c r="N270" s="68">
        <f t="shared" ca="1" si="51"/>
        <v>0</v>
      </c>
      <c r="O270" s="96">
        <f t="shared" ca="1" si="52"/>
        <v>0</v>
      </c>
      <c r="P270" s="68">
        <f t="shared" ca="1" si="53"/>
        <v>0</v>
      </c>
      <c r="Q270" s="68">
        <f t="shared" ca="1" si="54"/>
        <v>0</v>
      </c>
      <c r="R270" s="31">
        <f t="shared" ca="1" si="43"/>
        <v>-1.3213217445876809E-3</v>
      </c>
    </row>
    <row r="271" spans="1:18" x14ac:dyDescent="0.2">
      <c r="A271" s="76"/>
      <c r="B271" s="76"/>
      <c r="C271" s="76"/>
      <c r="D271" s="77">
        <f t="shared" si="44"/>
        <v>0</v>
      </c>
      <c r="E271" s="77">
        <f t="shared" si="44"/>
        <v>0</v>
      </c>
      <c r="F271" s="68">
        <f t="shared" si="45"/>
        <v>0</v>
      </c>
      <c r="G271" s="68">
        <f t="shared" si="45"/>
        <v>0</v>
      </c>
      <c r="H271" s="68">
        <f t="shared" si="46"/>
        <v>0</v>
      </c>
      <c r="I271" s="68">
        <f t="shared" si="47"/>
        <v>0</v>
      </c>
      <c r="J271" s="68">
        <f t="shared" si="48"/>
        <v>0</v>
      </c>
      <c r="K271" s="68">
        <f t="shared" si="49"/>
        <v>0</v>
      </c>
      <c r="L271" s="68">
        <f t="shared" si="50"/>
        <v>0</v>
      </c>
      <c r="M271" s="68">
        <f t="shared" ca="1" si="55"/>
        <v>1.3213217445876809E-3</v>
      </c>
      <c r="N271" s="68">
        <f t="shared" ca="1" si="51"/>
        <v>0</v>
      </c>
      <c r="O271" s="96">
        <f t="shared" ca="1" si="52"/>
        <v>0</v>
      </c>
      <c r="P271" s="68">
        <f t="shared" ca="1" si="53"/>
        <v>0</v>
      </c>
      <c r="Q271" s="68">
        <f t="shared" ca="1" si="54"/>
        <v>0</v>
      </c>
      <c r="R271" s="31">
        <f t="shared" ca="1" si="43"/>
        <v>-1.3213217445876809E-3</v>
      </c>
    </row>
    <row r="272" spans="1:18" x14ac:dyDescent="0.2">
      <c r="A272" s="76"/>
      <c r="B272" s="76"/>
      <c r="C272" s="76"/>
      <c r="D272" s="77">
        <f t="shared" si="44"/>
        <v>0</v>
      </c>
      <c r="E272" s="77">
        <f t="shared" si="44"/>
        <v>0</v>
      </c>
      <c r="F272" s="68">
        <f t="shared" si="45"/>
        <v>0</v>
      </c>
      <c r="G272" s="68">
        <f t="shared" si="45"/>
        <v>0</v>
      </c>
      <c r="H272" s="68">
        <f t="shared" si="46"/>
        <v>0</v>
      </c>
      <c r="I272" s="68">
        <f t="shared" si="47"/>
        <v>0</v>
      </c>
      <c r="J272" s="68">
        <f t="shared" si="48"/>
        <v>0</v>
      </c>
      <c r="K272" s="68">
        <f t="shared" si="49"/>
        <v>0</v>
      </c>
      <c r="L272" s="68">
        <f t="shared" si="50"/>
        <v>0</v>
      </c>
      <c r="M272" s="68">
        <f t="shared" ca="1" si="55"/>
        <v>1.3213217445876809E-3</v>
      </c>
      <c r="N272" s="68">
        <f t="shared" ca="1" si="51"/>
        <v>0</v>
      </c>
      <c r="O272" s="96">
        <f t="shared" ca="1" si="52"/>
        <v>0</v>
      </c>
      <c r="P272" s="68">
        <f t="shared" ca="1" si="53"/>
        <v>0</v>
      </c>
      <c r="Q272" s="68">
        <f t="shared" ca="1" si="54"/>
        <v>0</v>
      </c>
      <c r="R272" s="31">
        <f t="shared" ca="1" si="43"/>
        <v>-1.3213217445876809E-3</v>
      </c>
    </row>
    <row r="273" spans="1:18" x14ac:dyDescent="0.2">
      <c r="A273" s="76"/>
      <c r="B273" s="76"/>
      <c r="C273" s="76"/>
      <c r="D273" s="77">
        <f t="shared" si="44"/>
        <v>0</v>
      </c>
      <c r="E273" s="77">
        <f t="shared" si="44"/>
        <v>0</v>
      </c>
      <c r="F273" s="68">
        <f t="shared" si="45"/>
        <v>0</v>
      </c>
      <c r="G273" s="68">
        <f t="shared" si="45"/>
        <v>0</v>
      </c>
      <c r="H273" s="68">
        <f t="shared" si="46"/>
        <v>0</v>
      </c>
      <c r="I273" s="68">
        <f t="shared" si="47"/>
        <v>0</v>
      </c>
      <c r="J273" s="68">
        <f t="shared" si="48"/>
        <v>0</v>
      </c>
      <c r="K273" s="68">
        <f t="shared" si="49"/>
        <v>0</v>
      </c>
      <c r="L273" s="68">
        <f t="shared" si="50"/>
        <v>0</v>
      </c>
      <c r="M273" s="68">
        <f t="shared" ca="1" si="55"/>
        <v>1.3213217445876809E-3</v>
      </c>
      <c r="N273" s="68">
        <f t="shared" ca="1" si="51"/>
        <v>0</v>
      </c>
      <c r="O273" s="96">
        <f t="shared" ca="1" si="52"/>
        <v>0</v>
      </c>
      <c r="P273" s="68">
        <f t="shared" ca="1" si="53"/>
        <v>0</v>
      </c>
      <c r="Q273" s="68">
        <f t="shared" ca="1" si="54"/>
        <v>0</v>
      </c>
      <c r="R273" s="31">
        <f t="shared" ref="R273:R338" ca="1" si="56">+E273-M273</f>
        <v>-1.3213217445876809E-3</v>
      </c>
    </row>
    <row r="274" spans="1:18" x14ac:dyDescent="0.2">
      <c r="A274" s="76"/>
      <c r="B274" s="76"/>
      <c r="C274" s="76"/>
      <c r="D274" s="77">
        <f t="shared" ref="D274:E337" si="57">A274/A$18</f>
        <v>0</v>
      </c>
      <c r="E274" s="77">
        <f t="shared" si="57"/>
        <v>0</v>
      </c>
      <c r="F274" s="68">
        <f t="shared" ref="F274:G337" si="58">$C274*D274</f>
        <v>0</v>
      </c>
      <c r="G274" s="68">
        <f t="shared" si="58"/>
        <v>0</v>
      </c>
      <c r="H274" s="68">
        <f t="shared" ref="H274:H337" si="59">C274*D274*D274</f>
        <v>0</v>
      </c>
      <c r="I274" s="68">
        <f t="shared" ref="I274:I337" si="60">C274*D274*D274*D274</f>
        <v>0</v>
      </c>
      <c r="J274" s="68">
        <f t="shared" ref="J274:J337" si="61">C274*D274*D274*D274*D274</f>
        <v>0</v>
      </c>
      <c r="K274" s="68">
        <f t="shared" ref="K274:K337" si="62">C274*E274*D274</f>
        <v>0</v>
      </c>
      <c r="L274" s="68">
        <f t="shared" ref="L274:L337" si="63">C274*E274*D274*D274</f>
        <v>0</v>
      </c>
      <c r="M274" s="68">
        <f t="shared" ca="1" si="55"/>
        <v>1.3213217445876809E-3</v>
      </c>
      <c r="N274" s="68">
        <f t="shared" ref="N274:N337" ca="1" si="64">C274*(M274-E274)^2</f>
        <v>0</v>
      </c>
      <c r="O274" s="96">
        <f t="shared" ref="O274:O337" ca="1" si="65">(C274*O$1-O$2*F274+O$3*H274)^2</f>
        <v>0</v>
      </c>
      <c r="P274" s="68">
        <f t="shared" ref="P274:P337" ca="1" si="66">(-C274*O$2+O$4*F274-O$5*H274)^2</f>
        <v>0</v>
      </c>
      <c r="Q274" s="68">
        <f t="shared" ref="Q274:Q337" ca="1" si="67">+(C274*O$3-F274*O$5+H274*O$6)^2</f>
        <v>0</v>
      </c>
      <c r="R274" s="31">
        <f t="shared" ca="1" si="56"/>
        <v>-1.3213217445876809E-3</v>
      </c>
    </row>
    <row r="275" spans="1:18" x14ac:dyDescent="0.2">
      <c r="A275" s="76"/>
      <c r="B275" s="76"/>
      <c r="C275" s="76"/>
      <c r="D275" s="77">
        <f t="shared" si="57"/>
        <v>0</v>
      </c>
      <c r="E275" s="77">
        <f t="shared" si="57"/>
        <v>0</v>
      </c>
      <c r="F275" s="68">
        <f t="shared" si="58"/>
        <v>0</v>
      </c>
      <c r="G275" s="68">
        <f t="shared" si="58"/>
        <v>0</v>
      </c>
      <c r="H275" s="68">
        <f t="shared" si="59"/>
        <v>0</v>
      </c>
      <c r="I275" s="68">
        <f t="shared" si="60"/>
        <v>0</v>
      </c>
      <c r="J275" s="68">
        <f t="shared" si="61"/>
        <v>0</v>
      </c>
      <c r="K275" s="68">
        <f t="shared" si="62"/>
        <v>0</v>
      </c>
      <c r="L275" s="68">
        <f t="shared" si="63"/>
        <v>0</v>
      </c>
      <c r="M275" s="68">
        <f t="shared" ref="M275:M338" ca="1" si="68">+E$4+E$5*D275+E$6*D275^2</f>
        <v>1.3213217445876809E-3</v>
      </c>
      <c r="N275" s="68">
        <f t="shared" ca="1" si="64"/>
        <v>0</v>
      </c>
      <c r="O275" s="96">
        <f t="shared" ca="1" si="65"/>
        <v>0</v>
      </c>
      <c r="P275" s="68">
        <f t="shared" ca="1" si="66"/>
        <v>0</v>
      </c>
      <c r="Q275" s="68">
        <f t="shared" ca="1" si="67"/>
        <v>0</v>
      </c>
      <c r="R275" s="31">
        <f t="shared" ca="1" si="56"/>
        <v>-1.3213217445876809E-3</v>
      </c>
    </row>
    <row r="276" spans="1:18" x14ac:dyDescent="0.2">
      <c r="A276" s="76"/>
      <c r="B276" s="76"/>
      <c r="C276" s="76"/>
      <c r="D276" s="77">
        <f t="shared" si="57"/>
        <v>0</v>
      </c>
      <c r="E276" s="77">
        <f t="shared" si="57"/>
        <v>0</v>
      </c>
      <c r="F276" s="68">
        <f t="shared" si="58"/>
        <v>0</v>
      </c>
      <c r="G276" s="68">
        <f t="shared" si="58"/>
        <v>0</v>
      </c>
      <c r="H276" s="68">
        <f t="shared" si="59"/>
        <v>0</v>
      </c>
      <c r="I276" s="68">
        <f t="shared" si="60"/>
        <v>0</v>
      </c>
      <c r="J276" s="68">
        <f t="shared" si="61"/>
        <v>0</v>
      </c>
      <c r="K276" s="68">
        <f t="shared" si="62"/>
        <v>0</v>
      </c>
      <c r="L276" s="68">
        <f t="shared" si="63"/>
        <v>0</v>
      </c>
      <c r="M276" s="68">
        <f t="shared" ca="1" si="68"/>
        <v>1.3213217445876809E-3</v>
      </c>
      <c r="N276" s="68">
        <f t="shared" ca="1" si="64"/>
        <v>0</v>
      </c>
      <c r="O276" s="96">
        <f t="shared" ca="1" si="65"/>
        <v>0</v>
      </c>
      <c r="P276" s="68">
        <f t="shared" ca="1" si="66"/>
        <v>0</v>
      </c>
      <c r="Q276" s="68">
        <f t="shared" ca="1" si="67"/>
        <v>0</v>
      </c>
      <c r="R276" s="31">
        <f t="shared" ca="1" si="56"/>
        <v>-1.3213217445876809E-3</v>
      </c>
    </row>
    <row r="277" spans="1:18" x14ac:dyDescent="0.2">
      <c r="A277" s="76"/>
      <c r="B277" s="76"/>
      <c r="C277" s="76"/>
      <c r="D277" s="77">
        <f t="shared" si="57"/>
        <v>0</v>
      </c>
      <c r="E277" s="77">
        <f t="shared" si="57"/>
        <v>0</v>
      </c>
      <c r="F277" s="68">
        <f t="shared" si="58"/>
        <v>0</v>
      </c>
      <c r="G277" s="68">
        <f t="shared" si="58"/>
        <v>0</v>
      </c>
      <c r="H277" s="68">
        <f t="shared" si="59"/>
        <v>0</v>
      </c>
      <c r="I277" s="68">
        <f t="shared" si="60"/>
        <v>0</v>
      </c>
      <c r="J277" s="68">
        <f t="shared" si="61"/>
        <v>0</v>
      </c>
      <c r="K277" s="68">
        <f t="shared" si="62"/>
        <v>0</v>
      </c>
      <c r="L277" s="68">
        <f t="shared" si="63"/>
        <v>0</v>
      </c>
      <c r="M277" s="68">
        <f t="shared" ca="1" si="68"/>
        <v>1.3213217445876809E-3</v>
      </c>
      <c r="N277" s="68">
        <f t="shared" ca="1" si="64"/>
        <v>0</v>
      </c>
      <c r="O277" s="96">
        <f t="shared" ca="1" si="65"/>
        <v>0</v>
      </c>
      <c r="P277" s="68">
        <f t="shared" ca="1" si="66"/>
        <v>0</v>
      </c>
      <c r="Q277" s="68">
        <f t="shared" ca="1" si="67"/>
        <v>0</v>
      </c>
      <c r="R277" s="31">
        <f t="shared" ca="1" si="56"/>
        <v>-1.3213217445876809E-3</v>
      </c>
    </row>
    <row r="278" spans="1:18" x14ac:dyDescent="0.2">
      <c r="A278" s="76"/>
      <c r="B278" s="76"/>
      <c r="C278" s="76"/>
      <c r="D278" s="77">
        <f t="shared" si="57"/>
        <v>0</v>
      </c>
      <c r="E278" s="77">
        <f t="shared" si="57"/>
        <v>0</v>
      </c>
      <c r="F278" s="68">
        <f t="shared" si="58"/>
        <v>0</v>
      </c>
      <c r="G278" s="68">
        <f t="shared" si="58"/>
        <v>0</v>
      </c>
      <c r="H278" s="68">
        <f t="shared" si="59"/>
        <v>0</v>
      </c>
      <c r="I278" s="68">
        <f t="shared" si="60"/>
        <v>0</v>
      </c>
      <c r="J278" s="68">
        <f t="shared" si="61"/>
        <v>0</v>
      </c>
      <c r="K278" s="68">
        <f t="shared" si="62"/>
        <v>0</v>
      </c>
      <c r="L278" s="68">
        <f t="shared" si="63"/>
        <v>0</v>
      </c>
      <c r="M278" s="68">
        <f t="shared" ca="1" si="68"/>
        <v>1.3213217445876809E-3</v>
      </c>
      <c r="N278" s="68">
        <f t="shared" ca="1" si="64"/>
        <v>0</v>
      </c>
      <c r="O278" s="96">
        <f t="shared" ca="1" si="65"/>
        <v>0</v>
      </c>
      <c r="P278" s="68">
        <f t="shared" ca="1" si="66"/>
        <v>0</v>
      </c>
      <c r="Q278" s="68">
        <f t="shared" ca="1" si="67"/>
        <v>0</v>
      </c>
      <c r="R278" s="31">
        <f t="shared" ca="1" si="56"/>
        <v>-1.3213217445876809E-3</v>
      </c>
    </row>
    <row r="279" spans="1:18" x14ac:dyDescent="0.2">
      <c r="A279" s="76"/>
      <c r="B279" s="76"/>
      <c r="C279" s="76"/>
      <c r="D279" s="77">
        <f t="shared" si="57"/>
        <v>0</v>
      </c>
      <c r="E279" s="77">
        <f t="shared" si="57"/>
        <v>0</v>
      </c>
      <c r="F279" s="68">
        <f t="shared" si="58"/>
        <v>0</v>
      </c>
      <c r="G279" s="68">
        <f t="shared" si="58"/>
        <v>0</v>
      </c>
      <c r="H279" s="68">
        <f t="shared" si="59"/>
        <v>0</v>
      </c>
      <c r="I279" s="68">
        <f t="shared" si="60"/>
        <v>0</v>
      </c>
      <c r="J279" s="68">
        <f t="shared" si="61"/>
        <v>0</v>
      </c>
      <c r="K279" s="68">
        <f t="shared" si="62"/>
        <v>0</v>
      </c>
      <c r="L279" s="68">
        <f t="shared" si="63"/>
        <v>0</v>
      </c>
      <c r="M279" s="68">
        <f t="shared" ca="1" si="68"/>
        <v>1.3213217445876809E-3</v>
      </c>
      <c r="N279" s="68">
        <f t="shared" ca="1" si="64"/>
        <v>0</v>
      </c>
      <c r="O279" s="96">
        <f t="shared" ca="1" si="65"/>
        <v>0</v>
      </c>
      <c r="P279" s="68">
        <f t="shared" ca="1" si="66"/>
        <v>0</v>
      </c>
      <c r="Q279" s="68">
        <f t="shared" ca="1" si="67"/>
        <v>0</v>
      </c>
      <c r="R279" s="31">
        <f t="shared" ca="1" si="56"/>
        <v>-1.3213217445876809E-3</v>
      </c>
    </row>
    <row r="280" spans="1:18" x14ac:dyDescent="0.2">
      <c r="A280" s="76"/>
      <c r="B280" s="76"/>
      <c r="C280" s="76"/>
      <c r="D280" s="77">
        <f t="shared" si="57"/>
        <v>0</v>
      </c>
      <c r="E280" s="77">
        <f t="shared" si="57"/>
        <v>0</v>
      </c>
      <c r="F280" s="68">
        <f t="shared" si="58"/>
        <v>0</v>
      </c>
      <c r="G280" s="68">
        <f t="shared" si="58"/>
        <v>0</v>
      </c>
      <c r="H280" s="68">
        <f t="shared" si="59"/>
        <v>0</v>
      </c>
      <c r="I280" s="68">
        <f t="shared" si="60"/>
        <v>0</v>
      </c>
      <c r="J280" s="68">
        <f t="shared" si="61"/>
        <v>0</v>
      </c>
      <c r="K280" s="68">
        <f t="shared" si="62"/>
        <v>0</v>
      </c>
      <c r="L280" s="68">
        <f t="shared" si="63"/>
        <v>0</v>
      </c>
      <c r="M280" s="68">
        <f t="shared" ca="1" si="68"/>
        <v>1.3213217445876809E-3</v>
      </c>
      <c r="N280" s="68">
        <f t="shared" ca="1" si="64"/>
        <v>0</v>
      </c>
      <c r="O280" s="96">
        <f t="shared" ca="1" si="65"/>
        <v>0</v>
      </c>
      <c r="P280" s="68">
        <f t="shared" ca="1" si="66"/>
        <v>0</v>
      </c>
      <c r="Q280" s="68">
        <f t="shared" ca="1" si="67"/>
        <v>0</v>
      </c>
      <c r="R280" s="31">
        <f t="shared" ca="1" si="56"/>
        <v>-1.3213217445876809E-3</v>
      </c>
    </row>
    <row r="281" spans="1:18" x14ac:dyDescent="0.2">
      <c r="A281" s="76"/>
      <c r="B281" s="76"/>
      <c r="C281" s="76"/>
      <c r="D281" s="77">
        <f t="shared" si="57"/>
        <v>0</v>
      </c>
      <c r="E281" s="77">
        <f t="shared" si="57"/>
        <v>0</v>
      </c>
      <c r="F281" s="68">
        <f t="shared" si="58"/>
        <v>0</v>
      </c>
      <c r="G281" s="68">
        <f t="shared" si="58"/>
        <v>0</v>
      </c>
      <c r="H281" s="68">
        <f t="shared" si="59"/>
        <v>0</v>
      </c>
      <c r="I281" s="68">
        <f t="shared" si="60"/>
        <v>0</v>
      </c>
      <c r="J281" s="68">
        <f t="shared" si="61"/>
        <v>0</v>
      </c>
      <c r="K281" s="68">
        <f t="shared" si="62"/>
        <v>0</v>
      </c>
      <c r="L281" s="68">
        <f t="shared" si="63"/>
        <v>0</v>
      </c>
      <c r="M281" s="68">
        <f t="shared" ca="1" si="68"/>
        <v>1.3213217445876809E-3</v>
      </c>
      <c r="N281" s="68">
        <f t="shared" ca="1" si="64"/>
        <v>0</v>
      </c>
      <c r="O281" s="96">
        <f t="shared" ca="1" si="65"/>
        <v>0</v>
      </c>
      <c r="P281" s="68">
        <f t="shared" ca="1" si="66"/>
        <v>0</v>
      </c>
      <c r="Q281" s="68">
        <f t="shared" ca="1" si="67"/>
        <v>0</v>
      </c>
      <c r="R281" s="31">
        <f t="shared" ca="1" si="56"/>
        <v>-1.3213217445876809E-3</v>
      </c>
    </row>
    <row r="282" spans="1:18" x14ac:dyDescent="0.2">
      <c r="A282" s="76"/>
      <c r="B282" s="76"/>
      <c r="C282" s="76"/>
      <c r="D282" s="77">
        <f t="shared" si="57"/>
        <v>0</v>
      </c>
      <c r="E282" s="77">
        <f t="shared" si="57"/>
        <v>0</v>
      </c>
      <c r="F282" s="68">
        <f t="shared" si="58"/>
        <v>0</v>
      </c>
      <c r="G282" s="68">
        <f t="shared" si="58"/>
        <v>0</v>
      </c>
      <c r="H282" s="68">
        <f t="shared" si="59"/>
        <v>0</v>
      </c>
      <c r="I282" s="68">
        <f t="shared" si="60"/>
        <v>0</v>
      </c>
      <c r="J282" s="68">
        <f t="shared" si="61"/>
        <v>0</v>
      </c>
      <c r="K282" s="68">
        <f t="shared" si="62"/>
        <v>0</v>
      </c>
      <c r="L282" s="68">
        <f t="shared" si="63"/>
        <v>0</v>
      </c>
      <c r="M282" s="68">
        <f t="shared" ca="1" si="68"/>
        <v>1.3213217445876809E-3</v>
      </c>
      <c r="N282" s="68">
        <f t="shared" ca="1" si="64"/>
        <v>0</v>
      </c>
      <c r="O282" s="96">
        <f t="shared" ca="1" si="65"/>
        <v>0</v>
      </c>
      <c r="P282" s="68">
        <f t="shared" ca="1" si="66"/>
        <v>0</v>
      </c>
      <c r="Q282" s="68">
        <f t="shared" ca="1" si="67"/>
        <v>0</v>
      </c>
      <c r="R282" s="31">
        <f t="shared" ca="1" si="56"/>
        <v>-1.3213217445876809E-3</v>
      </c>
    </row>
    <row r="283" spans="1:18" x14ac:dyDescent="0.2">
      <c r="A283" s="76"/>
      <c r="B283" s="76"/>
      <c r="C283" s="76"/>
      <c r="D283" s="77">
        <f t="shared" si="57"/>
        <v>0</v>
      </c>
      <c r="E283" s="77">
        <f t="shared" si="57"/>
        <v>0</v>
      </c>
      <c r="F283" s="68">
        <f t="shared" si="58"/>
        <v>0</v>
      </c>
      <c r="G283" s="68">
        <f t="shared" si="58"/>
        <v>0</v>
      </c>
      <c r="H283" s="68">
        <f t="shared" si="59"/>
        <v>0</v>
      </c>
      <c r="I283" s="68">
        <f t="shared" si="60"/>
        <v>0</v>
      </c>
      <c r="J283" s="68">
        <f t="shared" si="61"/>
        <v>0</v>
      </c>
      <c r="K283" s="68">
        <f t="shared" si="62"/>
        <v>0</v>
      </c>
      <c r="L283" s="68">
        <f t="shared" si="63"/>
        <v>0</v>
      </c>
      <c r="M283" s="68">
        <f t="shared" ca="1" si="68"/>
        <v>1.3213217445876809E-3</v>
      </c>
      <c r="N283" s="68">
        <f t="shared" ca="1" si="64"/>
        <v>0</v>
      </c>
      <c r="O283" s="96">
        <f t="shared" ca="1" si="65"/>
        <v>0</v>
      </c>
      <c r="P283" s="68">
        <f t="shared" ca="1" si="66"/>
        <v>0</v>
      </c>
      <c r="Q283" s="68">
        <f t="shared" ca="1" si="67"/>
        <v>0</v>
      </c>
      <c r="R283" s="31">
        <f t="shared" ca="1" si="56"/>
        <v>-1.3213217445876809E-3</v>
      </c>
    </row>
    <row r="284" spans="1:18" x14ac:dyDescent="0.2">
      <c r="A284" s="76"/>
      <c r="B284" s="76"/>
      <c r="C284" s="76"/>
      <c r="D284" s="77">
        <f t="shared" si="57"/>
        <v>0</v>
      </c>
      <c r="E284" s="77">
        <f t="shared" si="57"/>
        <v>0</v>
      </c>
      <c r="F284" s="68">
        <f t="shared" si="58"/>
        <v>0</v>
      </c>
      <c r="G284" s="68">
        <f t="shared" si="58"/>
        <v>0</v>
      </c>
      <c r="H284" s="68">
        <f t="shared" si="59"/>
        <v>0</v>
      </c>
      <c r="I284" s="68">
        <f t="shared" si="60"/>
        <v>0</v>
      </c>
      <c r="J284" s="68">
        <f t="shared" si="61"/>
        <v>0</v>
      </c>
      <c r="K284" s="68">
        <f t="shared" si="62"/>
        <v>0</v>
      </c>
      <c r="L284" s="68">
        <f t="shared" si="63"/>
        <v>0</v>
      </c>
      <c r="M284" s="68">
        <f t="shared" ca="1" si="68"/>
        <v>1.3213217445876809E-3</v>
      </c>
      <c r="N284" s="68">
        <f t="shared" ca="1" si="64"/>
        <v>0</v>
      </c>
      <c r="O284" s="96">
        <f t="shared" ca="1" si="65"/>
        <v>0</v>
      </c>
      <c r="P284" s="68">
        <f t="shared" ca="1" si="66"/>
        <v>0</v>
      </c>
      <c r="Q284" s="68">
        <f t="shared" ca="1" si="67"/>
        <v>0</v>
      </c>
      <c r="R284" s="31">
        <f t="shared" ca="1" si="56"/>
        <v>-1.3213217445876809E-3</v>
      </c>
    </row>
    <row r="285" spans="1:18" x14ac:dyDescent="0.2">
      <c r="A285" s="76"/>
      <c r="B285" s="76"/>
      <c r="C285" s="76"/>
      <c r="D285" s="77">
        <f t="shared" si="57"/>
        <v>0</v>
      </c>
      <c r="E285" s="77">
        <f t="shared" si="57"/>
        <v>0</v>
      </c>
      <c r="F285" s="68">
        <f t="shared" si="58"/>
        <v>0</v>
      </c>
      <c r="G285" s="68">
        <f t="shared" si="58"/>
        <v>0</v>
      </c>
      <c r="H285" s="68">
        <f t="shared" si="59"/>
        <v>0</v>
      </c>
      <c r="I285" s="68">
        <f t="shared" si="60"/>
        <v>0</v>
      </c>
      <c r="J285" s="68">
        <f t="shared" si="61"/>
        <v>0</v>
      </c>
      <c r="K285" s="68">
        <f t="shared" si="62"/>
        <v>0</v>
      </c>
      <c r="L285" s="68">
        <f t="shared" si="63"/>
        <v>0</v>
      </c>
      <c r="M285" s="68">
        <f t="shared" ca="1" si="68"/>
        <v>1.3213217445876809E-3</v>
      </c>
      <c r="N285" s="68">
        <f t="shared" ca="1" si="64"/>
        <v>0</v>
      </c>
      <c r="O285" s="96">
        <f t="shared" ca="1" si="65"/>
        <v>0</v>
      </c>
      <c r="P285" s="68">
        <f t="shared" ca="1" si="66"/>
        <v>0</v>
      </c>
      <c r="Q285" s="68">
        <f t="shared" ca="1" si="67"/>
        <v>0</v>
      </c>
      <c r="R285" s="31">
        <f t="shared" ca="1" si="56"/>
        <v>-1.3213217445876809E-3</v>
      </c>
    </row>
    <row r="286" spans="1:18" x14ac:dyDescent="0.2">
      <c r="A286" s="76"/>
      <c r="B286" s="76"/>
      <c r="C286" s="76"/>
      <c r="D286" s="77">
        <f t="shared" si="57"/>
        <v>0</v>
      </c>
      <c r="E286" s="77">
        <f t="shared" si="57"/>
        <v>0</v>
      </c>
      <c r="F286" s="68">
        <f t="shared" si="58"/>
        <v>0</v>
      </c>
      <c r="G286" s="68">
        <f t="shared" si="58"/>
        <v>0</v>
      </c>
      <c r="H286" s="68">
        <f t="shared" si="59"/>
        <v>0</v>
      </c>
      <c r="I286" s="68">
        <f t="shared" si="60"/>
        <v>0</v>
      </c>
      <c r="J286" s="68">
        <f t="shared" si="61"/>
        <v>0</v>
      </c>
      <c r="K286" s="68">
        <f t="shared" si="62"/>
        <v>0</v>
      </c>
      <c r="L286" s="68">
        <f t="shared" si="63"/>
        <v>0</v>
      </c>
      <c r="M286" s="68">
        <f t="shared" ca="1" si="68"/>
        <v>1.3213217445876809E-3</v>
      </c>
      <c r="N286" s="68">
        <f t="shared" ca="1" si="64"/>
        <v>0</v>
      </c>
      <c r="O286" s="96">
        <f t="shared" ca="1" si="65"/>
        <v>0</v>
      </c>
      <c r="P286" s="68">
        <f t="shared" ca="1" si="66"/>
        <v>0</v>
      </c>
      <c r="Q286" s="68">
        <f t="shared" ca="1" si="67"/>
        <v>0</v>
      </c>
      <c r="R286" s="31">
        <f t="shared" ca="1" si="56"/>
        <v>-1.3213217445876809E-3</v>
      </c>
    </row>
    <row r="287" spans="1:18" x14ac:dyDescent="0.2">
      <c r="A287" s="76"/>
      <c r="B287" s="76"/>
      <c r="C287" s="76"/>
      <c r="D287" s="77">
        <f t="shared" si="57"/>
        <v>0</v>
      </c>
      <c r="E287" s="77">
        <f t="shared" si="57"/>
        <v>0</v>
      </c>
      <c r="F287" s="68">
        <f t="shared" si="58"/>
        <v>0</v>
      </c>
      <c r="G287" s="68">
        <f t="shared" si="58"/>
        <v>0</v>
      </c>
      <c r="H287" s="68">
        <f t="shared" si="59"/>
        <v>0</v>
      </c>
      <c r="I287" s="68">
        <f t="shared" si="60"/>
        <v>0</v>
      </c>
      <c r="J287" s="68">
        <f t="shared" si="61"/>
        <v>0</v>
      </c>
      <c r="K287" s="68">
        <f t="shared" si="62"/>
        <v>0</v>
      </c>
      <c r="L287" s="68">
        <f t="shared" si="63"/>
        <v>0</v>
      </c>
      <c r="M287" s="68">
        <f t="shared" ca="1" si="68"/>
        <v>1.3213217445876809E-3</v>
      </c>
      <c r="N287" s="68">
        <f t="shared" ca="1" si="64"/>
        <v>0</v>
      </c>
      <c r="O287" s="96">
        <f t="shared" ca="1" si="65"/>
        <v>0</v>
      </c>
      <c r="P287" s="68">
        <f t="shared" ca="1" si="66"/>
        <v>0</v>
      </c>
      <c r="Q287" s="68">
        <f t="shared" ca="1" si="67"/>
        <v>0</v>
      </c>
      <c r="R287" s="31">
        <f t="shared" ca="1" si="56"/>
        <v>-1.3213217445876809E-3</v>
      </c>
    </row>
    <row r="288" spans="1:18" x14ac:dyDescent="0.2">
      <c r="A288" s="76"/>
      <c r="B288" s="76"/>
      <c r="C288" s="76"/>
      <c r="D288" s="77">
        <f t="shared" si="57"/>
        <v>0</v>
      </c>
      <c r="E288" s="77">
        <f t="shared" si="57"/>
        <v>0</v>
      </c>
      <c r="F288" s="68">
        <f t="shared" si="58"/>
        <v>0</v>
      </c>
      <c r="G288" s="68">
        <f t="shared" si="58"/>
        <v>0</v>
      </c>
      <c r="H288" s="68">
        <f t="shared" si="59"/>
        <v>0</v>
      </c>
      <c r="I288" s="68">
        <f t="shared" si="60"/>
        <v>0</v>
      </c>
      <c r="J288" s="68">
        <f t="shared" si="61"/>
        <v>0</v>
      </c>
      <c r="K288" s="68">
        <f t="shared" si="62"/>
        <v>0</v>
      </c>
      <c r="L288" s="68">
        <f t="shared" si="63"/>
        <v>0</v>
      </c>
      <c r="M288" s="68">
        <f t="shared" ca="1" si="68"/>
        <v>1.3213217445876809E-3</v>
      </c>
      <c r="N288" s="68">
        <f t="shared" ca="1" si="64"/>
        <v>0</v>
      </c>
      <c r="O288" s="96">
        <f t="shared" ca="1" si="65"/>
        <v>0</v>
      </c>
      <c r="P288" s="68">
        <f t="shared" ca="1" si="66"/>
        <v>0</v>
      </c>
      <c r="Q288" s="68">
        <f t="shared" ca="1" si="67"/>
        <v>0</v>
      </c>
      <c r="R288" s="31">
        <f t="shared" ca="1" si="56"/>
        <v>-1.3213217445876809E-3</v>
      </c>
    </row>
    <row r="289" spans="1:18" x14ac:dyDescent="0.2">
      <c r="A289" s="76"/>
      <c r="B289" s="76"/>
      <c r="C289" s="76"/>
      <c r="D289" s="77">
        <f t="shared" si="57"/>
        <v>0</v>
      </c>
      <c r="E289" s="77">
        <f t="shared" si="57"/>
        <v>0</v>
      </c>
      <c r="F289" s="68">
        <f t="shared" si="58"/>
        <v>0</v>
      </c>
      <c r="G289" s="68">
        <f t="shared" si="58"/>
        <v>0</v>
      </c>
      <c r="H289" s="68">
        <f t="shared" si="59"/>
        <v>0</v>
      </c>
      <c r="I289" s="68">
        <f t="shared" si="60"/>
        <v>0</v>
      </c>
      <c r="J289" s="68">
        <f t="shared" si="61"/>
        <v>0</v>
      </c>
      <c r="K289" s="68">
        <f t="shared" si="62"/>
        <v>0</v>
      </c>
      <c r="L289" s="68">
        <f t="shared" si="63"/>
        <v>0</v>
      </c>
      <c r="M289" s="68">
        <f t="shared" ca="1" si="68"/>
        <v>1.3213217445876809E-3</v>
      </c>
      <c r="N289" s="68">
        <f t="shared" ca="1" si="64"/>
        <v>0</v>
      </c>
      <c r="O289" s="96">
        <f t="shared" ca="1" si="65"/>
        <v>0</v>
      </c>
      <c r="P289" s="68">
        <f t="shared" ca="1" si="66"/>
        <v>0</v>
      </c>
      <c r="Q289" s="68">
        <f t="shared" ca="1" si="67"/>
        <v>0</v>
      </c>
      <c r="R289" s="31">
        <f t="shared" ca="1" si="56"/>
        <v>-1.3213217445876809E-3</v>
      </c>
    </row>
    <row r="290" spans="1:18" x14ac:dyDescent="0.2">
      <c r="A290" s="76"/>
      <c r="B290" s="76"/>
      <c r="C290" s="76"/>
      <c r="D290" s="77">
        <f t="shared" si="57"/>
        <v>0</v>
      </c>
      <c r="E290" s="77">
        <f t="shared" si="57"/>
        <v>0</v>
      </c>
      <c r="F290" s="68">
        <f t="shared" si="58"/>
        <v>0</v>
      </c>
      <c r="G290" s="68">
        <f t="shared" si="58"/>
        <v>0</v>
      </c>
      <c r="H290" s="68">
        <f t="shared" si="59"/>
        <v>0</v>
      </c>
      <c r="I290" s="68">
        <f t="shared" si="60"/>
        <v>0</v>
      </c>
      <c r="J290" s="68">
        <f t="shared" si="61"/>
        <v>0</v>
      </c>
      <c r="K290" s="68">
        <f t="shared" si="62"/>
        <v>0</v>
      </c>
      <c r="L290" s="68">
        <f t="shared" si="63"/>
        <v>0</v>
      </c>
      <c r="M290" s="68">
        <f t="shared" ca="1" si="68"/>
        <v>1.3213217445876809E-3</v>
      </c>
      <c r="N290" s="68">
        <f t="shared" ca="1" si="64"/>
        <v>0</v>
      </c>
      <c r="O290" s="96">
        <f t="shared" ca="1" si="65"/>
        <v>0</v>
      </c>
      <c r="P290" s="68">
        <f t="shared" ca="1" si="66"/>
        <v>0</v>
      </c>
      <c r="Q290" s="68">
        <f t="shared" ca="1" si="67"/>
        <v>0</v>
      </c>
      <c r="R290" s="31">
        <f t="shared" ca="1" si="56"/>
        <v>-1.3213217445876809E-3</v>
      </c>
    </row>
    <row r="291" spans="1:18" x14ac:dyDescent="0.2">
      <c r="A291" s="76"/>
      <c r="B291" s="76"/>
      <c r="C291" s="76"/>
      <c r="D291" s="77">
        <f t="shared" si="57"/>
        <v>0</v>
      </c>
      <c r="E291" s="77">
        <f t="shared" si="57"/>
        <v>0</v>
      </c>
      <c r="F291" s="68">
        <f t="shared" si="58"/>
        <v>0</v>
      </c>
      <c r="G291" s="68">
        <f t="shared" si="58"/>
        <v>0</v>
      </c>
      <c r="H291" s="68">
        <f t="shared" si="59"/>
        <v>0</v>
      </c>
      <c r="I291" s="68">
        <f t="shared" si="60"/>
        <v>0</v>
      </c>
      <c r="J291" s="68">
        <f t="shared" si="61"/>
        <v>0</v>
      </c>
      <c r="K291" s="68">
        <f t="shared" si="62"/>
        <v>0</v>
      </c>
      <c r="L291" s="68">
        <f t="shared" si="63"/>
        <v>0</v>
      </c>
      <c r="M291" s="68">
        <f t="shared" ca="1" si="68"/>
        <v>1.3213217445876809E-3</v>
      </c>
      <c r="N291" s="68">
        <f t="shared" ca="1" si="64"/>
        <v>0</v>
      </c>
      <c r="O291" s="96">
        <f t="shared" ca="1" si="65"/>
        <v>0</v>
      </c>
      <c r="P291" s="68">
        <f t="shared" ca="1" si="66"/>
        <v>0</v>
      </c>
      <c r="Q291" s="68">
        <f t="shared" ca="1" si="67"/>
        <v>0</v>
      </c>
      <c r="R291" s="31">
        <f t="shared" ca="1" si="56"/>
        <v>-1.3213217445876809E-3</v>
      </c>
    </row>
    <row r="292" spans="1:18" x14ac:dyDescent="0.2">
      <c r="A292" s="76"/>
      <c r="B292" s="76"/>
      <c r="C292" s="76"/>
      <c r="D292" s="77">
        <f t="shared" si="57"/>
        <v>0</v>
      </c>
      <c r="E292" s="77">
        <f t="shared" si="57"/>
        <v>0</v>
      </c>
      <c r="F292" s="68">
        <f t="shared" si="58"/>
        <v>0</v>
      </c>
      <c r="G292" s="68">
        <f t="shared" si="58"/>
        <v>0</v>
      </c>
      <c r="H292" s="68">
        <f t="shared" si="59"/>
        <v>0</v>
      </c>
      <c r="I292" s="68">
        <f t="shared" si="60"/>
        <v>0</v>
      </c>
      <c r="J292" s="68">
        <f t="shared" si="61"/>
        <v>0</v>
      </c>
      <c r="K292" s="68">
        <f t="shared" si="62"/>
        <v>0</v>
      </c>
      <c r="L292" s="68">
        <f t="shared" si="63"/>
        <v>0</v>
      </c>
      <c r="M292" s="68">
        <f t="shared" ca="1" si="68"/>
        <v>1.3213217445876809E-3</v>
      </c>
      <c r="N292" s="68">
        <f t="shared" ca="1" si="64"/>
        <v>0</v>
      </c>
      <c r="O292" s="96">
        <f t="shared" ca="1" si="65"/>
        <v>0</v>
      </c>
      <c r="P292" s="68">
        <f t="shared" ca="1" si="66"/>
        <v>0</v>
      </c>
      <c r="Q292" s="68">
        <f t="shared" ca="1" si="67"/>
        <v>0</v>
      </c>
      <c r="R292" s="31">
        <f t="shared" ca="1" si="56"/>
        <v>-1.3213217445876809E-3</v>
      </c>
    </row>
    <row r="293" spans="1:18" x14ac:dyDescent="0.2">
      <c r="A293" s="76"/>
      <c r="B293" s="76"/>
      <c r="C293" s="76"/>
      <c r="D293" s="77">
        <f t="shared" si="57"/>
        <v>0</v>
      </c>
      <c r="E293" s="77">
        <f t="shared" si="57"/>
        <v>0</v>
      </c>
      <c r="F293" s="68">
        <f t="shared" si="58"/>
        <v>0</v>
      </c>
      <c r="G293" s="68">
        <f t="shared" si="58"/>
        <v>0</v>
      </c>
      <c r="H293" s="68">
        <f t="shared" si="59"/>
        <v>0</v>
      </c>
      <c r="I293" s="68">
        <f t="shared" si="60"/>
        <v>0</v>
      </c>
      <c r="J293" s="68">
        <f t="shared" si="61"/>
        <v>0</v>
      </c>
      <c r="K293" s="68">
        <f t="shared" si="62"/>
        <v>0</v>
      </c>
      <c r="L293" s="68">
        <f t="shared" si="63"/>
        <v>0</v>
      </c>
      <c r="M293" s="68">
        <f t="shared" ca="1" si="68"/>
        <v>1.3213217445876809E-3</v>
      </c>
      <c r="N293" s="68">
        <f t="shared" ca="1" si="64"/>
        <v>0</v>
      </c>
      <c r="O293" s="96">
        <f t="shared" ca="1" si="65"/>
        <v>0</v>
      </c>
      <c r="P293" s="68">
        <f t="shared" ca="1" si="66"/>
        <v>0</v>
      </c>
      <c r="Q293" s="68">
        <f t="shared" ca="1" si="67"/>
        <v>0</v>
      </c>
      <c r="R293" s="31">
        <f t="shared" ca="1" si="56"/>
        <v>-1.3213217445876809E-3</v>
      </c>
    </row>
    <row r="294" spans="1:18" x14ac:dyDescent="0.2">
      <c r="A294" s="76"/>
      <c r="B294" s="76"/>
      <c r="C294" s="76"/>
      <c r="D294" s="77">
        <f t="shared" si="57"/>
        <v>0</v>
      </c>
      <c r="E294" s="77">
        <f t="shared" si="57"/>
        <v>0</v>
      </c>
      <c r="F294" s="68">
        <f t="shared" si="58"/>
        <v>0</v>
      </c>
      <c r="G294" s="68">
        <f t="shared" si="58"/>
        <v>0</v>
      </c>
      <c r="H294" s="68">
        <f t="shared" si="59"/>
        <v>0</v>
      </c>
      <c r="I294" s="68">
        <f t="shared" si="60"/>
        <v>0</v>
      </c>
      <c r="J294" s="68">
        <f t="shared" si="61"/>
        <v>0</v>
      </c>
      <c r="K294" s="68">
        <f t="shared" si="62"/>
        <v>0</v>
      </c>
      <c r="L294" s="68">
        <f t="shared" si="63"/>
        <v>0</v>
      </c>
      <c r="M294" s="68">
        <f t="shared" ca="1" si="68"/>
        <v>1.3213217445876809E-3</v>
      </c>
      <c r="N294" s="68">
        <f t="shared" ca="1" si="64"/>
        <v>0</v>
      </c>
      <c r="O294" s="96">
        <f t="shared" ca="1" si="65"/>
        <v>0</v>
      </c>
      <c r="P294" s="68">
        <f t="shared" ca="1" si="66"/>
        <v>0</v>
      </c>
      <c r="Q294" s="68">
        <f t="shared" ca="1" si="67"/>
        <v>0</v>
      </c>
      <c r="R294" s="31">
        <f t="shared" ca="1" si="56"/>
        <v>-1.3213217445876809E-3</v>
      </c>
    </row>
    <row r="295" spans="1:18" x14ac:dyDescent="0.2">
      <c r="A295" s="76"/>
      <c r="B295" s="76"/>
      <c r="C295" s="76"/>
      <c r="D295" s="77">
        <f t="shared" si="57"/>
        <v>0</v>
      </c>
      <c r="E295" s="77">
        <f t="shared" si="57"/>
        <v>0</v>
      </c>
      <c r="F295" s="68">
        <f t="shared" si="58"/>
        <v>0</v>
      </c>
      <c r="G295" s="68">
        <f t="shared" si="58"/>
        <v>0</v>
      </c>
      <c r="H295" s="68">
        <f t="shared" si="59"/>
        <v>0</v>
      </c>
      <c r="I295" s="68">
        <f t="shared" si="60"/>
        <v>0</v>
      </c>
      <c r="J295" s="68">
        <f t="shared" si="61"/>
        <v>0</v>
      </c>
      <c r="K295" s="68">
        <f t="shared" si="62"/>
        <v>0</v>
      </c>
      <c r="L295" s="68">
        <f t="shared" si="63"/>
        <v>0</v>
      </c>
      <c r="M295" s="68">
        <f t="shared" ca="1" si="68"/>
        <v>1.3213217445876809E-3</v>
      </c>
      <c r="N295" s="68">
        <f t="shared" ca="1" si="64"/>
        <v>0</v>
      </c>
      <c r="O295" s="96">
        <f t="shared" ca="1" si="65"/>
        <v>0</v>
      </c>
      <c r="P295" s="68">
        <f t="shared" ca="1" si="66"/>
        <v>0</v>
      </c>
      <c r="Q295" s="68">
        <f t="shared" ca="1" si="67"/>
        <v>0</v>
      </c>
      <c r="R295" s="31">
        <f t="shared" ca="1" si="56"/>
        <v>-1.3213217445876809E-3</v>
      </c>
    </row>
    <row r="296" spans="1:18" x14ac:dyDescent="0.2">
      <c r="A296" s="76"/>
      <c r="B296" s="76"/>
      <c r="C296" s="76"/>
      <c r="D296" s="77">
        <f t="shared" si="57"/>
        <v>0</v>
      </c>
      <c r="E296" s="77">
        <f t="shared" si="57"/>
        <v>0</v>
      </c>
      <c r="F296" s="68">
        <f t="shared" si="58"/>
        <v>0</v>
      </c>
      <c r="G296" s="68">
        <f t="shared" si="58"/>
        <v>0</v>
      </c>
      <c r="H296" s="68">
        <f t="shared" si="59"/>
        <v>0</v>
      </c>
      <c r="I296" s="68">
        <f t="shared" si="60"/>
        <v>0</v>
      </c>
      <c r="J296" s="68">
        <f t="shared" si="61"/>
        <v>0</v>
      </c>
      <c r="K296" s="68">
        <f t="shared" si="62"/>
        <v>0</v>
      </c>
      <c r="L296" s="68">
        <f t="shared" si="63"/>
        <v>0</v>
      </c>
      <c r="M296" s="68">
        <f t="shared" ca="1" si="68"/>
        <v>1.3213217445876809E-3</v>
      </c>
      <c r="N296" s="68">
        <f t="shared" ca="1" si="64"/>
        <v>0</v>
      </c>
      <c r="O296" s="96">
        <f t="shared" ca="1" si="65"/>
        <v>0</v>
      </c>
      <c r="P296" s="68">
        <f t="shared" ca="1" si="66"/>
        <v>0</v>
      </c>
      <c r="Q296" s="68">
        <f t="shared" ca="1" si="67"/>
        <v>0</v>
      </c>
      <c r="R296" s="31">
        <f t="shared" ca="1" si="56"/>
        <v>-1.3213217445876809E-3</v>
      </c>
    </row>
    <row r="297" spans="1:18" x14ac:dyDescent="0.2">
      <c r="A297" s="76"/>
      <c r="B297" s="76"/>
      <c r="C297" s="76"/>
      <c r="D297" s="77">
        <f t="shared" si="57"/>
        <v>0</v>
      </c>
      <c r="E297" s="77">
        <f t="shared" si="57"/>
        <v>0</v>
      </c>
      <c r="F297" s="68">
        <f t="shared" si="58"/>
        <v>0</v>
      </c>
      <c r="G297" s="68">
        <f t="shared" si="58"/>
        <v>0</v>
      </c>
      <c r="H297" s="68">
        <f t="shared" si="59"/>
        <v>0</v>
      </c>
      <c r="I297" s="68">
        <f t="shared" si="60"/>
        <v>0</v>
      </c>
      <c r="J297" s="68">
        <f t="shared" si="61"/>
        <v>0</v>
      </c>
      <c r="K297" s="68">
        <f t="shared" si="62"/>
        <v>0</v>
      </c>
      <c r="L297" s="68">
        <f t="shared" si="63"/>
        <v>0</v>
      </c>
      <c r="M297" s="68">
        <f t="shared" ca="1" si="68"/>
        <v>1.3213217445876809E-3</v>
      </c>
      <c r="N297" s="68">
        <f t="shared" ca="1" si="64"/>
        <v>0</v>
      </c>
      <c r="O297" s="96">
        <f t="shared" ca="1" si="65"/>
        <v>0</v>
      </c>
      <c r="P297" s="68">
        <f t="shared" ca="1" si="66"/>
        <v>0</v>
      </c>
      <c r="Q297" s="68">
        <f t="shared" ca="1" si="67"/>
        <v>0</v>
      </c>
      <c r="R297" s="31">
        <f t="shared" ca="1" si="56"/>
        <v>-1.3213217445876809E-3</v>
      </c>
    </row>
    <row r="298" spans="1:18" x14ac:dyDescent="0.2">
      <c r="A298" s="76"/>
      <c r="B298" s="76"/>
      <c r="C298" s="76"/>
      <c r="D298" s="77">
        <f t="shared" si="57"/>
        <v>0</v>
      </c>
      <c r="E298" s="77">
        <f t="shared" si="57"/>
        <v>0</v>
      </c>
      <c r="F298" s="68">
        <f t="shared" si="58"/>
        <v>0</v>
      </c>
      <c r="G298" s="68">
        <f t="shared" si="58"/>
        <v>0</v>
      </c>
      <c r="H298" s="68">
        <f t="shared" si="59"/>
        <v>0</v>
      </c>
      <c r="I298" s="68">
        <f t="shared" si="60"/>
        <v>0</v>
      </c>
      <c r="J298" s="68">
        <f t="shared" si="61"/>
        <v>0</v>
      </c>
      <c r="K298" s="68">
        <f t="shared" si="62"/>
        <v>0</v>
      </c>
      <c r="L298" s="68">
        <f t="shared" si="63"/>
        <v>0</v>
      </c>
      <c r="M298" s="68">
        <f t="shared" ca="1" si="68"/>
        <v>1.3213217445876809E-3</v>
      </c>
      <c r="N298" s="68">
        <f t="shared" ca="1" si="64"/>
        <v>0</v>
      </c>
      <c r="O298" s="96">
        <f t="shared" ca="1" si="65"/>
        <v>0</v>
      </c>
      <c r="P298" s="68">
        <f t="shared" ca="1" si="66"/>
        <v>0</v>
      </c>
      <c r="Q298" s="68">
        <f t="shared" ca="1" si="67"/>
        <v>0</v>
      </c>
      <c r="R298" s="31">
        <f t="shared" ca="1" si="56"/>
        <v>-1.3213217445876809E-3</v>
      </c>
    </row>
    <row r="299" spans="1:18" x14ac:dyDescent="0.2">
      <c r="A299" s="76"/>
      <c r="B299" s="76"/>
      <c r="C299" s="76"/>
      <c r="D299" s="77">
        <f t="shared" si="57"/>
        <v>0</v>
      </c>
      <c r="E299" s="77">
        <f t="shared" si="57"/>
        <v>0</v>
      </c>
      <c r="F299" s="68">
        <f t="shared" si="58"/>
        <v>0</v>
      </c>
      <c r="G299" s="68">
        <f t="shared" si="58"/>
        <v>0</v>
      </c>
      <c r="H299" s="68">
        <f t="shared" si="59"/>
        <v>0</v>
      </c>
      <c r="I299" s="68">
        <f t="shared" si="60"/>
        <v>0</v>
      </c>
      <c r="J299" s="68">
        <f t="shared" si="61"/>
        <v>0</v>
      </c>
      <c r="K299" s="68">
        <f t="shared" si="62"/>
        <v>0</v>
      </c>
      <c r="L299" s="68">
        <f t="shared" si="63"/>
        <v>0</v>
      </c>
      <c r="M299" s="68">
        <f t="shared" ca="1" si="68"/>
        <v>1.3213217445876809E-3</v>
      </c>
      <c r="N299" s="68">
        <f t="shared" ca="1" si="64"/>
        <v>0</v>
      </c>
      <c r="O299" s="96">
        <f t="shared" ca="1" si="65"/>
        <v>0</v>
      </c>
      <c r="P299" s="68">
        <f t="shared" ca="1" si="66"/>
        <v>0</v>
      </c>
      <c r="Q299" s="68">
        <f t="shared" ca="1" si="67"/>
        <v>0</v>
      </c>
      <c r="R299" s="31">
        <f t="shared" ca="1" si="56"/>
        <v>-1.3213217445876809E-3</v>
      </c>
    </row>
    <row r="300" spans="1:18" x14ac:dyDescent="0.2">
      <c r="A300" s="76"/>
      <c r="B300" s="76"/>
      <c r="C300" s="76"/>
      <c r="D300" s="77">
        <f t="shared" si="57"/>
        <v>0</v>
      </c>
      <c r="E300" s="77">
        <f t="shared" si="57"/>
        <v>0</v>
      </c>
      <c r="F300" s="68">
        <f t="shared" si="58"/>
        <v>0</v>
      </c>
      <c r="G300" s="68">
        <f t="shared" si="58"/>
        <v>0</v>
      </c>
      <c r="H300" s="68">
        <f t="shared" si="59"/>
        <v>0</v>
      </c>
      <c r="I300" s="68">
        <f t="shared" si="60"/>
        <v>0</v>
      </c>
      <c r="J300" s="68">
        <f t="shared" si="61"/>
        <v>0</v>
      </c>
      <c r="K300" s="68">
        <f t="shared" si="62"/>
        <v>0</v>
      </c>
      <c r="L300" s="68">
        <f t="shared" si="63"/>
        <v>0</v>
      </c>
      <c r="M300" s="68">
        <f t="shared" ca="1" si="68"/>
        <v>1.3213217445876809E-3</v>
      </c>
      <c r="N300" s="68">
        <f t="shared" ca="1" si="64"/>
        <v>0</v>
      </c>
      <c r="O300" s="96">
        <f t="shared" ca="1" si="65"/>
        <v>0</v>
      </c>
      <c r="P300" s="68">
        <f t="shared" ca="1" si="66"/>
        <v>0</v>
      </c>
      <c r="Q300" s="68">
        <f t="shared" ca="1" si="67"/>
        <v>0</v>
      </c>
      <c r="R300" s="31">
        <f t="shared" ca="1" si="56"/>
        <v>-1.3213217445876809E-3</v>
      </c>
    </row>
    <row r="301" spans="1:18" x14ac:dyDescent="0.2">
      <c r="A301" s="76"/>
      <c r="B301" s="76"/>
      <c r="C301" s="76"/>
      <c r="D301" s="77">
        <f t="shared" si="57"/>
        <v>0</v>
      </c>
      <c r="E301" s="77">
        <f t="shared" si="57"/>
        <v>0</v>
      </c>
      <c r="F301" s="68">
        <f t="shared" si="58"/>
        <v>0</v>
      </c>
      <c r="G301" s="68">
        <f t="shared" si="58"/>
        <v>0</v>
      </c>
      <c r="H301" s="68">
        <f t="shared" si="59"/>
        <v>0</v>
      </c>
      <c r="I301" s="68">
        <f t="shared" si="60"/>
        <v>0</v>
      </c>
      <c r="J301" s="68">
        <f t="shared" si="61"/>
        <v>0</v>
      </c>
      <c r="K301" s="68">
        <f t="shared" si="62"/>
        <v>0</v>
      </c>
      <c r="L301" s="68">
        <f t="shared" si="63"/>
        <v>0</v>
      </c>
      <c r="M301" s="68">
        <f t="shared" ca="1" si="68"/>
        <v>1.3213217445876809E-3</v>
      </c>
      <c r="N301" s="68">
        <f t="shared" ca="1" si="64"/>
        <v>0</v>
      </c>
      <c r="O301" s="96">
        <f t="shared" ca="1" si="65"/>
        <v>0</v>
      </c>
      <c r="P301" s="68">
        <f t="shared" ca="1" si="66"/>
        <v>0</v>
      </c>
      <c r="Q301" s="68">
        <f t="shared" ca="1" si="67"/>
        <v>0</v>
      </c>
      <c r="R301" s="31">
        <f t="shared" ca="1" si="56"/>
        <v>-1.3213217445876809E-3</v>
      </c>
    </row>
    <row r="302" spans="1:18" x14ac:dyDescent="0.2">
      <c r="A302" s="76"/>
      <c r="B302" s="76"/>
      <c r="C302" s="76"/>
      <c r="D302" s="77">
        <f t="shared" si="57"/>
        <v>0</v>
      </c>
      <c r="E302" s="77">
        <f t="shared" si="57"/>
        <v>0</v>
      </c>
      <c r="F302" s="68">
        <f t="shared" si="58"/>
        <v>0</v>
      </c>
      <c r="G302" s="68">
        <f t="shared" si="58"/>
        <v>0</v>
      </c>
      <c r="H302" s="68">
        <f t="shared" si="59"/>
        <v>0</v>
      </c>
      <c r="I302" s="68">
        <f t="shared" si="60"/>
        <v>0</v>
      </c>
      <c r="J302" s="68">
        <f t="shared" si="61"/>
        <v>0</v>
      </c>
      <c r="K302" s="68">
        <f t="shared" si="62"/>
        <v>0</v>
      </c>
      <c r="L302" s="68">
        <f t="shared" si="63"/>
        <v>0</v>
      </c>
      <c r="M302" s="68">
        <f t="shared" ca="1" si="68"/>
        <v>1.3213217445876809E-3</v>
      </c>
      <c r="N302" s="68">
        <f t="shared" ca="1" si="64"/>
        <v>0</v>
      </c>
      <c r="O302" s="96">
        <f t="shared" ca="1" si="65"/>
        <v>0</v>
      </c>
      <c r="P302" s="68">
        <f t="shared" ca="1" si="66"/>
        <v>0</v>
      </c>
      <c r="Q302" s="68">
        <f t="shared" ca="1" si="67"/>
        <v>0</v>
      </c>
      <c r="R302" s="31">
        <f t="shared" ca="1" si="56"/>
        <v>-1.3213217445876809E-3</v>
      </c>
    </row>
    <row r="303" spans="1:18" x14ac:dyDescent="0.2">
      <c r="A303" s="76"/>
      <c r="B303" s="76"/>
      <c r="C303" s="76"/>
      <c r="D303" s="77">
        <f t="shared" si="57"/>
        <v>0</v>
      </c>
      <c r="E303" s="77">
        <f t="shared" si="57"/>
        <v>0</v>
      </c>
      <c r="F303" s="68">
        <f t="shared" si="58"/>
        <v>0</v>
      </c>
      <c r="G303" s="68">
        <f t="shared" si="58"/>
        <v>0</v>
      </c>
      <c r="H303" s="68">
        <f t="shared" si="59"/>
        <v>0</v>
      </c>
      <c r="I303" s="68">
        <f t="shared" si="60"/>
        <v>0</v>
      </c>
      <c r="J303" s="68">
        <f t="shared" si="61"/>
        <v>0</v>
      </c>
      <c r="K303" s="68">
        <f t="shared" si="62"/>
        <v>0</v>
      </c>
      <c r="L303" s="68">
        <f t="shared" si="63"/>
        <v>0</v>
      </c>
      <c r="M303" s="68">
        <f t="shared" ca="1" si="68"/>
        <v>1.3213217445876809E-3</v>
      </c>
      <c r="N303" s="68">
        <f t="shared" ca="1" si="64"/>
        <v>0</v>
      </c>
      <c r="O303" s="96">
        <f t="shared" ca="1" si="65"/>
        <v>0</v>
      </c>
      <c r="P303" s="68">
        <f t="shared" ca="1" si="66"/>
        <v>0</v>
      </c>
      <c r="Q303" s="68">
        <f t="shared" ca="1" si="67"/>
        <v>0</v>
      </c>
      <c r="R303" s="31">
        <f t="shared" ca="1" si="56"/>
        <v>-1.3213217445876809E-3</v>
      </c>
    </row>
    <row r="304" spans="1:18" x14ac:dyDescent="0.2">
      <c r="A304" s="76"/>
      <c r="B304" s="76"/>
      <c r="C304" s="76"/>
      <c r="D304" s="77">
        <f t="shared" si="57"/>
        <v>0</v>
      </c>
      <c r="E304" s="77">
        <f t="shared" si="57"/>
        <v>0</v>
      </c>
      <c r="F304" s="68">
        <f t="shared" si="58"/>
        <v>0</v>
      </c>
      <c r="G304" s="68">
        <f t="shared" si="58"/>
        <v>0</v>
      </c>
      <c r="H304" s="68">
        <f t="shared" si="59"/>
        <v>0</v>
      </c>
      <c r="I304" s="68">
        <f t="shared" si="60"/>
        <v>0</v>
      </c>
      <c r="J304" s="68">
        <f t="shared" si="61"/>
        <v>0</v>
      </c>
      <c r="K304" s="68">
        <f t="shared" si="62"/>
        <v>0</v>
      </c>
      <c r="L304" s="68">
        <f t="shared" si="63"/>
        <v>0</v>
      </c>
      <c r="M304" s="68">
        <f t="shared" ca="1" si="68"/>
        <v>1.3213217445876809E-3</v>
      </c>
      <c r="N304" s="68">
        <f t="shared" ca="1" si="64"/>
        <v>0</v>
      </c>
      <c r="O304" s="96">
        <f t="shared" ca="1" si="65"/>
        <v>0</v>
      </c>
      <c r="P304" s="68">
        <f t="shared" ca="1" si="66"/>
        <v>0</v>
      </c>
      <c r="Q304" s="68">
        <f t="shared" ca="1" si="67"/>
        <v>0</v>
      </c>
      <c r="R304" s="31">
        <f t="shared" ca="1" si="56"/>
        <v>-1.3213217445876809E-3</v>
      </c>
    </row>
    <row r="305" spans="1:18" x14ac:dyDescent="0.2">
      <c r="A305" s="76"/>
      <c r="B305" s="76"/>
      <c r="C305" s="76"/>
      <c r="D305" s="77">
        <f t="shared" si="57"/>
        <v>0</v>
      </c>
      <c r="E305" s="77">
        <f t="shared" si="57"/>
        <v>0</v>
      </c>
      <c r="F305" s="68">
        <f t="shared" si="58"/>
        <v>0</v>
      </c>
      <c r="G305" s="68">
        <f t="shared" si="58"/>
        <v>0</v>
      </c>
      <c r="H305" s="68">
        <f t="shared" si="59"/>
        <v>0</v>
      </c>
      <c r="I305" s="68">
        <f t="shared" si="60"/>
        <v>0</v>
      </c>
      <c r="J305" s="68">
        <f t="shared" si="61"/>
        <v>0</v>
      </c>
      <c r="K305" s="68">
        <f t="shared" si="62"/>
        <v>0</v>
      </c>
      <c r="L305" s="68">
        <f t="shared" si="63"/>
        <v>0</v>
      </c>
      <c r="M305" s="68">
        <f t="shared" ca="1" si="68"/>
        <v>1.3213217445876809E-3</v>
      </c>
      <c r="N305" s="68">
        <f t="shared" ca="1" si="64"/>
        <v>0</v>
      </c>
      <c r="O305" s="96">
        <f t="shared" ca="1" si="65"/>
        <v>0</v>
      </c>
      <c r="P305" s="68">
        <f t="shared" ca="1" si="66"/>
        <v>0</v>
      </c>
      <c r="Q305" s="68">
        <f t="shared" ca="1" si="67"/>
        <v>0</v>
      </c>
      <c r="R305" s="31">
        <f t="shared" ca="1" si="56"/>
        <v>-1.3213217445876809E-3</v>
      </c>
    </row>
    <row r="306" spans="1:18" x14ac:dyDescent="0.2">
      <c r="A306" s="76"/>
      <c r="B306" s="76"/>
      <c r="C306" s="76"/>
      <c r="D306" s="77">
        <f t="shared" si="57"/>
        <v>0</v>
      </c>
      <c r="E306" s="77">
        <f t="shared" si="57"/>
        <v>0</v>
      </c>
      <c r="F306" s="68">
        <f t="shared" si="58"/>
        <v>0</v>
      </c>
      <c r="G306" s="68">
        <f t="shared" si="58"/>
        <v>0</v>
      </c>
      <c r="H306" s="68">
        <f t="shared" si="59"/>
        <v>0</v>
      </c>
      <c r="I306" s="68">
        <f t="shared" si="60"/>
        <v>0</v>
      </c>
      <c r="J306" s="68">
        <f t="shared" si="61"/>
        <v>0</v>
      </c>
      <c r="K306" s="68">
        <f t="shared" si="62"/>
        <v>0</v>
      </c>
      <c r="L306" s="68">
        <f t="shared" si="63"/>
        <v>0</v>
      </c>
      <c r="M306" s="68">
        <f t="shared" ca="1" si="68"/>
        <v>1.3213217445876809E-3</v>
      </c>
      <c r="N306" s="68">
        <f t="shared" ca="1" si="64"/>
        <v>0</v>
      </c>
      <c r="O306" s="96">
        <f t="shared" ca="1" si="65"/>
        <v>0</v>
      </c>
      <c r="P306" s="68">
        <f t="shared" ca="1" si="66"/>
        <v>0</v>
      </c>
      <c r="Q306" s="68">
        <f t="shared" ca="1" si="67"/>
        <v>0</v>
      </c>
      <c r="R306" s="31">
        <f t="shared" ca="1" si="56"/>
        <v>-1.3213217445876809E-3</v>
      </c>
    </row>
    <row r="307" spans="1:18" x14ac:dyDescent="0.2">
      <c r="A307" s="76"/>
      <c r="B307" s="76"/>
      <c r="C307" s="76"/>
      <c r="D307" s="77">
        <f t="shared" si="57"/>
        <v>0</v>
      </c>
      <c r="E307" s="77">
        <f t="shared" si="57"/>
        <v>0</v>
      </c>
      <c r="F307" s="68">
        <f t="shared" si="58"/>
        <v>0</v>
      </c>
      <c r="G307" s="68">
        <f t="shared" si="58"/>
        <v>0</v>
      </c>
      <c r="H307" s="68">
        <f t="shared" si="59"/>
        <v>0</v>
      </c>
      <c r="I307" s="68">
        <f t="shared" si="60"/>
        <v>0</v>
      </c>
      <c r="J307" s="68">
        <f t="shared" si="61"/>
        <v>0</v>
      </c>
      <c r="K307" s="68">
        <f t="shared" si="62"/>
        <v>0</v>
      </c>
      <c r="L307" s="68">
        <f t="shared" si="63"/>
        <v>0</v>
      </c>
      <c r="M307" s="68">
        <f t="shared" ca="1" si="68"/>
        <v>1.3213217445876809E-3</v>
      </c>
      <c r="N307" s="68">
        <f t="shared" ca="1" si="64"/>
        <v>0</v>
      </c>
      <c r="O307" s="96">
        <f t="shared" ca="1" si="65"/>
        <v>0</v>
      </c>
      <c r="P307" s="68">
        <f t="shared" ca="1" si="66"/>
        <v>0</v>
      </c>
      <c r="Q307" s="68">
        <f t="shared" ca="1" si="67"/>
        <v>0</v>
      </c>
      <c r="R307" s="31">
        <f t="shared" ca="1" si="56"/>
        <v>-1.3213217445876809E-3</v>
      </c>
    </row>
    <row r="308" spans="1:18" x14ac:dyDescent="0.2">
      <c r="A308" s="76"/>
      <c r="B308" s="76"/>
      <c r="C308" s="76"/>
      <c r="D308" s="77">
        <f t="shared" si="57"/>
        <v>0</v>
      </c>
      <c r="E308" s="77">
        <f t="shared" si="57"/>
        <v>0</v>
      </c>
      <c r="F308" s="68">
        <f t="shared" si="58"/>
        <v>0</v>
      </c>
      <c r="G308" s="68">
        <f t="shared" si="58"/>
        <v>0</v>
      </c>
      <c r="H308" s="68">
        <f t="shared" si="59"/>
        <v>0</v>
      </c>
      <c r="I308" s="68">
        <f t="shared" si="60"/>
        <v>0</v>
      </c>
      <c r="J308" s="68">
        <f t="shared" si="61"/>
        <v>0</v>
      </c>
      <c r="K308" s="68">
        <f t="shared" si="62"/>
        <v>0</v>
      </c>
      <c r="L308" s="68">
        <f t="shared" si="63"/>
        <v>0</v>
      </c>
      <c r="M308" s="68">
        <f t="shared" ca="1" si="68"/>
        <v>1.3213217445876809E-3</v>
      </c>
      <c r="N308" s="68">
        <f t="shared" ca="1" si="64"/>
        <v>0</v>
      </c>
      <c r="O308" s="96">
        <f t="shared" ca="1" si="65"/>
        <v>0</v>
      </c>
      <c r="P308" s="68">
        <f t="shared" ca="1" si="66"/>
        <v>0</v>
      </c>
      <c r="Q308" s="68">
        <f t="shared" ca="1" si="67"/>
        <v>0</v>
      </c>
      <c r="R308" s="31">
        <f t="shared" ca="1" si="56"/>
        <v>-1.3213217445876809E-3</v>
      </c>
    </row>
    <row r="309" spans="1:18" x14ac:dyDescent="0.2">
      <c r="A309" s="76"/>
      <c r="B309" s="76"/>
      <c r="C309" s="76"/>
      <c r="D309" s="77">
        <f t="shared" si="57"/>
        <v>0</v>
      </c>
      <c r="E309" s="77">
        <f t="shared" si="57"/>
        <v>0</v>
      </c>
      <c r="F309" s="68">
        <f t="shared" si="58"/>
        <v>0</v>
      </c>
      <c r="G309" s="68">
        <f t="shared" si="58"/>
        <v>0</v>
      </c>
      <c r="H309" s="68">
        <f t="shared" si="59"/>
        <v>0</v>
      </c>
      <c r="I309" s="68">
        <f t="shared" si="60"/>
        <v>0</v>
      </c>
      <c r="J309" s="68">
        <f t="shared" si="61"/>
        <v>0</v>
      </c>
      <c r="K309" s="68">
        <f t="shared" si="62"/>
        <v>0</v>
      </c>
      <c r="L309" s="68">
        <f t="shared" si="63"/>
        <v>0</v>
      </c>
      <c r="M309" s="68">
        <f t="shared" ca="1" si="68"/>
        <v>1.3213217445876809E-3</v>
      </c>
      <c r="N309" s="68">
        <f t="shared" ca="1" si="64"/>
        <v>0</v>
      </c>
      <c r="O309" s="96">
        <f t="shared" ca="1" si="65"/>
        <v>0</v>
      </c>
      <c r="P309" s="68">
        <f t="shared" ca="1" si="66"/>
        <v>0</v>
      </c>
      <c r="Q309" s="68">
        <f t="shared" ca="1" si="67"/>
        <v>0</v>
      </c>
      <c r="R309" s="31">
        <f t="shared" ca="1" si="56"/>
        <v>-1.3213217445876809E-3</v>
      </c>
    </row>
    <row r="310" spans="1:18" x14ac:dyDescent="0.2">
      <c r="A310" s="76"/>
      <c r="B310" s="76"/>
      <c r="C310" s="76"/>
      <c r="D310" s="77">
        <f t="shared" si="57"/>
        <v>0</v>
      </c>
      <c r="E310" s="77">
        <f t="shared" si="57"/>
        <v>0</v>
      </c>
      <c r="F310" s="68">
        <f t="shared" si="58"/>
        <v>0</v>
      </c>
      <c r="G310" s="68">
        <f t="shared" si="58"/>
        <v>0</v>
      </c>
      <c r="H310" s="68">
        <f t="shared" si="59"/>
        <v>0</v>
      </c>
      <c r="I310" s="68">
        <f t="shared" si="60"/>
        <v>0</v>
      </c>
      <c r="J310" s="68">
        <f t="shared" si="61"/>
        <v>0</v>
      </c>
      <c r="K310" s="68">
        <f t="shared" si="62"/>
        <v>0</v>
      </c>
      <c r="L310" s="68">
        <f t="shared" si="63"/>
        <v>0</v>
      </c>
      <c r="M310" s="68">
        <f t="shared" ca="1" si="68"/>
        <v>1.3213217445876809E-3</v>
      </c>
      <c r="N310" s="68">
        <f t="shared" ca="1" si="64"/>
        <v>0</v>
      </c>
      <c r="O310" s="96">
        <f t="shared" ca="1" si="65"/>
        <v>0</v>
      </c>
      <c r="P310" s="68">
        <f t="shared" ca="1" si="66"/>
        <v>0</v>
      </c>
      <c r="Q310" s="68">
        <f t="shared" ca="1" si="67"/>
        <v>0</v>
      </c>
      <c r="R310" s="31">
        <f t="shared" ca="1" si="56"/>
        <v>-1.3213217445876809E-3</v>
      </c>
    </row>
    <row r="311" spans="1:18" x14ac:dyDescent="0.2">
      <c r="A311" s="76"/>
      <c r="B311" s="76"/>
      <c r="C311" s="76"/>
      <c r="D311" s="77">
        <f t="shared" si="57"/>
        <v>0</v>
      </c>
      <c r="E311" s="77">
        <f t="shared" si="57"/>
        <v>0</v>
      </c>
      <c r="F311" s="68">
        <f t="shared" si="58"/>
        <v>0</v>
      </c>
      <c r="G311" s="68">
        <f t="shared" si="58"/>
        <v>0</v>
      </c>
      <c r="H311" s="68">
        <f t="shared" si="59"/>
        <v>0</v>
      </c>
      <c r="I311" s="68">
        <f t="shared" si="60"/>
        <v>0</v>
      </c>
      <c r="J311" s="68">
        <f t="shared" si="61"/>
        <v>0</v>
      </c>
      <c r="K311" s="68">
        <f t="shared" si="62"/>
        <v>0</v>
      </c>
      <c r="L311" s="68">
        <f t="shared" si="63"/>
        <v>0</v>
      </c>
      <c r="M311" s="68">
        <f t="shared" ca="1" si="68"/>
        <v>1.3213217445876809E-3</v>
      </c>
      <c r="N311" s="68">
        <f t="shared" ca="1" si="64"/>
        <v>0</v>
      </c>
      <c r="O311" s="96">
        <f t="shared" ca="1" si="65"/>
        <v>0</v>
      </c>
      <c r="P311" s="68">
        <f t="shared" ca="1" si="66"/>
        <v>0</v>
      </c>
      <c r="Q311" s="68">
        <f t="shared" ca="1" si="67"/>
        <v>0</v>
      </c>
      <c r="R311" s="31">
        <f t="shared" ca="1" si="56"/>
        <v>-1.3213217445876809E-3</v>
      </c>
    </row>
    <row r="312" spans="1:18" x14ac:dyDescent="0.2">
      <c r="A312" s="76"/>
      <c r="B312" s="76"/>
      <c r="C312" s="76"/>
      <c r="D312" s="77">
        <f t="shared" si="57"/>
        <v>0</v>
      </c>
      <c r="E312" s="77">
        <f t="shared" si="57"/>
        <v>0</v>
      </c>
      <c r="F312" s="68">
        <f t="shared" si="58"/>
        <v>0</v>
      </c>
      <c r="G312" s="68">
        <f t="shared" si="58"/>
        <v>0</v>
      </c>
      <c r="H312" s="68">
        <f t="shared" si="59"/>
        <v>0</v>
      </c>
      <c r="I312" s="68">
        <f t="shared" si="60"/>
        <v>0</v>
      </c>
      <c r="J312" s="68">
        <f t="shared" si="61"/>
        <v>0</v>
      </c>
      <c r="K312" s="68">
        <f t="shared" si="62"/>
        <v>0</v>
      </c>
      <c r="L312" s="68">
        <f t="shared" si="63"/>
        <v>0</v>
      </c>
      <c r="M312" s="68">
        <f t="shared" ca="1" si="68"/>
        <v>1.3213217445876809E-3</v>
      </c>
      <c r="N312" s="68">
        <f t="shared" ca="1" si="64"/>
        <v>0</v>
      </c>
      <c r="O312" s="96">
        <f t="shared" ca="1" si="65"/>
        <v>0</v>
      </c>
      <c r="P312" s="68">
        <f t="shared" ca="1" si="66"/>
        <v>0</v>
      </c>
      <c r="Q312" s="68">
        <f t="shared" ca="1" si="67"/>
        <v>0</v>
      </c>
      <c r="R312" s="31">
        <f t="shared" ca="1" si="56"/>
        <v>-1.3213217445876809E-3</v>
      </c>
    </row>
    <row r="313" spans="1:18" x14ac:dyDescent="0.2">
      <c r="A313" s="76"/>
      <c r="B313" s="76"/>
      <c r="C313" s="76"/>
      <c r="D313" s="77">
        <f t="shared" si="57"/>
        <v>0</v>
      </c>
      <c r="E313" s="77">
        <f t="shared" si="57"/>
        <v>0</v>
      </c>
      <c r="F313" s="68">
        <f t="shared" si="58"/>
        <v>0</v>
      </c>
      <c r="G313" s="68">
        <f t="shared" si="58"/>
        <v>0</v>
      </c>
      <c r="H313" s="68">
        <f t="shared" si="59"/>
        <v>0</v>
      </c>
      <c r="I313" s="68">
        <f t="shared" si="60"/>
        <v>0</v>
      </c>
      <c r="J313" s="68">
        <f t="shared" si="61"/>
        <v>0</v>
      </c>
      <c r="K313" s="68">
        <f t="shared" si="62"/>
        <v>0</v>
      </c>
      <c r="L313" s="68">
        <f t="shared" si="63"/>
        <v>0</v>
      </c>
      <c r="M313" s="68">
        <f t="shared" ca="1" si="68"/>
        <v>1.3213217445876809E-3</v>
      </c>
      <c r="N313" s="68">
        <f t="shared" ca="1" si="64"/>
        <v>0</v>
      </c>
      <c r="O313" s="96">
        <f t="shared" ca="1" si="65"/>
        <v>0</v>
      </c>
      <c r="P313" s="68">
        <f t="shared" ca="1" si="66"/>
        <v>0</v>
      </c>
      <c r="Q313" s="68">
        <f t="shared" ca="1" si="67"/>
        <v>0</v>
      </c>
      <c r="R313" s="31">
        <f t="shared" ca="1" si="56"/>
        <v>-1.3213217445876809E-3</v>
      </c>
    </row>
    <row r="314" spans="1:18" x14ac:dyDescent="0.2">
      <c r="A314" s="76"/>
      <c r="B314" s="76"/>
      <c r="C314" s="76"/>
      <c r="D314" s="77">
        <f t="shared" si="57"/>
        <v>0</v>
      </c>
      <c r="E314" s="77">
        <f t="shared" si="57"/>
        <v>0</v>
      </c>
      <c r="F314" s="68">
        <f t="shared" si="58"/>
        <v>0</v>
      </c>
      <c r="G314" s="68">
        <f t="shared" si="58"/>
        <v>0</v>
      </c>
      <c r="H314" s="68">
        <f t="shared" si="59"/>
        <v>0</v>
      </c>
      <c r="I314" s="68">
        <f t="shared" si="60"/>
        <v>0</v>
      </c>
      <c r="J314" s="68">
        <f t="shared" si="61"/>
        <v>0</v>
      </c>
      <c r="K314" s="68">
        <f t="shared" si="62"/>
        <v>0</v>
      </c>
      <c r="L314" s="68">
        <f t="shared" si="63"/>
        <v>0</v>
      </c>
      <c r="M314" s="68">
        <f t="shared" ca="1" si="68"/>
        <v>1.3213217445876809E-3</v>
      </c>
      <c r="N314" s="68">
        <f t="shared" ca="1" si="64"/>
        <v>0</v>
      </c>
      <c r="O314" s="96">
        <f t="shared" ca="1" si="65"/>
        <v>0</v>
      </c>
      <c r="P314" s="68">
        <f t="shared" ca="1" si="66"/>
        <v>0</v>
      </c>
      <c r="Q314" s="68">
        <f t="shared" ca="1" si="67"/>
        <v>0</v>
      </c>
      <c r="R314" s="31">
        <f t="shared" ca="1" si="56"/>
        <v>-1.3213217445876809E-3</v>
      </c>
    </row>
    <row r="315" spans="1:18" x14ac:dyDescent="0.2">
      <c r="A315" s="76"/>
      <c r="B315" s="76"/>
      <c r="C315" s="76"/>
      <c r="D315" s="77">
        <f t="shared" si="57"/>
        <v>0</v>
      </c>
      <c r="E315" s="77">
        <f t="shared" si="57"/>
        <v>0</v>
      </c>
      <c r="F315" s="68">
        <f t="shared" si="58"/>
        <v>0</v>
      </c>
      <c r="G315" s="68">
        <f t="shared" si="58"/>
        <v>0</v>
      </c>
      <c r="H315" s="68">
        <f t="shared" si="59"/>
        <v>0</v>
      </c>
      <c r="I315" s="68">
        <f t="shared" si="60"/>
        <v>0</v>
      </c>
      <c r="J315" s="68">
        <f t="shared" si="61"/>
        <v>0</v>
      </c>
      <c r="K315" s="68">
        <f t="shared" si="62"/>
        <v>0</v>
      </c>
      <c r="L315" s="68">
        <f t="shared" si="63"/>
        <v>0</v>
      </c>
      <c r="M315" s="68">
        <f t="shared" ca="1" si="68"/>
        <v>1.3213217445876809E-3</v>
      </c>
      <c r="N315" s="68">
        <f t="shared" ca="1" si="64"/>
        <v>0</v>
      </c>
      <c r="O315" s="96">
        <f t="shared" ca="1" si="65"/>
        <v>0</v>
      </c>
      <c r="P315" s="68">
        <f t="shared" ca="1" si="66"/>
        <v>0</v>
      </c>
      <c r="Q315" s="68">
        <f t="shared" ca="1" si="67"/>
        <v>0</v>
      </c>
      <c r="R315" s="31">
        <f t="shared" ca="1" si="56"/>
        <v>-1.3213217445876809E-3</v>
      </c>
    </row>
    <row r="316" spans="1:18" x14ac:dyDescent="0.2">
      <c r="A316" s="76"/>
      <c r="B316" s="76"/>
      <c r="C316" s="76"/>
      <c r="D316" s="77">
        <f t="shared" si="57"/>
        <v>0</v>
      </c>
      <c r="E316" s="77">
        <f t="shared" si="57"/>
        <v>0</v>
      </c>
      <c r="F316" s="68">
        <f t="shared" si="58"/>
        <v>0</v>
      </c>
      <c r="G316" s="68">
        <f t="shared" si="58"/>
        <v>0</v>
      </c>
      <c r="H316" s="68">
        <f t="shared" si="59"/>
        <v>0</v>
      </c>
      <c r="I316" s="68">
        <f t="shared" si="60"/>
        <v>0</v>
      </c>
      <c r="J316" s="68">
        <f t="shared" si="61"/>
        <v>0</v>
      </c>
      <c r="K316" s="68">
        <f t="shared" si="62"/>
        <v>0</v>
      </c>
      <c r="L316" s="68">
        <f t="shared" si="63"/>
        <v>0</v>
      </c>
      <c r="M316" s="68">
        <f t="shared" ca="1" si="68"/>
        <v>1.3213217445876809E-3</v>
      </c>
      <c r="N316" s="68">
        <f t="shared" ca="1" si="64"/>
        <v>0</v>
      </c>
      <c r="O316" s="96">
        <f t="shared" ca="1" si="65"/>
        <v>0</v>
      </c>
      <c r="P316" s="68">
        <f t="shared" ca="1" si="66"/>
        <v>0</v>
      </c>
      <c r="Q316" s="68">
        <f t="shared" ca="1" si="67"/>
        <v>0</v>
      </c>
      <c r="R316" s="31">
        <f t="shared" ca="1" si="56"/>
        <v>-1.3213217445876809E-3</v>
      </c>
    </row>
    <row r="317" spans="1:18" x14ac:dyDescent="0.2">
      <c r="A317" s="76"/>
      <c r="B317" s="76"/>
      <c r="C317" s="76"/>
      <c r="D317" s="77">
        <f t="shared" si="57"/>
        <v>0</v>
      </c>
      <c r="E317" s="77">
        <f t="shared" si="57"/>
        <v>0</v>
      </c>
      <c r="F317" s="68">
        <f t="shared" si="58"/>
        <v>0</v>
      </c>
      <c r="G317" s="68">
        <f t="shared" si="58"/>
        <v>0</v>
      </c>
      <c r="H317" s="68">
        <f t="shared" si="59"/>
        <v>0</v>
      </c>
      <c r="I317" s="68">
        <f t="shared" si="60"/>
        <v>0</v>
      </c>
      <c r="J317" s="68">
        <f t="shared" si="61"/>
        <v>0</v>
      </c>
      <c r="K317" s="68">
        <f t="shared" si="62"/>
        <v>0</v>
      </c>
      <c r="L317" s="68">
        <f t="shared" si="63"/>
        <v>0</v>
      </c>
      <c r="M317" s="68">
        <f t="shared" ca="1" si="68"/>
        <v>1.3213217445876809E-3</v>
      </c>
      <c r="N317" s="68">
        <f t="shared" ca="1" si="64"/>
        <v>0</v>
      </c>
      <c r="O317" s="96">
        <f t="shared" ca="1" si="65"/>
        <v>0</v>
      </c>
      <c r="P317" s="68">
        <f t="shared" ca="1" si="66"/>
        <v>0</v>
      </c>
      <c r="Q317" s="68">
        <f t="shared" ca="1" si="67"/>
        <v>0</v>
      </c>
      <c r="R317" s="31">
        <f t="shared" ca="1" si="56"/>
        <v>-1.3213217445876809E-3</v>
      </c>
    </row>
    <row r="318" spans="1:18" x14ac:dyDescent="0.2">
      <c r="A318" s="76"/>
      <c r="B318" s="76"/>
      <c r="C318" s="76"/>
      <c r="D318" s="77">
        <f t="shared" si="57"/>
        <v>0</v>
      </c>
      <c r="E318" s="77">
        <f t="shared" si="57"/>
        <v>0</v>
      </c>
      <c r="F318" s="68">
        <f t="shared" si="58"/>
        <v>0</v>
      </c>
      <c r="G318" s="68">
        <f t="shared" si="58"/>
        <v>0</v>
      </c>
      <c r="H318" s="68">
        <f t="shared" si="59"/>
        <v>0</v>
      </c>
      <c r="I318" s="68">
        <f t="shared" si="60"/>
        <v>0</v>
      </c>
      <c r="J318" s="68">
        <f t="shared" si="61"/>
        <v>0</v>
      </c>
      <c r="K318" s="68">
        <f t="shared" si="62"/>
        <v>0</v>
      </c>
      <c r="L318" s="68">
        <f t="shared" si="63"/>
        <v>0</v>
      </c>
      <c r="M318" s="68">
        <f t="shared" ca="1" si="68"/>
        <v>1.3213217445876809E-3</v>
      </c>
      <c r="N318" s="68">
        <f t="shared" ca="1" si="64"/>
        <v>0</v>
      </c>
      <c r="O318" s="96">
        <f t="shared" ca="1" si="65"/>
        <v>0</v>
      </c>
      <c r="P318" s="68">
        <f t="shared" ca="1" si="66"/>
        <v>0</v>
      </c>
      <c r="Q318" s="68">
        <f t="shared" ca="1" si="67"/>
        <v>0</v>
      </c>
      <c r="R318" s="31">
        <f t="shared" ca="1" si="56"/>
        <v>-1.3213217445876809E-3</v>
      </c>
    </row>
    <row r="319" spans="1:18" x14ac:dyDescent="0.2">
      <c r="A319" s="76"/>
      <c r="B319" s="76"/>
      <c r="C319" s="76"/>
      <c r="D319" s="77">
        <f t="shared" si="57"/>
        <v>0</v>
      </c>
      <c r="E319" s="77">
        <f t="shared" si="57"/>
        <v>0</v>
      </c>
      <c r="F319" s="68">
        <f t="shared" si="58"/>
        <v>0</v>
      </c>
      <c r="G319" s="68">
        <f t="shared" si="58"/>
        <v>0</v>
      </c>
      <c r="H319" s="68">
        <f t="shared" si="59"/>
        <v>0</v>
      </c>
      <c r="I319" s="68">
        <f t="shared" si="60"/>
        <v>0</v>
      </c>
      <c r="J319" s="68">
        <f t="shared" si="61"/>
        <v>0</v>
      </c>
      <c r="K319" s="68">
        <f t="shared" si="62"/>
        <v>0</v>
      </c>
      <c r="L319" s="68">
        <f t="shared" si="63"/>
        <v>0</v>
      </c>
      <c r="M319" s="68">
        <f t="shared" ca="1" si="68"/>
        <v>1.3213217445876809E-3</v>
      </c>
      <c r="N319" s="68">
        <f t="shared" ca="1" si="64"/>
        <v>0</v>
      </c>
      <c r="O319" s="96">
        <f t="shared" ca="1" si="65"/>
        <v>0</v>
      </c>
      <c r="P319" s="68">
        <f t="shared" ca="1" si="66"/>
        <v>0</v>
      </c>
      <c r="Q319" s="68">
        <f t="shared" ca="1" si="67"/>
        <v>0</v>
      </c>
      <c r="R319" s="31">
        <f t="shared" ca="1" si="56"/>
        <v>-1.3213217445876809E-3</v>
      </c>
    </row>
    <row r="320" spans="1:18" x14ac:dyDescent="0.2">
      <c r="A320" s="76"/>
      <c r="B320" s="76"/>
      <c r="C320" s="76"/>
      <c r="D320" s="77">
        <f t="shared" si="57"/>
        <v>0</v>
      </c>
      <c r="E320" s="77">
        <f t="shared" si="57"/>
        <v>0</v>
      </c>
      <c r="F320" s="68">
        <f t="shared" si="58"/>
        <v>0</v>
      </c>
      <c r="G320" s="68">
        <f t="shared" si="58"/>
        <v>0</v>
      </c>
      <c r="H320" s="68">
        <f t="shared" si="59"/>
        <v>0</v>
      </c>
      <c r="I320" s="68">
        <f t="shared" si="60"/>
        <v>0</v>
      </c>
      <c r="J320" s="68">
        <f t="shared" si="61"/>
        <v>0</v>
      </c>
      <c r="K320" s="68">
        <f t="shared" si="62"/>
        <v>0</v>
      </c>
      <c r="L320" s="68">
        <f t="shared" si="63"/>
        <v>0</v>
      </c>
      <c r="M320" s="68">
        <f t="shared" ca="1" si="68"/>
        <v>1.3213217445876809E-3</v>
      </c>
      <c r="N320" s="68">
        <f t="shared" ca="1" si="64"/>
        <v>0</v>
      </c>
      <c r="O320" s="96">
        <f t="shared" ca="1" si="65"/>
        <v>0</v>
      </c>
      <c r="P320" s="68">
        <f t="shared" ca="1" si="66"/>
        <v>0</v>
      </c>
      <c r="Q320" s="68">
        <f t="shared" ca="1" si="67"/>
        <v>0</v>
      </c>
      <c r="R320" s="31">
        <f t="shared" ca="1" si="56"/>
        <v>-1.3213217445876809E-3</v>
      </c>
    </row>
    <row r="321" spans="1:18" x14ac:dyDescent="0.2">
      <c r="A321" s="76"/>
      <c r="B321" s="76"/>
      <c r="C321" s="76"/>
      <c r="D321" s="77">
        <f t="shared" si="57"/>
        <v>0</v>
      </c>
      <c r="E321" s="77">
        <f t="shared" si="57"/>
        <v>0</v>
      </c>
      <c r="F321" s="68">
        <f t="shared" si="58"/>
        <v>0</v>
      </c>
      <c r="G321" s="68">
        <f t="shared" si="58"/>
        <v>0</v>
      </c>
      <c r="H321" s="68">
        <f t="shared" si="59"/>
        <v>0</v>
      </c>
      <c r="I321" s="68">
        <f t="shared" si="60"/>
        <v>0</v>
      </c>
      <c r="J321" s="68">
        <f t="shared" si="61"/>
        <v>0</v>
      </c>
      <c r="K321" s="68">
        <f t="shared" si="62"/>
        <v>0</v>
      </c>
      <c r="L321" s="68">
        <f t="shared" si="63"/>
        <v>0</v>
      </c>
      <c r="M321" s="68">
        <f t="shared" ca="1" si="68"/>
        <v>1.3213217445876809E-3</v>
      </c>
      <c r="N321" s="68">
        <f t="shared" ca="1" si="64"/>
        <v>0</v>
      </c>
      <c r="O321" s="96">
        <f t="shared" ca="1" si="65"/>
        <v>0</v>
      </c>
      <c r="P321" s="68">
        <f t="shared" ca="1" si="66"/>
        <v>0</v>
      </c>
      <c r="Q321" s="68">
        <f t="shared" ca="1" si="67"/>
        <v>0</v>
      </c>
      <c r="R321" s="31">
        <f t="shared" ca="1" si="56"/>
        <v>-1.3213217445876809E-3</v>
      </c>
    </row>
    <row r="322" spans="1:18" x14ac:dyDescent="0.2">
      <c r="A322" s="76"/>
      <c r="B322" s="76"/>
      <c r="C322" s="76"/>
      <c r="D322" s="77">
        <f t="shared" si="57"/>
        <v>0</v>
      </c>
      <c r="E322" s="77">
        <f t="shared" si="57"/>
        <v>0</v>
      </c>
      <c r="F322" s="68">
        <f t="shared" si="58"/>
        <v>0</v>
      </c>
      <c r="G322" s="68">
        <f t="shared" si="58"/>
        <v>0</v>
      </c>
      <c r="H322" s="68">
        <f t="shared" si="59"/>
        <v>0</v>
      </c>
      <c r="I322" s="68">
        <f t="shared" si="60"/>
        <v>0</v>
      </c>
      <c r="J322" s="68">
        <f t="shared" si="61"/>
        <v>0</v>
      </c>
      <c r="K322" s="68">
        <f t="shared" si="62"/>
        <v>0</v>
      </c>
      <c r="L322" s="68">
        <f t="shared" si="63"/>
        <v>0</v>
      </c>
      <c r="M322" s="68">
        <f t="shared" ca="1" si="68"/>
        <v>1.3213217445876809E-3</v>
      </c>
      <c r="N322" s="68">
        <f t="shared" ca="1" si="64"/>
        <v>0</v>
      </c>
      <c r="O322" s="96">
        <f t="shared" ca="1" si="65"/>
        <v>0</v>
      </c>
      <c r="P322" s="68">
        <f t="shared" ca="1" si="66"/>
        <v>0</v>
      </c>
      <c r="Q322" s="68">
        <f t="shared" ca="1" si="67"/>
        <v>0</v>
      </c>
      <c r="R322" s="31">
        <f t="shared" ca="1" si="56"/>
        <v>-1.3213217445876809E-3</v>
      </c>
    </row>
    <row r="323" spans="1:18" x14ac:dyDescent="0.2">
      <c r="A323" s="76"/>
      <c r="B323" s="76"/>
      <c r="C323" s="76"/>
      <c r="D323" s="77">
        <f t="shared" si="57"/>
        <v>0</v>
      </c>
      <c r="E323" s="77">
        <f t="shared" si="57"/>
        <v>0</v>
      </c>
      <c r="F323" s="68">
        <f t="shared" si="58"/>
        <v>0</v>
      </c>
      <c r="G323" s="68">
        <f t="shared" si="58"/>
        <v>0</v>
      </c>
      <c r="H323" s="68">
        <f t="shared" si="59"/>
        <v>0</v>
      </c>
      <c r="I323" s="68">
        <f t="shared" si="60"/>
        <v>0</v>
      </c>
      <c r="J323" s="68">
        <f t="shared" si="61"/>
        <v>0</v>
      </c>
      <c r="K323" s="68">
        <f t="shared" si="62"/>
        <v>0</v>
      </c>
      <c r="L323" s="68">
        <f t="shared" si="63"/>
        <v>0</v>
      </c>
      <c r="M323" s="68">
        <f t="shared" ca="1" si="68"/>
        <v>1.3213217445876809E-3</v>
      </c>
      <c r="N323" s="68">
        <f t="shared" ca="1" si="64"/>
        <v>0</v>
      </c>
      <c r="O323" s="96">
        <f t="shared" ca="1" si="65"/>
        <v>0</v>
      </c>
      <c r="P323" s="68">
        <f t="shared" ca="1" si="66"/>
        <v>0</v>
      </c>
      <c r="Q323" s="68">
        <f t="shared" ca="1" si="67"/>
        <v>0</v>
      </c>
      <c r="R323" s="31">
        <f t="shared" ca="1" si="56"/>
        <v>-1.3213217445876809E-3</v>
      </c>
    </row>
    <row r="324" spans="1:18" x14ac:dyDescent="0.2">
      <c r="A324" s="76"/>
      <c r="B324" s="76"/>
      <c r="C324" s="76"/>
      <c r="D324" s="77">
        <f t="shared" si="57"/>
        <v>0</v>
      </c>
      <c r="E324" s="77">
        <f t="shared" si="57"/>
        <v>0</v>
      </c>
      <c r="F324" s="68">
        <f t="shared" si="58"/>
        <v>0</v>
      </c>
      <c r="G324" s="68">
        <f t="shared" si="58"/>
        <v>0</v>
      </c>
      <c r="H324" s="68">
        <f t="shared" si="59"/>
        <v>0</v>
      </c>
      <c r="I324" s="68">
        <f t="shared" si="60"/>
        <v>0</v>
      </c>
      <c r="J324" s="68">
        <f t="shared" si="61"/>
        <v>0</v>
      </c>
      <c r="K324" s="68">
        <f t="shared" si="62"/>
        <v>0</v>
      </c>
      <c r="L324" s="68">
        <f t="shared" si="63"/>
        <v>0</v>
      </c>
      <c r="M324" s="68">
        <f t="shared" ca="1" si="68"/>
        <v>1.3213217445876809E-3</v>
      </c>
      <c r="N324" s="68">
        <f t="shared" ca="1" si="64"/>
        <v>0</v>
      </c>
      <c r="O324" s="96">
        <f t="shared" ca="1" si="65"/>
        <v>0</v>
      </c>
      <c r="P324" s="68">
        <f t="shared" ca="1" si="66"/>
        <v>0</v>
      </c>
      <c r="Q324" s="68">
        <f t="shared" ca="1" si="67"/>
        <v>0</v>
      </c>
      <c r="R324" s="31">
        <f t="shared" ca="1" si="56"/>
        <v>-1.3213217445876809E-3</v>
      </c>
    </row>
    <row r="325" spans="1:18" x14ac:dyDescent="0.2">
      <c r="A325" s="76"/>
      <c r="B325" s="76"/>
      <c r="C325" s="76"/>
      <c r="D325" s="77">
        <f t="shared" si="57"/>
        <v>0</v>
      </c>
      <c r="E325" s="77">
        <f t="shared" si="57"/>
        <v>0</v>
      </c>
      <c r="F325" s="68">
        <f t="shared" si="58"/>
        <v>0</v>
      </c>
      <c r="G325" s="68">
        <f t="shared" si="58"/>
        <v>0</v>
      </c>
      <c r="H325" s="68">
        <f t="shared" si="59"/>
        <v>0</v>
      </c>
      <c r="I325" s="68">
        <f t="shared" si="60"/>
        <v>0</v>
      </c>
      <c r="J325" s="68">
        <f t="shared" si="61"/>
        <v>0</v>
      </c>
      <c r="K325" s="68">
        <f t="shared" si="62"/>
        <v>0</v>
      </c>
      <c r="L325" s="68">
        <f t="shared" si="63"/>
        <v>0</v>
      </c>
      <c r="M325" s="68">
        <f t="shared" ca="1" si="68"/>
        <v>1.3213217445876809E-3</v>
      </c>
      <c r="N325" s="68">
        <f t="shared" ca="1" si="64"/>
        <v>0</v>
      </c>
      <c r="O325" s="96">
        <f t="shared" ca="1" si="65"/>
        <v>0</v>
      </c>
      <c r="P325" s="68">
        <f t="shared" ca="1" si="66"/>
        <v>0</v>
      </c>
      <c r="Q325" s="68">
        <f t="shared" ca="1" si="67"/>
        <v>0</v>
      </c>
      <c r="R325" s="31">
        <f t="shared" ca="1" si="56"/>
        <v>-1.3213217445876809E-3</v>
      </c>
    </row>
    <row r="326" spans="1:18" x14ac:dyDescent="0.2">
      <c r="A326" s="76"/>
      <c r="B326" s="76"/>
      <c r="C326" s="76"/>
      <c r="D326" s="77">
        <f t="shared" si="57"/>
        <v>0</v>
      </c>
      <c r="E326" s="77">
        <f t="shared" si="57"/>
        <v>0</v>
      </c>
      <c r="F326" s="68">
        <f t="shared" si="58"/>
        <v>0</v>
      </c>
      <c r="G326" s="68">
        <f t="shared" si="58"/>
        <v>0</v>
      </c>
      <c r="H326" s="68">
        <f t="shared" si="59"/>
        <v>0</v>
      </c>
      <c r="I326" s="68">
        <f t="shared" si="60"/>
        <v>0</v>
      </c>
      <c r="J326" s="68">
        <f t="shared" si="61"/>
        <v>0</v>
      </c>
      <c r="K326" s="68">
        <f t="shared" si="62"/>
        <v>0</v>
      </c>
      <c r="L326" s="68">
        <f t="shared" si="63"/>
        <v>0</v>
      </c>
      <c r="M326" s="68">
        <f t="shared" ca="1" si="68"/>
        <v>1.3213217445876809E-3</v>
      </c>
      <c r="N326" s="68">
        <f t="shared" ca="1" si="64"/>
        <v>0</v>
      </c>
      <c r="O326" s="96">
        <f t="shared" ca="1" si="65"/>
        <v>0</v>
      </c>
      <c r="P326" s="68">
        <f t="shared" ca="1" si="66"/>
        <v>0</v>
      </c>
      <c r="Q326" s="68">
        <f t="shared" ca="1" si="67"/>
        <v>0</v>
      </c>
      <c r="R326" s="31">
        <f t="shared" ca="1" si="56"/>
        <v>-1.3213217445876809E-3</v>
      </c>
    </row>
    <row r="327" spans="1:18" x14ac:dyDescent="0.2">
      <c r="A327" s="76"/>
      <c r="B327" s="76"/>
      <c r="C327" s="76"/>
      <c r="D327" s="77">
        <f t="shared" si="57"/>
        <v>0</v>
      </c>
      <c r="E327" s="77">
        <f t="shared" si="57"/>
        <v>0</v>
      </c>
      <c r="F327" s="68">
        <f t="shared" si="58"/>
        <v>0</v>
      </c>
      <c r="G327" s="68">
        <f t="shared" si="58"/>
        <v>0</v>
      </c>
      <c r="H327" s="68">
        <f t="shared" si="59"/>
        <v>0</v>
      </c>
      <c r="I327" s="68">
        <f t="shared" si="60"/>
        <v>0</v>
      </c>
      <c r="J327" s="68">
        <f t="shared" si="61"/>
        <v>0</v>
      </c>
      <c r="K327" s="68">
        <f t="shared" si="62"/>
        <v>0</v>
      </c>
      <c r="L327" s="68">
        <f t="shared" si="63"/>
        <v>0</v>
      </c>
      <c r="M327" s="68">
        <f t="shared" ca="1" si="68"/>
        <v>1.3213217445876809E-3</v>
      </c>
      <c r="N327" s="68">
        <f t="shared" ca="1" si="64"/>
        <v>0</v>
      </c>
      <c r="O327" s="96">
        <f t="shared" ca="1" si="65"/>
        <v>0</v>
      </c>
      <c r="P327" s="68">
        <f t="shared" ca="1" si="66"/>
        <v>0</v>
      </c>
      <c r="Q327" s="68">
        <f t="shared" ca="1" si="67"/>
        <v>0</v>
      </c>
      <c r="R327" s="31">
        <f t="shared" ca="1" si="56"/>
        <v>-1.3213217445876809E-3</v>
      </c>
    </row>
    <row r="328" spans="1:18" x14ac:dyDescent="0.2">
      <c r="A328" s="76"/>
      <c r="B328" s="76"/>
      <c r="C328" s="76"/>
      <c r="D328" s="77">
        <f t="shared" si="57"/>
        <v>0</v>
      </c>
      <c r="E328" s="77">
        <f t="shared" si="57"/>
        <v>0</v>
      </c>
      <c r="F328" s="68">
        <f t="shared" si="58"/>
        <v>0</v>
      </c>
      <c r="G328" s="68">
        <f t="shared" si="58"/>
        <v>0</v>
      </c>
      <c r="H328" s="68">
        <f t="shared" si="59"/>
        <v>0</v>
      </c>
      <c r="I328" s="68">
        <f t="shared" si="60"/>
        <v>0</v>
      </c>
      <c r="J328" s="68">
        <f t="shared" si="61"/>
        <v>0</v>
      </c>
      <c r="K328" s="68">
        <f t="shared" si="62"/>
        <v>0</v>
      </c>
      <c r="L328" s="68">
        <f t="shared" si="63"/>
        <v>0</v>
      </c>
      <c r="M328" s="68">
        <f t="shared" ca="1" si="68"/>
        <v>1.3213217445876809E-3</v>
      </c>
      <c r="N328" s="68">
        <f t="shared" ca="1" si="64"/>
        <v>0</v>
      </c>
      <c r="O328" s="96">
        <f t="shared" ca="1" si="65"/>
        <v>0</v>
      </c>
      <c r="P328" s="68">
        <f t="shared" ca="1" si="66"/>
        <v>0</v>
      </c>
      <c r="Q328" s="68">
        <f t="shared" ca="1" si="67"/>
        <v>0</v>
      </c>
      <c r="R328" s="31">
        <f t="shared" ca="1" si="56"/>
        <v>-1.3213217445876809E-3</v>
      </c>
    </row>
    <row r="329" spans="1:18" x14ac:dyDescent="0.2">
      <c r="A329" s="76"/>
      <c r="B329" s="76"/>
      <c r="C329" s="76"/>
      <c r="D329" s="77">
        <f t="shared" si="57"/>
        <v>0</v>
      </c>
      <c r="E329" s="77">
        <f t="shared" si="57"/>
        <v>0</v>
      </c>
      <c r="F329" s="68">
        <f t="shared" si="58"/>
        <v>0</v>
      </c>
      <c r="G329" s="68">
        <f t="shared" si="58"/>
        <v>0</v>
      </c>
      <c r="H329" s="68">
        <f t="shared" si="59"/>
        <v>0</v>
      </c>
      <c r="I329" s="68">
        <f t="shared" si="60"/>
        <v>0</v>
      </c>
      <c r="J329" s="68">
        <f t="shared" si="61"/>
        <v>0</v>
      </c>
      <c r="K329" s="68">
        <f t="shared" si="62"/>
        <v>0</v>
      </c>
      <c r="L329" s="68">
        <f t="shared" si="63"/>
        <v>0</v>
      </c>
      <c r="M329" s="68">
        <f t="shared" ca="1" si="68"/>
        <v>1.3213217445876809E-3</v>
      </c>
      <c r="N329" s="68">
        <f t="shared" ca="1" si="64"/>
        <v>0</v>
      </c>
      <c r="O329" s="96">
        <f t="shared" ca="1" si="65"/>
        <v>0</v>
      </c>
      <c r="P329" s="68">
        <f t="shared" ca="1" si="66"/>
        <v>0</v>
      </c>
      <c r="Q329" s="68">
        <f t="shared" ca="1" si="67"/>
        <v>0</v>
      </c>
      <c r="R329" s="31">
        <f t="shared" ca="1" si="56"/>
        <v>-1.3213217445876809E-3</v>
      </c>
    </row>
    <row r="330" spans="1:18" x14ac:dyDescent="0.2">
      <c r="A330" s="76"/>
      <c r="B330" s="76"/>
      <c r="C330" s="76"/>
      <c r="D330" s="77">
        <f t="shared" si="57"/>
        <v>0</v>
      </c>
      <c r="E330" s="77">
        <f t="shared" si="57"/>
        <v>0</v>
      </c>
      <c r="F330" s="68">
        <f t="shared" si="58"/>
        <v>0</v>
      </c>
      <c r="G330" s="68">
        <f t="shared" si="58"/>
        <v>0</v>
      </c>
      <c r="H330" s="68">
        <f t="shared" si="59"/>
        <v>0</v>
      </c>
      <c r="I330" s="68">
        <f t="shared" si="60"/>
        <v>0</v>
      </c>
      <c r="J330" s="68">
        <f t="shared" si="61"/>
        <v>0</v>
      </c>
      <c r="K330" s="68">
        <f t="shared" si="62"/>
        <v>0</v>
      </c>
      <c r="L330" s="68">
        <f t="shared" si="63"/>
        <v>0</v>
      </c>
      <c r="M330" s="68">
        <f t="shared" ca="1" si="68"/>
        <v>1.3213217445876809E-3</v>
      </c>
      <c r="N330" s="68">
        <f t="shared" ca="1" si="64"/>
        <v>0</v>
      </c>
      <c r="O330" s="96">
        <f t="shared" ca="1" si="65"/>
        <v>0</v>
      </c>
      <c r="P330" s="68">
        <f t="shared" ca="1" si="66"/>
        <v>0</v>
      </c>
      <c r="Q330" s="68">
        <f t="shared" ca="1" si="67"/>
        <v>0</v>
      </c>
      <c r="R330" s="31">
        <f t="shared" ca="1" si="56"/>
        <v>-1.3213217445876809E-3</v>
      </c>
    </row>
    <row r="331" spans="1:18" x14ac:dyDescent="0.2">
      <c r="A331" s="76"/>
      <c r="B331" s="76"/>
      <c r="C331" s="76"/>
      <c r="D331" s="77">
        <f t="shared" si="57"/>
        <v>0</v>
      </c>
      <c r="E331" s="77">
        <f t="shared" si="57"/>
        <v>0</v>
      </c>
      <c r="F331" s="68">
        <f t="shared" si="58"/>
        <v>0</v>
      </c>
      <c r="G331" s="68">
        <f t="shared" si="58"/>
        <v>0</v>
      </c>
      <c r="H331" s="68">
        <f t="shared" si="59"/>
        <v>0</v>
      </c>
      <c r="I331" s="68">
        <f t="shared" si="60"/>
        <v>0</v>
      </c>
      <c r="J331" s="68">
        <f t="shared" si="61"/>
        <v>0</v>
      </c>
      <c r="K331" s="68">
        <f t="shared" si="62"/>
        <v>0</v>
      </c>
      <c r="L331" s="68">
        <f t="shared" si="63"/>
        <v>0</v>
      </c>
      <c r="M331" s="68">
        <f t="shared" ca="1" si="68"/>
        <v>1.3213217445876809E-3</v>
      </c>
      <c r="N331" s="68">
        <f t="shared" ca="1" si="64"/>
        <v>0</v>
      </c>
      <c r="O331" s="96">
        <f t="shared" ca="1" si="65"/>
        <v>0</v>
      </c>
      <c r="P331" s="68">
        <f t="shared" ca="1" si="66"/>
        <v>0</v>
      </c>
      <c r="Q331" s="68">
        <f t="shared" ca="1" si="67"/>
        <v>0</v>
      </c>
      <c r="R331" s="31">
        <f t="shared" ca="1" si="56"/>
        <v>-1.3213217445876809E-3</v>
      </c>
    </row>
    <row r="332" spans="1:18" x14ac:dyDescent="0.2">
      <c r="A332" s="76"/>
      <c r="B332" s="76"/>
      <c r="C332" s="76"/>
      <c r="D332" s="77">
        <f t="shared" si="57"/>
        <v>0</v>
      </c>
      <c r="E332" s="77">
        <f t="shared" si="57"/>
        <v>0</v>
      </c>
      <c r="F332" s="68">
        <f t="shared" si="58"/>
        <v>0</v>
      </c>
      <c r="G332" s="68">
        <f t="shared" si="58"/>
        <v>0</v>
      </c>
      <c r="H332" s="68">
        <f t="shared" si="59"/>
        <v>0</v>
      </c>
      <c r="I332" s="68">
        <f t="shared" si="60"/>
        <v>0</v>
      </c>
      <c r="J332" s="68">
        <f t="shared" si="61"/>
        <v>0</v>
      </c>
      <c r="K332" s="68">
        <f t="shared" si="62"/>
        <v>0</v>
      </c>
      <c r="L332" s="68">
        <f t="shared" si="63"/>
        <v>0</v>
      </c>
      <c r="M332" s="68">
        <f t="shared" ca="1" si="68"/>
        <v>1.3213217445876809E-3</v>
      </c>
      <c r="N332" s="68">
        <f t="shared" ca="1" si="64"/>
        <v>0</v>
      </c>
      <c r="O332" s="96">
        <f t="shared" ca="1" si="65"/>
        <v>0</v>
      </c>
      <c r="P332" s="68">
        <f t="shared" ca="1" si="66"/>
        <v>0</v>
      </c>
      <c r="Q332" s="68">
        <f t="shared" ca="1" si="67"/>
        <v>0</v>
      </c>
      <c r="R332" s="31">
        <f t="shared" ca="1" si="56"/>
        <v>-1.3213217445876809E-3</v>
      </c>
    </row>
    <row r="333" spans="1:18" x14ac:dyDescent="0.2">
      <c r="A333" s="76"/>
      <c r="B333" s="76"/>
      <c r="C333" s="76"/>
      <c r="D333" s="77">
        <f t="shared" si="57"/>
        <v>0</v>
      </c>
      <c r="E333" s="77">
        <f t="shared" si="57"/>
        <v>0</v>
      </c>
      <c r="F333" s="68">
        <f t="shared" si="58"/>
        <v>0</v>
      </c>
      <c r="G333" s="68">
        <f t="shared" si="58"/>
        <v>0</v>
      </c>
      <c r="H333" s="68">
        <f t="shared" si="59"/>
        <v>0</v>
      </c>
      <c r="I333" s="68">
        <f t="shared" si="60"/>
        <v>0</v>
      </c>
      <c r="J333" s="68">
        <f t="shared" si="61"/>
        <v>0</v>
      </c>
      <c r="K333" s="68">
        <f t="shared" si="62"/>
        <v>0</v>
      </c>
      <c r="L333" s="68">
        <f t="shared" si="63"/>
        <v>0</v>
      </c>
      <c r="M333" s="68">
        <f t="shared" ca="1" si="68"/>
        <v>1.3213217445876809E-3</v>
      </c>
      <c r="N333" s="68">
        <f t="shared" ca="1" si="64"/>
        <v>0</v>
      </c>
      <c r="O333" s="96">
        <f t="shared" ca="1" si="65"/>
        <v>0</v>
      </c>
      <c r="P333" s="68">
        <f t="shared" ca="1" si="66"/>
        <v>0</v>
      </c>
      <c r="Q333" s="68">
        <f t="shared" ca="1" si="67"/>
        <v>0</v>
      </c>
      <c r="R333" s="31">
        <f t="shared" ca="1" si="56"/>
        <v>-1.3213217445876809E-3</v>
      </c>
    </row>
    <row r="334" spans="1:18" x14ac:dyDescent="0.2">
      <c r="A334" s="76"/>
      <c r="B334" s="76"/>
      <c r="C334" s="76"/>
      <c r="D334" s="77">
        <f t="shared" si="57"/>
        <v>0</v>
      </c>
      <c r="E334" s="77">
        <f t="shared" si="57"/>
        <v>0</v>
      </c>
      <c r="F334" s="68">
        <f t="shared" si="58"/>
        <v>0</v>
      </c>
      <c r="G334" s="68">
        <f t="shared" si="58"/>
        <v>0</v>
      </c>
      <c r="H334" s="68">
        <f t="shared" si="59"/>
        <v>0</v>
      </c>
      <c r="I334" s="68">
        <f t="shared" si="60"/>
        <v>0</v>
      </c>
      <c r="J334" s="68">
        <f t="shared" si="61"/>
        <v>0</v>
      </c>
      <c r="K334" s="68">
        <f t="shared" si="62"/>
        <v>0</v>
      </c>
      <c r="L334" s="68">
        <f t="shared" si="63"/>
        <v>0</v>
      </c>
      <c r="M334" s="68">
        <f t="shared" ca="1" si="68"/>
        <v>1.3213217445876809E-3</v>
      </c>
      <c r="N334" s="68">
        <f t="shared" ca="1" si="64"/>
        <v>0</v>
      </c>
      <c r="O334" s="96">
        <f t="shared" ca="1" si="65"/>
        <v>0</v>
      </c>
      <c r="P334" s="68">
        <f t="shared" ca="1" si="66"/>
        <v>0</v>
      </c>
      <c r="Q334" s="68">
        <f t="shared" ca="1" si="67"/>
        <v>0</v>
      </c>
      <c r="R334" s="31">
        <f t="shared" ca="1" si="56"/>
        <v>-1.3213217445876809E-3</v>
      </c>
    </row>
    <row r="335" spans="1:18" x14ac:dyDescent="0.2">
      <c r="A335" s="76"/>
      <c r="B335" s="76"/>
      <c r="C335" s="76"/>
      <c r="D335" s="77">
        <f t="shared" si="57"/>
        <v>0</v>
      </c>
      <c r="E335" s="77">
        <f t="shared" si="57"/>
        <v>0</v>
      </c>
      <c r="F335" s="68">
        <f t="shared" si="58"/>
        <v>0</v>
      </c>
      <c r="G335" s="68">
        <f t="shared" si="58"/>
        <v>0</v>
      </c>
      <c r="H335" s="68">
        <f t="shared" si="59"/>
        <v>0</v>
      </c>
      <c r="I335" s="68">
        <f t="shared" si="60"/>
        <v>0</v>
      </c>
      <c r="J335" s="68">
        <f t="shared" si="61"/>
        <v>0</v>
      </c>
      <c r="K335" s="68">
        <f t="shared" si="62"/>
        <v>0</v>
      </c>
      <c r="L335" s="68">
        <f t="shared" si="63"/>
        <v>0</v>
      </c>
      <c r="M335" s="68">
        <f t="shared" ca="1" si="68"/>
        <v>1.3213217445876809E-3</v>
      </c>
      <c r="N335" s="68">
        <f t="shared" ca="1" si="64"/>
        <v>0</v>
      </c>
      <c r="O335" s="96">
        <f t="shared" ca="1" si="65"/>
        <v>0</v>
      </c>
      <c r="P335" s="68">
        <f t="shared" ca="1" si="66"/>
        <v>0</v>
      </c>
      <c r="Q335" s="68">
        <f t="shared" ca="1" si="67"/>
        <v>0</v>
      </c>
      <c r="R335" s="31">
        <f t="shared" ca="1" si="56"/>
        <v>-1.3213217445876809E-3</v>
      </c>
    </row>
    <row r="336" spans="1:18" x14ac:dyDescent="0.2">
      <c r="A336" s="76"/>
      <c r="B336" s="76"/>
      <c r="C336" s="76"/>
      <c r="D336" s="77">
        <f t="shared" si="57"/>
        <v>0</v>
      </c>
      <c r="E336" s="77">
        <f t="shared" si="57"/>
        <v>0</v>
      </c>
      <c r="F336" s="68">
        <f t="shared" si="58"/>
        <v>0</v>
      </c>
      <c r="G336" s="68">
        <f t="shared" si="58"/>
        <v>0</v>
      </c>
      <c r="H336" s="68">
        <f t="shared" si="59"/>
        <v>0</v>
      </c>
      <c r="I336" s="68">
        <f t="shared" si="60"/>
        <v>0</v>
      </c>
      <c r="J336" s="68">
        <f t="shared" si="61"/>
        <v>0</v>
      </c>
      <c r="K336" s="68">
        <f t="shared" si="62"/>
        <v>0</v>
      </c>
      <c r="L336" s="68">
        <f t="shared" si="63"/>
        <v>0</v>
      </c>
      <c r="M336" s="68">
        <f t="shared" ca="1" si="68"/>
        <v>1.3213217445876809E-3</v>
      </c>
      <c r="N336" s="68">
        <f t="shared" ca="1" si="64"/>
        <v>0</v>
      </c>
      <c r="O336" s="96">
        <f t="shared" ca="1" si="65"/>
        <v>0</v>
      </c>
      <c r="P336" s="68">
        <f t="shared" ca="1" si="66"/>
        <v>0</v>
      </c>
      <c r="Q336" s="68">
        <f t="shared" ca="1" si="67"/>
        <v>0</v>
      </c>
      <c r="R336" s="31">
        <f t="shared" ca="1" si="56"/>
        <v>-1.3213217445876809E-3</v>
      </c>
    </row>
    <row r="337" spans="1:18" x14ac:dyDescent="0.2">
      <c r="A337" s="76"/>
      <c r="B337" s="76"/>
      <c r="C337" s="76"/>
      <c r="D337" s="77">
        <f t="shared" si="57"/>
        <v>0</v>
      </c>
      <c r="E337" s="77">
        <f t="shared" si="57"/>
        <v>0</v>
      </c>
      <c r="F337" s="68">
        <f t="shared" si="58"/>
        <v>0</v>
      </c>
      <c r="G337" s="68">
        <f t="shared" si="58"/>
        <v>0</v>
      </c>
      <c r="H337" s="68">
        <f t="shared" si="59"/>
        <v>0</v>
      </c>
      <c r="I337" s="68">
        <f t="shared" si="60"/>
        <v>0</v>
      </c>
      <c r="J337" s="68">
        <f t="shared" si="61"/>
        <v>0</v>
      </c>
      <c r="K337" s="68">
        <f t="shared" si="62"/>
        <v>0</v>
      </c>
      <c r="L337" s="68">
        <f t="shared" si="63"/>
        <v>0</v>
      </c>
      <c r="M337" s="68">
        <f t="shared" ca="1" si="68"/>
        <v>1.3213217445876809E-3</v>
      </c>
      <c r="N337" s="68">
        <f t="shared" ca="1" si="64"/>
        <v>0</v>
      </c>
      <c r="O337" s="96">
        <f t="shared" ca="1" si="65"/>
        <v>0</v>
      </c>
      <c r="P337" s="68">
        <f t="shared" ca="1" si="66"/>
        <v>0</v>
      </c>
      <c r="Q337" s="68">
        <f t="shared" ca="1" si="67"/>
        <v>0</v>
      </c>
      <c r="R337" s="31">
        <f t="shared" ca="1" si="56"/>
        <v>-1.3213217445876809E-3</v>
      </c>
    </row>
    <row r="338" spans="1:18" x14ac:dyDescent="0.2">
      <c r="A338" s="76"/>
      <c r="B338" s="76"/>
      <c r="C338" s="76"/>
      <c r="D338" s="77">
        <f>A338/A$18</f>
        <v>0</v>
      </c>
      <c r="E338" s="77">
        <f>B338/B$18</f>
        <v>0</v>
      </c>
      <c r="F338" s="68">
        <f>$C338*D338</f>
        <v>0</v>
      </c>
      <c r="G338" s="68">
        <f>$C338*E338</f>
        <v>0</v>
      </c>
      <c r="H338" s="68">
        <f>C338*D338*D338</f>
        <v>0</v>
      </c>
      <c r="I338" s="68">
        <f>C338*D338*D338*D338</f>
        <v>0</v>
      </c>
      <c r="J338" s="68">
        <f>C338*D338*D338*D338*D338</f>
        <v>0</v>
      </c>
      <c r="K338" s="68">
        <f>C338*E338*D338</f>
        <v>0</v>
      </c>
      <c r="L338" s="68">
        <f>C338*E338*D338*D338</f>
        <v>0</v>
      </c>
      <c r="M338" s="68">
        <f t="shared" ca="1" si="68"/>
        <v>1.3213217445876809E-3</v>
      </c>
      <c r="N338" s="68">
        <f ca="1">C338*(M338-E338)^2</f>
        <v>0</v>
      </c>
      <c r="O338" s="96">
        <f ca="1">(C338*O$1-O$2*F338+O$3*H338)^2</f>
        <v>0</v>
      </c>
      <c r="P338" s="68">
        <f ca="1">(-C338*O$2+O$4*F338-O$5*H338)^2</f>
        <v>0</v>
      </c>
      <c r="Q338" s="68">
        <f ca="1">+(C338*O$3-F338*O$5+H338*O$6)^2</f>
        <v>0</v>
      </c>
      <c r="R338" s="31">
        <f t="shared" ca="1" si="56"/>
        <v>-1.3213217445876809E-3</v>
      </c>
    </row>
  </sheetData>
  <phoneticPr fontId="11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6"/>
  </sheetPr>
  <dimension ref="A1:W1531"/>
  <sheetViews>
    <sheetView workbookViewId="0"/>
  </sheetViews>
  <sheetFormatPr defaultRowHeight="12.75" x14ac:dyDescent="0.2"/>
  <cols>
    <col min="1" max="1" width="14.85546875" customWidth="1"/>
    <col min="2" max="2" width="4.5703125" style="11" customWidth="1"/>
    <col min="3" max="3" width="13.28515625" customWidth="1"/>
    <col min="4" max="4" width="9.5703125" customWidth="1"/>
    <col min="5" max="5" width="11.140625" customWidth="1"/>
    <col min="6" max="6" width="9.42578125" customWidth="1"/>
    <col min="7" max="7" width="9.5703125" customWidth="1"/>
    <col min="9" max="9" width="8.42578125" customWidth="1"/>
    <col min="16" max="16" width="9.5703125" bestFit="1" customWidth="1"/>
    <col min="17" max="17" width="10.7109375" customWidth="1"/>
    <col min="20" max="20" width="12.42578125" bestFit="1" customWidth="1"/>
  </cols>
  <sheetData>
    <row r="1" spans="1:22" ht="21" thickBot="1" x14ac:dyDescent="0.35">
      <c r="A1" s="21" t="s">
        <v>68</v>
      </c>
      <c r="U1" s="74" t="s">
        <v>18</v>
      </c>
      <c r="V1" s="74" t="s">
        <v>172</v>
      </c>
    </row>
    <row r="2" spans="1:22" x14ac:dyDescent="0.2">
      <c r="A2" t="s">
        <v>26</v>
      </c>
      <c r="B2" s="11" t="s">
        <v>2</v>
      </c>
      <c r="C2" s="9"/>
      <c r="U2">
        <v>-10000</v>
      </c>
      <c r="V2" s="7">
        <f t="shared" ref="V2:V20" si="0">+D$11+D$12*U2+D$13*U2^2</f>
        <v>-0.18001331165953061</v>
      </c>
    </row>
    <row r="3" spans="1:22" ht="13.5" thickBot="1" x14ac:dyDescent="0.25">
      <c r="A3" s="112" t="s">
        <v>202</v>
      </c>
      <c r="U3">
        <v>-8000</v>
      </c>
      <c r="V3" s="7">
        <f t="shared" si="0"/>
        <v>-0.14140232397054703</v>
      </c>
    </row>
    <row r="4" spans="1:22" ht="14.25" thickTop="1" thickBot="1" x14ac:dyDescent="0.25">
      <c r="A4" s="8" t="s">
        <v>27</v>
      </c>
      <c r="C4" s="2">
        <v>24454.416000000001</v>
      </c>
      <c r="D4" s="3">
        <v>0.98343080000000005</v>
      </c>
      <c r="U4">
        <v>-6000</v>
      </c>
      <c r="V4" s="7">
        <f t="shared" si="0"/>
        <v>-0.10706633367988089</v>
      </c>
    </row>
    <row r="5" spans="1:22" ht="13.5" thickTop="1" x14ac:dyDescent="0.2">
      <c r="U5">
        <v>-4000</v>
      </c>
      <c r="V5" s="7">
        <f t="shared" si="0"/>
        <v>-7.7005340787532156E-2</v>
      </c>
    </row>
    <row r="6" spans="1:22" x14ac:dyDescent="0.2">
      <c r="A6" s="8" t="s">
        <v>28</v>
      </c>
      <c r="U6">
        <v>-2000</v>
      </c>
      <c r="V6" s="7">
        <f t="shared" si="0"/>
        <v>-5.1219345293500862E-2</v>
      </c>
    </row>
    <row r="7" spans="1:22" x14ac:dyDescent="0.2">
      <c r="A7" t="s">
        <v>4</v>
      </c>
      <c r="C7">
        <v>24454.416000000001</v>
      </c>
      <c r="D7" s="113" t="s">
        <v>170</v>
      </c>
      <c r="U7">
        <v>0</v>
      </c>
      <c r="V7" s="7">
        <f t="shared" si="0"/>
        <v>-2.9708347197786984E-2</v>
      </c>
    </row>
    <row r="8" spans="1:22" x14ac:dyDescent="0.2">
      <c r="A8" t="s">
        <v>6</v>
      </c>
      <c r="C8">
        <v>0.98343080000000005</v>
      </c>
      <c r="D8" s="113" t="s">
        <v>170</v>
      </c>
      <c r="U8">
        <v>2000</v>
      </c>
      <c r="V8" s="7">
        <f t="shared" si="0"/>
        <v>-1.247234650039053E-2</v>
      </c>
    </row>
    <row r="9" spans="1:22" x14ac:dyDescent="0.2">
      <c r="A9" t="s">
        <v>64</v>
      </c>
      <c r="C9">
        <f>COUNT(C21:C128)</f>
        <v>77</v>
      </c>
      <c r="U9">
        <v>4000</v>
      </c>
      <c r="V9" s="7">
        <f t="shared" si="0"/>
        <v>4.8865679868850126E-4</v>
      </c>
    </row>
    <row r="10" spans="1:22" ht="13.5" thickBot="1" x14ac:dyDescent="0.25">
      <c r="C10" s="6" t="s">
        <v>34</v>
      </c>
      <c r="D10" s="6" t="s">
        <v>35</v>
      </c>
      <c r="U10">
        <v>6000</v>
      </c>
      <c r="V10" s="7">
        <f t="shared" si="0"/>
        <v>9.1746626994501021E-3</v>
      </c>
    </row>
    <row r="11" spans="1:22" x14ac:dyDescent="0.2">
      <c r="A11" t="s">
        <v>29</v>
      </c>
      <c r="C11">
        <f>INTERCEPT(G67:G895,F67:F895)</f>
        <v>0.16920953149381818</v>
      </c>
      <c r="D11" s="10">
        <f>+E11*F11</f>
        <v>-2.9708347197786984E-2</v>
      </c>
      <c r="E11" s="12">
        <v>-2.9708347197786984E-2</v>
      </c>
      <c r="F11" s="7">
        <v>1</v>
      </c>
      <c r="U11">
        <v>8000</v>
      </c>
      <c r="V11" s="7">
        <f t="shared" si="0"/>
        <v>1.3585671201894294E-2</v>
      </c>
    </row>
    <row r="12" spans="1:22" x14ac:dyDescent="0.2">
      <c r="A12" t="s">
        <v>30</v>
      </c>
      <c r="C12">
        <f>SLOPE(G67:G895,F67:F895)</f>
        <v>-1.1122045714992128E-5</v>
      </c>
      <c r="D12" s="10">
        <f>+E12*F12</f>
        <v>9.6867496982775824E-6</v>
      </c>
      <c r="E12" s="13">
        <v>9.6867496982775816E-2</v>
      </c>
      <c r="F12" s="7">
        <v>1E-4</v>
      </c>
      <c r="U12">
        <v>10000</v>
      </c>
      <c r="V12" s="7">
        <f t="shared" si="0"/>
        <v>1.3721682306021062E-2</v>
      </c>
    </row>
    <row r="13" spans="1:22" ht="13.5" thickBot="1" x14ac:dyDescent="0.25">
      <c r="A13" t="s">
        <v>31</v>
      </c>
      <c r="D13" s="10">
        <f>+E13*F13</f>
        <v>-5.3437467478967788E-10</v>
      </c>
      <c r="E13" s="14">
        <v>-5.3437467478967784E-2</v>
      </c>
      <c r="F13" s="7">
        <v>1E-8</v>
      </c>
      <c r="U13">
        <v>12000</v>
      </c>
      <c r="V13" s="7">
        <f t="shared" si="0"/>
        <v>9.5826960118303717E-3</v>
      </c>
    </row>
    <row r="14" spans="1:22" x14ac:dyDescent="0.2">
      <c r="A14" t="s">
        <v>32</v>
      </c>
      <c r="E14">
        <f>SUM(T21:T89)</f>
        <v>348180.96888090408</v>
      </c>
      <c r="U14">
        <v>14000</v>
      </c>
      <c r="V14" s="7">
        <f t="shared" si="0"/>
        <v>1.1687123193223209E-3</v>
      </c>
    </row>
    <row r="15" spans="1:22" x14ac:dyDescent="0.2">
      <c r="A15" s="4" t="s">
        <v>33</v>
      </c>
      <c r="B15"/>
      <c r="C15" s="24">
        <f>(C7+C11)+(C8+C12)*INT(MAX(F21:F3449))</f>
        <v>49294.782854978781</v>
      </c>
      <c r="D15" s="26">
        <f>+C7+INT(MAX(F21:F1504))*C8+D11+D12*INT(MAX(F21:F3939))+D13*INT(MAX(F21:F3966)^2)</f>
        <v>49294.768592795495</v>
      </c>
      <c r="U15">
        <v>16000</v>
      </c>
      <c r="V15" s="7">
        <f t="shared" si="0"/>
        <v>-1.1520268771503195E-2</v>
      </c>
    </row>
    <row r="16" spans="1:22" x14ac:dyDescent="0.2">
      <c r="A16" s="8" t="s">
        <v>8</v>
      </c>
      <c r="B16"/>
      <c r="C16" s="25">
        <f>+C8+C12</f>
        <v>0.98341967795428509</v>
      </c>
      <c r="D16" s="9">
        <f>+C8+D12+2*D13*F81</f>
        <v>0.98341794308529296</v>
      </c>
      <c r="U16">
        <v>18000</v>
      </c>
      <c r="V16" s="7">
        <f t="shared" si="0"/>
        <v>-2.8484247260646106E-2</v>
      </c>
    </row>
    <row r="17" spans="1:23" ht="13.5" thickBot="1" x14ac:dyDescent="0.25">
      <c r="A17" s="30" t="s">
        <v>72</v>
      </c>
      <c r="B17"/>
      <c r="C17">
        <f>COUNT(C21:C2107)</f>
        <v>77</v>
      </c>
      <c r="U17">
        <v>20000</v>
      </c>
      <c r="V17" s="7">
        <f t="shared" si="0"/>
        <v>-4.9723223148106482E-2</v>
      </c>
    </row>
    <row r="18" spans="1:23" ht="14.25" thickTop="1" thickBot="1" x14ac:dyDescent="0.25">
      <c r="A18" s="8" t="s">
        <v>9</v>
      </c>
      <c r="B18"/>
      <c r="C18" s="38">
        <f>+C15</f>
        <v>49294.782854978781</v>
      </c>
      <c r="D18" s="39">
        <f>C16</f>
        <v>0.98341967795428509</v>
      </c>
      <c r="E18" s="27" t="s">
        <v>34</v>
      </c>
      <c r="U18">
        <v>22000</v>
      </c>
      <c r="V18" s="7">
        <f t="shared" si="0"/>
        <v>-7.523719643388424E-2</v>
      </c>
    </row>
    <row r="19" spans="1:23" ht="13.5" thickBot="1" x14ac:dyDescent="0.25">
      <c r="A19" s="8" t="s">
        <v>70</v>
      </c>
      <c r="B19"/>
      <c r="C19" s="28">
        <f>+D15</f>
        <v>49294.768592795495</v>
      </c>
      <c r="D19" s="29">
        <f>+D16</f>
        <v>0.98341794308529296</v>
      </c>
      <c r="E19" s="37" t="s">
        <v>71</v>
      </c>
      <c r="H19" t="s">
        <v>10</v>
      </c>
      <c r="J19" t="s">
        <v>11</v>
      </c>
      <c r="K19" t="s">
        <v>12</v>
      </c>
      <c r="U19">
        <v>24000</v>
      </c>
      <c r="V19" s="7">
        <f t="shared" si="0"/>
        <v>-0.10502616711797949</v>
      </c>
    </row>
    <row r="20" spans="1:23" ht="15" thickBot="1" x14ac:dyDescent="0.25">
      <c r="A20" s="6" t="s">
        <v>13</v>
      </c>
      <c r="B20" s="6" t="s">
        <v>14</v>
      </c>
      <c r="C20" s="6" t="s">
        <v>15</v>
      </c>
      <c r="D20" s="6" t="s">
        <v>16</v>
      </c>
      <c r="E20" s="6" t="s">
        <v>17</v>
      </c>
      <c r="F20" s="6" t="s">
        <v>18</v>
      </c>
      <c r="G20" s="6" t="s">
        <v>19</v>
      </c>
      <c r="H20" s="5" t="s">
        <v>20</v>
      </c>
      <c r="I20" s="5" t="s">
        <v>21</v>
      </c>
      <c r="J20" s="5" t="s">
        <v>22</v>
      </c>
      <c r="K20" s="5" t="s">
        <v>63</v>
      </c>
      <c r="L20" s="5" t="s">
        <v>57</v>
      </c>
      <c r="M20" s="5" t="s">
        <v>58</v>
      </c>
      <c r="N20" s="5" t="s">
        <v>59</v>
      </c>
      <c r="O20" s="5" t="s">
        <v>37</v>
      </c>
      <c r="P20" s="5" t="s">
        <v>38</v>
      </c>
      <c r="Q20" s="5" t="s">
        <v>25</v>
      </c>
      <c r="R20" s="74" t="s">
        <v>203</v>
      </c>
      <c r="S20" s="74" t="s">
        <v>205</v>
      </c>
      <c r="T20" s="74" t="s">
        <v>204</v>
      </c>
      <c r="U20">
        <v>26000</v>
      </c>
      <c r="V20" s="7">
        <f t="shared" si="0"/>
        <v>-0.1390901352003921</v>
      </c>
    </row>
    <row r="21" spans="1:23" x14ac:dyDescent="0.2">
      <c r="A21" s="82" t="s">
        <v>154</v>
      </c>
      <c r="B21" s="81" t="s">
        <v>61</v>
      </c>
      <c r="C21" s="80">
        <v>14346.495000000001</v>
      </c>
      <c r="D21" s="82" t="s">
        <v>40</v>
      </c>
      <c r="E21">
        <f t="shared" ref="E21:E52" si="1">+(C21-C$7)/C$8</f>
        <v>-10278.222931394868</v>
      </c>
      <c r="F21">
        <f t="shared" ref="F21:F27" si="2">ROUND(2*E21,0)/2</f>
        <v>-10278</v>
      </c>
      <c r="G21">
        <f>+C21-(C$7+F21*C$8)</f>
        <v>-0.21923760000026959</v>
      </c>
      <c r="N21">
        <f>G21</f>
        <v>-0.21923760000026959</v>
      </c>
      <c r="P21" s="7">
        <f t="shared" ref="P21:P52" si="3">+D$11+D$12*F21+D$13*F21^2</f>
        <v>-0.18571864987984882</v>
      </c>
      <c r="Q21" s="92" t="s">
        <v>171</v>
      </c>
      <c r="R21">
        <f t="shared" ref="R21:R52" si="4">+(P21-G21)^2</f>
        <v>1.123520017175256E-3</v>
      </c>
      <c r="S21">
        <v>0.1</v>
      </c>
      <c r="T21">
        <f t="shared" ref="T21:T52" si="5">+R21*S21</f>
        <v>1.1235200171752561E-4</v>
      </c>
      <c r="V21" s="7"/>
    </row>
    <row r="22" spans="1:23" x14ac:dyDescent="0.2">
      <c r="A22" s="82" t="s">
        <v>154</v>
      </c>
      <c r="B22" s="81" t="s">
        <v>61</v>
      </c>
      <c r="C22" s="80">
        <v>17522.055</v>
      </c>
      <c r="D22" s="82" t="s">
        <v>40</v>
      </c>
      <c r="E22">
        <f t="shared" si="1"/>
        <v>-7049.1599408926386</v>
      </c>
      <c r="F22">
        <f t="shared" si="2"/>
        <v>-7049</v>
      </c>
      <c r="G22">
        <f>+C22-(C$7+F22*C$8)</f>
        <v>-0.15729080000164686</v>
      </c>
      <c r="N22">
        <f>G22</f>
        <v>-0.15729080000164686</v>
      </c>
      <c r="P22" s="7">
        <f t="shared" si="3"/>
        <v>-0.12454246894613978</v>
      </c>
      <c r="Q22" s="93">
        <f t="shared" ref="Q22:Q53" si="6">C22-15018.5</f>
        <v>2503.5550000000003</v>
      </c>
      <c r="R22">
        <f t="shared" si="4"/>
        <v>1.0724531869210892E-3</v>
      </c>
      <c r="S22">
        <v>0.1</v>
      </c>
      <c r="T22">
        <f t="shared" si="5"/>
        <v>1.0724531869210892E-4</v>
      </c>
      <c r="V22" s="7"/>
    </row>
    <row r="23" spans="1:23" x14ac:dyDescent="0.2">
      <c r="A23" s="82" t="s">
        <v>155</v>
      </c>
      <c r="B23" s="81" t="s">
        <v>61</v>
      </c>
      <c r="C23" s="80">
        <v>24458.248</v>
      </c>
      <c r="D23" s="82" t="s">
        <v>40</v>
      </c>
      <c r="E23">
        <f t="shared" si="1"/>
        <v>3.8965629305066667</v>
      </c>
      <c r="F23">
        <f t="shared" si="2"/>
        <v>4</v>
      </c>
      <c r="H23" s="9">
        <v>0.15137695000521489</v>
      </c>
      <c r="P23" s="7">
        <f t="shared" si="3"/>
        <v>-2.966960874898867E-2</v>
      </c>
      <c r="Q23" s="93">
        <f t="shared" si="6"/>
        <v>9439.7479999999996</v>
      </c>
      <c r="R23">
        <f t="shared" si="4"/>
        <v>8.8028568331806497E-4</v>
      </c>
      <c r="T23">
        <f t="shared" si="5"/>
        <v>0</v>
      </c>
      <c r="V23" s="7"/>
    </row>
    <row r="24" spans="1:23" x14ac:dyDescent="0.2">
      <c r="A24" s="82" t="s">
        <v>168</v>
      </c>
      <c r="B24" s="81" t="s">
        <v>61</v>
      </c>
      <c r="C24" s="83">
        <v>24459.322400000001</v>
      </c>
      <c r="D24" s="82" t="s">
        <v>40</v>
      </c>
      <c r="E24">
        <f t="shared" si="1"/>
        <v>4.9890648126943438</v>
      </c>
      <c r="F24">
        <f t="shared" si="2"/>
        <v>5</v>
      </c>
      <c r="G24">
        <f t="shared" ref="G24:G33" si="7">+C24-(C$7+F24*C$8)</f>
        <v>-1.0753999998996733E-2</v>
      </c>
      <c r="N24">
        <f t="shared" ref="N24:N55" si="8">G24</f>
        <v>-1.0753999998996733E-2</v>
      </c>
      <c r="P24" s="7">
        <f t="shared" si="3"/>
        <v>-2.9659926808662467E-2</v>
      </c>
      <c r="Q24" s="93">
        <f t="shared" si="6"/>
        <v>9440.8224000000009</v>
      </c>
      <c r="R24">
        <f t="shared" si="4"/>
        <v>3.5743406853243754E-4</v>
      </c>
      <c r="S24">
        <v>0.1</v>
      </c>
      <c r="T24">
        <f t="shared" si="5"/>
        <v>3.5743406853243756E-5</v>
      </c>
    </row>
    <row r="25" spans="1:23" x14ac:dyDescent="0.2">
      <c r="A25" s="82" t="s">
        <v>168</v>
      </c>
      <c r="B25" s="81" t="s">
        <v>62</v>
      </c>
      <c r="C25" s="83">
        <v>24493.2202</v>
      </c>
      <c r="D25" s="82" t="s">
        <v>40</v>
      </c>
      <c r="E25">
        <f t="shared" si="1"/>
        <v>39.457987282886272</v>
      </c>
      <c r="F25">
        <f t="shared" si="2"/>
        <v>39.5</v>
      </c>
      <c r="G25">
        <f t="shared" si="7"/>
        <v>-4.1316599999845494E-2</v>
      </c>
      <c r="N25">
        <f t="shared" si="8"/>
        <v>-4.1316599999845494E-2</v>
      </c>
      <c r="P25" s="7">
        <f t="shared" si="3"/>
        <v>-2.9326554342791359E-2</v>
      </c>
      <c r="Q25" s="93">
        <f t="shared" si="6"/>
        <v>9474.7201999999997</v>
      </c>
      <c r="R25">
        <f t="shared" si="4"/>
        <v>1.4376119485824272E-4</v>
      </c>
      <c r="S25">
        <v>0.1</v>
      </c>
      <c r="T25">
        <f t="shared" si="5"/>
        <v>1.4376119485824273E-5</v>
      </c>
      <c r="W25" t="s">
        <v>170</v>
      </c>
    </row>
    <row r="26" spans="1:23" x14ac:dyDescent="0.2">
      <c r="A26" s="82" t="s">
        <v>168</v>
      </c>
      <c r="B26" s="81" t="s">
        <v>62</v>
      </c>
      <c r="C26" s="83">
        <v>24656.4879</v>
      </c>
      <c r="D26" s="82" t="s">
        <v>149</v>
      </c>
      <c r="E26">
        <f t="shared" si="1"/>
        <v>205.47648090745074</v>
      </c>
      <c r="F26">
        <f t="shared" si="2"/>
        <v>205.5</v>
      </c>
      <c r="G26">
        <f t="shared" si="7"/>
        <v>-2.3129400000470923E-2</v>
      </c>
      <c r="N26">
        <f t="shared" si="8"/>
        <v>-2.3129400000470923E-2</v>
      </c>
      <c r="P26" s="7">
        <f t="shared" si="3"/>
        <v>-2.7740286910900976E-2</v>
      </c>
      <c r="Q26" s="93">
        <f t="shared" si="6"/>
        <v>9637.9879000000001</v>
      </c>
      <c r="R26">
        <f t="shared" si="4"/>
        <v>2.1260278100775193E-5</v>
      </c>
      <c r="S26">
        <v>1</v>
      </c>
      <c r="T26">
        <f t="shared" si="5"/>
        <v>2.1260278100775193E-5</v>
      </c>
      <c r="W26" t="s">
        <v>170</v>
      </c>
    </row>
    <row r="27" spans="1:23" x14ac:dyDescent="0.2">
      <c r="A27" s="82" t="s">
        <v>155</v>
      </c>
      <c r="B27" s="81" t="s">
        <v>61</v>
      </c>
      <c r="C27" s="80">
        <v>24726.835999999999</v>
      </c>
      <c r="D27" s="82" t="s">
        <v>40</v>
      </c>
      <c r="E27">
        <f t="shared" si="1"/>
        <v>277.00983129671982</v>
      </c>
      <c r="F27">
        <f t="shared" si="2"/>
        <v>277</v>
      </c>
      <c r="G27">
        <f t="shared" si="7"/>
        <v>9.6683999981905799E-3</v>
      </c>
      <c r="N27">
        <f t="shared" si="8"/>
        <v>9.6683999981905799E-3</v>
      </c>
      <c r="P27" s="7">
        <f t="shared" si="3"/>
        <v>-2.7066119565786029E-2</v>
      </c>
      <c r="Q27" s="93">
        <f t="shared" si="6"/>
        <v>9708.3359999999993</v>
      </c>
      <c r="R27">
        <f t="shared" si="4"/>
        <v>1.3494249275961803E-3</v>
      </c>
      <c r="S27">
        <v>0.1</v>
      </c>
      <c r="T27">
        <f t="shared" si="5"/>
        <v>1.3494249275961803E-4</v>
      </c>
    </row>
    <row r="28" spans="1:23" x14ac:dyDescent="0.2">
      <c r="A28" s="82" t="s">
        <v>168</v>
      </c>
      <c r="B28" s="81" t="s">
        <v>61</v>
      </c>
      <c r="C28" s="83">
        <v>25044.454900000001</v>
      </c>
      <c r="D28" s="82" t="s">
        <v>149</v>
      </c>
      <c r="E28">
        <f t="shared" si="1"/>
        <v>599.98009010903411</v>
      </c>
      <c r="G28">
        <f t="shared" si="7"/>
        <v>590.03889999999956</v>
      </c>
      <c r="N28">
        <f t="shared" si="8"/>
        <v>590.03889999999956</v>
      </c>
      <c r="P28" s="7">
        <f t="shared" si="3"/>
        <v>-2.9708347197786984E-2</v>
      </c>
      <c r="Q28" s="93">
        <f t="shared" si="6"/>
        <v>10025.954900000001</v>
      </c>
      <c r="R28">
        <f t="shared" si="4"/>
        <v>348180.96255679819</v>
      </c>
      <c r="S28">
        <v>1</v>
      </c>
      <c r="T28">
        <f t="shared" si="5"/>
        <v>348180.96255679819</v>
      </c>
    </row>
    <row r="29" spans="1:23" x14ac:dyDescent="0.2">
      <c r="A29" s="82" t="s">
        <v>155</v>
      </c>
      <c r="B29" s="81" t="s">
        <v>61</v>
      </c>
      <c r="C29" s="80">
        <v>25488.008000000002</v>
      </c>
      <c r="D29" s="82" t="s">
        <v>40</v>
      </c>
      <c r="E29">
        <f t="shared" si="1"/>
        <v>1051.0063341518289</v>
      </c>
      <c r="F29">
        <f t="shared" ref="F29:F60" si="9">ROUND(2*E29,0)/2</f>
        <v>1051</v>
      </c>
      <c r="G29">
        <f t="shared" si="7"/>
        <v>6.2292000002344139E-3</v>
      </c>
      <c r="N29">
        <f t="shared" si="8"/>
        <v>6.2292000002344139E-3</v>
      </c>
      <c r="P29" s="7">
        <f t="shared" si="3"/>
        <v>-2.0117844065044594E-2</v>
      </c>
      <c r="Q29" s="93">
        <f t="shared" si="6"/>
        <v>10469.508000000002</v>
      </c>
      <c r="R29">
        <f t="shared" si="4"/>
        <v>6.9416673097775377E-4</v>
      </c>
      <c r="S29">
        <v>0.1</v>
      </c>
      <c r="T29">
        <f t="shared" si="5"/>
        <v>6.941667309777538E-5</v>
      </c>
    </row>
    <row r="30" spans="1:23" x14ac:dyDescent="0.2">
      <c r="A30" s="82" t="s">
        <v>168</v>
      </c>
      <c r="B30" s="81" t="s">
        <v>62</v>
      </c>
      <c r="C30" s="83">
        <v>25560.2624</v>
      </c>
      <c r="D30" s="82" t="s">
        <v>40</v>
      </c>
      <c r="E30">
        <f t="shared" si="1"/>
        <v>1124.4781025772211</v>
      </c>
      <c r="F30">
        <f t="shared" si="9"/>
        <v>1124.5</v>
      </c>
      <c r="G30">
        <f t="shared" si="7"/>
        <v>-2.1534600000450155E-2</v>
      </c>
      <c r="N30">
        <f t="shared" si="8"/>
        <v>-2.1534600000450155E-2</v>
      </c>
      <c r="P30" s="7">
        <f t="shared" si="3"/>
        <v>-1.9491314071939062E-2</v>
      </c>
      <c r="Q30" s="93">
        <f t="shared" si="6"/>
        <v>10541.7624</v>
      </c>
      <c r="R30">
        <f t="shared" si="4"/>
        <v>4.1750173856514409E-6</v>
      </c>
      <c r="S30">
        <v>0.1</v>
      </c>
      <c r="T30">
        <f t="shared" si="5"/>
        <v>4.1750173856514412E-7</v>
      </c>
    </row>
    <row r="31" spans="1:23" x14ac:dyDescent="0.2">
      <c r="A31" s="82" t="s">
        <v>168</v>
      </c>
      <c r="B31" s="81" t="s">
        <v>61</v>
      </c>
      <c r="C31" s="83">
        <v>25591.242300000002</v>
      </c>
      <c r="D31" s="82" t="s">
        <v>40</v>
      </c>
      <c r="E31">
        <f t="shared" si="1"/>
        <v>1155.9799632063593</v>
      </c>
      <c r="F31">
        <f t="shared" si="9"/>
        <v>1156</v>
      </c>
      <c r="G31">
        <f t="shared" si="7"/>
        <v>-1.9704800000909017E-2</v>
      </c>
      <c r="N31">
        <f t="shared" si="8"/>
        <v>-1.9704800000909017E-2</v>
      </c>
      <c r="P31" s="7">
        <f t="shared" si="3"/>
        <v>-1.9224568661987837E-2</v>
      </c>
      <c r="Q31" s="93">
        <f t="shared" si="6"/>
        <v>10572.742300000002</v>
      </c>
      <c r="R31">
        <f t="shared" si="4"/>
        <v>2.3062213888202966E-7</v>
      </c>
      <c r="S31">
        <v>0.1</v>
      </c>
      <c r="T31">
        <f t="shared" si="5"/>
        <v>2.3062213888202967E-8</v>
      </c>
      <c r="W31" t="s">
        <v>170</v>
      </c>
    </row>
    <row r="32" spans="1:23" x14ac:dyDescent="0.2">
      <c r="A32" s="82" t="s">
        <v>169</v>
      </c>
      <c r="B32" s="81" t="s">
        <v>62</v>
      </c>
      <c r="C32" s="83">
        <v>28048.3482</v>
      </c>
      <c r="D32" s="82" t="s">
        <v>40</v>
      </c>
      <c r="E32">
        <f t="shared" si="1"/>
        <v>3654.4840775782081</v>
      </c>
      <c r="F32">
        <f t="shared" si="9"/>
        <v>3654.5</v>
      </c>
      <c r="G32">
        <f t="shared" si="7"/>
        <v>-1.5658600001188461E-2</v>
      </c>
      <c r="N32">
        <f t="shared" si="8"/>
        <v>-1.5658600001188461E-2</v>
      </c>
      <c r="P32" s="7">
        <f t="shared" si="3"/>
        <v>-1.4448920594710511E-3</v>
      </c>
      <c r="Q32" s="93">
        <f t="shared" si="6"/>
        <v>13029.8482</v>
      </c>
      <c r="R32">
        <f t="shared" si="4"/>
        <v>2.0202949345244056E-4</v>
      </c>
      <c r="S32">
        <v>0.1</v>
      </c>
      <c r="T32">
        <f t="shared" si="5"/>
        <v>2.0202949345244056E-5</v>
      </c>
    </row>
    <row r="33" spans="1:23" x14ac:dyDescent="0.2">
      <c r="A33" s="82" t="s">
        <v>154</v>
      </c>
      <c r="B33" s="81" t="s">
        <v>61</v>
      </c>
      <c r="C33" s="80">
        <v>28747.088</v>
      </c>
      <c r="D33" s="82" t="s">
        <v>40</v>
      </c>
      <c r="E33">
        <f t="shared" si="1"/>
        <v>4364.9965000079301</v>
      </c>
      <c r="F33">
        <f t="shared" si="9"/>
        <v>4365</v>
      </c>
      <c r="G33">
        <f t="shared" si="7"/>
        <v>-3.4420000010868534E-3</v>
      </c>
      <c r="N33">
        <f t="shared" si="8"/>
        <v>-3.4420000010868534E-3</v>
      </c>
      <c r="P33" s="7">
        <f t="shared" si="3"/>
        <v>2.3927543221251048E-3</v>
      </c>
      <c r="Q33" s="93">
        <f t="shared" si="6"/>
        <v>13728.588</v>
      </c>
      <c r="R33">
        <f t="shared" si="4"/>
        <v>3.4044358012240636E-5</v>
      </c>
      <c r="S33">
        <v>0.1</v>
      </c>
      <c r="T33">
        <f t="shared" si="5"/>
        <v>3.4044358012240636E-6</v>
      </c>
    </row>
    <row r="34" spans="1:23" x14ac:dyDescent="0.2">
      <c r="A34" s="82" t="s">
        <v>154</v>
      </c>
      <c r="B34" s="81" t="s">
        <v>61</v>
      </c>
      <c r="C34" s="80">
        <v>29090.322</v>
      </c>
      <c r="D34" s="82" t="s">
        <v>40</v>
      </c>
      <c r="E34">
        <f t="shared" si="1"/>
        <v>4714.0134313466679</v>
      </c>
      <c r="F34">
        <f t="shared" si="9"/>
        <v>4714</v>
      </c>
      <c r="N34">
        <f t="shared" si="8"/>
        <v>0</v>
      </c>
      <c r="P34" s="7">
        <f t="shared" si="3"/>
        <v>4.0802258691509767E-3</v>
      </c>
      <c r="Q34" s="93">
        <f t="shared" si="6"/>
        <v>14071.822</v>
      </c>
      <c r="R34">
        <f t="shared" si="4"/>
        <v>1.6648243143288842E-5</v>
      </c>
      <c r="S34">
        <v>0.1</v>
      </c>
      <c r="T34">
        <f t="shared" si="5"/>
        <v>1.6648243143288843E-6</v>
      </c>
    </row>
    <row r="35" spans="1:23" x14ac:dyDescent="0.2">
      <c r="A35" s="82" t="s">
        <v>154</v>
      </c>
      <c r="B35" s="81" t="s">
        <v>61</v>
      </c>
      <c r="C35" s="80">
        <v>29449.275000000001</v>
      </c>
      <c r="D35" s="82" t="s">
        <v>40</v>
      </c>
      <c r="E35">
        <f t="shared" si="1"/>
        <v>5079.0142021177289</v>
      </c>
      <c r="F35">
        <f t="shared" si="9"/>
        <v>5079</v>
      </c>
      <c r="G35">
        <f t="shared" ref="G35:G66" si="10">+C35-(C$7+F35*C$8)</f>
        <v>1.3966800001071533E-2</v>
      </c>
      <c r="N35">
        <f t="shared" si="8"/>
        <v>1.3966800001071533E-2</v>
      </c>
      <c r="P35" s="7">
        <f t="shared" si="3"/>
        <v>5.705796624593704E-3</v>
      </c>
      <c r="Q35" s="93">
        <f t="shared" si="6"/>
        <v>14430.775000000001</v>
      </c>
      <c r="R35">
        <f t="shared" si="4"/>
        <v>6.8244176786178096E-5</v>
      </c>
      <c r="S35">
        <v>0.1</v>
      </c>
      <c r="T35">
        <f t="shared" si="5"/>
        <v>6.82441767861781E-6</v>
      </c>
    </row>
    <row r="36" spans="1:23" x14ac:dyDescent="0.2">
      <c r="A36" s="82" t="s">
        <v>154</v>
      </c>
      <c r="B36" s="81" t="s">
        <v>61</v>
      </c>
      <c r="C36" s="80">
        <v>29810.227999999999</v>
      </c>
      <c r="D36" s="82" t="s">
        <v>40</v>
      </c>
      <c r="E36">
        <f t="shared" si="1"/>
        <v>5446.048669616609</v>
      </c>
      <c r="F36">
        <f t="shared" si="9"/>
        <v>5446</v>
      </c>
      <c r="G36">
        <f t="shared" si="10"/>
        <v>4.7863199997664196E-2</v>
      </c>
      <c r="N36">
        <f t="shared" si="8"/>
        <v>4.7863199997664196E-2</v>
      </c>
      <c r="P36" s="7">
        <f t="shared" si="3"/>
        <v>7.1967180669183575E-3</v>
      </c>
      <c r="Q36" s="93">
        <f t="shared" si="6"/>
        <v>14791.727999999999</v>
      </c>
      <c r="R36">
        <f t="shared" si="4"/>
        <v>1.6537627526236778E-3</v>
      </c>
      <c r="S36">
        <v>0.1</v>
      </c>
      <c r="T36">
        <f t="shared" si="5"/>
        <v>1.6537627526236779E-4</v>
      </c>
    </row>
    <row r="37" spans="1:23" x14ac:dyDescent="0.2">
      <c r="A37" s="82" t="s">
        <v>154</v>
      </c>
      <c r="B37" s="81" t="s">
        <v>61</v>
      </c>
      <c r="C37" s="80">
        <v>30874.264999999999</v>
      </c>
      <c r="D37" s="82" t="s">
        <v>40</v>
      </c>
      <c r="E37">
        <f t="shared" si="1"/>
        <v>6528.0129522077177</v>
      </c>
      <c r="F37">
        <f t="shared" si="9"/>
        <v>6528</v>
      </c>
      <c r="G37">
        <f t="shared" si="10"/>
        <v>1.2737599998217775E-2</v>
      </c>
      <c r="N37">
        <f t="shared" si="8"/>
        <v>1.2737599998217775E-2</v>
      </c>
      <c r="P37" s="7">
        <f t="shared" si="3"/>
        <v>1.0754493491336701E-2</v>
      </c>
      <c r="Q37" s="93">
        <f t="shared" si="6"/>
        <v>15855.764999999999</v>
      </c>
      <c r="R37">
        <f t="shared" si="4"/>
        <v>3.932711417634054E-6</v>
      </c>
      <c r="S37">
        <v>0.1</v>
      </c>
      <c r="T37">
        <f t="shared" si="5"/>
        <v>3.9327114176340542E-7</v>
      </c>
    </row>
    <row r="38" spans="1:23" x14ac:dyDescent="0.2">
      <c r="A38" s="82" t="s">
        <v>156</v>
      </c>
      <c r="B38" s="81" t="s">
        <v>61</v>
      </c>
      <c r="C38" s="80">
        <v>32260.874</v>
      </c>
      <c r="D38" s="82" t="s">
        <v>40</v>
      </c>
      <c r="E38">
        <f t="shared" si="1"/>
        <v>7937.9840452424296</v>
      </c>
      <c r="F38">
        <f t="shared" si="9"/>
        <v>7938</v>
      </c>
      <c r="G38">
        <f t="shared" si="10"/>
        <v>-1.569039999958477E-2</v>
      </c>
      <c r="N38">
        <f t="shared" si="8"/>
        <v>-1.569039999958477E-2</v>
      </c>
      <c r="P38" s="7">
        <f t="shared" si="3"/>
        <v>1.3513138261742545E-2</v>
      </c>
      <c r="Q38" s="93">
        <f t="shared" si="6"/>
        <v>17242.374</v>
      </c>
      <c r="R38">
        <f t="shared" si="4"/>
        <v>8.5284664698080843E-4</v>
      </c>
      <c r="S38">
        <v>0.1</v>
      </c>
      <c r="T38">
        <f t="shared" si="5"/>
        <v>8.5284664698080843E-5</v>
      </c>
    </row>
    <row r="39" spans="1:23" x14ac:dyDescent="0.2">
      <c r="A39" s="82" t="s">
        <v>156</v>
      </c>
      <c r="B39" s="81" t="s">
        <v>62</v>
      </c>
      <c r="C39" s="80">
        <v>32296.794999999998</v>
      </c>
      <c r="D39" s="82" t="s">
        <v>40</v>
      </c>
      <c r="E39">
        <f t="shared" si="1"/>
        <v>7974.510255322486</v>
      </c>
      <c r="F39">
        <f t="shared" si="9"/>
        <v>7974.5</v>
      </c>
      <c r="G39">
        <f t="shared" si="10"/>
        <v>1.0085399997478817E-2</v>
      </c>
      <c r="N39">
        <f t="shared" si="8"/>
        <v>1.0085399997478817E-2</v>
      </c>
      <c r="P39" s="7">
        <f t="shared" si="3"/>
        <v>1.3556336474770114E-2</v>
      </c>
      <c r="Q39" s="93">
        <f t="shared" si="6"/>
        <v>17278.294999999998</v>
      </c>
      <c r="R39">
        <f t="shared" si="4"/>
        <v>1.2047400029391322E-5</v>
      </c>
      <c r="S39">
        <v>0.1</v>
      </c>
      <c r="T39">
        <f t="shared" si="5"/>
        <v>1.2047400029391322E-6</v>
      </c>
    </row>
    <row r="40" spans="1:23" x14ac:dyDescent="0.2">
      <c r="A40" s="82" t="s">
        <v>156</v>
      </c>
      <c r="B40" s="81" t="s">
        <v>62</v>
      </c>
      <c r="C40" s="80">
        <v>32826.868000000002</v>
      </c>
      <c r="D40" s="82" t="s">
        <v>40</v>
      </c>
      <c r="E40">
        <f t="shared" si="1"/>
        <v>8513.5141181260551</v>
      </c>
      <c r="F40">
        <f t="shared" si="9"/>
        <v>8513.5</v>
      </c>
      <c r="G40">
        <f t="shared" si="10"/>
        <v>1.3884200001484714E-2</v>
      </c>
      <c r="N40">
        <f t="shared" si="8"/>
        <v>1.3884200001484714E-2</v>
      </c>
      <c r="P40" s="7">
        <f t="shared" si="3"/>
        <v>1.402848972729627E-2</v>
      </c>
      <c r="Q40" s="93">
        <f t="shared" si="6"/>
        <v>17808.368000000002</v>
      </c>
      <c r="R40">
        <f t="shared" si="4"/>
        <v>2.0819524974773871E-8</v>
      </c>
      <c r="S40">
        <v>0.1</v>
      </c>
      <c r="T40">
        <f t="shared" si="5"/>
        <v>2.0819524974773872E-9</v>
      </c>
      <c r="W40" t="s">
        <v>170</v>
      </c>
    </row>
    <row r="41" spans="1:23" x14ac:dyDescent="0.2">
      <c r="A41" s="82" t="s">
        <v>156</v>
      </c>
      <c r="B41" s="81" t="s">
        <v>62</v>
      </c>
      <c r="C41" s="80">
        <v>33002.902999999998</v>
      </c>
      <c r="D41" s="82" t="s">
        <v>40</v>
      </c>
      <c r="E41">
        <f t="shared" si="1"/>
        <v>8692.5150198671799</v>
      </c>
      <c r="F41">
        <f t="shared" si="9"/>
        <v>8692.5</v>
      </c>
      <c r="G41">
        <f t="shared" si="10"/>
        <v>1.4770999994652811E-2</v>
      </c>
      <c r="N41">
        <f t="shared" si="8"/>
        <v>1.4770999994652811E-2</v>
      </c>
      <c r="P41" s="7">
        <f t="shared" si="3"/>
        <v>1.4116611256144773E-2</v>
      </c>
      <c r="Q41" s="93">
        <f t="shared" si="6"/>
        <v>17984.402999999998</v>
      </c>
      <c r="R41">
        <f t="shared" si="4"/>
        <v>4.2822462108614165E-7</v>
      </c>
      <c r="S41">
        <v>0.1</v>
      </c>
      <c r="T41">
        <f t="shared" si="5"/>
        <v>4.2822462108614168E-8</v>
      </c>
    </row>
    <row r="42" spans="1:23" x14ac:dyDescent="0.2">
      <c r="A42" s="82" t="s">
        <v>156</v>
      </c>
      <c r="B42" s="81" t="s">
        <v>61</v>
      </c>
      <c r="C42" s="80">
        <v>33029.927000000003</v>
      </c>
      <c r="D42" s="82" t="s">
        <v>40</v>
      </c>
      <c r="E42">
        <f t="shared" si="1"/>
        <v>8719.9943300535251</v>
      </c>
      <c r="F42">
        <f t="shared" si="9"/>
        <v>8720</v>
      </c>
      <c r="G42">
        <f t="shared" si="10"/>
        <v>-5.5759999959263951E-3</v>
      </c>
      <c r="N42">
        <f t="shared" si="8"/>
        <v>-5.5759999959263951E-3</v>
      </c>
      <c r="P42" s="7">
        <f t="shared" si="3"/>
        <v>1.4127114899666095E-2</v>
      </c>
      <c r="Q42" s="93">
        <f t="shared" si="6"/>
        <v>18011.427000000003</v>
      </c>
      <c r="R42">
        <f t="shared" si="4"/>
        <v>3.8821273658891863E-4</v>
      </c>
      <c r="S42">
        <v>0.1</v>
      </c>
      <c r="T42">
        <f t="shared" si="5"/>
        <v>3.8821273658891866E-5</v>
      </c>
    </row>
    <row r="43" spans="1:23" x14ac:dyDescent="0.2">
      <c r="A43" s="82" t="s">
        <v>156</v>
      </c>
      <c r="B43" s="81" t="s">
        <v>62</v>
      </c>
      <c r="C43" s="80">
        <v>33200.57</v>
      </c>
      <c r="D43" s="82" t="s">
        <v>40</v>
      </c>
      <c r="E43">
        <f t="shared" si="1"/>
        <v>8893.5123854164394</v>
      </c>
      <c r="F43">
        <f t="shared" si="9"/>
        <v>8893.5</v>
      </c>
      <c r="G43">
        <f t="shared" si="10"/>
        <v>1.2180199999420438E-2</v>
      </c>
      <c r="N43">
        <f t="shared" si="8"/>
        <v>1.2180199999420438E-2</v>
      </c>
      <c r="P43" s="7">
        <f t="shared" si="3"/>
        <v>1.4174747826297462E-2</v>
      </c>
      <c r="Q43" s="93">
        <f t="shared" si="6"/>
        <v>18182.07</v>
      </c>
      <c r="R43">
        <f t="shared" si="4"/>
        <v>3.9782210336998608E-6</v>
      </c>
      <c r="S43">
        <v>0.1</v>
      </c>
      <c r="T43">
        <f t="shared" si="5"/>
        <v>3.9782210336998611E-7</v>
      </c>
    </row>
    <row r="44" spans="1:23" x14ac:dyDescent="0.2">
      <c r="A44" s="82" t="s">
        <v>156</v>
      </c>
      <c r="B44" s="81" t="s">
        <v>61</v>
      </c>
      <c r="C44" s="80">
        <v>33226.607000000004</v>
      </c>
      <c r="D44" s="82" t="s">
        <v>40</v>
      </c>
      <c r="E44">
        <f t="shared" si="1"/>
        <v>8919.9880662676042</v>
      </c>
      <c r="F44">
        <f t="shared" si="9"/>
        <v>8920</v>
      </c>
      <c r="G44">
        <f t="shared" si="10"/>
        <v>-1.1736000000382774E-2</v>
      </c>
      <c r="N44">
        <f t="shared" si="8"/>
        <v>-1.1736000000382774E-2</v>
      </c>
      <c r="P44" s="7">
        <f t="shared" si="3"/>
        <v>1.4179190986663627E-2</v>
      </c>
      <c r="Q44" s="93">
        <f t="shared" si="6"/>
        <v>18208.107000000004</v>
      </c>
      <c r="R44">
        <f t="shared" si="4"/>
        <v>6.7159712389509103E-4</v>
      </c>
      <c r="S44">
        <v>0.1</v>
      </c>
      <c r="T44">
        <f t="shared" si="5"/>
        <v>6.7159712389509103E-5</v>
      </c>
    </row>
    <row r="45" spans="1:23" x14ac:dyDescent="0.2">
      <c r="A45" s="82" t="s">
        <v>156</v>
      </c>
      <c r="B45" s="81" t="s">
        <v>62</v>
      </c>
      <c r="C45" s="80">
        <v>33486.741999999998</v>
      </c>
      <c r="D45" s="82" t="s">
        <v>40</v>
      </c>
      <c r="E45">
        <f t="shared" si="1"/>
        <v>9184.5059154136688</v>
      </c>
      <c r="F45">
        <f t="shared" si="9"/>
        <v>9184.5</v>
      </c>
      <c r="G45">
        <f t="shared" si="10"/>
        <v>5.8174000005237758E-3</v>
      </c>
      <c r="N45">
        <f t="shared" si="8"/>
        <v>5.8174000005237758E-3</v>
      </c>
      <c r="P45" s="7">
        <f t="shared" si="3"/>
        <v>1.418240820557954E-2</v>
      </c>
      <c r="Q45" s="93">
        <f t="shared" si="6"/>
        <v>18468.241999999998</v>
      </c>
      <c r="R45">
        <f t="shared" si="4"/>
        <v>6.9973362270650262E-5</v>
      </c>
      <c r="S45">
        <v>0.1</v>
      </c>
      <c r="T45">
        <f t="shared" si="5"/>
        <v>6.9973362270650269E-6</v>
      </c>
    </row>
    <row r="46" spans="1:23" x14ac:dyDescent="0.2">
      <c r="A46" s="82" t="s">
        <v>156</v>
      </c>
      <c r="B46" s="81" t="s">
        <v>61</v>
      </c>
      <c r="C46" s="80">
        <v>33506.891000000003</v>
      </c>
      <c r="D46" s="82" t="s">
        <v>40</v>
      </c>
      <c r="E46">
        <f t="shared" si="1"/>
        <v>9204.9943930981226</v>
      </c>
      <c r="F46">
        <f t="shared" si="9"/>
        <v>9205</v>
      </c>
      <c r="G46">
        <f t="shared" si="10"/>
        <v>-5.513999996765051E-3</v>
      </c>
      <c r="N46">
        <f t="shared" si="8"/>
        <v>-5.513999996765051E-3</v>
      </c>
      <c r="P46" s="7">
        <f t="shared" si="3"/>
        <v>1.4179535471212312E-2</v>
      </c>
      <c r="Q46" s="93">
        <f t="shared" si="6"/>
        <v>18488.391000000003</v>
      </c>
      <c r="R46">
        <f t="shared" si="4"/>
        <v>3.8783533922848238E-4</v>
      </c>
      <c r="S46">
        <v>0.1</v>
      </c>
      <c r="T46">
        <f t="shared" si="5"/>
        <v>3.878353392284824E-5</v>
      </c>
    </row>
    <row r="47" spans="1:23" x14ac:dyDescent="0.2">
      <c r="A47" s="82" t="s">
        <v>156</v>
      </c>
      <c r="B47" s="81" t="s">
        <v>62</v>
      </c>
      <c r="C47" s="80">
        <v>33849.635000000002</v>
      </c>
      <c r="D47" s="82" t="s">
        <v>40</v>
      </c>
      <c r="E47">
        <f t="shared" si="1"/>
        <v>9553.5130687385426</v>
      </c>
      <c r="F47">
        <f t="shared" si="9"/>
        <v>9553.5</v>
      </c>
      <c r="G47">
        <f t="shared" si="10"/>
        <v>1.285220000136178E-2</v>
      </c>
      <c r="N47">
        <f t="shared" si="8"/>
        <v>1.285220000136178E-2</v>
      </c>
      <c r="P47" s="7">
        <f t="shared" si="3"/>
        <v>1.4061980274102846E-2</v>
      </c>
      <c r="Q47" s="93">
        <f t="shared" si="6"/>
        <v>18831.135000000002</v>
      </c>
      <c r="R47">
        <f t="shared" si="4"/>
        <v>1.4635683083134491E-6</v>
      </c>
      <c r="S47">
        <v>0.1</v>
      </c>
      <c r="T47">
        <f t="shared" si="5"/>
        <v>1.4635683083134493E-7</v>
      </c>
    </row>
    <row r="48" spans="1:23" x14ac:dyDescent="0.2">
      <c r="A48" s="82" t="s">
        <v>156</v>
      </c>
      <c r="B48" s="81" t="s">
        <v>61</v>
      </c>
      <c r="C48" s="80">
        <v>33878.644999999997</v>
      </c>
      <c r="D48" s="82" t="s">
        <v>40</v>
      </c>
      <c r="E48">
        <f t="shared" si="1"/>
        <v>9583.011839775605</v>
      </c>
      <c r="F48">
        <f t="shared" si="9"/>
        <v>9583</v>
      </c>
      <c r="G48">
        <f t="shared" si="10"/>
        <v>1.1643599995295517E-2</v>
      </c>
      <c r="N48">
        <f t="shared" si="8"/>
        <v>1.1643599995295517E-2</v>
      </c>
      <c r="P48" s="7">
        <f t="shared" si="3"/>
        <v>1.4046070591760704E-2</v>
      </c>
      <c r="Q48" s="93">
        <f t="shared" si="6"/>
        <v>18860.144999999997</v>
      </c>
      <c r="R48">
        <f t="shared" si="4"/>
        <v>5.7718649668797893E-6</v>
      </c>
      <c r="S48">
        <v>0.1</v>
      </c>
      <c r="T48">
        <f t="shared" si="5"/>
        <v>5.77186496687979E-7</v>
      </c>
    </row>
    <row r="49" spans="1:23" x14ac:dyDescent="0.2">
      <c r="A49" s="82" t="s">
        <v>156</v>
      </c>
      <c r="B49" s="81" t="s">
        <v>61</v>
      </c>
      <c r="C49" s="80">
        <v>34296.601999999999</v>
      </c>
      <c r="D49" s="82" t="s">
        <v>40</v>
      </c>
      <c r="E49">
        <f t="shared" si="1"/>
        <v>10008.01073141089</v>
      </c>
      <c r="F49">
        <f t="shared" si="9"/>
        <v>10008</v>
      </c>
      <c r="G49">
        <f t="shared" si="10"/>
        <v>1.0553599997365382E-2</v>
      </c>
      <c r="N49">
        <f t="shared" si="8"/>
        <v>1.0553599997365382E-2</v>
      </c>
      <c r="P49" s="7">
        <f t="shared" si="3"/>
        <v>1.3713642155661752E-2</v>
      </c>
      <c r="Q49" s="93">
        <f t="shared" si="6"/>
        <v>19278.101999999999</v>
      </c>
      <c r="R49">
        <f t="shared" si="4"/>
        <v>9.9858664422103865E-6</v>
      </c>
      <c r="S49">
        <v>0.1</v>
      </c>
      <c r="T49">
        <f t="shared" si="5"/>
        <v>9.9858664422103865E-7</v>
      </c>
    </row>
    <row r="50" spans="1:23" x14ac:dyDescent="0.2">
      <c r="A50" s="82" t="s">
        <v>156</v>
      </c>
      <c r="B50" s="81" t="s">
        <v>62</v>
      </c>
      <c r="C50" s="80">
        <v>34329.538999999997</v>
      </c>
      <c r="D50" s="82" t="s">
        <v>40</v>
      </c>
      <c r="E50">
        <f t="shared" si="1"/>
        <v>10041.502665973036</v>
      </c>
      <c r="F50">
        <f t="shared" si="9"/>
        <v>10041.5</v>
      </c>
      <c r="G50">
        <f t="shared" si="10"/>
        <v>2.6217999911750667E-3</v>
      </c>
      <c r="N50">
        <f t="shared" si="8"/>
        <v>2.6217999911750667E-3</v>
      </c>
      <c r="P50" s="7">
        <f t="shared" si="3"/>
        <v>1.3679231111640489E-2</v>
      </c>
      <c r="Q50" s="93">
        <f t="shared" si="6"/>
        <v>19311.038999999997</v>
      </c>
      <c r="R50">
        <f t="shared" si="4"/>
        <v>1.2226678298383719E-4</v>
      </c>
      <c r="S50">
        <v>0.1</v>
      </c>
      <c r="T50">
        <f t="shared" si="5"/>
        <v>1.2226678298383719E-5</v>
      </c>
    </row>
    <row r="51" spans="1:23" x14ac:dyDescent="0.2">
      <c r="A51" s="82" t="s">
        <v>157</v>
      </c>
      <c r="B51" s="81" t="s">
        <v>61</v>
      </c>
      <c r="C51" s="83">
        <v>34589.6489</v>
      </c>
      <c r="D51" s="82" t="s">
        <v>40</v>
      </c>
      <c r="E51">
        <f t="shared" si="1"/>
        <v>10305.994992225176</v>
      </c>
      <c r="F51">
        <f t="shared" si="9"/>
        <v>10306</v>
      </c>
      <c r="G51">
        <f t="shared" si="10"/>
        <v>-4.9247999995714054E-3</v>
      </c>
      <c r="N51">
        <f t="shared" si="8"/>
        <v>-4.9247999995714054E-3</v>
      </c>
      <c r="P51" s="7">
        <f t="shared" si="3"/>
        <v>1.3365417996932555E-2</v>
      </c>
      <c r="Q51" s="93">
        <f t="shared" si="6"/>
        <v>19571.1489</v>
      </c>
      <c r="R51">
        <f t="shared" si="4"/>
        <v>3.3453207435963733E-4</v>
      </c>
      <c r="S51">
        <v>0.1</v>
      </c>
      <c r="T51">
        <f t="shared" si="5"/>
        <v>3.3453207435963737E-5</v>
      </c>
    </row>
    <row r="52" spans="1:23" x14ac:dyDescent="0.2">
      <c r="A52" s="82" t="s">
        <v>156</v>
      </c>
      <c r="B52" s="81" t="s">
        <v>61</v>
      </c>
      <c r="C52" s="80">
        <v>35299.699000000001</v>
      </c>
      <c r="D52" s="82" t="s">
        <v>40</v>
      </c>
      <c r="E52">
        <f t="shared" si="1"/>
        <v>11028.008274705246</v>
      </c>
      <c r="F52">
        <f t="shared" si="9"/>
        <v>11028</v>
      </c>
      <c r="G52">
        <f t="shared" si="10"/>
        <v>8.1375999943702482E-3</v>
      </c>
      <c r="N52">
        <f t="shared" si="8"/>
        <v>8.1375999943702482E-3</v>
      </c>
      <c r="P52" s="7">
        <f t="shared" si="3"/>
        <v>1.2128199075851692E-2</v>
      </c>
      <c r="Q52" s="93">
        <f t="shared" si="6"/>
        <v>20281.199000000001</v>
      </c>
      <c r="R52">
        <f t="shared" si="4"/>
        <v>1.5924881029120544E-5</v>
      </c>
      <c r="S52">
        <v>0.1</v>
      </c>
      <c r="T52">
        <f t="shared" si="5"/>
        <v>1.5924881029120544E-6</v>
      </c>
    </row>
    <row r="53" spans="1:23" x14ac:dyDescent="0.2">
      <c r="A53" s="82" t="s">
        <v>156</v>
      </c>
      <c r="B53" s="81" t="s">
        <v>62</v>
      </c>
      <c r="C53" s="80">
        <v>35332.648999999998</v>
      </c>
      <c r="D53" s="82" t="s">
        <v>40</v>
      </c>
      <c r="E53">
        <f t="shared" ref="E53:E89" si="11">+(C53-C$7)/C$8</f>
        <v>11061.513428296121</v>
      </c>
      <c r="F53">
        <f t="shared" si="9"/>
        <v>11061.5</v>
      </c>
      <c r="G53">
        <f t="shared" si="10"/>
        <v>1.3205799994466361E-2</v>
      </c>
      <c r="N53">
        <f t="shared" si="8"/>
        <v>1.3205799994466361E-2</v>
      </c>
      <c r="P53" s="7">
        <f t="shared" ref="P53:P89" si="12">+D$11+D$12*F53+D$13*F53^2</f>
        <v>1.205726886655531E-2</v>
      </c>
      <c r="Q53" s="93">
        <f t="shared" si="6"/>
        <v>20314.148999999998</v>
      </c>
      <c r="R53">
        <f t="shared" ref="R53:R89" si="13">+(P53-G53)^2</f>
        <v>1.3191237517806311E-6</v>
      </c>
      <c r="S53">
        <v>0.1</v>
      </c>
      <c r="T53">
        <f t="shared" ref="T53:T84" si="14">+R53*S53</f>
        <v>1.3191237517806311E-7</v>
      </c>
    </row>
    <row r="54" spans="1:23" x14ac:dyDescent="0.2">
      <c r="A54" s="82" t="s">
        <v>158</v>
      </c>
      <c r="B54" s="81" t="s">
        <v>61</v>
      </c>
      <c r="C54" s="83">
        <v>35387.2261</v>
      </c>
      <c r="D54" s="82" t="s">
        <v>40</v>
      </c>
      <c r="E54">
        <f t="shared" si="11"/>
        <v>11117.010063138147</v>
      </c>
      <c r="F54">
        <f t="shared" si="9"/>
        <v>11117</v>
      </c>
      <c r="G54">
        <f t="shared" si="10"/>
        <v>9.8963999989791773E-3</v>
      </c>
      <c r="N54">
        <f t="shared" si="8"/>
        <v>9.8963999989791773E-3</v>
      </c>
      <c r="P54" s="7">
        <f t="shared" si="12"/>
        <v>1.1937118080582051E-2</v>
      </c>
      <c r="Q54" s="93">
        <f t="shared" ref="Q54:Q89" si="15">C54-15018.5</f>
        <v>20368.7261</v>
      </c>
      <c r="R54">
        <f t="shared" si="13"/>
        <v>4.164530288580915E-6</v>
      </c>
      <c r="S54">
        <v>0.1</v>
      </c>
      <c r="T54">
        <f t="shared" si="14"/>
        <v>4.1645302885809152E-7</v>
      </c>
    </row>
    <row r="55" spans="1:23" x14ac:dyDescent="0.2">
      <c r="A55" s="82" t="s">
        <v>159</v>
      </c>
      <c r="B55" s="81" t="s">
        <v>61</v>
      </c>
      <c r="C55" s="83">
        <v>36392.276100000003</v>
      </c>
      <c r="D55" s="82" t="s">
        <v>40</v>
      </c>
      <c r="E55">
        <f t="shared" si="11"/>
        <v>12138.993511287221</v>
      </c>
      <c r="F55">
        <f t="shared" si="9"/>
        <v>12139</v>
      </c>
      <c r="G55">
        <f t="shared" si="10"/>
        <v>-6.3812000007601455E-3</v>
      </c>
      <c r="N55">
        <f t="shared" si="8"/>
        <v>-6.3812000007601455E-3</v>
      </c>
      <c r="P55" s="7">
        <f t="shared" si="12"/>
        <v>9.1361556517009918E-3</v>
      </c>
      <c r="Q55" s="93">
        <f t="shared" si="15"/>
        <v>21373.776100000003</v>
      </c>
      <c r="R55">
        <f t="shared" si="13"/>
        <v>2.407883264449676E-4</v>
      </c>
      <c r="S55">
        <v>0.1</v>
      </c>
      <c r="T55">
        <f t="shared" si="14"/>
        <v>2.4078832644496763E-5</v>
      </c>
    </row>
    <row r="56" spans="1:23" x14ac:dyDescent="0.2">
      <c r="A56" s="82" t="s">
        <v>157</v>
      </c>
      <c r="B56" s="81" t="s">
        <v>61</v>
      </c>
      <c r="C56" s="83">
        <v>36392.303699999997</v>
      </c>
      <c r="D56" s="82" t="s">
        <v>40</v>
      </c>
      <c r="E56">
        <f t="shared" si="11"/>
        <v>12139.021576302059</v>
      </c>
      <c r="F56">
        <f t="shared" si="9"/>
        <v>12139</v>
      </c>
      <c r="G56">
        <f t="shared" si="10"/>
        <v>2.1218799993221182E-2</v>
      </c>
      <c r="N56">
        <f t="shared" ref="N56:N89" si="16">G56</f>
        <v>2.1218799993221182E-2</v>
      </c>
      <c r="P56" s="7">
        <f t="shared" si="12"/>
        <v>9.1361556517009918E-3</v>
      </c>
      <c r="Q56" s="93">
        <f t="shared" si="15"/>
        <v>21373.803699999997</v>
      </c>
      <c r="R56">
        <f t="shared" si="13"/>
        <v>1.4599029428366989E-4</v>
      </c>
      <c r="S56">
        <v>0.1</v>
      </c>
      <c r="T56">
        <f t="shared" si="14"/>
        <v>1.4599029428366991E-5</v>
      </c>
    </row>
    <row r="57" spans="1:23" x14ac:dyDescent="0.2">
      <c r="A57" s="82" t="s">
        <v>169</v>
      </c>
      <c r="B57" s="81" t="s">
        <v>62</v>
      </c>
      <c r="C57" s="83">
        <v>36483.248399999997</v>
      </c>
      <c r="D57" s="82" t="s">
        <v>40</v>
      </c>
      <c r="E57">
        <f t="shared" si="11"/>
        <v>12231.498545703465</v>
      </c>
      <c r="F57">
        <f t="shared" si="9"/>
        <v>12231.5</v>
      </c>
      <c r="G57">
        <f t="shared" si="10"/>
        <v>-1.430200005415827E-3</v>
      </c>
      <c r="N57">
        <f t="shared" si="16"/>
        <v>-1.430200005415827E-3</v>
      </c>
      <c r="P57" s="7">
        <f t="shared" si="12"/>
        <v>8.8275545326852028E-3</v>
      </c>
      <c r="Q57" s="93">
        <f t="shared" si="15"/>
        <v>21464.748399999997</v>
      </c>
      <c r="R57">
        <f t="shared" si="13"/>
        <v>1.0522152816393227E-4</v>
      </c>
      <c r="S57">
        <v>0.1</v>
      </c>
      <c r="T57">
        <f t="shared" si="14"/>
        <v>1.0522152816393227E-5</v>
      </c>
    </row>
    <row r="58" spans="1:23" x14ac:dyDescent="0.2">
      <c r="A58" s="82" t="s">
        <v>169</v>
      </c>
      <c r="B58" s="81" t="s">
        <v>61</v>
      </c>
      <c r="C58" s="83">
        <v>36518.165999999997</v>
      </c>
      <c r="D58" s="82" t="s">
        <v>40</v>
      </c>
      <c r="E58">
        <f t="shared" si="11"/>
        <v>12267.004450135175</v>
      </c>
      <c r="F58">
        <f t="shared" si="9"/>
        <v>12267</v>
      </c>
      <c r="G58">
        <f t="shared" si="10"/>
        <v>4.3764000001829118E-3</v>
      </c>
      <c r="N58">
        <f t="shared" si="16"/>
        <v>4.3764000001829118E-3</v>
      </c>
      <c r="P58" s="7">
        <f t="shared" si="12"/>
        <v>8.7066902290271753E-3</v>
      </c>
      <c r="Q58" s="93">
        <f t="shared" si="15"/>
        <v>21499.665999999997</v>
      </c>
      <c r="R58">
        <f t="shared" si="13"/>
        <v>1.8751413466024104E-5</v>
      </c>
      <c r="S58">
        <v>0.1</v>
      </c>
      <c r="T58">
        <f t="shared" si="14"/>
        <v>1.8751413466024106E-6</v>
      </c>
    </row>
    <row r="59" spans="1:23" x14ac:dyDescent="0.2">
      <c r="A59" s="82" t="s">
        <v>161</v>
      </c>
      <c r="B59" s="81" t="s">
        <v>61</v>
      </c>
      <c r="C59" s="83">
        <v>36720.752899999999</v>
      </c>
      <c r="D59" s="82" t="s">
        <v>160</v>
      </c>
      <c r="E59">
        <f t="shared" si="11"/>
        <v>12473.004607950044</v>
      </c>
      <c r="F59">
        <f t="shared" si="9"/>
        <v>12473</v>
      </c>
      <c r="G59">
        <f t="shared" si="10"/>
        <v>4.5315999959711917E-3</v>
      </c>
      <c r="N59">
        <f t="shared" si="16"/>
        <v>4.5315999959711917E-3</v>
      </c>
      <c r="P59" s="7">
        <f t="shared" si="12"/>
        <v>7.9787521992872451E-3</v>
      </c>
      <c r="Q59" s="93">
        <f t="shared" si="15"/>
        <v>21702.252899999999</v>
      </c>
      <c r="R59">
        <f t="shared" si="13"/>
        <v>1.1882858312826723E-5</v>
      </c>
      <c r="S59">
        <v>0.1</v>
      </c>
      <c r="T59">
        <f t="shared" si="14"/>
        <v>1.1882858312826723E-6</v>
      </c>
    </row>
    <row r="60" spans="1:23" x14ac:dyDescent="0.2">
      <c r="A60" s="82" t="s">
        <v>169</v>
      </c>
      <c r="B60" s="81" t="s">
        <v>61</v>
      </c>
      <c r="C60" s="83">
        <v>36869.246500000001</v>
      </c>
      <c r="D60" s="82" t="s">
        <v>40</v>
      </c>
      <c r="E60">
        <f t="shared" si="11"/>
        <v>12624.000082161347</v>
      </c>
      <c r="F60">
        <f t="shared" si="9"/>
        <v>12624</v>
      </c>
      <c r="G60">
        <f t="shared" si="10"/>
        <v>8.0799996794667095E-5</v>
      </c>
      <c r="N60">
        <f t="shared" si="16"/>
        <v>8.0799996794667095E-5</v>
      </c>
      <c r="P60" s="7">
        <f t="shared" si="12"/>
        <v>7.4163600205344876E-3</v>
      </c>
      <c r="Q60" s="93">
        <f t="shared" si="15"/>
        <v>21850.746500000001</v>
      </c>
      <c r="R60">
        <f t="shared" si="13"/>
        <v>5.3810440861889754E-5</v>
      </c>
      <c r="S60">
        <v>0.1</v>
      </c>
      <c r="T60">
        <f t="shared" si="14"/>
        <v>5.3810440861889754E-6</v>
      </c>
    </row>
    <row r="61" spans="1:23" x14ac:dyDescent="0.2">
      <c r="A61" s="82" t="s">
        <v>162</v>
      </c>
      <c r="B61" s="81" t="s">
        <v>62</v>
      </c>
      <c r="C61" s="80">
        <v>36899.25</v>
      </c>
      <c r="D61" s="82" t="s">
        <v>40</v>
      </c>
      <c r="E61">
        <f t="shared" si="11"/>
        <v>12654.50909204796</v>
      </c>
      <c r="F61">
        <f t="shared" ref="F61:F92" si="17">ROUND(2*E61,0)/2</f>
        <v>12654.5</v>
      </c>
      <c r="G61">
        <f t="shared" si="10"/>
        <v>8.9413999958196655E-3</v>
      </c>
      <c r="N61">
        <f t="shared" si="16"/>
        <v>8.9413999958196655E-3</v>
      </c>
      <c r="P61" s="7">
        <f t="shared" si="12"/>
        <v>7.299806084723498E-3</v>
      </c>
      <c r="Q61" s="93">
        <f t="shared" si="15"/>
        <v>21880.75</v>
      </c>
      <c r="R61">
        <f t="shared" si="13"/>
        <v>2.6948305689480119E-6</v>
      </c>
      <c r="S61">
        <v>0.1</v>
      </c>
      <c r="T61">
        <f t="shared" si="14"/>
        <v>2.6948305689480118E-7</v>
      </c>
    </row>
    <row r="62" spans="1:23" x14ac:dyDescent="0.2">
      <c r="A62" s="82" t="s">
        <v>162</v>
      </c>
      <c r="B62" s="81" t="s">
        <v>62</v>
      </c>
      <c r="C62" s="80">
        <v>37253.275999999998</v>
      </c>
      <c r="D62" s="82" t="s">
        <v>40</v>
      </c>
      <c r="E62">
        <f t="shared" si="11"/>
        <v>13014.499850930026</v>
      </c>
      <c r="F62">
        <f t="shared" si="17"/>
        <v>13014.5</v>
      </c>
      <c r="G62">
        <f t="shared" si="10"/>
        <v>-1.4660000306321308E-4</v>
      </c>
      <c r="N62">
        <f t="shared" si="16"/>
        <v>-1.4660000306321308E-4</v>
      </c>
      <c r="P62" s="7">
        <f t="shared" si="12"/>
        <v>5.8489651063199644E-3</v>
      </c>
      <c r="Q62" s="93">
        <f t="shared" si="15"/>
        <v>22234.775999999998</v>
      </c>
      <c r="R62">
        <f t="shared" si="13"/>
        <v>3.5946800980852911E-5</v>
      </c>
      <c r="S62">
        <v>0.1</v>
      </c>
      <c r="T62">
        <f t="shared" si="14"/>
        <v>3.5946800980852912E-6</v>
      </c>
    </row>
    <row r="63" spans="1:23" x14ac:dyDescent="0.2">
      <c r="A63" s="82" t="s">
        <v>169</v>
      </c>
      <c r="B63" s="81" t="s">
        <v>62</v>
      </c>
      <c r="C63" s="83">
        <v>37547.333599999998</v>
      </c>
      <c r="D63" s="82" t="s">
        <v>40</v>
      </c>
      <c r="E63">
        <f t="shared" si="11"/>
        <v>13313.511840385716</v>
      </c>
      <c r="F63">
        <f t="shared" si="17"/>
        <v>13313.5</v>
      </c>
      <c r="G63">
        <f t="shared" si="10"/>
        <v>1.1644199999864213E-2</v>
      </c>
      <c r="N63">
        <f t="shared" si="16"/>
        <v>1.1644199999864213E-2</v>
      </c>
      <c r="P63" s="7">
        <f t="shared" si="12"/>
        <v>4.5386673511840364E-3</v>
      </c>
      <c r="Q63" s="93">
        <f t="shared" si="15"/>
        <v>22528.833599999998</v>
      </c>
      <c r="R63">
        <f t="shared" si="13"/>
        <v>5.0488594221459929E-5</v>
      </c>
      <c r="S63">
        <v>0.1</v>
      </c>
      <c r="T63">
        <f t="shared" si="14"/>
        <v>5.0488594221459934E-6</v>
      </c>
      <c r="W63" t="s">
        <v>170</v>
      </c>
    </row>
    <row r="64" spans="1:23" x14ac:dyDescent="0.2">
      <c r="A64" s="82" t="s">
        <v>169</v>
      </c>
      <c r="B64" s="81" t="s">
        <v>62</v>
      </c>
      <c r="C64" s="83">
        <v>37900.377699999997</v>
      </c>
      <c r="D64" s="82" t="s">
        <v>40</v>
      </c>
      <c r="E64">
        <f t="shared" si="11"/>
        <v>13672.504155859258</v>
      </c>
      <c r="F64">
        <f t="shared" si="17"/>
        <v>13672.5</v>
      </c>
      <c r="G64">
        <f t="shared" si="10"/>
        <v>4.0869999938877299E-3</v>
      </c>
      <c r="N64">
        <f t="shared" si="16"/>
        <v>4.0869999938877299E-3</v>
      </c>
      <c r="P64" s="7">
        <f t="shared" si="12"/>
        <v>2.8392025372448448E-3</v>
      </c>
      <c r="Q64" s="93">
        <f t="shared" si="15"/>
        <v>22881.877699999997</v>
      </c>
      <c r="R64">
        <f t="shared" si="13"/>
        <v>1.5569984928044527E-6</v>
      </c>
      <c r="S64">
        <v>0.1</v>
      </c>
      <c r="T64">
        <f t="shared" si="14"/>
        <v>1.5569984928044528E-7</v>
      </c>
      <c r="W64" t="s">
        <v>170</v>
      </c>
    </row>
    <row r="65" spans="1:23" x14ac:dyDescent="0.2">
      <c r="A65" s="82" t="s">
        <v>162</v>
      </c>
      <c r="B65" s="81" t="s">
        <v>61</v>
      </c>
      <c r="C65" s="80">
        <v>37933.313000000002</v>
      </c>
      <c r="D65" s="82" t="s">
        <v>40</v>
      </c>
      <c r="E65">
        <f t="shared" si="11"/>
        <v>13705.994361779192</v>
      </c>
      <c r="F65">
        <f t="shared" si="17"/>
        <v>13706</v>
      </c>
      <c r="G65">
        <f t="shared" si="10"/>
        <v>-5.5447999984608032E-3</v>
      </c>
      <c r="N65">
        <f t="shared" si="16"/>
        <v>-5.5447999984608032E-3</v>
      </c>
      <c r="P65" s="7">
        <f t="shared" si="12"/>
        <v>2.6735910215072017E-3</v>
      </c>
      <c r="Q65" s="93">
        <f t="shared" si="15"/>
        <v>22914.813000000002</v>
      </c>
      <c r="R65">
        <f t="shared" si="13"/>
        <v>6.7541950957090738E-5</v>
      </c>
      <c r="S65">
        <v>0.1</v>
      </c>
      <c r="T65">
        <f t="shared" si="14"/>
        <v>6.7541950957090743E-6</v>
      </c>
    </row>
    <row r="66" spans="1:23" x14ac:dyDescent="0.2">
      <c r="A66" s="82" t="s">
        <v>162</v>
      </c>
      <c r="B66" s="81" t="s">
        <v>62</v>
      </c>
      <c r="C66" s="80">
        <v>38255.421999999999</v>
      </c>
      <c r="D66" s="82" t="s">
        <v>40</v>
      </c>
      <c r="E66">
        <f t="shared" si="11"/>
        <v>14033.530371430299</v>
      </c>
      <c r="F66">
        <f t="shared" si="17"/>
        <v>14033.5</v>
      </c>
      <c r="G66">
        <f t="shared" si="10"/>
        <v>2.9868199999327771E-2</v>
      </c>
      <c r="N66">
        <f t="shared" si="16"/>
        <v>2.9868199999327771E-2</v>
      </c>
      <c r="P66" s="7">
        <f t="shared" si="12"/>
        <v>9.9137528728311664E-4</v>
      </c>
      <c r="Q66" s="93">
        <f t="shared" si="15"/>
        <v>23236.921999999999</v>
      </c>
      <c r="R66">
        <f t="shared" si="13"/>
        <v>8.3387100545015283E-4</v>
      </c>
      <c r="S66">
        <v>0.1</v>
      </c>
      <c r="T66">
        <f t="shared" si="14"/>
        <v>8.3387100545015286E-5</v>
      </c>
    </row>
    <row r="67" spans="1:23" x14ac:dyDescent="0.2">
      <c r="A67" s="82" t="s">
        <v>169</v>
      </c>
      <c r="B67" s="81" t="s">
        <v>61</v>
      </c>
      <c r="C67" s="83">
        <v>38287.355000000003</v>
      </c>
      <c r="D67" s="82" t="s">
        <v>40</v>
      </c>
      <c r="E67">
        <f t="shared" si="11"/>
        <v>14066.001390235084</v>
      </c>
      <c r="F67">
        <f t="shared" si="17"/>
        <v>14066</v>
      </c>
      <c r="G67">
        <f t="shared" ref="G67:G89" si="18">+C67-(C$7+F67*C$8)</f>
        <v>1.3671999986399896E-3</v>
      </c>
      <c r="N67">
        <f t="shared" si="16"/>
        <v>1.3671999986399896E-3</v>
      </c>
      <c r="P67" s="7">
        <f t="shared" si="12"/>
        <v>8.1818566431390849E-4</v>
      </c>
      <c r="Q67" s="93">
        <f t="shared" si="15"/>
        <v>23268.855000000003</v>
      </c>
      <c r="R67">
        <f t="shared" si="13"/>
        <v>3.0141673929551003E-7</v>
      </c>
      <c r="S67">
        <v>0.1</v>
      </c>
      <c r="T67">
        <f t="shared" si="14"/>
        <v>3.0141673929551007E-8</v>
      </c>
      <c r="W67" t="s">
        <v>170</v>
      </c>
    </row>
    <row r="68" spans="1:23" x14ac:dyDescent="0.2">
      <c r="A68" s="82" t="s">
        <v>162</v>
      </c>
      <c r="B68" s="81" t="s">
        <v>61</v>
      </c>
      <c r="C68" s="80">
        <v>38288.341</v>
      </c>
      <c r="D68" s="82" t="s">
        <v>40</v>
      </c>
      <c r="E68">
        <f t="shared" si="11"/>
        <v>14067.004002721898</v>
      </c>
      <c r="F68">
        <f t="shared" si="17"/>
        <v>14067</v>
      </c>
      <c r="G68">
        <f t="shared" si="18"/>
        <v>3.9363999967463315E-3</v>
      </c>
      <c r="N68">
        <f t="shared" si="16"/>
        <v>3.9363999967463315E-3</v>
      </c>
      <c r="P68" s="7">
        <f t="shared" si="12"/>
        <v>8.1283885128634326E-4</v>
      </c>
      <c r="Q68" s="93">
        <f t="shared" si="15"/>
        <v>23269.841</v>
      </c>
      <c r="R68">
        <f t="shared" si="13"/>
        <v>9.756634229427314E-6</v>
      </c>
      <c r="S68">
        <v>0.1</v>
      </c>
      <c r="T68">
        <f t="shared" si="14"/>
        <v>9.7566342294273149E-7</v>
      </c>
    </row>
    <row r="69" spans="1:23" x14ac:dyDescent="0.2">
      <c r="A69" s="82" t="s">
        <v>163</v>
      </c>
      <c r="B69" s="81" t="s">
        <v>61</v>
      </c>
      <c r="C69" s="83">
        <v>38994.440499999997</v>
      </c>
      <c r="D69" s="82" t="s">
        <v>160</v>
      </c>
      <c r="E69">
        <f t="shared" si="11"/>
        <v>14785.000124055496</v>
      </c>
      <c r="F69">
        <f t="shared" si="17"/>
        <v>14785</v>
      </c>
      <c r="G69">
        <f t="shared" si="18"/>
        <v>1.2199999764561653E-4</v>
      </c>
      <c r="N69">
        <f t="shared" si="16"/>
        <v>1.2199999764561653E-4</v>
      </c>
      <c r="P69" s="7">
        <f t="shared" si="12"/>
        <v>-3.3020395533791824E-3</v>
      </c>
      <c r="Q69" s="93">
        <f t="shared" si="15"/>
        <v>23975.940499999997</v>
      </c>
      <c r="R69">
        <f t="shared" si="13"/>
        <v>1.1724046846982107E-5</v>
      </c>
      <c r="S69">
        <v>0.1</v>
      </c>
      <c r="T69">
        <f t="shared" si="14"/>
        <v>1.1724046846982108E-6</v>
      </c>
    </row>
    <row r="70" spans="1:23" x14ac:dyDescent="0.2">
      <c r="A70" s="82" t="s">
        <v>164</v>
      </c>
      <c r="B70" s="81" t="s">
        <v>62</v>
      </c>
      <c r="C70" s="83">
        <v>39027.385900000001</v>
      </c>
      <c r="D70" s="82" t="s">
        <v>160</v>
      </c>
      <c r="E70">
        <f t="shared" si="11"/>
        <v>14818.500600143903</v>
      </c>
      <c r="F70">
        <f t="shared" si="17"/>
        <v>14818.5</v>
      </c>
      <c r="G70">
        <f t="shared" si="18"/>
        <v>5.9019999753218144E-4</v>
      </c>
      <c r="N70">
        <f t="shared" si="16"/>
        <v>5.9019999753218144E-4</v>
      </c>
      <c r="P70" s="7">
        <f t="shared" si="12"/>
        <v>-3.507482021438954E-3</v>
      </c>
      <c r="Q70" s="93">
        <f t="shared" si="15"/>
        <v>24008.885900000001</v>
      </c>
      <c r="R70">
        <f t="shared" si="13"/>
        <v>1.6790997928599361E-5</v>
      </c>
      <c r="S70">
        <v>0.1</v>
      </c>
      <c r="T70">
        <f t="shared" si="14"/>
        <v>1.6790997928599363E-6</v>
      </c>
    </row>
    <row r="71" spans="1:23" x14ac:dyDescent="0.2">
      <c r="A71" s="82" t="s">
        <v>163</v>
      </c>
      <c r="B71" s="81" t="s">
        <v>61</v>
      </c>
      <c r="C71" s="83">
        <v>39067.214200000002</v>
      </c>
      <c r="D71" s="82" t="s">
        <v>160</v>
      </c>
      <c r="E71">
        <f t="shared" si="11"/>
        <v>14858.999941836273</v>
      </c>
      <c r="F71">
        <f t="shared" si="17"/>
        <v>14859</v>
      </c>
      <c r="G71">
        <f t="shared" si="18"/>
        <v>-5.7199998991563916E-5</v>
      </c>
      <c r="N71">
        <f t="shared" si="16"/>
        <v>-5.7199998991563916E-5</v>
      </c>
      <c r="P71" s="7">
        <f t="shared" si="12"/>
        <v>-3.7574542873070604E-3</v>
      </c>
      <c r="Q71" s="93">
        <f t="shared" si="15"/>
        <v>24048.714200000002</v>
      </c>
      <c r="R71">
        <f t="shared" si="13"/>
        <v>1.3691881798197222E-5</v>
      </c>
      <c r="S71">
        <v>0.1</v>
      </c>
      <c r="T71">
        <f t="shared" si="14"/>
        <v>1.3691881798197222E-6</v>
      </c>
      <c r="W71" t="s">
        <v>170</v>
      </c>
    </row>
    <row r="72" spans="1:23" x14ac:dyDescent="0.2">
      <c r="A72" s="82" t="s">
        <v>169</v>
      </c>
      <c r="B72" s="81" t="s">
        <v>61</v>
      </c>
      <c r="C72" s="83">
        <v>39356.332999999999</v>
      </c>
      <c r="D72" s="82" t="s">
        <v>40</v>
      </c>
      <c r="E72">
        <f t="shared" si="11"/>
        <v>15152.989920592274</v>
      </c>
      <c r="F72">
        <f t="shared" si="17"/>
        <v>15153</v>
      </c>
      <c r="G72">
        <f t="shared" si="18"/>
        <v>-9.9124000043957494E-3</v>
      </c>
      <c r="N72">
        <f t="shared" si="16"/>
        <v>-9.9124000043957494E-3</v>
      </c>
      <c r="P72" s="7">
        <f t="shared" si="12"/>
        <v>-5.6246197815110754E-3</v>
      </c>
      <c r="Q72" s="93">
        <f t="shared" si="15"/>
        <v>24337.832999999999</v>
      </c>
      <c r="R72">
        <f t="shared" si="13"/>
        <v>1.8385059239760945E-5</v>
      </c>
      <c r="S72">
        <v>0.1</v>
      </c>
      <c r="T72">
        <f t="shared" si="14"/>
        <v>1.8385059239760946E-6</v>
      </c>
      <c r="W72" t="s">
        <v>170</v>
      </c>
    </row>
    <row r="73" spans="1:23" x14ac:dyDescent="0.2">
      <c r="A73" s="82" t="s">
        <v>169</v>
      </c>
      <c r="B73" s="88" t="s">
        <v>62</v>
      </c>
      <c r="C73" s="83">
        <v>40808.376300000004</v>
      </c>
      <c r="D73" s="82" t="s">
        <v>40</v>
      </c>
      <c r="E73">
        <f t="shared" si="11"/>
        <v>16629.497774525673</v>
      </c>
      <c r="F73">
        <f t="shared" si="17"/>
        <v>16629.5</v>
      </c>
      <c r="G73">
        <f t="shared" si="18"/>
        <v>-2.1885999958612956E-3</v>
      </c>
      <c r="N73">
        <f t="shared" si="16"/>
        <v>-2.1885999958612956E-3</v>
      </c>
      <c r="P73" s="7">
        <f t="shared" si="12"/>
        <v>-1.6398660071373306E-2</v>
      </c>
      <c r="Q73" s="93">
        <f t="shared" si="15"/>
        <v>25789.876300000004</v>
      </c>
      <c r="R73">
        <f t="shared" si="13"/>
        <v>2.0192580734966039E-4</v>
      </c>
      <c r="S73">
        <v>0.1</v>
      </c>
      <c r="T73">
        <f t="shared" si="14"/>
        <v>2.0192580734966042E-5</v>
      </c>
      <c r="W73" t="s">
        <v>170</v>
      </c>
    </row>
    <row r="74" spans="1:23" x14ac:dyDescent="0.2">
      <c r="A74" s="82" t="s">
        <v>169</v>
      </c>
      <c r="B74" s="88" t="s">
        <v>62</v>
      </c>
      <c r="C74" s="83">
        <v>41513.493499999997</v>
      </c>
      <c r="D74" s="82" t="s">
        <v>40</v>
      </c>
      <c r="E74">
        <f t="shared" si="11"/>
        <v>17346.495045711396</v>
      </c>
      <c r="F74">
        <f t="shared" si="17"/>
        <v>17346.5</v>
      </c>
      <c r="G74">
        <f t="shared" si="18"/>
        <v>-4.8722000065026805E-3</v>
      </c>
      <c r="N74">
        <f t="shared" si="16"/>
        <v>-4.8722000065026805E-3</v>
      </c>
      <c r="P74" s="7">
        <f t="shared" si="12"/>
        <v>-2.2471050840327272E-2</v>
      </c>
      <c r="Q74" s="93">
        <f t="shared" si="15"/>
        <v>26494.993499999997</v>
      </c>
      <c r="R74">
        <f t="shared" si="13"/>
        <v>3.0971955067120852E-4</v>
      </c>
      <c r="S74">
        <v>0.1</v>
      </c>
      <c r="T74">
        <f t="shared" si="14"/>
        <v>3.0971955067120854E-5</v>
      </c>
      <c r="W74" t="s">
        <v>170</v>
      </c>
    </row>
    <row r="75" spans="1:23" x14ac:dyDescent="0.2">
      <c r="A75" s="82" t="s">
        <v>169</v>
      </c>
      <c r="B75" s="88" t="s">
        <v>61</v>
      </c>
      <c r="C75" s="83">
        <v>42253.485699999997</v>
      </c>
      <c r="D75" s="82" t="s">
        <v>40</v>
      </c>
      <c r="E75">
        <f t="shared" si="11"/>
        <v>18098.954903588536</v>
      </c>
      <c r="F75">
        <f t="shared" si="17"/>
        <v>18099</v>
      </c>
      <c r="G75">
        <f t="shared" si="18"/>
        <v>-4.4349200004944578E-2</v>
      </c>
      <c r="N75">
        <f t="shared" si="16"/>
        <v>-4.4349200004944578E-2</v>
      </c>
      <c r="P75" s="7">
        <f t="shared" si="12"/>
        <v>-2.9435007787654677E-2</v>
      </c>
      <c r="Q75" s="93">
        <f t="shared" si="15"/>
        <v>27234.985699999997</v>
      </c>
      <c r="R75">
        <f t="shared" si="13"/>
        <v>2.2243312949427066E-4</v>
      </c>
      <c r="S75">
        <v>0.1</v>
      </c>
      <c r="T75">
        <f t="shared" si="14"/>
        <v>2.2243312949427068E-5</v>
      </c>
    </row>
    <row r="76" spans="1:23" x14ac:dyDescent="0.2">
      <c r="A76" s="82" t="s">
        <v>169</v>
      </c>
      <c r="B76" s="88" t="s">
        <v>62</v>
      </c>
      <c r="C76" s="83">
        <v>42362.161699999997</v>
      </c>
      <c r="D76" s="82" t="s">
        <v>40</v>
      </c>
      <c r="E76">
        <f t="shared" si="11"/>
        <v>18209.46191638496</v>
      </c>
      <c r="F76">
        <f t="shared" si="17"/>
        <v>18209.5</v>
      </c>
      <c r="G76">
        <f t="shared" si="18"/>
        <v>-3.7452600008691661E-2</v>
      </c>
      <c r="N76">
        <f t="shared" si="16"/>
        <v>-3.7452600008691661E-2</v>
      </c>
      <c r="P76" s="7">
        <f t="shared" si="12"/>
        <v>-3.0508580834190918E-2</v>
      </c>
      <c r="Q76" s="93">
        <f t="shared" si="15"/>
        <v>27343.661699999997</v>
      </c>
      <c r="R76">
        <f t="shared" si="13"/>
        <v>4.8219402295833982E-5</v>
      </c>
      <c r="S76">
        <v>0.1</v>
      </c>
      <c r="T76">
        <f t="shared" si="14"/>
        <v>4.8219402295833987E-6</v>
      </c>
    </row>
    <row r="77" spans="1:23" x14ac:dyDescent="0.2">
      <c r="A77" s="82" t="s">
        <v>169</v>
      </c>
      <c r="B77" s="88" t="s">
        <v>61</v>
      </c>
      <c r="C77" s="83">
        <v>42687.244200000001</v>
      </c>
      <c r="D77" s="82" t="s">
        <v>40</v>
      </c>
      <c r="E77">
        <f t="shared" si="11"/>
        <v>18540.021524646167</v>
      </c>
      <c r="F77">
        <f t="shared" si="17"/>
        <v>18540</v>
      </c>
      <c r="G77">
        <f t="shared" si="18"/>
        <v>2.116799999930663E-2</v>
      </c>
      <c r="N77">
        <f t="shared" si="16"/>
        <v>2.116799999930663E-2</v>
      </c>
      <c r="P77" s="7">
        <f t="shared" si="12"/>
        <v>-3.3797469756656234E-2</v>
      </c>
      <c r="Q77" s="93">
        <f t="shared" si="15"/>
        <v>27668.744200000001</v>
      </c>
      <c r="R77">
        <f t="shared" si="13"/>
        <v>3.0212028654936682E-3</v>
      </c>
      <c r="S77">
        <v>0.1</v>
      </c>
      <c r="T77">
        <f t="shared" si="14"/>
        <v>3.0212028654936682E-4</v>
      </c>
      <c r="W77" t="s">
        <v>170</v>
      </c>
    </row>
    <row r="78" spans="1:23" x14ac:dyDescent="0.2">
      <c r="A78" s="82" t="s">
        <v>165</v>
      </c>
      <c r="B78" s="81" t="s">
        <v>61</v>
      </c>
      <c r="C78" s="80">
        <v>42905.455999999998</v>
      </c>
      <c r="D78" s="82" t="s">
        <v>149</v>
      </c>
      <c r="E78">
        <f t="shared" si="11"/>
        <v>18761.909836462306</v>
      </c>
      <c r="F78">
        <f t="shared" si="17"/>
        <v>18762</v>
      </c>
      <c r="G78">
        <f t="shared" si="18"/>
        <v>-8.8669600001594517E-2</v>
      </c>
      <c r="N78">
        <f t="shared" si="16"/>
        <v>-8.8669600001594517E-2</v>
      </c>
      <c r="P78" s="7">
        <f t="shared" si="12"/>
        <v>-3.6072191518057628E-2</v>
      </c>
      <c r="Q78" s="93">
        <f t="shared" si="15"/>
        <v>27886.955999999998</v>
      </c>
      <c r="R78">
        <f t="shared" si="13"/>
        <v>2.7664873791840385E-3</v>
      </c>
      <c r="S78">
        <v>1</v>
      </c>
      <c r="T78">
        <f t="shared" si="14"/>
        <v>2.7664873791840385E-3</v>
      </c>
      <c r="W78" t="s">
        <v>170</v>
      </c>
    </row>
    <row r="79" spans="1:23" x14ac:dyDescent="0.2">
      <c r="A79" s="82" t="s">
        <v>166</v>
      </c>
      <c r="B79" s="81" t="s">
        <v>62</v>
      </c>
      <c r="C79" s="80">
        <v>43656.394</v>
      </c>
      <c r="D79" s="82" t="s">
        <v>149</v>
      </c>
      <c r="E79">
        <f t="shared" si="11"/>
        <v>19525.499913161148</v>
      </c>
      <c r="F79">
        <f t="shared" si="17"/>
        <v>19525.5</v>
      </c>
      <c r="G79">
        <f t="shared" si="18"/>
        <v>-8.540000271750614E-5</v>
      </c>
      <c r="N79">
        <f t="shared" si="16"/>
        <v>-8.540000271750614E-5</v>
      </c>
      <c r="P79" s="7">
        <f t="shared" si="12"/>
        <v>-4.4297469144053664E-2</v>
      </c>
      <c r="Q79" s="93">
        <f t="shared" si="15"/>
        <v>28637.894</v>
      </c>
      <c r="R79">
        <f t="shared" si="13"/>
        <v>1.954707057758289E-3</v>
      </c>
      <c r="S79">
        <v>1</v>
      </c>
      <c r="T79">
        <f t="shared" si="14"/>
        <v>1.954707057758289E-3</v>
      </c>
    </row>
    <row r="80" spans="1:23" x14ac:dyDescent="0.2">
      <c r="A80" s="82" t="s">
        <v>169</v>
      </c>
      <c r="B80" s="88" t="s">
        <v>61</v>
      </c>
      <c r="C80" s="83">
        <v>44455.3799</v>
      </c>
      <c r="D80" s="82" t="s">
        <v>40</v>
      </c>
      <c r="E80">
        <f t="shared" si="11"/>
        <v>20337.947418364362</v>
      </c>
      <c r="F80">
        <f t="shared" si="17"/>
        <v>20338</v>
      </c>
      <c r="G80">
        <f t="shared" si="18"/>
        <v>-5.1710400002775714E-2</v>
      </c>
      <c r="N80">
        <f t="shared" si="16"/>
        <v>-5.1710400002775714E-2</v>
      </c>
      <c r="P80" s="7">
        <f t="shared" si="12"/>
        <v>-5.3734896453591779E-2</v>
      </c>
      <c r="Q80" s="93">
        <f t="shared" si="15"/>
        <v>29436.8799</v>
      </c>
      <c r="R80">
        <f t="shared" si="13"/>
        <v>4.0985858793668467E-6</v>
      </c>
      <c r="S80">
        <v>0.1</v>
      </c>
      <c r="T80">
        <f t="shared" si="14"/>
        <v>4.0985858793668472E-7</v>
      </c>
      <c r="W80" t="s">
        <v>170</v>
      </c>
    </row>
    <row r="81" spans="1:23" x14ac:dyDescent="0.2">
      <c r="A81" s="82" t="s">
        <v>169</v>
      </c>
      <c r="B81" s="88" t="s">
        <v>62</v>
      </c>
      <c r="C81" s="83">
        <v>45198.368300000002</v>
      </c>
      <c r="D81" s="82" t="s">
        <v>40</v>
      </c>
      <c r="E81">
        <f t="shared" si="11"/>
        <v>21093.453957309452</v>
      </c>
      <c r="F81">
        <f t="shared" si="17"/>
        <v>21093.5</v>
      </c>
      <c r="G81">
        <f t="shared" si="18"/>
        <v>-4.5279800004209392E-2</v>
      </c>
      <c r="N81">
        <f t="shared" si="16"/>
        <v>-4.5279800004209392E-2</v>
      </c>
      <c r="P81" s="7">
        <f t="shared" si="12"/>
        <v>-6.3143285004316457E-2</v>
      </c>
      <c r="Q81" s="93">
        <f t="shared" si="15"/>
        <v>30179.868300000002</v>
      </c>
      <c r="R81">
        <f t="shared" si="13"/>
        <v>3.1910409634905012E-4</v>
      </c>
      <c r="S81">
        <v>0.1</v>
      </c>
      <c r="T81">
        <f t="shared" si="14"/>
        <v>3.1910409634905014E-5</v>
      </c>
      <c r="W81" t="s">
        <v>170</v>
      </c>
    </row>
    <row r="82" spans="1:23" x14ac:dyDescent="0.2">
      <c r="A82" s="82" t="s">
        <v>169</v>
      </c>
      <c r="B82" s="88" t="s">
        <v>62</v>
      </c>
      <c r="C82" s="83">
        <v>45551.393199999999</v>
      </c>
      <c r="D82" s="82" t="s">
        <v>40</v>
      </c>
      <c r="E82">
        <f t="shared" si="11"/>
        <v>21452.426749294405</v>
      </c>
      <c r="F82">
        <f t="shared" si="17"/>
        <v>21452.5</v>
      </c>
      <c r="G82">
        <f t="shared" si="18"/>
        <v>-7.2036999998090323E-2</v>
      </c>
      <c r="N82">
        <f t="shared" si="16"/>
        <v>-7.2036999998090323E-2</v>
      </c>
      <c r="P82" s="7">
        <f t="shared" si="12"/>
        <v>-6.7827788126617827E-2</v>
      </c>
      <c r="Q82" s="93">
        <f t="shared" si="15"/>
        <v>30532.893199999999</v>
      </c>
      <c r="R82">
        <f t="shared" si="13"/>
        <v>1.7717464578944989E-5</v>
      </c>
      <c r="S82">
        <v>0.1</v>
      </c>
      <c r="T82">
        <f t="shared" si="14"/>
        <v>1.771746457894499E-6</v>
      </c>
      <c r="W82" t="s">
        <v>170</v>
      </c>
    </row>
    <row r="83" spans="1:23" x14ac:dyDescent="0.2">
      <c r="A83" s="82" t="s">
        <v>169</v>
      </c>
      <c r="B83" s="88" t="s">
        <v>61</v>
      </c>
      <c r="C83" s="83">
        <v>45582.357400000001</v>
      </c>
      <c r="D83" s="82" t="s">
        <v>40</v>
      </c>
      <c r="E83">
        <f t="shared" si="11"/>
        <v>21483.912645404231</v>
      </c>
      <c r="F83">
        <f t="shared" si="17"/>
        <v>21484</v>
      </c>
      <c r="G83">
        <f t="shared" si="18"/>
        <v>-8.5907200002111495E-2</v>
      </c>
      <c r="N83">
        <f t="shared" si="16"/>
        <v>-8.5907200002111495E-2</v>
      </c>
      <c r="P83" s="7">
        <f t="shared" si="12"/>
        <v>-6.8245397125181434E-2</v>
      </c>
      <c r="Q83" s="93">
        <f t="shared" si="15"/>
        <v>30563.857400000001</v>
      </c>
      <c r="R83">
        <f t="shared" si="13"/>
        <v>3.1193928086353497E-4</v>
      </c>
      <c r="S83">
        <v>0.1</v>
      </c>
      <c r="T83">
        <f t="shared" si="14"/>
        <v>3.1193928086353501E-5</v>
      </c>
      <c r="W83" t="s">
        <v>170</v>
      </c>
    </row>
    <row r="84" spans="1:23" x14ac:dyDescent="0.2">
      <c r="A84" s="82" t="s">
        <v>169</v>
      </c>
      <c r="B84" s="88" t="s">
        <v>61</v>
      </c>
      <c r="C84" s="83">
        <v>47360.388500000001</v>
      </c>
      <c r="D84" s="82" t="s">
        <v>160</v>
      </c>
      <c r="E84">
        <f t="shared" si="11"/>
        <v>23291.900660422674</v>
      </c>
      <c r="F84">
        <f t="shared" si="17"/>
        <v>23292</v>
      </c>
      <c r="G84">
        <f t="shared" si="18"/>
        <v>-9.769360000063898E-2</v>
      </c>
      <c r="N84">
        <f t="shared" si="16"/>
        <v>-9.769360000063898E-2</v>
      </c>
      <c r="P84" s="7">
        <f t="shared" si="12"/>
        <v>-9.3992059743291334E-2</v>
      </c>
      <c r="Q84" s="93">
        <f t="shared" si="15"/>
        <v>32341.888500000001</v>
      </c>
      <c r="R84">
        <f t="shared" si="13"/>
        <v>1.370140027676528E-5</v>
      </c>
      <c r="S84">
        <v>0.1</v>
      </c>
      <c r="T84">
        <f t="shared" si="14"/>
        <v>1.370140027676528E-6</v>
      </c>
      <c r="W84" t="s">
        <v>170</v>
      </c>
    </row>
    <row r="85" spans="1:23" x14ac:dyDescent="0.2">
      <c r="A85" s="82" t="s">
        <v>169</v>
      </c>
      <c r="B85" s="88" t="s">
        <v>62</v>
      </c>
      <c r="C85" s="83">
        <v>47385.464200000002</v>
      </c>
      <c r="D85" s="82" t="s">
        <v>160</v>
      </c>
      <c r="E85">
        <f t="shared" si="11"/>
        <v>23317.398844941607</v>
      </c>
      <c r="F85">
        <f t="shared" si="17"/>
        <v>23317.5</v>
      </c>
      <c r="G85">
        <f t="shared" si="18"/>
        <v>-9.9478999996790662E-2</v>
      </c>
      <c r="N85">
        <f t="shared" si="16"/>
        <v>-9.9478999996790662E-2</v>
      </c>
      <c r="P85" s="7">
        <f t="shared" si="12"/>
        <v>-9.4380174504302833E-2</v>
      </c>
      <c r="Q85" s="93">
        <f t="shared" si="15"/>
        <v>32366.964200000002</v>
      </c>
      <c r="R85">
        <f t="shared" si="13"/>
        <v>2.5998021402843759E-5</v>
      </c>
      <c r="S85">
        <v>0.1</v>
      </c>
      <c r="T85">
        <f>+R85*S85</f>
        <v>2.5998021402843759E-6</v>
      </c>
      <c r="W85" t="s">
        <v>170</v>
      </c>
    </row>
    <row r="86" spans="1:23" x14ac:dyDescent="0.2">
      <c r="A86" s="82" t="s">
        <v>169</v>
      </c>
      <c r="B86" s="88" t="s">
        <v>62</v>
      </c>
      <c r="C86" s="83">
        <v>47386.448700000001</v>
      </c>
      <c r="D86" s="82" t="s">
        <v>160</v>
      </c>
      <c r="E86">
        <f t="shared" si="11"/>
        <v>23318.399932155877</v>
      </c>
      <c r="F86">
        <f t="shared" si="17"/>
        <v>23318.5</v>
      </c>
      <c r="G86">
        <f t="shared" si="18"/>
        <v>-9.8409799997170921E-2</v>
      </c>
      <c r="N86">
        <f t="shared" si="16"/>
        <v>-9.8409799997170921E-2</v>
      </c>
      <c r="P86" s="7">
        <f t="shared" si="12"/>
        <v>-9.4395408851938034E-2</v>
      </c>
      <c r="Q86" s="93">
        <f t="shared" si="15"/>
        <v>32367.948700000001</v>
      </c>
      <c r="R86">
        <f t="shared" si="13"/>
        <v>1.6115336266924212E-5</v>
      </c>
      <c r="S86">
        <v>0.1</v>
      </c>
      <c r="T86">
        <f>+R86*S86</f>
        <v>1.6115336266924212E-6</v>
      </c>
      <c r="W86" t="s">
        <v>170</v>
      </c>
    </row>
    <row r="87" spans="1:23" x14ac:dyDescent="0.2">
      <c r="A87" s="82" t="s">
        <v>169</v>
      </c>
      <c r="B87" s="88" t="s">
        <v>62</v>
      </c>
      <c r="C87" s="83">
        <v>47388.419000000002</v>
      </c>
      <c r="D87" s="82" t="s">
        <v>160</v>
      </c>
      <c r="E87">
        <f t="shared" si="11"/>
        <v>23320.403428487291</v>
      </c>
      <c r="F87">
        <f t="shared" si="17"/>
        <v>23320.5</v>
      </c>
      <c r="G87">
        <f t="shared" si="18"/>
        <v>-9.4971400001668371E-2</v>
      </c>
      <c r="N87">
        <f t="shared" si="16"/>
        <v>-9.4971400001668371E-2</v>
      </c>
      <c r="P87" s="7">
        <f t="shared" si="12"/>
        <v>-9.4425880753456481E-2</v>
      </c>
      <c r="Q87" s="93">
        <f t="shared" si="15"/>
        <v>32369.919000000002</v>
      </c>
      <c r="R87">
        <f t="shared" si="13"/>
        <v>2.9759125016966545E-7</v>
      </c>
      <c r="S87">
        <v>0.1</v>
      </c>
      <c r="T87">
        <f>+R87*S87</f>
        <v>2.9759125016966545E-8</v>
      </c>
    </row>
    <row r="88" spans="1:23" x14ac:dyDescent="0.2">
      <c r="A88" s="82" t="s">
        <v>167</v>
      </c>
      <c r="B88" s="81" t="s">
        <v>62</v>
      </c>
      <c r="C88" s="80">
        <v>47452.338000000003</v>
      </c>
      <c r="D88" s="82" t="s">
        <v>149</v>
      </c>
      <c r="E88">
        <f t="shared" si="11"/>
        <v>23385.399359060142</v>
      </c>
      <c r="F88">
        <f t="shared" si="17"/>
        <v>23385.5</v>
      </c>
      <c r="G88">
        <f t="shared" si="18"/>
        <v>-9.897340000316035E-2</v>
      </c>
      <c r="N88">
        <f t="shared" si="16"/>
        <v>-9.897340000316035E-2</v>
      </c>
      <c r="P88" s="7">
        <f t="shared" si="12"/>
        <v>-9.5418544754515722E-2</v>
      </c>
      <c r="Q88" s="93">
        <f t="shared" si="15"/>
        <v>32433.838000000003</v>
      </c>
      <c r="R88">
        <f t="shared" si="13"/>
        <v>1.2636995838816263E-5</v>
      </c>
      <c r="S88">
        <v>0.1</v>
      </c>
      <c r="T88">
        <f>+R88*S88</f>
        <v>1.2636995838816263E-6</v>
      </c>
      <c r="W88" t="s">
        <v>170</v>
      </c>
    </row>
    <row r="89" spans="1:23" x14ac:dyDescent="0.2">
      <c r="A89" s="82" t="s">
        <v>167</v>
      </c>
      <c r="B89" s="81" t="s">
        <v>62</v>
      </c>
      <c r="C89" s="80">
        <v>47456.281999999999</v>
      </c>
      <c r="D89" s="82" t="s">
        <v>149</v>
      </c>
      <c r="E89">
        <f t="shared" si="11"/>
        <v>23389.409809007404</v>
      </c>
      <c r="F89">
        <f t="shared" si="17"/>
        <v>23389.5</v>
      </c>
      <c r="G89">
        <f t="shared" si="18"/>
        <v>-8.8696600003459025E-2</v>
      </c>
      <c r="N89">
        <f t="shared" si="16"/>
        <v>-8.8696600003459025E-2</v>
      </c>
      <c r="P89" s="7">
        <f t="shared" si="12"/>
        <v>-9.5479779257375746E-2</v>
      </c>
      <c r="Q89" s="93">
        <f t="shared" si="15"/>
        <v>32437.781999999999</v>
      </c>
      <c r="R89">
        <f t="shared" si="13"/>
        <v>4.6011520790766208E-5</v>
      </c>
      <c r="S89">
        <v>0.1</v>
      </c>
      <c r="T89">
        <f>+R89*S89</f>
        <v>4.6011520790766213E-6</v>
      </c>
    </row>
    <row r="90" spans="1:23" x14ac:dyDescent="0.2">
      <c r="A90" s="26" t="s">
        <v>49</v>
      </c>
      <c r="B90" s="24"/>
      <c r="C90" s="96">
        <v>47778.353999999999</v>
      </c>
      <c r="D90" s="23"/>
      <c r="E90">
        <f t="shared" ref="E90:E97" si="19">+(C90-C$7)/C$8</f>
        <v>23716.90819526905</v>
      </c>
      <c r="F90">
        <f t="shared" si="17"/>
        <v>23717</v>
      </c>
      <c r="P90" s="7"/>
      <c r="Q90" s="93"/>
    </row>
    <row r="91" spans="1:23" x14ac:dyDescent="0.2">
      <c r="A91" s="26" t="s">
        <v>50</v>
      </c>
      <c r="B91" s="24" t="s">
        <v>62</v>
      </c>
      <c r="C91" s="96">
        <v>47805.411</v>
      </c>
      <c r="D91" s="23"/>
      <c r="E91">
        <f t="shared" si="19"/>
        <v>23744.421061451398</v>
      </c>
      <c r="F91">
        <f t="shared" si="17"/>
        <v>23744.5</v>
      </c>
      <c r="P91" s="7"/>
      <c r="Q91" s="93"/>
    </row>
    <row r="92" spans="1:23" x14ac:dyDescent="0.2">
      <c r="A92" s="26" t="s">
        <v>50</v>
      </c>
      <c r="B92" s="24"/>
      <c r="C92" s="96">
        <v>47838.330999999998</v>
      </c>
      <c r="D92" s="23"/>
      <c r="E92">
        <f t="shared" si="19"/>
        <v>23777.895709591357</v>
      </c>
      <c r="F92">
        <f t="shared" si="17"/>
        <v>23778</v>
      </c>
      <c r="P92" s="7"/>
      <c r="Q92" s="93"/>
    </row>
    <row r="93" spans="1:23" x14ac:dyDescent="0.2">
      <c r="A93" s="26" t="s">
        <v>51</v>
      </c>
      <c r="B93" s="24"/>
      <c r="C93" s="96">
        <v>48069.447999999997</v>
      </c>
      <c r="D93" s="23"/>
      <c r="E93">
        <f t="shared" si="19"/>
        <v>24012.906652913447</v>
      </c>
      <c r="F93">
        <f>ROUND(2*E93,0)/2</f>
        <v>24013</v>
      </c>
      <c r="P93" s="7"/>
      <c r="Q93" s="93"/>
    </row>
    <row r="94" spans="1:23" x14ac:dyDescent="0.2">
      <c r="A94" s="26" t="s">
        <v>52</v>
      </c>
      <c r="B94" s="24"/>
      <c r="C94" s="96">
        <v>48132.381000000001</v>
      </c>
      <c r="D94" s="23"/>
      <c r="E94">
        <f t="shared" si="19"/>
        <v>24076.899970999482</v>
      </c>
      <c r="F94">
        <f>ROUND(2*E94,0)/2</f>
        <v>24077</v>
      </c>
      <c r="P94" s="7"/>
      <c r="Q94" s="93"/>
    </row>
    <row r="95" spans="1:23" x14ac:dyDescent="0.2">
      <c r="A95" s="26" t="s">
        <v>52</v>
      </c>
      <c r="B95" s="24" t="s">
        <v>62</v>
      </c>
      <c r="C95" s="96">
        <v>48163.364000000001</v>
      </c>
      <c r="D95" s="23"/>
      <c r="E95">
        <f t="shared" si="19"/>
        <v>24108.404983858549</v>
      </c>
      <c r="F95">
        <f>ROUND(2*E95,0)/2</f>
        <v>24108.5</v>
      </c>
      <c r="P95" s="7"/>
      <c r="Q95" s="93"/>
    </row>
    <row r="96" spans="1:23" x14ac:dyDescent="0.2">
      <c r="A96" s="26" t="s">
        <v>153</v>
      </c>
      <c r="B96" s="24"/>
      <c r="C96" s="96">
        <v>49265.258800000003</v>
      </c>
      <c r="D96" s="23"/>
      <c r="E96">
        <f t="shared" si="19"/>
        <v>25228.864908440941</v>
      </c>
      <c r="F96">
        <f>ROUND(2*E96,0)/2</f>
        <v>25229</v>
      </c>
      <c r="P96" s="7"/>
      <c r="Q96" s="93"/>
    </row>
    <row r="97" spans="1:17" x14ac:dyDescent="0.2">
      <c r="A97" s="26" t="s">
        <v>153</v>
      </c>
      <c r="B97" s="24" t="s">
        <v>62</v>
      </c>
      <c r="C97" s="96">
        <v>49295.253299999997</v>
      </c>
      <c r="D97" s="23"/>
      <c r="E97">
        <f t="shared" si="19"/>
        <v>25259.364766692273</v>
      </c>
      <c r="F97">
        <f>ROUND(2*E97,0)/2</f>
        <v>25259.5</v>
      </c>
      <c r="P97" s="7"/>
      <c r="Q97" s="93"/>
    </row>
    <row r="98" spans="1:17" x14ac:dyDescent="0.2">
      <c r="C98" s="23"/>
      <c r="D98" s="23"/>
    </row>
    <row r="99" spans="1:17" x14ac:dyDescent="0.2">
      <c r="C99" s="23"/>
      <c r="D99" s="23"/>
    </row>
    <row r="100" spans="1:17" x14ac:dyDescent="0.2">
      <c r="C100" s="23"/>
      <c r="D100" s="23"/>
    </row>
    <row r="101" spans="1:17" x14ac:dyDescent="0.2">
      <c r="C101" s="23"/>
      <c r="D101" s="23"/>
    </row>
    <row r="102" spans="1:17" x14ac:dyDescent="0.2">
      <c r="C102" s="23"/>
      <c r="D102" s="23"/>
    </row>
    <row r="103" spans="1:17" x14ac:dyDescent="0.2">
      <c r="C103" s="23"/>
      <c r="D103" s="23"/>
    </row>
    <row r="104" spans="1:17" x14ac:dyDescent="0.2">
      <c r="C104" s="23"/>
      <c r="D104" s="23"/>
    </row>
    <row r="105" spans="1:17" x14ac:dyDescent="0.2">
      <c r="C105" s="23"/>
      <c r="D105" s="23"/>
    </row>
    <row r="106" spans="1:17" x14ac:dyDescent="0.2">
      <c r="C106" s="23"/>
      <c r="D106" s="23"/>
    </row>
    <row r="107" spans="1:17" x14ac:dyDescent="0.2">
      <c r="C107" s="23"/>
      <c r="D107" s="23"/>
    </row>
    <row r="108" spans="1:17" x14ac:dyDescent="0.2">
      <c r="C108" s="23"/>
      <c r="D108" s="23"/>
    </row>
    <row r="109" spans="1:17" x14ac:dyDescent="0.2">
      <c r="C109" s="23"/>
      <c r="D109" s="23"/>
    </row>
    <row r="110" spans="1:17" x14ac:dyDescent="0.2">
      <c r="C110" s="23"/>
      <c r="D110" s="23"/>
    </row>
    <row r="111" spans="1:17" x14ac:dyDescent="0.2">
      <c r="C111" s="23"/>
      <c r="D111" s="23"/>
    </row>
    <row r="112" spans="1:17" x14ac:dyDescent="0.2">
      <c r="C112" s="23"/>
      <c r="D112" s="23"/>
    </row>
    <row r="113" spans="3:4" x14ac:dyDescent="0.2">
      <c r="C113" s="23"/>
      <c r="D113" s="23"/>
    </row>
    <row r="114" spans="3:4" x14ac:dyDescent="0.2">
      <c r="C114" s="23"/>
      <c r="D114" s="23"/>
    </row>
    <row r="115" spans="3:4" x14ac:dyDescent="0.2">
      <c r="C115" s="23"/>
      <c r="D115" s="23"/>
    </row>
    <row r="116" spans="3:4" x14ac:dyDescent="0.2">
      <c r="C116" s="23"/>
      <c r="D116" s="23"/>
    </row>
    <row r="117" spans="3:4" x14ac:dyDescent="0.2">
      <c r="C117" s="23"/>
      <c r="D117" s="23"/>
    </row>
    <row r="118" spans="3:4" x14ac:dyDescent="0.2">
      <c r="C118" s="23"/>
      <c r="D118" s="23"/>
    </row>
    <row r="119" spans="3:4" x14ac:dyDescent="0.2">
      <c r="C119" s="23"/>
      <c r="D119" s="23"/>
    </row>
    <row r="120" spans="3:4" x14ac:dyDescent="0.2">
      <c r="C120" s="23"/>
      <c r="D120" s="23"/>
    </row>
    <row r="121" spans="3:4" x14ac:dyDescent="0.2">
      <c r="C121" s="23"/>
      <c r="D121" s="23"/>
    </row>
    <row r="122" spans="3:4" x14ac:dyDescent="0.2">
      <c r="C122" s="23"/>
      <c r="D122" s="23"/>
    </row>
    <row r="123" spans="3:4" x14ac:dyDescent="0.2">
      <c r="C123" s="23"/>
      <c r="D123" s="23"/>
    </row>
    <row r="124" spans="3:4" x14ac:dyDescent="0.2">
      <c r="C124" s="23"/>
      <c r="D124" s="23"/>
    </row>
    <row r="125" spans="3:4" x14ac:dyDescent="0.2">
      <c r="C125" s="23"/>
      <c r="D125" s="23"/>
    </row>
    <row r="126" spans="3:4" x14ac:dyDescent="0.2">
      <c r="C126" s="23"/>
      <c r="D126" s="23"/>
    </row>
    <row r="127" spans="3:4" x14ac:dyDescent="0.2">
      <c r="C127" s="23"/>
      <c r="D127" s="23"/>
    </row>
    <row r="128" spans="3:4" x14ac:dyDescent="0.2">
      <c r="C128" s="23"/>
      <c r="D128" s="23"/>
    </row>
    <row r="129" spans="3:4" x14ac:dyDescent="0.2">
      <c r="C129" s="23"/>
      <c r="D129" s="23"/>
    </row>
    <row r="130" spans="3:4" x14ac:dyDescent="0.2">
      <c r="C130" s="23"/>
      <c r="D130" s="23"/>
    </row>
    <row r="131" spans="3:4" x14ac:dyDescent="0.2">
      <c r="C131" s="23"/>
      <c r="D131" s="23"/>
    </row>
    <row r="132" spans="3:4" x14ac:dyDescent="0.2">
      <c r="C132" s="23"/>
      <c r="D132" s="23"/>
    </row>
    <row r="133" spans="3:4" x14ac:dyDescent="0.2">
      <c r="C133" s="23"/>
      <c r="D133" s="23"/>
    </row>
    <row r="134" spans="3:4" x14ac:dyDescent="0.2">
      <c r="C134" s="23"/>
      <c r="D134" s="23"/>
    </row>
    <row r="135" spans="3:4" x14ac:dyDescent="0.2">
      <c r="C135" s="23"/>
      <c r="D135" s="23"/>
    </row>
    <row r="136" spans="3:4" x14ac:dyDescent="0.2">
      <c r="C136" s="23"/>
      <c r="D136" s="23"/>
    </row>
    <row r="137" spans="3:4" x14ac:dyDescent="0.2">
      <c r="C137" s="23"/>
      <c r="D137" s="23"/>
    </row>
    <row r="138" spans="3:4" x14ac:dyDescent="0.2">
      <c r="C138" s="23"/>
      <c r="D138" s="23"/>
    </row>
    <row r="139" spans="3:4" x14ac:dyDescent="0.2">
      <c r="C139" s="23"/>
      <c r="D139" s="23"/>
    </row>
    <row r="140" spans="3:4" x14ac:dyDescent="0.2">
      <c r="C140" s="23"/>
      <c r="D140" s="23"/>
    </row>
    <row r="141" spans="3:4" x14ac:dyDescent="0.2">
      <c r="C141" s="23"/>
      <c r="D141" s="23"/>
    </row>
    <row r="142" spans="3:4" x14ac:dyDescent="0.2">
      <c r="C142" s="23"/>
      <c r="D142" s="23"/>
    </row>
    <row r="143" spans="3:4" x14ac:dyDescent="0.2">
      <c r="C143" s="23"/>
      <c r="D143" s="23"/>
    </row>
    <row r="144" spans="3:4" x14ac:dyDescent="0.2">
      <c r="C144" s="23"/>
      <c r="D144" s="23"/>
    </row>
    <row r="145" spans="3:4" x14ac:dyDescent="0.2">
      <c r="C145" s="23"/>
      <c r="D145" s="23"/>
    </row>
    <row r="146" spans="3:4" x14ac:dyDescent="0.2">
      <c r="C146" s="23"/>
      <c r="D146" s="23"/>
    </row>
    <row r="147" spans="3:4" x14ac:dyDescent="0.2">
      <c r="C147" s="23"/>
      <c r="D147" s="23"/>
    </row>
    <row r="148" spans="3:4" x14ac:dyDescent="0.2">
      <c r="C148" s="23"/>
      <c r="D148" s="23"/>
    </row>
    <row r="149" spans="3:4" x14ac:dyDescent="0.2">
      <c r="C149" s="23"/>
      <c r="D149" s="23"/>
    </row>
    <row r="150" spans="3:4" x14ac:dyDescent="0.2">
      <c r="C150" s="23"/>
      <c r="D150" s="23"/>
    </row>
    <row r="151" spans="3:4" x14ac:dyDescent="0.2">
      <c r="C151" s="23"/>
      <c r="D151" s="23"/>
    </row>
    <row r="152" spans="3:4" x14ac:dyDescent="0.2">
      <c r="C152" s="23"/>
      <c r="D152" s="23"/>
    </row>
    <row r="153" spans="3:4" x14ac:dyDescent="0.2">
      <c r="C153" s="23"/>
      <c r="D153" s="23"/>
    </row>
    <row r="154" spans="3:4" x14ac:dyDescent="0.2">
      <c r="C154" s="23"/>
      <c r="D154" s="23"/>
    </row>
    <row r="155" spans="3:4" x14ac:dyDescent="0.2">
      <c r="C155" s="23"/>
      <c r="D155" s="23"/>
    </row>
    <row r="156" spans="3:4" x14ac:dyDescent="0.2">
      <c r="C156" s="23"/>
      <c r="D156" s="23"/>
    </row>
    <row r="157" spans="3:4" x14ac:dyDescent="0.2">
      <c r="C157" s="23"/>
      <c r="D157" s="23"/>
    </row>
    <row r="158" spans="3:4" x14ac:dyDescent="0.2">
      <c r="C158" s="23"/>
      <c r="D158" s="23"/>
    </row>
    <row r="159" spans="3:4" x14ac:dyDescent="0.2">
      <c r="C159" s="23"/>
      <c r="D159" s="23"/>
    </row>
    <row r="160" spans="3:4" x14ac:dyDescent="0.2">
      <c r="C160" s="23"/>
      <c r="D160" s="23"/>
    </row>
    <row r="161" spans="3:4" x14ac:dyDescent="0.2">
      <c r="C161" s="23"/>
      <c r="D161" s="23"/>
    </row>
    <row r="162" spans="3:4" x14ac:dyDescent="0.2">
      <c r="C162" s="23"/>
      <c r="D162" s="23"/>
    </row>
    <row r="163" spans="3:4" x14ac:dyDescent="0.2">
      <c r="C163" s="23"/>
      <c r="D163" s="23"/>
    </row>
    <row r="164" spans="3:4" x14ac:dyDescent="0.2">
      <c r="C164" s="23"/>
      <c r="D164" s="23"/>
    </row>
    <row r="165" spans="3:4" x14ac:dyDescent="0.2">
      <c r="C165" s="23"/>
      <c r="D165" s="23"/>
    </row>
    <row r="166" spans="3:4" x14ac:dyDescent="0.2">
      <c r="C166" s="23"/>
      <c r="D166" s="23"/>
    </row>
    <row r="167" spans="3:4" x14ac:dyDescent="0.2">
      <c r="C167" s="23"/>
      <c r="D167" s="23"/>
    </row>
    <row r="168" spans="3:4" x14ac:dyDescent="0.2">
      <c r="C168" s="23"/>
      <c r="D168" s="23"/>
    </row>
    <row r="169" spans="3:4" x14ac:dyDescent="0.2">
      <c r="C169" s="23"/>
      <c r="D169" s="23"/>
    </row>
    <row r="170" spans="3:4" x14ac:dyDescent="0.2">
      <c r="C170" s="23"/>
      <c r="D170" s="23"/>
    </row>
    <row r="171" spans="3:4" x14ac:dyDescent="0.2">
      <c r="C171" s="23"/>
      <c r="D171" s="23"/>
    </row>
    <row r="172" spans="3:4" x14ac:dyDescent="0.2">
      <c r="C172" s="23"/>
      <c r="D172" s="23"/>
    </row>
    <row r="173" spans="3:4" x14ac:dyDescent="0.2">
      <c r="C173" s="23"/>
      <c r="D173" s="23"/>
    </row>
    <row r="174" spans="3:4" x14ac:dyDescent="0.2">
      <c r="C174" s="23"/>
      <c r="D174" s="23"/>
    </row>
    <row r="175" spans="3:4" x14ac:dyDescent="0.2">
      <c r="C175" s="23"/>
      <c r="D175" s="23"/>
    </row>
    <row r="176" spans="3:4" x14ac:dyDescent="0.2">
      <c r="C176" s="23"/>
      <c r="D176" s="23"/>
    </row>
    <row r="177" spans="3:4" x14ac:dyDescent="0.2">
      <c r="C177" s="23"/>
      <c r="D177" s="23"/>
    </row>
    <row r="178" spans="3:4" x14ac:dyDescent="0.2">
      <c r="C178" s="23"/>
      <c r="D178" s="23"/>
    </row>
    <row r="179" spans="3:4" x14ac:dyDescent="0.2">
      <c r="C179" s="23"/>
      <c r="D179" s="23"/>
    </row>
    <row r="180" spans="3:4" x14ac:dyDescent="0.2">
      <c r="C180" s="23"/>
      <c r="D180" s="23"/>
    </row>
    <row r="181" spans="3:4" x14ac:dyDescent="0.2">
      <c r="C181" s="23"/>
      <c r="D181" s="23"/>
    </row>
    <row r="182" spans="3:4" x14ac:dyDescent="0.2">
      <c r="C182" s="23"/>
      <c r="D182" s="23"/>
    </row>
    <row r="183" spans="3:4" x14ac:dyDescent="0.2">
      <c r="C183" s="23"/>
      <c r="D183" s="23"/>
    </row>
    <row r="184" spans="3:4" x14ac:dyDescent="0.2">
      <c r="C184" s="23"/>
      <c r="D184" s="23"/>
    </row>
    <row r="185" spans="3:4" x14ac:dyDescent="0.2">
      <c r="C185" s="23"/>
      <c r="D185" s="23"/>
    </row>
    <row r="186" spans="3:4" x14ac:dyDescent="0.2">
      <c r="C186" s="23"/>
      <c r="D186" s="23"/>
    </row>
    <row r="187" spans="3:4" x14ac:dyDescent="0.2">
      <c r="C187" s="23"/>
      <c r="D187" s="23"/>
    </row>
    <row r="188" spans="3:4" x14ac:dyDescent="0.2">
      <c r="C188" s="23"/>
      <c r="D188" s="23"/>
    </row>
    <row r="189" spans="3:4" x14ac:dyDescent="0.2">
      <c r="C189" s="23"/>
      <c r="D189" s="23"/>
    </row>
    <row r="190" spans="3:4" x14ac:dyDescent="0.2">
      <c r="C190" s="23"/>
      <c r="D190" s="23"/>
    </row>
    <row r="191" spans="3:4" x14ac:dyDescent="0.2">
      <c r="C191" s="23"/>
      <c r="D191" s="23"/>
    </row>
    <row r="192" spans="3:4" x14ac:dyDescent="0.2">
      <c r="C192" s="23"/>
      <c r="D192" s="23"/>
    </row>
    <row r="193" spans="3:4" x14ac:dyDescent="0.2">
      <c r="C193" s="23"/>
      <c r="D193" s="23"/>
    </row>
    <row r="194" spans="3:4" x14ac:dyDescent="0.2">
      <c r="C194" s="23"/>
      <c r="D194" s="23"/>
    </row>
    <row r="195" spans="3:4" x14ac:dyDescent="0.2">
      <c r="C195" s="23"/>
      <c r="D195" s="23"/>
    </row>
    <row r="196" spans="3:4" x14ac:dyDescent="0.2">
      <c r="C196" s="23"/>
      <c r="D196" s="23"/>
    </row>
    <row r="197" spans="3:4" x14ac:dyDescent="0.2">
      <c r="C197" s="23"/>
      <c r="D197" s="23"/>
    </row>
    <row r="198" spans="3:4" x14ac:dyDescent="0.2">
      <c r="C198" s="23"/>
      <c r="D198" s="23"/>
    </row>
    <row r="199" spans="3:4" x14ac:dyDescent="0.2">
      <c r="C199" s="23"/>
      <c r="D199" s="23"/>
    </row>
    <row r="200" spans="3:4" x14ac:dyDescent="0.2">
      <c r="C200" s="23"/>
      <c r="D200" s="23"/>
    </row>
    <row r="201" spans="3:4" x14ac:dyDescent="0.2">
      <c r="C201" s="23"/>
      <c r="D201" s="23"/>
    </row>
    <row r="202" spans="3:4" x14ac:dyDescent="0.2">
      <c r="C202" s="23"/>
      <c r="D202" s="23"/>
    </row>
    <row r="203" spans="3:4" x14ac:dyDescent="0.2">
      <c r="C203" s="23"/>
      <c r="D203" s="23"/>
    </row>
    <row r="204" spans="3:4" x14ac:dyDescent="0.2">
      <c r="C204" s="23"/>
      <c r="D204" s="23"/>
    </row>
    <row r="205" spans="3:4" x14ac:dyDescent="0.2">
      <c r="C205" s="23"/>
      <c r="D205" s="23"/>
    </row>
    <row r="206" spans="3:4" x14ac:dyDescent="0.2">
      <c r="C206" s="23"/>
      <c r="D206" s="23"/>
    </row>
    <row r="207" spans="3:4" x14ac:dyDescent="0.2">
      <c r="C207" s="23"/>
      <c r="D207" s="23"/>
    </row>
    <row r="208" spans="3:4" x14ac:dyDescent="0.2">
      <c r="C208" s="23"/>
      <c r="D208" s="23"/>
    </row>
    <row r="209" spans="3:4" x14ac:dyDescent="0.2">
      <c r="C209" s="23"/>
      <c r="D209" s="23"/>
    </row>
    <row r="210" spans="3:4" x14ac:dyDescent="0.2">
      <c r="C210" s="23"/>
      <c r="D210" s="23"/>
    </row>
    <row r="211" spans="3:4" x14ac:dyDescent="0.2">
      <c r="C211" s="23"/>
      <c r="D211" s="23"/>
    </row>
    <row r="212" spans="3:4" x14ac:dyDescent="0.2">
      <c r="C212" s="23"/>
      <c r="D212" s="23"/>
    </row>
    <row r="213" spans="3:4" x14ac:dyDescent="0.2">
      <c r="C213" s="23"/>
      <c r="D213" s="23"/>
    </row>
    <row r="214" spans="3:4" x14ac:dyDescent="0.2">
      <c r="C214" s="23"/>
      <c r="D214" s="23"/>
    </row>
    <row r="215" spans="3:4" x14ac:dyDescent="0.2">
      <c r="C215" s="23"/>
      <c r="D215" s="23"/>
    </row>
    <row r="216" spans="3:4" x14ac:dyDescent="0.2">
      <c r="C216" s="23"/>
      <c r="D216" s="23"/>
    </row>
    <row r="217" spans="3:4" x14ac:dyDescent="0.2">
      <c r="C217" s="23"/>
      <c r="D217" s="23"/>
    </row>
    <row r="218" spans="3:4" x14ac:dyDescent="0.2">
      <c r="C218" s="23"/>
      <c r="D218" s="23"/>
    </row>
    <row r="219" spans="3:4" x14ac:dyDescent="0.2">
      <c r="C219" s="23"/>
      <c r="D219" s="23"/>
    </row>
    <row r="220" spans="3:4" x14ac:dyDescent="0.2">
      <c r="C220" s="23"/>
      <c r="D220" s="23"/>
    </row>
    <row r="221" spans="3:4" x14ac:dyDescent="0.2">
      <c r="C221" s="23"/>
      <c r="D221" s="23"/>
    </row>
    <row r="222" spans="3:4" x14ac:dyDescent="0.2">
      <c r="C222" s="23"/>
      <c r="D222" s="23"/>
    </row>
    <row r="223" spans="3:4" x14ac:dyDescent="0.2">
      <c r="C223" s="23"/>
      <c r="D223" s="23"/>
    </row>
    <row r="224" spans="3:4" x14ac:dyDescent="0.2">
      <c r="C224" s="23"/>
      <c r="D224" s="23"/>
    </row>
    <row r="225" spans="3:4" x14ac:dyDescent="0.2">
      <c r="C225" s="23"/>
      <c r="D225" s="23"/>
    </row>
    <row r="226" spans="3:4" x14ac:dyDescent="0.2">
      <c r="C226" s="23"/>
      <c r="D226" s="23"/>
    </row>
    <row r="227" spans="3:4" x14ac:dyDescent="0.2">
      <c r="C227" s="23"/>
      <c r="D227" s="23"/>
    </row>
    <row r="228" spans="3:4" x14ac:dyDescent="0.2">
      <c r="C228" s="23"/>
      <c r="D228" s="23"/>
    </row>
    <row r="229" spans="3:4" x14ac:dyDescent="0.2">
      <c r="C229" s="23"/>
      <c r="D229" s="23"/>
    </row>
    <row r="230" spans="3:4" x14ac:dyDescent="0.2">
      <c r="C230" s="23"/>
      <c r="D230" s="23"/>
    </row>
    <row r="231" spans="3:4" x14ac:dyDescent="0.2">
      <c r="C231" s="23"/>
      <c r="D231" s="23"/>
    </row>
    <row r="232" spans="3:4" x14ac:dyDescent="0.2">
      <c r="C232" s="23"/>
      <c r="D232" s="23"/>
    </row>
    <row r="233" spans="3:4" x14ac:dyDescent="0.2">
      <c r="C233" s="23"/>
      <c r="D233" s="23"/>
    </row>
    <row r="234" spans="3:4" x14ac:dyDescent="0.2">
      <c r="C234" s="23"/>
      <c r="D234" s="23"/>
    </row>
    <row r="235" spans="3:4" x14ac:dyDescent="0.2">
      <c r="C235" s="23"/>
      <c r="D235" s="23"/>
    </row>
    <row r="236" spans="3:4" x14ac:dyDescent="0.2">
      <c r="C236" s="23"/>
      <c r="D236" s="23"/>
    </row>
    <row r="237" spans="3:4" x14ac:dyDescent="0.2">
      <c r="C237" s="23"/>
      <c r="D237" s="23"/>
    </row>
    <row r="238" spans="3:4" x14ac:dyDescent="0.2">
      <c r="C238" s="23"/>
      <c r="D238" s="23"/>
    </row>
    <row r="239" spans="3:4" x14ac:dyDescent="0.2">
      <c r="C239" s="23"/>
      <c r="D239" s="23"/>
    </row>
    <row r="240" spans="3:4" x14ac:dyDescent="0.2">
      <c r="C240" s="23"/>
      <c r="D240" s="23"/>
    </row>
    <row r="241" spans="3:4" x14ac:dyDescent="0.2">
      <c r="C241" s="23"/>
      <c r="D241" s="23"/>
    </row>
    <row r="242" spans="3:4" x14ac:dyDescent="0.2">
      <c r="C242" s="23"/>
      <c r="D242" s="23"/>
    </row>
    <row r="243" spans="3:4" x14ac:dyDescent="0.2">
      <c r="C243" s="23"/>
      <c r="D243" s="23"/>
    </row>
    <row r="244" spans="3:4" x14ac:dyDescent="0.2">
      <c r="C244" s="23"/>
      <c r="D244" s="23"/>
    </row>
    <row r="245" spans="3:4" x14ac:dyDescent="0.2">
      <c r="C245" s="23"/>
      <c r="D245" s="23"/>
    </row>
    <row r="246" spans="3:4" x14ac:dyDescent="0.2">
      <c r="C246" s="23"/>
      <c r="D246" s="23"/>
    </row>
    <row r="247" spans="3:4" x14ac:dyDescent="0.2">
      <c r="C247" s="23"/>
      <c r="D247" s="23"/>
    </row>
    <row r="248" spans="3:4" x14ac:dyDescent="0.2">
      <c r="C248" s="23"/>
      <c r="D248" s="23"/>
    </row>
    <row r="249" spans="3:4" x14ac:dyDescent="0.2">
      <c r="C249" s="23"/>
      <c r="D249" s="23"/>
    </row>
    <row r="250" spans="3:4" x14ac:dyDescent="0.2">
      <c r="C250" s="23"/>
      <c r="D250" s="23"/>
    </row>
    <row r="251" spans="3:4" x14ac:dyDescent="0.2">
      <c r="C251" s="23"/>
      <c r="D251" s="23"/>
    </row>
    <row r="252" spans="3:4" x14ac:dyDescent="0.2">
      <c r="C252" s="23"/>
      <c r="D252" s="23"/>
    </row>
    <row r="253" spans="3:4" x14ac:dyDescent="0.2">
      <c r="C253" s="23"/>
      <c r="D253" s="23"/>
    </row>
    <row r="254" spans="3:4" x14ac:dyDescent="0.2">
      <c r="C254" s="23"/>
      <c r="D254" s="23"/>
    </row>
    <row r="255" spans="3:4" x14ac:dyDescent="0.2">
      <c r="C255" s="23"/>
      <c r="D255" s="23"/>
    </row>
    <row r="256" spans="3:4" x14ac:dyDescent="0.2">
      <c r="C256" s="23"/>
      <c r="D256" s="23"/>
    </row>
    <row r="257" spans="3:4" x14ac:dyDescent="0.2">
      <c r="C257" s="23"/>
      <c r="D257" s="23"/>
    </row>
    <row r="258" spans="3:4" x14ac:dyDescent="0.2">
      <c r="C258" s="23"/>
      <c r="D258" s="23"/>
    </row>
    <row r="259" spans="3:4" x14ac:dyDescent="0.2">
      <c r="C259" s="23"/>
      <c r="D259" s="23"/>
    </row>
    <row r="260" spans="3:4" x14ac:dyDescent="0.2">
      <c r="C260" s="23"/>
      <c r="D260" s="23"/>
    </row>
    <row r="261" spans="3:4" x14ac:dyDescent="0.2">
      <c r="C261" s="23"/>
      <c r="D261" s="23"/>
    </row>
    <row r="262" spans="3:4" x14ac:dyDescent="0.2">
      <c r="C262" s="23"/>
      <c r="D262" s="23"/>
    </row>
    <row r="263" spans="3:4" x14ac:dyDescent="0.2">
      <c r="C263" s="23"/>
      <c r="D263" s="23"/>
    </row>
    <row r="264" spans="3:4" x14ac:dyDescent="0.2">
      <c r="C264" s="23"/>
      <c r="D264" s="23"/>
    </row>
    <row r="265" spans="3:4" x14ac:dyDescent="0.2">
      <c r="C265" s="23"/>
      <c r="D265" s="23"/>
    </row>
    <row r="266" spans="3:4" x14ac:dyDescent="0.2">
      <c r="C266" s="23"/>
      <c r="D266" s="23"/>
    </row>
    <row r="267" spans="3:4" x14ac:dyDescent="0.2">
      <c r="C267" s="23"/>
      <c r="D267" s="23"/>
    </row>
    <row r="268" spans="3:4" x14ac:dyDescent="0.2">
      <c r="C268" s="23"/>
      <c r="D268" s="23"/>
    </row>
    <row r="269" spans="3:4" x14ac:dyDescent="0.2">
      <c r="C269" s="23"/>
      <c r="D269" s="23"/>
    </row>
    <row r="270" spans="3:4" x14ac:dyDescent="0.2">
      <c r="C270" s="23"/>
      <c r="D270" s="23"/>
    </row>
    <row r="271" spans="3:4" x14ac:dyDescent="0.2">
      <c r="C271" s="23"/>
      <c r="D271" s="23"/>
    </row>
    <row r="272" spans="3:4" x14ac:dyDescent="0.2">
      <c r="C272" s="23"/>
      <c r="D272" s="23"/>
    </row>
    <row r="273" spans="3:4" x14ac:dyDescent="0.2">
      <c r="C273" s="23"/>
      <c r="D273" s="23"/>
    </row>
    <row r="274" spans="3:4" x14ac:dyDescent="0.2">
      <c r="C274" s="23"/>
      <c r="D274" s="23"/>
    </row>
    <row r="275" spans="3:4" x14ac:dyDescent="0.2">
      <c r="C275" s="23"/>
      <c r="D275" s="23"/>
    </row>
    <row r="276" spans="3:4" x14ac:dyDescent="0.2">
      <c r="C276" s="23"/>
      <c r="D276" s="23"/>
    </row>
    <row r="277" spans="3:4" x14ac:dyDescent="0.2">
      <c r="C277" s="23"/>
      <c r="D277" s="23"/>
    </row>
    <row r="278" spans="3:4" x14ac:dyDescent="0.2">
      <c r="C278" s="23"/>
      <c r="D278" s="23"/>
    </row>
    <row r="279" spans="3:4" x14ac:dyDescent="0.2">
      <c r="C279" s="23"/>
      <c r="D279" s="23"/>
    </row>
    <row r="280" spans="3:4" x14ac:dyDescent="0.2">
      <c r="C280" s="23"/>
      <c r="D280" s="23"/>
    </row>
    <row r="281" spans="3:4" x14ac:dyDescent="0.2">
      <c r="C281" s="23"/>
      <c r="D281" s="23"/>
    </row>
    <row r="282" spans="3:4" x14ac:dyDescent="0.2">
      <c r="C282" s="23"/>
      <c r="D282" s="23"/>
    </row>
    <row r="283" spans="3:4" x14ac:dyDescent="0.2">
      <c r="C283" s="23"/>
      <c r="D283" s="23"/>
    </row>
    <row r="284" spans="3:4" x14ac:dyDescent="0.2">
      <c r="C284" s="23"/>
      <c r="D284" s="23"/>
    </row>
    <row r="285" spans="3:4" x14ac:dyDescent="0.2">
      <c r="C285" s="23"/>
      <c r="D285" s="23"/>
    </row>
    <row r="286" spans="3:4" x14ac:dyDescent="0.2">
      <c r="C286" s="23"/>
      <c r="D286" s="23"/>
    </row>
    <row r="287" spans="3:4" x14ac:dyDescent="0.2">
      <c r="C287" s="23"/>
      <c r="D287" s="23"/>
    </row>
    <row r="288" spans="3:4" x14ac:dyDescent="0.2">
      <c r="C288" s="23"/>
      <c r="D288" s="23"/>
    </row>
    <row r="289" spans="3:4" x14ac:dyDescent="0.2">
      <c r="C289" s="23"/>
      <c r="D289" s="23"/>
    </row>
    <row r="290" spans="3:4" x14ac:dyDescent="0.2">
      <c r="C290" s="23"/>
      <c r="D290" s="23"/>
    </row>
    <row r="291" spans="3:4" x14ac:dyDescent="0.2">
      <c r="C291" s="23"/>
      <c r="D291" s="23"/>
    </row>
    <row r="292" spans="3:4" x14ac:dyDescent="0.2">
      <c r="C292" s="23"/>
      <c r="D292" s="23"/>
    </row>
    <row r="293" spans="3:4" x14ac:dyDescent="0.2">
      <c r="C293" s="23"/>
      <c r="D293" s="23"/>
    </row>
    <row r="294" spans="3:4" x14ac:dyDescent="0.2">
      <c r="C294" s="23"/>
      <c r="D294" s="23"/>
    </row>
    <row r="295" spans="3:4" x14ac:dyDescent="0.2">
      <c r="C295" s="23"/>
      <c r="D295" s="23"/>
    </row>
    <row r="296" spans="3:4" x14ac:dyDescent="0.2">
      <c r="C296" s="23"/>
      <c r="D296" s="23"/>
    </row>
    <row r="297" spans="3:4" x14ac:dyDescent="0.2">
      <c r="C297" s="23"/>
      <c r="D297" s="23"/>
    </row>
    <row r="298" spans="3:4" x14ac:dyDescent="0.2">
      <c r="C298" s="23"/>
      <c r="D298" s="23"/>
    </row>
    <row r="299" spans="3:4" x14ac:dyDescent="0.2">
      <c r="C299" s="23"/>
      <c r="D299" s="23"/>
    </row>
    <row r="300" spans="3:4" x14ac:dyDescent="0.2">
      <c r="C300" s="23"/>
      <c r="D300" s="23"/>
    </row>
    <row r="301" spans="3:4" x14ac:dyDescent="0.2">
      <c r="C301" s="23"/>
      <c r="D301" s="23"/>
    </row>
    <row r="302" spans="3:4" x14ac:dyDescent="0.2">
      <c r="C302" s="23"/>
      <c r="D302" s="23"/>
    </row>
    <row r="303" spans="3:4" x14ac:dyDescent="0.2">
      <c r="C303" s="23"/>
      <c r="D303" s="23"/>
    </row>
    <row r="304" spans="3:4" x14ac:dyDescent="0.2">
      <c r="C304" s="23"/>
      <c r="D304" s="23"/>
    </row>
    <row r="305" spans="3:4" x14ac:dyDescent="0.2">
      <c r="C305" s="23"/>
      <c r="D305" s="23"/>
    </row>
    <row r="306" spans="3:4" x14ac:dyDescent="0.2">
      <c r="C306" s="23"/>
      <c r="D306" s="23"/>
    </row>
    <row r="307" spans="3:4" x14ac:dyDescent="0.2">
      <c r="C307" s="23"/>
      <c r="D307" s="23"/>
    </row>
    <row r="308" spans="3:4" x14ac:dyDescent="0.2">
      <c r="C308" s="23"/>
      <c r="D308" s="23"/>
    </row>
    <row r="309" spans="3:4" x14ac:dyDescent="0.2">
      <c r="C309" s="23"/>
      <c r="D309" s="23"/>
    </row>
    <row r="310" spans="3:4" x14ac:dyDescent="0.2">
      <c r="C310" s="23"/>
      <c r="D310" s="23"/>
    </row>
    <row r="311" spans="3:4" x14ac:dyDescent="0.2">
      <c r="C311" s="23"/>
      <c r="D311" s="23"/>
    </row>
    <row r="312" spans="3:4" x14ac:dyDescent="0.2">
      <c r="C312" s="23"/>
      <c r="D312" s="23"/>
    </row>
    <row r="313" spans="3:4" x14ac:dyDescent="0.2">
      <c r="C313" s="23"/>
      <c r="D313" s="23"/>
    </row>
    <row r="314" spans="3:4" x14ac:dyDescent="0.2">
      <c r="C314" s="23"/>
      <c r="D314" s="23"/>
    </row>
    <row r="315" spans="3:4" x14ac:dyDescent="0.2">
      <c r="C315" s="23"/>
      <c r="D315" s="23"/>
    </row>
    <row r="316" spans="3:4" x14ac:dyDescent="0.2">
      <c r="C316" s="23"/>
      <c r="D316" s="23"/>
    </row>
    <row r="317" spans="3:4" x14ac:dyDescent="0.2">
      <c r="C317" s="23"/>
      <c r="D317" s="23"/>
    </row>
    <row r="318" spans="3:4" x14ac:dyDescent="0.2">
      <c r="C318" s="23"/>
      <c r="D318" s="23"/>
    </row>
    <row r="319" spans="3:4" x14ac:dyDescent="0.2">
      <c r="C319" s="23"/>
      <c r="D319" s="23"/>
    </row>
    <row r="320" spans="3:4" x14ac:dyDescent="0.2">
      <c r="C320" s="23"/>
      <c r="D320" s="23"/>
    </row>
    <row r="321" spans="3:4" x14ac:dyDescent="0.2">
      <c r="C321" s="23"/>
      <c r="D321" s="23"/>
    </row>
    <row r="322" spans="3:4" x14ac:dyDescent="0.2">
      <c r="C322" s="23"/>
      <c r="D322" s="23"/>
    </row>
    <row r="323" spans="3:4" x14ac:dyDescent="0.2">
      <c r="C323" s="23"/>
      <c r="D323" s="23"/>
    </row>
    <row r="324" spans="3:4" x14ac:dyDescent="0.2">
      <c r="C324" s="23"/>
      <c r="D324" s="23"/>
    </row>
    <row r="325" spans="3:4" x14ac:dyDescent="0.2">
      <c r="C325" s="23"/>
      <c r="D325" s="23"/>
    </row>
    <row r="326" spans="3:4" x14ac:dyDescent="0.2">
      <c r="C326" s="23"/>
      <c r="D326" s="23"/>
    </row>
    <row r="327" spans="3:4" x14ac:dyDescent="0.2">
      <c r="C327" s="23"/>
      <c r="D327" s="23"/>
    </row>
    <row r="328" spans="3:4" x14ac:dyDescent="0.2">
      <c r="C328" s="23"/>
      <c r="D328" s="23"/>
    </row>
    <row r="329" spans="3:4" x14ac:dyDescent="0.2">
      <c r="C329" s="23"/>
      <c r="D329" s="23"/>
    </row>
    <row r="330" spans="3:4" x14ac:dyDescent="0.2">
      <c r="C330" s="23"/>
      <c r="D330" s="23"/>
    </row>
    <row r="331" spans="3:4" x14ac:dyDescent="0.2">
      <c r="C331" s="23"/>
      <c r="D331" s="23"/>
    </row>
    <row r="332" spans="3:4" x14ac:dyDescent="0.2">
      <c r="C332" s="23"/>
      <c r="D332" s="23"/>
    </row>
    <row r="333" spans="3:4" x14ac:dyDescent="0.2">
      <c r="C333" s="23"/>
      <c r="D333" s="23"/>
    </row>
    <row r="334" spans="3:4" x14ac:dyDescent="0.2">
      <c r="C334" s="23"/>
      <c r="D334" s="23"/>
    </row>
    <row r="335" spans="3:4" x14ac:dyDescent="0.2">
      <c r="C335" s="23"/>
      <c r="D335" s="23"/>
    </row>
    <row r="336" spans="3:4" x14ac:dyDescent="0.2">
      <c r="C336" s="23"/>
      <c r="D336" s="23"/>
    </row>
    <row r="337" spans="3:4" x14ac:dyDescent="0.2">
      <c r="C337" s="23"/>
      <c r="D337" s="23"/>
    </row>
    <row r="338" spans="3:4" x14ac:dyDescent="0.2">
      <c r="C338" s="23"/>
      <c r="D338" s="23"/>
    </row>
    <row r="339" spans="3:4" x14ac:dyDescent="0.2">
      <c r="C339" s="23"/>
      <c r="D339" s="23"/>
    </row>
    <row r="340" spans="3:4" x14ac:dyDescent="0.2">
      <c r="C340" s="23"/>
      <c r="D340" s="23"/>
    </row>
    <row r="341" spans="3:4" x14ac:dyDescent="0.2">
      <c r="C341" s="23"/>
      <c r="D341" s="23"/>
    </row>
    <row r="342" spans="3:4" x14ac:dyDescent="0.2">
      <c r="C342" s="23"/>
      <c r="D342" s="23"/>
    </row>
    <row r="343" spans="3:4" x14ac:dyDescent="0.2">
      <c r="C343" s="23"/>
      <c r="D343" s="23"/>
    </row>
    <row r="344" spans="3:4" x14ac:dyDescent="0.2">
      <c r="C344" s="23"/>
      <c r="D344" s="23"/>
    </row>
    <row r="345" spans="3:4" x14ac:dyDescent="0.2">
      <c r="C345" s="23"/>
      <c r="D345" s="23"/>
    </row>
    <row r="346" spans="3:4" x14ac:dyDescent="0.2">
      <c r="C346" s="23"/>
      <c r="D346" s="23"/>
    </row>
    <row r="347" spans="3:4" x14ac:dyDescent="0.2">
      <c r="C347" s="23"/>
      <c r="D347" s="23"/>
    </row>
    <row r="348" spans="3:4" x14ac:dyDescent="0.2">
      <c r="C348" s="23"/>
      <c r="D348" s="23"/>
    </row>
    <row r="349" spans="3:4" x14ac:dyDescent="0.2">
      <c r="C349" s="23"/>
      <c r="D349" s="23"/>
    </row>
    <row r="350" spans="3:4" x14ac:dyDescent="0.2">
      <c r="C350" s="23"/>
      <c r="D350" s="23"/>
    </row>
    <row r="351" spans="3:4" x14ac:dyDescent="0.2">
      <c r="C351" s="23"/>
      <c r="D351" s="23"/>
    </row>
    <row r="352" spans="3:4" x14ac:dyDescent="0.2">
      <c r="C352" s="23"/>
      <c r="D352" s="23"/>
    </row>
    <row r="353" spans="3:4" x14ac:dyDescent="0.2">
      <c r="C353" s="23"/>
      <c r="D353" s="23"/>
    </row>
    <row r="354" spans="3:4" x14ac:dyDescent="0.2">
      <c r="C354" s="23"/>
      <c r="D354" s="23"/>
    </row>
    <row r="355" spans="3:4" x14ac:dyDescent="0.2">
      <c r="C355" s="23"/>
      <c r="D355" s="23"/>
    </row>
    <row r="356" spans="3:4" x14ac:dyDescent="0.2">
      <c r="C356" s="23"/>
      <c r="D356" s="23"/>
    </row>
    <row r="357" spans="3:4" x14ac:dyDescent="0.2">
      <c r="C357" s="23"/>
      <c r="D357" s="23"/>
    </row>
    <row r="358" spans="3:4" x14ac:dyDescent="0.2">
      <c r="C358" s="23"/>
      <c r="D358" s="23"/>
    </row>
    <row r="359" spans="3:4" x14ac:dyDescent="0.2">
      <c r="C359" s="23"/>
      <c r="D359" s="23"/>
    </row>
    <row r="360" spans="3:4" x14ac:dyDescent="0.2">
      <c r="C360" s="23"/>
      <c r="D360" s="23"/>
    </row>
    <row r="361" spans="3:4" x14ac:dyDescent="0.2">
      <c r="C361" s="23"/>
      <c r="D361" s="23"/>
    </row>
    <row r="362" spans="3:4" x14ac:dyDescent="0.2">
      <c r="C362" s="23"/>
      <c r="D362" s="23"/>
    </row>
    <row r="363" spans="3:4" x14ac:dyDescent="0.2">
      <c r="C363" s="23"/>
      <c r="D363" s="23"/>
    </row>
    <row r="364" spans="3:4" x14ac:dyDescent="0.2">
      <c r="C364" s="23"/>
      <c r="D364" s="23"/>
    </row>
    <row r="365" spans="3:4" x14ac:dyDescent="0.2">
      <c r="C365" s="23"/>
      <c r="D365" s="23"/>
    </row>
    <row r="366" spans="3:4" x14ac:dyDescent="0.2">
      <c r="C366" s="23"/>
      <c r="D366" s="23"/>
    </row>
    <row r="367" spans="3:4" x14ac:dyDescent="0.2">
      <c r="C367" s="23"/>
      <c r="D367" s="23"/>
    </row>
    <row r="368" spans="3:4" x14ac:dyDescent="0.2">
      <c r="C368" s="23"/>
      <c r="D368" s="23"/>
    </row>
    <row r="369" spans="3:4" x14ac:dyDescent="0.2">
      <c r="C369" s="23"/>
      <c r="D369" s="23"/>
    </row>
    <row r="370" spans="3:4" x14ac:dyDescent="0.2">
      <c r="C370" s="23"/>
      <c r="D370" s="23"/>
    </row>
    <row r="371" spans="3:4" x14ac:dyDescent="0.2">
      <c r="C371" s="23"/>
      <c r="D371" s="23"/>
    </row>
    <row r="372" spans="3:4" x14ac:dyDescent="0.2">
      <c r="C372" s="23"/>
      <c r="D372" s="23"/>
    </row>
    <row r="373" spans="3:4" x14ac:dyDescent="0.2">
      <c r="C373" s="23"/>
      <c r="D373" s="23"/>
    </row>
    <row r="374" spans="3:4" x14ac:dyDescent="0.2">
      <c r="C374" s="23"/>
      <c r="D374" s="23"/>
    </row>
    <row r="375" spans="3:4" x14ac:dyDescent="0.2">
      <c r="C375" s="23"/>
      <c r="D375" s="23"/>
    </row>
    <row r="376" spans="3:4" x14ac:dyDescent="0.2">
      <c r="C376" s="23"/>
      <c r="D376" s="23"/>
    </row>
    <row r="377" spans="3:4" x14ac:dyDescent="0.2">
      <c r="C377" s="23"/>
      <c r="D377" s="23"/>
    </row>
    <row r="378" spans="3:4" x14ac:dyDescent="0.2">
      <c r="C378" s="23"/>
      <c r="D378" s="23"/>
    </row>
    <row r="379" spans="3:4" x14ac:dyDescent="0.2">
      <c r="C379" s="23"/>
      <c r="D379" s="23"/>
    </row>
    <row r="380" spans="3:4" x14ac:dyDescent="0.2">
      <c r="C380" s="23"/>
      <c r="D380" s="23"/>
    </row>
    <row r="381" spans="3:4" x14ac:dyDescent="0.2">
      <c r="C381" s="23"/>
      <c r="D381" s="23"/>
    </row>
    <row r="382" spans="3:4" x14ac:dyDescent="0.2">
      <c r="C382" s="23"/>
      <c r="D382" s="23"/>
    </row>
    <row r="383" spans="3:4" x14ac:dyDescent="0.2">
      <c r="C383" s="23"/>
      <c r="D383" s="23"/>
    </row>
    <row r="384" spans="3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  <row r="413" spans="3:4" x14ac:dyDescent="0.2">
      <c r="C413" s="23"/>
      <c r="D413" s="23"/>
    </row>
    <row r="414" spans="3:4" x14ac:dyDescent="0.2">
      <c r="C414" s="23"/>
      <c r="D414" s="23"/>
    </row>
    <row r="415" spans="3:4" x14ac:dyDescent="0.2">
      <c r="C415" s="23"/>
      <c r="D415" s="23"/>
    </row>
    <row r="416" spans="3:4" x14ac:dyDescent="0.2">
      <c r="C416" s="23"/>
      <c r="D416" s="23"/>
    </row>
    <row r="417" spans="3:4" x14ac:dyDescent="0.2">
      <c r="C417" s="23"/>
      <c r="D417" s="23"/>
    </row>
    <row r="418" spans="3:4" x14ac:dyDescent="0.2">
      <c r="C418" s="23"/>
      <c r="D418" s="23"/>
    </row>
    <row r="419" spans="3:4" x14ac:dyDescent="0.2">
      <c r="C419" s="23"/>
      <c r="D419" s="23"/>
    </row>
    <row r="420" spans="3:4" x14ac:dyDescent="0.2">
      <c r="C420" s="23"/>
      <c r="D420" s="23"/>
    </row>
    <row r="421" spans="3:4" x14ac:dyDescent="0.2">
      <c r="C421" s="23"/>
      <c r="D421" s="23"/>
    </row>
    <row r="422" spans="3:4" x14ac:dyDescent="0.2">
      <c r="C422" s="23"/>
      <c r="D422" s="23"/>
    </row>
    <row r="423" spans="3:4" x14ac:dyDescent="0.2">
      <c r="C423" s="23"/>
      <c r="D423" s="23"/>
    </row>
    <row r="424" spans="3:4" x14ac:dyDescent="0.2">
      <c r="C424" s="23"/>
      <c r="D424" s="23"/>
    </row>
    <row r="425" spans="3:4" x14ac:dyDescent="0.2">
      <c r="C425" s="23"/>
      <c r="D425" s="23"/>
    </row>
    <row r="426" spans="3:4" x14ac:dyDescent="0.2">
      <c r="C426" s="23"/>
      <c r="D426" s="23"/>
    </row>
    <row r="427" spans="3:4" x14ac:dyDescent="0.2">
      <c r="C427" s="23"/>
      <c r="D427" s="23"/>
    </row>
    <row r="428" spans="3:4" x14ac:dyDescent="0.2">
      <c r="C428" s="23"/>
      <c r="D428" s="23"/>
    </row>
    <row r="429" spans="3:4" x14ac:dyDescent="0.2">
      <c r="C429" s="23"/>
      <c r="D429" s="23"/>
    </row>
    <row r="430" spans="3:4" x14ac:dyDescent="0.2">
      <c r="C430" s="23"/>
      <c r="D430" s="23"/>
    </row>
    <row r="431" spans="3:4" x14ac:dyDescent="0.2">
      <c r="C431" s="23"/>
      <c r="D431" s="23"/>
    </row>
    <row r="432" spans="3:4" x14ac:dyDescent="0.2">
      <c r="C432" s="23"/>
      <c r="D432" s="23"/>
    </row>
    <row r="433" spans="3:4" x14ac:dyDescent="0.2">
      <c r="C433" s="23"/>
      <c r="D433" s="23"/>
    </row>
    <row r="434" spans="3:4" x14ac:dyDescent="0.2">
      <c r="C434" s="23"/>
      <c r="D434" s="23"/>
    </row>
    <row r="435" spans="3:4" x14ac:dyDescent="0.2">
      <c r="C435" s="23"/>
      <c r="D435" s="23"/>
    </row>
    <row r="436" spans="3:4" x14ac:dyDescent="0.2">
      <c r="C436" s="23"/>
      <c r="D436" s="23"/>
    </row>
    <row r="437" spans="3:4" x14ac:dyDescent="0.2">
      <c r="C437" s="23"/>
      <c r="D437" s="23"/>
    </row>
    <row r="438" spans="3:4" x14ac:dyDescent="0.2">
      <c r="C438" s="23"/>
      <c r="D438" s="23"/>
    </row>
    <row r="439" spans="3:4" x14ac:dyDescent="0.2">
      <c r="C439" s="23"/>
      <c r="D439" s="23"/>
    </row>
    <row r="440" spans="3:4" x14ac:dyDescent="0.2">
      <c r="C440" s="23"/>
      <c r="D440" s="23"/>
    </row>
    <row r="441" spans="3:4" x14ac:dyDescent="0.2">
      <c r="C441" s="23"/>
      <c r="D441" s="23"/>
    </row>
    <row r="442" spans="3:4" x14ac:dyDescent="0.2">
      <c r="C442" s="23"/>
      <c r="D442" s="23"/>
    </row>
    <row r="443" spans="3:4" x14ac:dyDescent="0.2">
      <c r="C443" s="23"/>
      <c r="D443" s="23"/>
    </row>
    <row r="444" spans="3:4" x14ac:dyDescent="0.2">
      <c r="C444" s="23"/>
      <c r="D444" s="23"/>
    </row>
    <row r="445" spans="3:4" x14ac:dyDescent="0.2">
      <c r="C445" s="23"/>
      <c r="D445" s="23"/>
    </row>
    <row r="446" spans="3:4" x14ac:dyDescent="0.2">
      <c r="C446" s="23"/>
      <c r="D446" s="23"/>
    </row>
    <row r="447" spans="3:4" x14ac:dyDescent="0.2">
      <c r="C447" s="23"/>
      <c r="D447" s="23"/>
    </row>
    <row r="448" spans="3:4" x14ac:dyDescent="0.2">
      <c r="C448" s="23"/>
      <c r="D448" s="23"/>
    </row>
    <row r="449" spans="3:4" x14ac:dyDescent="0.2">
      <c r="C449" s="23"/>
      <c r="D449" s="23"/>
    </row>
    <row r="450" spans="3:4" x14ac:dyDescent="0.2">
      <c r="C450" s="23"/>
      <c r="D450" s="23"/>
    </row>
    <row r="451" spans="3:4" x14ac:dyDescent="0.2">
      <c r="C451" s="23"/>
      <c r="D451" s="23"/>
    </row>
    <row r="452" spans="3:4" x14ac:dyDescent="0.2">
      <c r="C452" s="23"/>
      <c r="D452" s="23"/>
    </row>
    <row r="453" spans="3:4" x14ac:dyDescent="0.2">
      <c r="C453" s="23"/>
      <c r="D453" s="23"/>
    </row>
    <row r="454" spans="3:4" x14ac:dyDescent="0.2">
      <c r="C454" s="23"/>
      <c r="D454" s="23"/>
    </row>
    <row r="455" spans="3:4" x14ac:dyDescent="0.2">
      <c r="C455" s="23"/>
      <c r="D455" s="23"/>
    </row>
    <row r="456" spans="3:4" x14ac:dyDescent="0.2">
      <c r="C456" s="23"/>
      <c r="D456" s="23"/>
    </row>
    <row r="457" spans="3:4" x14ac:dyDescent="0.2">
      <c r="C457" s="23"/>
      <c r="D457" s="23"/>
    </row>
    <row r="458" spans="3:4" x14ac:dyDescent="0.2">
      <c r="C458" s="23"/>
      <c r="D458" s="23"/>
    </row>
    <row r="459" spans="3:4" x14ac:dyDescent="0.2">
      <c r="C459" s="23"/>
      <c r="D459" s="23"/>
    </row>
    <row r="460" spans="3:4" x14ac:dyDescent="0.2">
      <c r="C460" s="23"/>
      <c r="D460" s="23"/>
    </row>
    <row r="461" spans="3:4" x14ac:dyDescent="0.2">
      <c r="C461" s="23"/>
      <c r="D461" s="23"/>
    </row>
    <row r="462" spans="3:4" x14ac:dyDescent="0.2">
      <c r="C462" s="23"/>
      <c r="D462" s="23"/>
    </row>
    <row r="463" spans="3:4" x14ac:dyDescent="0.2">
      <c r="C463" s="23"/>
      <c r="D463" s="23"/>
    </row>
    <row r="464" spans="3:4" x14ac:dyDescent="0.2">
      <c r="C464" s="23"/>
      <c r="D464" s="23"/>
    </row>
    <row r="465" spans="3:4" x14ac:dyDescent="0.2">
      <c r="C465" s="23"/>
      <c r="D465" s="23"/>
    </row>
    <row r="466" spans="3:4" x14ac:dyDescent="0.2">
      <c r="C466" s="23"/>
      <c r="D466" s="23"/>
    </row>
    <row r="467" spans="3:4" x14ac:dyDescent="0.2">
      <c r="C467" s="23"/>
      <c r="D467" s="23"/>
    </row>
    <row r="468" spans="3:4" x14ac:dyDescent="0.2">
      <c r="C468" s="23"/>
      <c r="D468" s="23"/>
    </row>
    <row r="469" spans="3:4" x14ac:dyDescent="0.2">
      <c r="C469" s="23"/>
      <c r="D469" s="23"/>
    </row>
    <row r="470" spans="3:4" x14ac:dyDescent="0.2">
      <c r="C470" s="23"/>
      <c r="D470" s="23"/>
    </row>
    <row r="471" spans="3:4" x14ac:dyDescent="0.2">
      <c r="C471" s="23"/>
      <c r="D471" s="23"/>
    </row>
    <row r="472" spans="3:4" x14ac:dyDescent="0.2">
      <c r="C472" s="23"/>
      <c r="D472" s="23"/>
    </row>
    <row r="473" spans="3:4" x14ac:dyDescent="0.2">
      <c r="C473" s="23"/>
      <c r="D473" s="23"/>
    </row>
    <row r="474" spans="3:4" x14ac:dyDescent="0.2">
      <c r="C474" s="23"/>
      <c r="D474" s="23"/>
    </row>
    <row r="475" spans="3:4" x14ac:dyDescent="0.2">
      <c r="C475" s="23"/>
      <c r="D475" s="23"/>
    </row>
    <row r="476" spans="3:4" x14ac:dyDescent="0.2">
      <c r="C476" s="23"/>
      <c r="D476" s="23"/>
    </row>
    <row r="477" spans="3:4" x14ac:dyDescent="0.2">
      <c r="C477" s="23"/>
      <c r="D477" s="23"/>
    </row>
    <row r="478" spans="3:4" x14ac:dyDescent="0.2">
      <c r="C478" s="23"/>
      <c r="D478" s="23"/>
    </row>
    <row r="479" spans="3:4" x14ac:dyDescent="0.2">
      <c r="C479" s="23"/>
      <c r="D479" s="23"/>
    </row>
    <row r="480" spans="3:4" x14ac:dyDescent="0.2">
      <c r="C480" s="23"/>
      <c r="D480" s="23"/>
    </row>
    <row r="481" spans="3:4" x14ac:dyDescent="0.2">
      <c r="C481" s="23"/>
      <c r="D481" s="23"/>
    </row>
    <row r="482" spans="3:4" x14ac:dyDescent="0.2">
      <c r="C482" s="23"/>
      <c r="D482" s="23"/>
    </row>
    <row r="483" spans="3:4" x14ac:dyDescent="0.2">
      <c r="C483" s="23"/>
      <c r="D483" s="23"/>
    </row>
    <row r="484" spans="3:4" x14ac:dyDescent="0.2">
      <c r="C484" s="23"/>
      <c r="D484" s="23"/>
    </row>
    <row r="485" spans="3:4" x14ac:dyDescent="0.2">
      <c r="C485" s="23"/>
      <c r="D485" s="23"/>
    </row>
    <row r="486" spans="3:4" x14ac:dyDescent="0.2">
      <c r="C486" s="23"/>
      <c r="D486" s="23"/>
    </row>
    <row r="487" spans="3:4" x14ac:dyDescent="0.2">
      <c r="C487" s="23"/>
      <c r="D487" s="23"/>
    </row>
    <row r="488" spans="3:4" x14ac:dyDescent="0.2">
      <c r="C488" s="23"/>
      <c r="D488" s="23"/>
    </row>
    <row r="489" spans="3:4" x14ac:dyDescent="0.2">
      <c r="C489" s="23"/>
      <c r="D489" s="23"/>
    </row>
    <row r="490" spans="3:4" x14ac:dyDescent="0.2">
      <c r="C490" s="23"/>
      <c r="D490" s="23"/>
    </row>
    <row r="491" spans="3:4" x14ac:dyDescent="0.2">
      <c r="C491" s="23"/>
      <c r="D491" s="23"/>
    </row>
    <row r="492" spans="3:4" x14ac:dyDescent="0.2">
      <c r="C492" s="23"/>
      <c r="D492" s="23"/>
    </row>
    <row r="493" spans="3:4" x14ac:dyDescent="0.2">
      <c r="C493" s="23"/>
      <c r="D493" s="23"/>
    </row>
    <row r="494" spans="3:4" x14ac:dyDescent="0.2">
      <c r="C494" s="23"/>
      <c r="D494" s="23"/>
    </row>
    <row r="495" spans="3:4" x14ac:dyDescent="0.2">
      <c r="C495" s="23"/>
      <c r="D495" s="23"/>
    </row>
    <row r="496" spans="3:4" x14ac:dyDescent="0.2">
      <c r="C496" s="23"/>
      <c r="D496" s="23"/>
    </row>
    <row r="497" spans="3:4" x14ac:dyDescent="0.2">
      <c r="C497" s="23"/>
      <c r="D497" s="23"/>
    </row>
    <row r="498" spans="3:4" x14ac:dyDescent="0.2">
      <c r="C498" s="23"/>
      <c r="D498" s="23"/>
    </row>
    <row r="499" spans="3:4" x14ac:dyDescent="0.2">
      <c r="C499" s="23"/>
      <c r="D499" s="23"/>
    </row>
    <row r="500" spans="3:4" x14ac:dyDescent="0.2">
      <c r="C500" s="23"/>
      <c r="D500" s="23"/>
    </row>
    <row r="501" spans="3:4" x14ac:dyDescent="0.2">
      <c r="C501" s="23"/>
      <c r="D501" s="23"/>
    </row>
    <row r="502" spans="3:4" x14ac:dyDescent="0.2">
      <c r="C502" s="23"/>
      <c r="D502" s="23"/>
    </row>
    <row r="503" spans="3:4" x14ac:dyDescent="0.2">
      <c r="C503" s="23"/>
      <c r="D503" s="23"/>
    </row>
    <row r="504" spans="3:4" x14ac:dyDescent="0.2">
      <c r="C504" s="23"/>
      <c r="D504" s="23"/>
    </row>
    <row r="505" spans="3:4" x14ac:dyDescent="0.2">
      <c r="C505" s="23"/>
      <c r="D505" s="23"/>
    </row>
    <row r="506" spans="3:4" x14ac:dyDescent="0.2">
      <c r="C506" s="23"/>
      <c r="D506" s="23"/>
    </row>
    <row r="507" spans="3:4" x14ac:dyDescent="0.2">
      <c r="C507" s="23"/>
      <c r="D507" s="23"/>
    </row>
    <row r="508" spans="3:4" x14ac:dyDescent="0.2">
      <c r="C508" s="23"/>
      <c r="D508" s="23"/>
    </row>
    <row r="509" spans="3:4" x14ac:dyDescent="0.2">
      <c r="C509" s="23"/>
      <c r="D509" s="23"/>
    </row>
    <row r="510" spans="3:4" x14ac:dyDescent="0.2">
      <c r="C510" s="23"/>
      <c r="D510" s="23"/>
    </row>
    <row r="511" spans="3:4" x14ac:dyDescent="0.2">
      <c r="C511" s="23"/>
      <c r="D511" s="23"/>
    </row>
    <row r="512" spans="3:4" x14ac:dyDescent="0.2">
      <c r="C512" s="23"/>
      <c r="D512" s="23"/>
    </row>
    <row r="513" spans="3:4" x14ac:dyDescent="0.2">
      <c r="C513" s="23"/>
      <c r="D513" s="23"/>
    </row>
    <row r="514" spans="3:4" x14ac:dyDescent="0.2">
      <c r="C514" s="23"/>
      <c r="D514" s="23"/>
    </row>
    <row r="515" spans="3:4" x14ac:dyDescent="0.2">
      <c r="C515" s="23"/>
      <c r="D515" s="23"/>
    </row>
    <row r="516" spans="3:4" x14ac:dyDescent="0.2">
      <c r="C516" s="23"/>
      <c r="D516" s="23"/>
    </row>
    <row r="517" spans="3:4" x14ac:dyDescent="0.2">
      <c r="C517" s="23"/>
      <c r="D517" s="23"/>
    </row>
    <row r="518" spans="3:4" x14ac:dyDescent="0.2">
      <c r="C518" s="23"/>
      <c r="D518" s="23"/>
    </row>
    <row r="519" spans="3:4" x14ac:dyDescent="0.2">
      <c r="C519" s="23"/>
      <c r="D519" s="23"/>
    </row>
    <row r="520" spans="3:4" x14ac:dyDescent="0.2">
      <c r="C520" s="23"/>
      <c r="D520" s="23"/>
    </row>
    <row r="521" spans="3:4" x14ac:dyDescent="0.2">
      <c r="C521" s="23"/>
      <c r="D521" s="23"/>
    </row>
    <row r="522" spans="3:4" x14ac:dyDescent="0.2">
      <c r="C522" s="23"/>
      <c r="D522" s="23"/>
    </row>
    <row r="523" spans="3:4" x14ac:dyDescent="0.2">
      <c r="C523" s="23"/>
      <c r="D523" s="23"/>
    </row>
    <row r="524" spans="3:4" x14ac:dyDescent="0.2">
      <c r="C524" s="23"/>
      <c r="D524" s="23"/>
    </row>
    <row r="525" spans="3:4" x14ac:dyDescent="0.2">
      <c r="C525" s="23"/>
      <c r="D525" s="23"/>
    </row>
    <row r="526" spans="3:4" x14ac:dyDescent="0.2">
      <c r="C526" s="23"/>
      <c r="D526" s="23"/>
    </row>
    <row r="527" spans="3:4" x14ac:dyDescent="0.2">
      <c r="C527" s="23"/>
      <c r="D527" s="23"/>
    </row>
    <row r="528" spans="3:4" x14ac:dyDescent="0.2">
      <c r="C528" s="23"/>
      <c r="D528" s="23"/>
    </row>
    <row r="529" spans="3:4" x14ac:dyDescent="0.2">
      <c r="C529" s="23"/>
      <c r="D529" s="23"/>
    </row>
    <row r="530" spans="3:4" x14ac:dyDescent="0.2">
      <c r="C530" s="23"/>
      <c r="D530" s="23"/>
    </row>
    <row r="531" spans="3:4" x14ac:dyDescent="0.2">
      <c r="C531" s="23"/>
      <c r="D531" s="23"/>
    </row>
    <row r="532" spans="3:4" x14ac:dyDescent="0.2">
      <c r="C532" s="23"/>
      <c r="D532" s="23"/>
    </row>
    <row r="533" spans="3:4" x14ac:dyDescent="0.2">
      <c r="C533" s="23"/>
      <c r="D533" s="23"/>
    </row>
    <row r="534" spans="3:4" x14ac:dyDescent="0.2">
      <c r="C534" s="23"/>
      <c r="D534" s="23"/>
    </row>
    <row r="535" spans="3:4" x14ac:dyDescent="0.2">
      <c r="C535" s="23"/>
      <c r="D535" s="23"/>
    </row>
    <row r="536" spans="3:4" x14ac:dyDescent="0.2">
      <c r="C536" s="23"/>
      <c r="D536" s="23"/>
    </row>
    <row r="537" spans="3:4" x14ac:dyDescent="0.2">
      <c r="C537" s="23"/>
      <c r="D537" s="23"/>
    </row>
    <row r="538" spans="3:4" x14ac:dyDescent="0.2">
      <c r="C538" s="23"/>
      <c r="D538" s="23"/>
    </row>
    <row r="539" spans="3:4" x14ac:dyDescent="0.2">
      <c r="C539" s="23"/>
      <c r="D539" s="23"/>
    </row>
    <row r="540" spans="3:4" x14ac:dyDescent="0.2">
      <c r="C540" s="23"/>
      <c r="D540" s="23"/>
    </row>
    <row r="541" spans="3:4" x14ac:dyDescent="0.2">
      <c r="C541" s="23"/>
      <c r="D541" s="23"/>
    </row>
    <row r="542" spans="3:4" x14ac:dyDescent="0.2">
      <c r="C542" s="23"/>
      <c r="D542" s="23"/>
    </row>
    <row r="543" spans="3:4" x14ac:dyDescent="0.2">
      <c r="C543" s="23"/>
      <c r="D543" s="23"/>
    </row>
    <row r="544" spans="3:4" x14ac:dyDescent="0.2">
      <c r="C544" s="23"/>
      <c r="D544" s="23"/>
    </row>
    <row r="545" spans="3:4" x14ac:dyDescent="0.2">
      <c r="C545" s="23"/>
      <c r="D545" s="23"/>
    </row>
    <row r="546" spans="3:4" x14ac:dyDescent="0.2">
      <c r="C546" s="23"/>
      <c r="D546" s="23"/>
    </row>
    <row r="547" spans="3:4" x14ac:dyDescent="0.2">
      <c r="C547" s="23"/>
      <c r="D547" s="23"/>
    </row>
    <row r="548" spans="3:4" x14ac:dyDescent="0.2">
      <c r="C548" s="23"/>
      <c r="D548" s="23"/>
    </row>
    <row r="549" spans="3:4" x14ac:dyDescent="0.2">
      <c r="C549" s="23"/>
      <c r="D549" s="23"/>
    </row>
    <row r="550" spans="3:4" x14ac:dyDescent="0.2">
      <c r="C550" s="23"/>
      <c r="D550" s="23"/>
    </row>
    <row r="551" spans="3:4" x14ac:dyDescent="0.2">
      <c r="C551" s="23"/>
      <c r="D551" s="23"/>
    </row>
    <row r="552" spans="3:4" x14ac:dyDescent="0.2">
      <c r="C552" s="23"/>
      <c r="D552" s="23"/>
    </row>
    <row r="553" spans="3:4" x14ac:dyDescent="0.2">
      <c r="C553" s="23"/>
      <c r="D553" s="23"/>
    </row>
    <row r="554" spans="3:4" x14ac:dyDescent="0.2">
      <c r="C554" s="23"/>
      <c r="D554" s="23"/>
    </row>
    <row r="555" spans="3:4" x14ac:dyDescent="0.2">
      <c r="C555" s="23"/>
      <c r="D555" s="23"/>
    </row>
    <row r="556" spans="3:4" x14ac:dyDescent="0.2">
      <c r="C556" s="23"/>
      <c r="D556" s="23"/>
    </row>
    <row r="557" spans="3:4" x14ac:dyDescent="0.2">
      <c r="C557" s="23"/>
      <c r="D557" s="23"/>
    </row>
    <row r="558" spans="3:4" x14ac:dyDescent="0.2">
      <c r="C558" s="23"/>
      <c r="D558" s="23"/>
    </row>
    <row r="559" spans="3:4" x14ac:dyDescent="0.2">
      <c r="C559" s="23"/>
      <c r="D559" s="23"/>
    </row>
    <row r="560" spans="3:4" x14ac:dyDescent="0.2">
      <c r="C560" s="23"/>
      <c r="D560" s="23"/>
    </row>
    <row r="561" spans="3:4" x14ac:dyDescent="0.2">
      <c r="C561" s="23"/>
      <c r="D561" s="23"/>
    </row>
    <row r="562" spans="3:4" x14ac:dyDescent="0.2">
      <c r="C562" s="23"/>
      <c r="D562" s="23"/>
    </row>
    <row r="563" spans="3:4" x14ac:dyDescent="0.2">
      <c r="C563" s="23"/>
      <c r="D563" s="23"/>
    </row>
    <row r="564" spans="3:4" x14ac:dyDescent="0.2">
      <c r="C564" s="23"/>
      <c r="D564" s="23"/>
    </row>
    <row r="565" spans="3:4" x14ac:dyDescent="0.2">
      <c r="C565" s="23"/>
      <c r="D565" s="23"/>
    </row>
    <row r="566" spans="3:4" x14ac:dyDescent="0.2">
      <c r="C566" s="23"/>
      <c r="D566" s="23"/>
    </row>
    <row r="567" spans="3:4" x14ac:dyDescent="0.2">
      <c r="C567" s="23"/>
      <c r="D567" s="23"/>
    </row>
    <row r="568" spans="3:4" x14ac:dyDescent="0.2">
      <c r="C568" s="23"/>
      <c r="D568" s="23"/>
    </row>
    <row r="569" spans="3:4" x14ac:dyDescent="0.2">
      <c r="C569" s="23"/>
      <c r="D569" s="23"/>
    </row>
    <row r="570" spans="3:4" x14ac:dyDescent="0.2">
      <c r="C570" s="23"/>
      <c r="D570" s="23"/>
    </row>
    <row r="571" spans="3:4" x14ac:dyDescent="0.2">
      <c r="C571" s="23"/>
      <c r="D571" s="23"/>
    </row>
    <row r="572" spans="3:4" x14ac:dyDescent="0.2">
      <c r="C572" s="23"/>
      <c r="D572" s="23"/>
    </row>
    <row r="573" spans="3:4" x14ac:dyDescent="0.2">
      <c r="C573" s="23"/>
      <c r="D573" s="23"/>
    </row>
    <row r="574" spans="3:4" x14ac:dyDescent="0.2">
      <c r="C574" s="23"/>
      <c r="D574" s="23"/>
    </row>
    <row r="575" spans="3:4" x14ac:dyDescent="0.2">
      <c r="C575" s="23"/>
      <c r="D575" s="23"/>
    </row>
    <row r="576" spans="3:4" x14ac:dyDescent="0.2">
      <c r="C576" s="23"/>
      <c r="D576" s="23"/>
    </row>
    <row r="577" spans="3:4" x14ac:dyDescent="0.2">
      <c r="C577" s="23"/>
      <c r="D577" s="23"/>
    </row>
    <row r="578" spans="3:4" x14ac:dyDescent="0.2">
      <c r="C578" s="23"/>
      <c r="D578" s="23"/>
    </row>
    <row r="579" spans="3:4" x14ac:dyDescent="0.2">
      <c r="C579" s="23"/>
      <c r="D579" s="23"/>
    </row>
    <row r="580" spans="3:4" x14ac:dyDescent="0.2">
      <c r="C580" s="23"/>
      <c r="D580" s="23"/>
    </row>
    <row r="581" spans="3:4" x14ac:dyDescent="0.2">
      <c r="C581" s="23"/>
      <c r="D581" s="23"/>
    </row>
    <row r="582" spans="3:4" x14ac:dyDescent="0.2">
      <c r="C582" s="23"/>
      <c r="D582" s="23"/>
    </row>
    <row r="583" spans="3:4" x14ac:dyDescent="0.2">
      <c r="C583" s="23"/>
      <c r="D583" s="23"/>
    </row>
    <row r="584" spans="3:4" x14ac:dyDescent="0.2">
      <c r="C584" s="23"/>
      <c r="D584" s="23"/>
    </row>
    <row r="585" spans="3:4" x14ac:dyDescent="0.2">
      <c r="C585" s="23"/>
      <c r="D585" s="23"/>
    </row>
    <row r="586" spans="3:4" x14ac:dyDescent="0.2">
      <c r="C586" s="23"/>
      <c r="D586" s="23"/>
    </row>
    <row r="587" spans="3:4" x14ac:dyDescent="0.2">
      <c r="C587" s="23"/>
      <c r="D587" s="23"/>
    </row>
    <row r="588" spans="3:4" x14ac:dyDescent="0.2">
      <c r="C588" s="23"/>
      <c r="D588" s="23"/>
    </row>
    <row r="589" spans="3:4" x14ac:dyDescent="0.2">
      <c r="C589" s="23"/>
      <c r="D589" s="23"/>
    </row>
    <row r="590" spans="3:4" x14ac:dyDescent="0.2">
      <c r="C590" s="23"/>
      <c r="D590" s="23"/>
    </row>
    <row r="591" spans="3:4" x14ac:dyDescent="0.2">
      <c r="C591" s="23"/>
      <c r="D591" s="23"/>
    </row>
    <row r="592" spans="3:4" x14ac:dyDescent="0.2">
      <c r="C592" s="23"/>
      <c r="D592" s="23"/>
    </row>
    <row r="593" spans="3:4" x14ac:dyDescent="0.2">
      <c r="C593" s="23"/>
      <c r="D593" s="23"/>
    </row>
    <row r="594" spans="3:4" x14ac:dyDescent="0.2">
      <c r="C594" s="23"/>
      <c r="D594" s="23"/>
    </row>
    <row r="595" spans="3:4" x14ac:dyDescent="0.2">
      <c r="C595" s="23"/>
      <c r="D595" s="23"/>
    </row>
    <row r="596" spans="3:4" x14ac:dyDescent="0.2">
      <c r="C596" s="23"/>
      <c r="D596" s="23"/>
    </row>
    <row r="597" spans="3:4" x14ac:dyDescent="0.2">
      <c r="C597" s="23"/>
      <c r="D597" s="23"/>
    </row>
    <row r="598" spans="3:4" x14ac:dyDescent="0.2">
      <c r="C598" s="23"/>
      <c r="D598" s="23"/>
    </row>
    <row r="599" spans="3:4" x14ac:dyDescent="0.2">
      <c r="C599" s="23"/>
      <c r="D599" s="23"/>
    </row>
    <row r="600" spans="3:4" x14ac:dyDescent="0.2">
      <c r="C600" s="23"/>
      <c r="D600" s="23"/>
    </row>
    <row r="601" spans="3:4" x14ac:dyDescent="0.2">
      <c r="C601" s="23"/>
      <c r="D601" s="23"/>
    </row>
    <row r="602" spans="3:4" x14ac:dyDescent="0.2">
      <c r="C602" s="23"/>
      <c r="D602" s="23"/>
    </row>
    <row r="603" spans="3:4" x14ac:dyDescent="0.2">
      <c r="C603" s="23"/>
      <c r="D603" s="23"/>
    </row>
    <row r="604" spans="3:4" x14ac:dyDescent="0.2">
      <c r="C604" s="23"/>
      <c r="D604" s="23"/>
    </row>
    <row r="605" spans="3:4" x14ac:dyDescent="0.2">
      <c r="C605" s="23"/>
      <c r="D605" s="23"/>
    </row>
    <row r="606" spans="3:4" x14ac:dyDescent="0.2">
      <c r="C606" s="23"/>
      <c r="D606" s="23"/>
    </row>
    <row r="607" spans="3:4" x14ac:dyDescent="0.2">
      <c r="C607" s="23"/>
      <c r="D607" s="23"/>
    </row>
    <row r="608" spans="3:4" x14ac:dyDescent="0.2">
      <c r="C608" s="23"/>
      <c r="D608" s="23"/>
    </row>
    <row r="609" spans="3:4" x14ac:dyDescent="0.2">
      <c r="C609" s="23"/>
      <c r="D609" s="23"/>
    </row>
    <row r="610" spans="3:4" x14ac:dyDescent="0.2">
      <c r="C610" s="23"/>
      <c r="D610" s="23"/>
    </row>
    <row r="611" spans="3:4" x14ac:dyDescent="0.2">
      <c r="C611" s="23"/>
      <c r="D611" s="23"/>
    </row>
    <row r="612" spans="3:4" x14ac:dyDescent="0.2">
      <c r="C612" s="23"/>
      <c r="D612" s="23"/>
    </row>
    <row r="613" spans="3:4" x14ac:dyDescent="0.2">
      <c r="C613" s="23"/>
      <c r="D613" s="23"/>
    </row>
    <row r="614" spans="3:4" x14ac:dyDescent="0.2">
      <c r="C614" s="23"/>
      <c r="D614" s="23"/>
    </row>
    <row r="615" spans="3:4" x14ac:dyDescent="0.2">
      <c r="C615" s="23"/>
      <c r="D615" s="23"/>
    </row>
    <row r="616" spans="3:4" x14ac:dyDescent="0.2">
      <c r="C616" s="23"/>
      <c r="D616" s="23"/>
    </row>
    <row r="617" spans="3:4" x14ac:dyDescent="0.2">
      <c r="C617" s="23"/>
      <c r="D617" s="23"/>
    </row>
    <row r="618" spans="3:4" x14ac:dyDescent="0.2">
      <c r="C618" s="23"/>
      <c r="D618" s="23"/>
    </row>
    <row r="619" spans="3:4" x14ac:dyDescent="0.2">
      <c r="C619" s="23"/>
      <c r="D619" s="23"/>
    </row>
    <row r="620" spans="3:4" x14ac:dyDescent="0.2">
      <c r="C620" s="23"/>
      <c r="D620" s="23"/>
    </row>
    <row r="621" spans="3:4" x14ac:dyDescent="0.2">
      <c r="C621" s="23"/>
      <c r="D621" s="23"/>
    </row>
    <row r="622" spans="3:4" x14ac:dyDescent="0.2">
      <c r="C622" s="23"/>
      <c r="D622" s="23"/>
    </row>
    <row r="623" spans="3:4" x14ac:dyDescent="0.2">
      <c r="C623" s="23"/>
      <c r="D623" s="23"/>
    </row>
    <row r="624" spans="3:4" x14ac:dyDescent="0.2">
      <c r="C624" s="23"/>
      <c r="D624" s="23"/>
    </row>
    <row r="625" spans="3:4" x14ac:dyDescent="0.2">
      <c r="C625" s="23"/>
      <c r="D625" s="23"/>
    </row>
    <row r="626" spans="3:4" x14ac:dyDescent="0.2">
      <c r="C626" s="23"/>
      <c r="D626" s="23"/>
    </row>
    <row r="627" spans="3:4" x14ac:dyDescent="0.2">
      <c r="C627" s="23"/>
      <c r="D627" s="23"/>
    </row>
    <row r="628" spans="3:4" x14ac:dyDescent="0.2">
      <c r="C628" s="23"/>
      <c r="D628" s="23"/>
    </row>
    <row r="629" spans="3:4" x14ac:dyDescent="0.2">
      <c r="C629" s="23"/>
      <c r="D629" s="23"/>
    </row>
    <row r="630" spans="3:4" x14ac:dyDescent="0.2">
      <c r="C630" s="23"/>
      <c r="D630" s="23"/>
    </row>
    <row r="631" spans="3:4" x14ac:dyDescent="0.2">
      <c r="C631" s="23"/>
      <c r="D631" s="23"/>
    </row>
    <row r="632" spans="3:4" x14ac:dyDescent="0.2">
      <c r="C632" s="23"/>
      <c r="D632" s="23"/>
    </row>
    <row r="633" spans="3:4" x14ac:dyDescent="0.2">
      <c r="C633" s="23"/>
      <c r="D633" s="23"/>
    </row>
    <row r="634" spans="3:4" x14ac:dyDescent="0.2">
      <c r="C634" s="23"/>
      <c r="D634" s="23"/>
    </row>
    <row r="635" spans="3:4" x14ac:dyDescent="0.2">
      <c r="C635" s="23"/>
      <c r="D635" s="23"/>
    </row>
    <row r="636" spans="3:4" x14ac:dyDescent="0.2">
      <c r="C636" s="23"/>
      <c r="D636" s="23"/>
    </row>
    <row r="637" spans="3:4" x14ac:dyDescent="0.2">
      <c r="C637" s="23"/>
      <c r="D637" s="23"/>
    </row>
    <row r="638" spans="3:4" x14ac:dyDescent="0.2">
      <c r="C638" s="23"/>
      <c r="D638" s="23"/>
    </row>
    <row r="639" spans="3:4" x14ac:dyDescent="0.2">
      <c r="C639" s="23"/>
      <c r="D639" s="23"/>
    </row>
    <row r="640" spans="3:4" x14ac:dyDescent="0.2">
      <c r="C640" s="23"/>
      <c r="D640" s="23"/>
    </row>
    <row r="641" spans="3:4" x14ac:dyDescent="0.2">
      <c r="C641" s="23"/>
      <c r="D641" s="23"/>
    </row>
    <row r="642" spans="3:4" x14ac:dyDescent="0.2">
      <c r="C642" s="23"/>
      <c r="D642" s="23"/>
    </row>
    <row r="643" spans="3:4" x14ac:dyDescent="0.2">
      <c r="C643" s="23"/>
      <c r="D643" s="23"/>
    </row>
    <row r="644" spans="3:4" x14ac:dyDescent="0.2">
      <c r="C644" s="23"/>
      <c r="D644" s="23"/>
    </row>
    <row r="645" spans="3:4" x14ac:dyDescent="0.2">
      <c r="C645" s="23"/>
      <c r="D645" s="23"/>
    </row>
    <row r="646" spans="3:4" x14ac:dyDescent="0.2">
      <c r="C646" s="23"/>
      <c r="D646" s="23"/>
    </row>
    <row r="647" spans="3:4" x14ac:dyDescent="0.2">
      <c r="C647" s="23"/>
      <c r="D647" s="23"/>
    </row>
    <row r="648" spans="3:4" x14ac:dyDescent="0.2">
      <c r="C648" s="23"/>
      <c r="D648" s="23"/>
    </row>
    <row r="649" spans="3:4" x14ac:dyDescent="0.2">
      <c r="C649" s="23"/>
      <c r="D649" s="23"/>
    </row>
    <row r="650" spans="3:4" x14ac:dyDescent="0.2">
      <c r="C650" s="23"/>
      <c r="D650" s="23"/>
    </row>
    <row r="651" spans="3:4" x14ac:dyDescent="0.2">
      <c r="C651" s="23"/>
      <c r="D651" s="23"/>
    </row>
    <row r="652" spans="3:4" x14ac:dyDescent="0.2">
      <c r="C652" s="23"/>
      <c r="D652" s="23"/>
    </row>
    <row r="653" spans="3:4" x14ac:dyDescent="0.2">
      <c r="C653" s="23"/>
      <c r="D653" s="23"/>
    </row>
    <row r="654" spans="3:4" x14ac:dyDescent="0.2">
      <c r="C654" s="23"/>
      <c r="D654" s="23"/>
    </row>
    <row r="655" spans="3:4" x14ac:dyDescent="0.2">
      <c r="C655" s="23"/>
      <c r="D655" s="23"/>
    </row>
    <row r="656" spans="3:4" x14ac:dyDescent="0.2">
      <c r="C656" s="23"/>
      <c r="D656" s="23"/>
    </row>
    <row r="657" spans="3:4" x14ac:dyDescent="0.2">
      <c r="C657" s="23"/>
      <c r="D657" s="23"/>
    </row>
    <row r="658" spans="3:4" x14ac:dyDescent="0.2">
      <c r="C658" s="23"/>
      <c r="D658" s="23"/>
    </row>
    <row r="659" spans="3:4" x14ac:dyDescent="0.2">
      <c r="C659" s="23"/>
      <c r="D659" s="23"/>
    </row>
    <row r="660" spans="3:4" x14ac:dyDescent="0.2">
      <c r="C660" s="23"/>
      <c r="D660" s="23"/>
    </row>
    <row r="661" spans="3:4" x14ac:dyDescent="0.2">
      <c r="C661" s="23"/>
      <c r="D661" s="23"/>
    </row>
    <row r="662" spans="3:4" x14ac:dyDescent="0.2">
      <c r="C662" s="23"/>
      <c r="D662" s="23"/>
    </row>
    <row r="663" spans="3:4" x14ac:dyDescent="0.2">
      <c r="C663" s="23"/>
      <c r="D663" s="23"/>
    </row>
    <row r="664" spans="3:4" x14ac:dyDescent="0.2">
      <c r="C664" s="23"/>
      <c r="D664" s="23"/>
    </row>
    <row r="665" spans="3:4" x14ac:dyDescent="0.2">
      <c r="C665" s="23"/>
      <c r="D665" s="23"/>
    </row>
    <row r="666" spans="3:4" x14ac:dyDescent="0.2">
      <c r="C666" s="23"/>
      <c r="D666" s="23"/>
    </row>
    <row r="667" spans="3:4" x14ac:dyDescent="0.2">
      <c r="C667" s="23"/>
      <c r="D667" s="23"/>
    </row>
    <row r="668" spans="3:4" x14ac:dyDescent="0.2">
      <c r="C668" s="23"/>
      <c r="D668" s="23"/>
    </row>
    <row r="669" spans="3:4" x14ac:dyDescent="0.2">
      <c r="C669" s="23"/>
      <c r="D669" s="23"/>
    </row>
    <row r="670" spans="3:4" x14ac:dyDescent="0.2">
      <c r="C670" s="23"/>
      <c r="D670" s="23"/>
    </row>
    <row r="671" spans="3:4" x14ac:dyDescent="0.2">
      <c r="C671" s="23"/>
      <c r="D671" s="23"/>
    </row>
    <row r="672" spans="3:4" x14ac:dyDescent="0.2">
      <c r="C672" s="23"/>
      <c r="D672" s="23"/>
    </row>
    <row r="673" spans="3:4" x14ac:dyDescent="0.2">
      <c r="C673" s="23"/>
      <c r="D673" s="23"/>
    </row>
    <row r="674" spans="3:4" x14ac:dyDescent="0.2">
      <c r="C674" s="23"/>
      <c r="D674" s="23"/>
    </row>
    <row r="675" spans="3:4" x14ac:dyDescent="0.2">
      <c r="C675" s="23"/>
      <c r="D675" s="23"/>
    </row>
    <row r="676" spans="3:4" x14ac:dyDescent="0.2">
      <c r="C676" s="23"/>
      <c r="D676" s="23"/>
    </row>
    <row r="677" spans="3:4" x14ac:dyDescent="0.2">
      <c r="C677" s="23"/>
      <c r="D677" s="23"/>
    </row>
    <row r="678" spans="3:4" x14ac:dyDescent="0.2">
      <c r="C678" s="23"/>
      <c r="D678" s="23"/>
    </row>
    <row r="679" spans="3:4" x14ac:dyDescent="0.2">
      <c r="C679" s="23"/>
      <c r="D679" s="23"/>
    </row>
    <row r="680" spans="3:4" x14ac:dyDescent="0.2">
      <c r="C680" s="23"/>
      <c r="D680" s="23"/>
    </row>
    <row r="681" spans="3:4" x14ac:dyDescent="0.2">
      <c r="C681" s="23"/>
      <c r="D681" s="23"/>
    </row>
    <row r="682" spans="3:4" x14ac:dyDescent="0.2">
      <c r="C682" s="23"/>
      <c r="D682" s="23"/>
    </row>
    <row r="683" spans="3:4" x14ac:dyDescent="0.2">
      <c r="C683" s="23"/>
      <c r="D683" s="23"/>
    </row>
    <row r="684" spans="3:4" x14ac:dyDescent="0.2">
      <c r="C684" s="23"/>
      <c r="D684" s="23"/>
    </row>
    <row r="685" spans="3:4" x14ac:dyDescent="0.2">
      <c r="C685" s="23"/>
      <c r="D685" s="23"/>
    </row>
    <row r="686" spans="3:4" x14ac:dyDescent="0.2">
      <c r="C686" s="23"/>
      <c r="D686" s="23"/>
    </row>
    <row r="687" spans="3:4" x14ac:dyDescent="0.2">
      <c r="C687" s="23"/>
      <c r="D687" s="23"/>
    </row>
    <row r="688" spans="3:4" x14ac:dyDescent="0.2">
      <c r="C688" s="23"/>
      <c r="D688" s="23"/>
    </row>
    <row r="689" spans="3:4" x14ac:dyDescent="0.2">
      <c r="C689" s="23"/>
      <c r="D689" s="23"/>
    </row>
    <row r="690" spans="3:4" x14ac:dyDescent="0.2">
      <c r="C690" s="23"/>
      <c r="D690" s="23"/>
    </row>
    <row r="691" spans="3:4" x14ac:dyDescent="0.2">
      <c r="C691" s="23"/>
      <c r="D691" s="23"/>
    </row>
    <row r="692" spans="3:4" x14ac:dyDescent="0.2">
      <c r="C692" s="23"/>
      <c r="D692" s="23"/>
    </row>
    <row r="693" spans="3:4" x14ac:dyDescent="0.2">
      <c r="C693" s="23"/>
      <c r="D693" s="23"/>
    </row>
    <row r="694" spans="3:4" x14ac:dyDescent="0.2">
      <c r="C694" s="23"/>
      <c r="D694" s="23"/>
    </row>
    <row r="695" spans="3:4" x14ac:dyDescent="0.2">
      <c r="C695" s="23"/>
      <c r="D695" s="23"/>
    </row>
    <row r="696" spans="3:4" x14ac:dyDescent="0.2">
      <c r="C696" s="23"/>
      <c r="D696" s="23"/>
    </row>
    <row r="697" spans="3:4" x14ac:dyDescent="0.2">
      <c r="C697" s="23"/>
      <c r="D697" s="23"/>
    </row>
    <row r="698" spans="3:4" x14ac:dyDescent="0.2">
      <c r="C698" s="23"/>
      <c r="D698" s="23"/>
    </row>
    <row r="699" spans="3:4" x14ac:dyDescent="0.2">
      <c r="C699" s="23"/>
      <c r="D699" s="23"/>
    </row>
    <row r="700" spans="3:4" x14ac:dyDescent="0.2">
      <c r="C700" s="23"/>
      <c r="D700" s="23"/>
    </row>
    <row r="701" spans="3:4" x14ac:dyDescent="0.2">
      <c r="C701" s="23"/>
      <c r="D701" s="23"/>
    </row>
    <row r="702" spans="3:4" x14ac:dyDescent="0.2">
      <c r="C702" s="23"/>
      <c r="D702" s="23"/>
    </row>
    <row r="703" spans="3:4" x14ac:dyDescent="0.2">
      <c r="C703" s="23"/>
      <c r="D703" s="23"/>
    </row>
    <row r="704" spans="3:4" x14ac:dyDescent="0.2">
      <c r="C704" s="23"/>
      <c r="D704" s="23"/>
    </row>
    <row r="705" spans="3:4" x14ac:dyDescent="0.2">
      <c r="C705" s="23"/>
      <c r="D705" s="23"/>
    </row>
    <row r="706" spans="3:4" x14ac:dyDescent="0.2">
      <c r="C706" s="23"/>
      <c r="D706" s="23"/>
    </row>
    <row r="707" spans="3:4" x14ac:dyDescent="0.2">
      <c r="C707" s="23"/>
      <c r="D707" s="23"/>
    </row>
    <row r="708" spans="3:4" x14ac:dyDescent="0.2">
      <c r="C708" s="23"/>
      <c r="D708" s="23"/>
    </row>
    <row r="709" spans="3:4" x14ac:dyDescent="0.2">
      <c r="C709" s="23"/>
      <c r="D709" s="23"/>
    </row>
    <row r="710" spans="3:4" x14ac:dyDescent="0.2">
      <c r="C710" s="23"/>
      <c r="D710" s="23"/>
    </row>
    <row r="711" spans="3:4" x14ac:dyDescent="0.2">
      <c r="C711" s="23"/>
      <c r="D711" s="23"/>
    </row>
    <row r="712" spans="3:4" x14ac:dyDescent="0.2">
      <c r="C712" s="23"/>
      <c r="D712" s="23"/>
    </row>
    <row r="713" spans="3:4" x14ac:dyDescent="0.2">
      <c r="C713" s="23"/>
      <c r="D713" s="23"/>
    </row>
    <row r="714" spans="3:4" x14ac:dyDescent="0.2">
      <c r="C714" s="23"/>
      <c r="D714" s="23"/>
    </row>
    <row r="715" spans="3:4" x14ac:dyDescent="0.2">
      <c r="C715" s="23"/>
      <c r="D715" s="23"/>
    </row>
    <row r="716" spans="3:4" x14ac:dyDescent="0.2">
      <c r="C716" s="23"/>
      <c r="D716" s="23"/>
    </row>
    <row r="717" spans="3:4" x14ac:dyDescent="0.2">
      <c r="C717" s="23"/>
      <c r="D717" s="23"/>
    </row>
    <row r="718" spans="3:4" x14ac:dyDescent="0.2">
      <c r="C718" s="23"/>
      <c r="D718" s="23"/>
    </row>
    <row r="719" spans="3:4" x14ac:dyDescent="0.2">
      <c r="C719" s="23"/>
      <c r="D719" s="23"/>
    </row>
    <row r="720" spans="3:4" x14ac:dyDescent="0.2">
      <c r="C720" s="23"/>
      <c r="D720" s="23"/>
    </row>
    <row r="721" spans="3:4" x14ac:dyDescent="0.2">
      <c r="C721" s="23"/>
      <c r="D721" s="23"/>
    </row>
    <row r="722" spans="3:4" x14ac:dyDescent="0.2">
      <c r="C722" s="23"/>
      <c r="D722" s="23"/>
    </row>
    <row r="723" spans="3:4" x14ac:dyDescent="0.2">
      <c r="C723" s="23"/>
      <c r="D723" s="23"/>
    </row>
    <row r="724" spans="3:4" x14ac:dyDescent="0.2">
      <c r="C724" s="23"/>
      <c r="D724" s="23"/>
    </row>
    <row r="725" spans="3:4" x14ac:dyDescent="0.2">
      <c r="C725" s="23"/>
      <c r="D725" s="23"/>
    </row>
    <row r="726" spans="3:4" x14ac:dyDescent="0.2">
      <c r="C726" s="23"/>
      <c r="D726" s="23"/>
    </row>
    <row r="727" spans="3:4" x14ac:dyDescent="0.2">
      <c r="C727" s="23"/>
      <c r="D727" s="23"/>
    </row>
    <row r="728" spans="3:4" x14ac:dyDescent="0.2">
      <c r="C728" s="23"/>
      <c r="D728" s="23"/>
    </row>
    <row r="729" spans="3:4" x14ac:dyDescent="0.2">
      <c r="C729" s="23"/>
      <c r="D729" s="23"/>
    </row>
    <row r="730" spans="3:4" x14ac:dyDescent="0.2">
      <c r="C730" s="23"/>
      <c r="D730" s="23"/>
    </row>
    <row r="731" spans="3:4" x14ac:dyDescent="0.2">
      <c r="C731" s="23"/>
      <c r="D731" s="23"/>
    </row>
    <row r="732" spans="3:4" x14ac:dyDescent="0.2">
      <c r="C732" s="23"/>
      <c r="D732" s="23"/>
    </row>
    <row r="733" spans="3:4" x14ac:dyDescent="0.2">
      <c r="C733" s="23"/>
      <c r="D733" s="23"/>
    </row>
    <row r="734" spans="3:4" x14ac:dyDescent="0.2">
      <c r="C734" s="23"/>
      <c r="D734" s="23"/>
    </row>
    <row r="735" spans="3:4" x14ac:dyDescent="0.2">
      <c r="C735" s="23"/>
      <c r="D735" s="23"/>
    </row>
    <row r="736" spans="3:4" x14ac:dyDescent="0.2">
      <c r="C736" s="23"/>
      <c r="D736" s="23"/>
    </row>
    <row r="737" spans="3:4" x14ac:dyDescent="0.2">
      <c r="C737" s="23"/>
      <c r="D737" s="23"/>
    </row>
    <row r="738" spans="3:4" x14ac:dyDescent="0.2">
      <c r="C738" s="23"/>
      <c r="D738" s="23"/>
    </row>
    <row r="739" spans="3:4" x14ac:dyDescent="0.2">
      <c r="C739" s="23"/>
      <c r="D739" s="23"/>
    </row>
    <row r="740" spans="3:4" x14ac:dyDescent="0.2">
      <c r="C740" s="23"/>
      <c r="D740" s="23"/>
    </row>
    <row r="741" spans="3:4" x14ac:dyDescent="0.2">
      <c r="C741" s="23"/>
      <c r="D741" s="23"/>
    </row>
    <row r="742" spans="3:4" x14ac:dyDescent="0.2">
      <c r="C742" s="23"/>
      <c r="D742" s="23"/>
    </row>
    <row r="743" spans="3:4" x14ac:dyDescent="0.2">
      <c r="C743" s="23"/>
      <c r="D743" s="23"/>
    </row>
    <row r="744" spans="3:4" x14ac:dyDescent="0.2">
      <c r="C744" s="23"/>
      <c r="D744" s="23"/>
    </row>
    <row r="745" spans="3:4" x14ac:dyDescent="0.2">
      <c r="C745" s="23"/>
      <c r="D745" s="23"/>
    </row>
    <row r="746" spans="3:4" x14ac:dyDescent="0.2">
      <c r="C746" s="23"/>
      <c r="D746" s="23"/>
    </row>
    <row r="747" spans="3:4" x14ac:dyDescent="0.2">
      <c r="C747" s="23"/>
      <c r="D747" s="23"/>
    </row>
    <row r="748" spans="3:4" x14ac:dyDescent="0.2">
      <c r="C748" s="23"/>
      <c r="D748" s="23"/>
    </row>
    <row r="749" spans="3:4" x14ac:dyDescent="0.2">
      <c r="C749" s="23"/>
      <c r="D749" s="23"/>
    </row>
    <row r="750" spans="3:4" x14ac:dyDescent="0.2">
      <c r="C750" s="23"/>
      <c r="D750" s="23"/>
    </row>
    <row r="751" spans="3:4" x14ac:dyDescent="0.2">
      <c r="C751" s="23"/>
      <c r="D751" s="23"/>
    </row>
    <row r="752" spans="3:4" x14ac:dyDescent="0.2">
      <c r="C752" s="23"/>
      <c r="D752" s="23"/>
    </row>
    <row r="753" spans="3:4" x14ac:dyDescent="0.2">
      <c r="C753" s="23"/>
      <c r="D753" s="23"/>
    </row>
    <row r="754" spans="3:4" x14ac:dyDescent="0.2">
      <c r="C754" s="23"/>
      <c r="D754" s="23"/>
    </row>
    <row r="755" spans="3:4" x14ac:dyDescent="0.2">
      <c r="C755" s="23"/>
      <c r="D755" s="23"/>
    </row>
    <row r="756" spans="3:4" x14ac:dyDescent="0.2">
      <c r="C756" s="23"/>
      <c r="D756" s="23"/>
    </row>
    <row r="757" spans="3:4" x14ac:dyDescent="0.2">
      <c r="C757" s="23"/>
      <c r="D757" s="23"/>
    </row>
    <row r="758" spans="3:4" x14ac:dyDescent="0.2">
      <c r="C758" s="23"/>
      <c r="D758" s="23"/>
    </row>
    <row r="759" spans="3:4" x14ac:dyDescent="0.2">
      <c r="C759" s="23"/>
      <c r="D759" s="23"/>
    </row>
    <row r="760" spans="3:4" x14ac:dyDescent="0.2">
      <c r="C760" s="23"/>
      <c r="D760" s="23"/>
    </row>
    <row r="761" spans="3:4" x14ac:dyDescent="0.2">
      <c r="C761" s="23"/>
      <c r="D761" s="23"/>
    </row>
    <row r="762" spans="3:4" x14ac:dyDescent="0.2">
      <c r="C762" s="23"/>
      <c r="D762" s="23"/>
    </row>
    <row r="763" spans="3:4" x14ac:dyDescent="0.2">
      <c r="C763" s="23"/>
      <c r="D763" s="23"/>
    </row>
    <row r="764" spans="3:4" x14ac:dyDescent="0.2">
      <c r="C764" s="23"/>
      <c r="D764" s="23"/>
    </row>
    <row r="765" spans="3:4" x14ac:dyDescent="0.2">
      <c r="C765" s="23"/>
      <c r="D765" s="23"/>
    </row>
    <row r="766" spans="3:4" x14ac:dyDescent="0.2">
      <c r="C766" s="23"/>
      <c r="D766" s="23"/>
    </row>
    <row r="767" spans="3:4" x14ac:dyDescent="0.2">
      <c r="C767" s="23"/>
      <c r="D767" s="23"/>
    </row>
    <row r="768" spans="3:4" x14ac:dyDescent="0.2">
      <c r="C768" s="23"/>
      <c r="D768" s="23"/>
    </row>
    <row r="769" spans="3:4" x14ac:dyDescent="0.2">
      <c r="C769" s="23"/>
      <c r="D769" s="23"/>
    </row>
    <row r="770" spans="3:4" x14ac:dyDescent="0.2">
      <c r="C770" s="23"/>
      <c r="D770" s="23"/>
    </row>
    <row r="771" spans="3:4" x14ac:dyDescent="0.2">
      <c r="C771" s="23"/>
      <c r="D771" s="23"/>
    </row>
    <row r="772" spans="3:4" x14ac:dyDescent="0.2">
      <c r="C772" s="23"/>
      <c r="D772" s="23"/>
    </row>
    <row r="773" spans="3:4" x14ac:dyDescent="0.2">
      <c r="C773" s="23"/>
      <c r="D773" s="23"/>
    </row>
    <row r="774" spans="3:4" x14ac:dyDescent="0.2">
      <c r="C774" s="23"/>
      <c r="D774" s="23"/>
    </row>
    <row r="775" spans="3:4" x14ac:dyDescent="0.2">
      <c r="C775" s="23"/>
      <c r="D775" s="23"/>
    </row>
    <row r="776" spans="3:4" x14ac:dyDescent="0.2">
      <c r="C776" s="23"/>
      <c r="D776" s="23"/>
    </row>
    <row r="777" spans="3:4" x14ac:dyDescent="0.2">
      <c r="C777" s="23"/>
      <c r="D777" s="23"/>
    </row>
    <row r="778" spans="3:4" x14ac:dyDescent="0.2">
      <c r="C778" s="23"/>
      <c r="D778" s="23"/>
    </row>
    <row r="779" spans="3:4" x14ac:dyDescent="0.2">
      <c r="C779" s="23"/>
      <c r="D779" s="23"/>
    </row>
    <row r="780" spans="3:4" x14ac:dyDescent="0.2">
      <c r="C780" s="23"/>
      <c r="D780" s="23"/>
    </row>
    <row r="781" spans="3:4" x14ac:dyDescent="0.2">
      <c r="C781" s="23"/>
      <c r="D781" s="23"/>
    </row>
    <row r="782" spans="3:4" x14ac:dyDescent="0.2">
      <c r="C782" s="23"/>
      <c r="D782" s="23"/>
    </row>
    <row r="783" spans="3:4" x14ac:dyDescent="0.2">
      <c r="C783" s="23"/>
      <c r="D783" s="23"/>
    </row>
    <row r="784" spans="3:4" x14ac:dyDescent="0.2">
      <c r="C784" s="23"/>
      <c r="D784" s="23"/>
    </row>
    <row r="785" spans="3:4" x14ac:dyDescent="0.2">
      <c r="C785" s="23"/>
      <c r="D785" s="23"/>
    </row>
    <row r="786" spans="3:4" x14ac:dyDescent="0.2">
      <c r="C786" s="23"/>
      <c r="D786" s="23"/>
    </row>
    <row r="787" spans="3:4" x14ac:dyDescent="0.2">
      <c r="C787" s="23"/>
      <c r="D787" s="23"/>
    </row>
    <row r="788" spans="3:4" x14ac:dyDescent="0.2">
      <c r="C788" s="23"/>
      <c r="D788" s="23"/>
    </row>
    <row r="789" spans="3:4" x14ac:dyDescent="0.2">
      <c r="C789" s="23"/>
      <c r="D789" s="23"/>
    </row>
    <row r="790" spans="3:4" x14ac:dyDescent="0.2">
      <c r="C790" s="23"/>
      <c r="D790" s="23"/>
    </row>
    <row r="791" spans="3:4" x14ac:dyDescent="0.2">
      <c r="C791" s="23"/>
      <c r="D791" s="23"/>
    </row>
    <row r="792" spans="3:4" x14ac:dyDescent="0.2">
      <c r="C792" s="23"/>
      <c r="D792" s="23"/>
    </row>
    <row r="793" spans="3:4" x14ac:dyDescent="0.2">
      <c r="C793" s="23"/>
      <c r="D793" s="23"/>
    </row>
    <row r="794" spans="3:4" x14ac:dyDescent="0.2">
      <c r="C794" s="23"/>
      <c r="D794" s="23"/>
    </row>
    <row r="795" spans="3:4" x14ac:dyDescent="0.2">
      <c r="C795" s="23"/>
      <c r="D795" s="23"/>
    </row>
    <row r="796" spans="3:4" x14ac:dyDescent="0.2">
      <c r="C796" s="23"/>
      <c r="D796" s="23"/>
    </row>
    <row r="797" spans="3:4" x14ac:dyDescent="0.2">
      <c r="C797" s="23"/>
      <c r="D797" s="23"/>
    </row>
    <row r="798" spans="3:4" x14ac:dyDescent="0.2">
      <c r="C798" s="23"/>
      <c r="D798" s="23"/>
    </row>
    <row r="799" spans="3:4" x14ac:dyDescent="0.2">
      <c r="C799" s="23"/>
      <c r="D799" s="23"/>
    </row>
    <row r="800" spans="3:4" x14ac:dyDescent="0.2">
      <c r="C800" s="23"/>
      <c r="D800" s="23"/>
    </row>
    <row r="801" spans="3:4" x14ac:dyDescent="0.2">
      <c r="C801" s="23"/>
      <c r="D801" s="23"/>
    </row>
    <row r="802" spans="3:4" x14ac:dyDescent="0.2">
      <c r="C802" s="23"/>
      <c r="D802" s="23"/>
    </row>
    <row r="803" spans="3:4" x14ac:dyDescent="0.2">
      <c r="C803" s="23"/>
      <c r="D803" s="23"/>
    </row>
    <row r="804" spans="3:4" x14ac:dyDescent="0.2">
      <c r="C804" s="23"/>
      <c r="D804" s="23"/>
    </row>
    <row r="805" spans="3:4" x14ac:dyDescent="0.2">
      <c r="C805" s="23"/>
      <c r="D805" s="23"/>
    </row>
    <row r="806" spans="3:4" x14ac:dyDescent="0.2">
      <c r="C806" s="23"/>
      <c r="D806" s="23"/>
    </row>
    <row r="807" spans="3:4" x14ac:dyDescent="0.2">
      <c r="C807" s="23"/>
      <c r="D807" s="23"/>
    </row>
    <row r="808" spans="3:4" x14ac:dyDescent="0.2">
      <c r="C808" s="23"/>
      <c r="D808" s="23"/>
    </row>
    <row r="809" spans="3:4" x14ac:dyDescent="0.2">
      <c r="C809" s="23"/>
      <c r="D809" s="23"/>
    </row>
    <row r="810" spans="3:4" x14ac:dyDescent="0.2">
      <c r="C810" s="23"/>
      <c r="D810" s="23"/>
    </row>
    <row r="811" spans="3:4" x14ac:dyDescent="0.2">
      <c r="C811" s="23"/>
      <c r="D811" s="23"/>
    </row>
    <row r="812" spans="3:4" x14ac:dyDescent="0.2">
      <c r="C812" s="23"/>
      <c r="D812" s="23"/>
    </row>
    <row r="813" spans="3:4" x14ac:dyDescent="0.2">
      <c r="C813" s="23"/>
      <c r="D813" s="23"/>
    </row>
    <row r="814" spans="3:4" x14ac:dyDescent="0.2">
      <c r="C814" s="23"/>
      <c r="D814" s="23"/>
    </row>
    <row r="815" spans="3:4" x14ac:dyDescent="0.2">
      <c r="C815" s="23"/>
      <c r="D815" s="23"/>
    </row>
    <row r="816" spans="3:4" x14ac:dyDescent="0.2">
      <c r="C816" s="23"/>
      <c r="D816" s="23"/>
    </row>
    <row r="817" spans="3:4" x14ac:dyDescent="0.2">
      <c r="C817" s="23"/>
      <c r="D817" s="23"/>
    </row>
    <row r="818" spans="3:4" x14ac:dyDescent="0.2">
      <c r="C818" s="23"/>
      <c r="D818" s="23"/>
    </row>
    <row r="819" spans="3:4" x14ac:dyDescent="0.2">
      <c r="C819" s="23"/>
      <c r="D819" s="23"/>
    </row>
    <row r="820" spans="3:4" x14ac:dyDescent="0.2">
      <c r="C820" s="23"/>
      <c r="D820" s="23"/>
    </row>
    <row r="821" spans="3:4" x14ac:dyDescent="0.2">
      <c r="C821" s="23"/>
      <c r="D821" s="23"/>
    </row>
    <row r="822" spans="3:4" x14ac:dyDescent="0.2">
      <c r="C822" s="23"/>
      <c r="D822" s="23"/>
    </row>
    <row r="823" spans="3:4" x14ac:dyDescent="0.2">
      <c r="C823" s="23"/>
      <c r="D823" s="23"/>
    </row>
    <row r="824" spans="3:4" x14ac:dyDescent="0.2">
      <c r="C824" s="23"/>
      <c r="D824" s="23"/>
    </row>
    <row r="825" spans="3:4" x14ac:dyDescent="0.2">
      <c r="C825" s="23"/>
      <c r="D825" s="23"/>
    </row>
    <row r="826" spans="3:4" x14ac:dyDescent="0.2">
      <c r="C826" s="23"/>
      <c r="D826" s="23"/>
    </row>
    <row r="827" spans="3:4" x14ac:dyDescent="0.2">
      <c r="C827" s="23"/>
      <c r="D827" s="23"/>
    </row>
    <row r="828" spans="3:4" x14ac:dyDescent="0.2">
      <c r="C828" s="23"/>
      <c r="D828" s="23"/>
    </row>
    <row r="829" spans="3:4" x14ac:dyDescent="0.2">
      <c r="C829" s="23"/>
      <c r="D829" s="23"/>
    </row>
    <row r="830" spans="3:4" x14ac:dyDescent="0.2">
      <c r="C830" s="23"/>
      <c r="D830" s="23"/>
    </row>
    <row r="831" spans="3:4" x14ac:dyDescent="0.2">
      <c r="C831" s="23"/>
      <c r="D831" s="23"/>
    </row>
    <row r="832" spans="3:4" x14ac:dyDescent="0.2">
      <c r="C832" s="23"/>
      <c r="D832" s="23"/>
    </row>
    <row r="833" spans="3:4" x14ac:dyDescent="0.2">
      <c r="C833" s="23"/>
      <c r="D833" s="23"/>
    </row>
    <row r="834" spans="3:4" x14ac:dyDescent="0.2">
      <c r="C834" s="23"/>
      <c r="D834" s="23"/>
    </row>
    <row r="835" spans="3:4" x14ac:dyDescent="0.2">
      <c r="C835" s="23"/>
      <c r="D835" s="23"/>
    </row>
    <row r="836" spans="3:4" x14ac:dyDescent="0.2">
      <c r="C836" s="23"/>
      <c r="D836" s="23"/>
    </row>
    <row r="837" spans="3:4" x14ac:dyDescent="0.2">
      <c r="C837" s="23"/>
      <c r="D837" s="23"/>
    </row>
    <row r="838" spans="3:4" x14ac:dyDescent="0.2">
      <c r="C838" s="23"/>
      <c r="D838" s="23"/>
    </row>
    <row r="839" spans="3:4" x14ac:dyDescent="0.2">
      <c r="C839" s="23"/>
      <c r="D839" s="23"/>
    </row>
    <row r="840" spans="3:4" x14ac:dyDescent="0.2">
      <c r="C840" s="23"/>
      <c r="D840" s="23"/>
    </row>
    <row r="841" spans="3:4" x14ac:dyDescent="0.2">
      <c r="C841" s="23"/>
      <c r="D841" s="23"/>
    </row>
    <row r="842" spans="3:4" x14ac:dyDescent="0.2">
      <c r="C842" s="23"/>
      <c r="D842" s="23"/>
    </row>
    <row r="843" spans="3:4" x14ac:dyDescent="0.2">
      <c r="C843" s="23"/>
      <c r="D843" s="23"/>
    </row>
    <row r="844" spans="3:4" x14ac:dyDescent="0.2">
      <c r="C844" s="23"/>
      <c r="D844" s="23"/>
    </row>
    <row r="845" spans="3:4" x14ac:dyDescent="0.2">
      <c r="C845" s="23"/>
      <c r="D845" s="23"/>
    </row>
    <row r="846" spans="3:4" x14ac:dyDescent="0.2">
      <c r="C846" s="23"/>
      <c r="D846" s="23"/>
    </row>
    <row r="847" spans="3:4" x14ac:dyDescent="0.2">
      <c r="C847" s="23"/>
      <c r="D847" s="23"/>
    </row>
    <row r="848" spans="3:4" x14ac:dyDescent="0.2">
      <c r="C848" s="23"/>
      <c r="D848" s="23"/>
    </row>
    <row r="849" spans="3:4" x14ac:dyDescent="0.2">
      <c r="C849" s="23"/>
      <c r="D849" s="23"/>
    </row>
    <row r="850" spans="3:4" x14ac:dyDescent="0.2">
      <c r="C850" s="23"/>
      <c r="D850" s="23"/>
    </row>
    <row r="851" spans="3:4" x14ac:dyDescent="0.2">
      <c r="C851" s="23"/>
      <c r="D851" s="23"/>
    </row>
    <row r="852" spans="3:4" x14ac:dyDescent="0.2">
      <c r="C852" s="23"/>
      <c r="D852" s="23"/>
    </row>
    <row r="853" spans="3:4" x14ac:dyDescent="0.2">
      <c r="C853" s="23"/>
      <c r="D853" s="23"/>
    </row>
    <row r="854" spans="3:4" x14ac:dyDescent="0.2">
      <c r="C854" s="23"/>
      <c r="D854" s="23"/>
    </row>
    <row r="855" spans="3:4" x14ac:dyDescent="0.2">
      <c r="C855" s="23"/>
      <c r="D855" s="23"/>
    </row>
    <row r="856" spans="3:4" x14ac:dyDescent="0.2">
      <c r="C856" s="23"/>
      <c r="D856" s="23"/>
    </row>
    <row r="857" spans="3:4" x14ac:dyDescent="0.2">
      <c r="C857" s="23"/>
      <c r="D857" s="23"/>
    </row>
    <row r="858" spans="3:4" x14ac:dyDescent="0.2">
      <c r="C858" s="23"/>
      <c r="D858" s="23"/>
    </row>
    <row r="859" spans="3:4" x14ac:dyDescent="0.2">
      <c r="C859" s="23"/>
      <c r="D859" s="23"/>
    </row>
    <row r="860" spans="3:4" x14ac:dyDescent="0.2">
      <c r="C860" s="23"/>
      <c r="D860" s="23"/>
    </row>
    <row r="861" spans="3:4" x14ac:dyDescent="0.2">
      <c r="C861" s="23"/>
      <c r="D861" s="23"/>
    </row>
    <row r="862" spans="3:4" x14ac:dyDescent="0.2">
      <c r="C862" s="23"/>
      <c r="D862" s="23"/>
    </row>
    <row r="863" spans="3:4" x14ac:dyDescent="0.2">
      <c r="C863" s="23"/>
      <c r="D863" s="23"/>
    </row>
    <row r="864" spans="3:4" x14ac:dyDescent="0.2">
      <c r="C864" s="23"/>
      <c r="D864" s="23"/>
    </row>
    <row r="865" spans="3:4" x14ac:dyDescent="0.2">
      <c r="C865" s="23"/>
      <c r="D865" s="23"/>
    </row>
    <row r="866" spans="3:4" x14ac:dyDescent="0.2">
      <c r="C866" s="23"/>
      <c r="D866" s="23"/>
    </row>
    <row r="867" spans="3:4" x14ac:dyDescent="0.2">
      <c r="C867" s="23"/>
      <c r="D867" s="23"/>
    </row>
    <row r="868" spans="3:4" x14ac:dyDescent="0.2">
      <c r="C868" s="23"/>
      <c r="D868" s="23"/>
    </row>
    <row r="869" spans="3:4" x14ac:dyDescent="0.2">
      <c r="C869" s="23"/>
      <c r="D869" s="23"/>
    </row>
    <row r="870" spans="3:4" x14ac:dyDescent="0.2">
      <c r="C870" s="23"/>
      <c r="D870" s="23"/>
    </row>
    <row r="871" spans="3:4" x14ac:dyDescent="0.2">
      <c r="C871" s="23"/>
      <c r="D871" s="23"/>
    </row>
    <row r="872" spans="3:4" x14ac:dyDescent="0.2">
      <c r="C872" s="23"/>
      <c r="D872" s="23"/>
    </row>
    <row r="873" spans="3:4" x14ac:dyDescent="0.2">
      <c r="C873" s="23"/>
      <c r="D873" s="23"/>
    </row>
    <row r="874" spans="3:4" x14ac:dyDescent="0.2">
      <c r="C874" s="23"/>
      <c r="D874" s="23"/>
    </row>
    <row r="875" spans="3:4" x14ac:dyDescent="0.2">
      <c r="C875" s="23"/>
      <c r="D875" s="23"/>
    </row>
    <row r="876" spans="3:4" x14ac:dyDescent="0.2">
      <c r="C876" s="23"/>
      <c r="D876" s="23"/>
    </row>
    <row r="877" spans="3:4" x14ac:dyDescent="0.2">
      <c r="C877" s="23"/>
      <c r="D877" s="23"/>
    </row>
    <row r="878" spans="3:4" x14ac:dyDescent="0.2">
      <c r="C878" s="23"/>
      <c r="D878" s="23"/>
    </row>
    <row r="879" spans="3:4" x14ac:dyDescent="0.2">
      <c r="C879" s="23"/>
      <c r="D879" s="23"/>
    </row>
    <row r="880" spans="3:4" x14ac:dyDescent="0.2">
      <c r="C880" s="23"/>
      <c r="D880" s="23"/>
    </row>
    <row r="881" spans="3:4" x14ac:dyDescent="0.2">
      <c r="C881" s="23"/>
      <c r="D881" s="23"/>
    </row>
    <row r="882" spans="3:4" x14ac:dyDescent="0.2">
      <c r="C882" s="23"/>
      <c r="D882" s="23"/>
    </row>
    <row r="883" spans="3:4" x14ac:dyDescent="0.2">
      <c r="C883" s="23"/>
      <c r="D883" s="23"/>
    </row>
    <row r="884" spans="3:4" x14ac:dyDescent="0.2">
      <c r="C884" s="23"/>
      <c r="D884" s="23"/>
    </row>
    <row r="885" spans="3:4" x14ac:dyDescent="0.2">
      <c r="C885" s="23"/>
      <c r="D885" s="23"/>
    </row>
    <row r="886" spans="3:4" x14ac:dyDescent="0.2">
      <c r="C886" s="23"/>
      <c r="D886" s="23"/>
    </row>
    <row r="887" spans="3:4" x14ac:dyDescent="0.2">
      <c r="C887" s="23"/>
      <c r="D887" s="23"/>
    </row>
    <row r="888" spans="3:4" x14ac:dyDescent="0.2">
      <c r="C888" s="23"/>
      <c r="D888" s="23"/>
    </row>
    <row r="889" spans="3:4" x14ac:dyDescent="0.2">
      <c r="C889" s="23"/>
      <c r="D889" s="23"/>
    </row>
    <row r="890" spans="3:4" x14ac:dyDescent="0.2">
      <c r="C890" s="23"/>
      <c r="D890" s="23"/>
    </row>
    <row r="891" spans="3:4" x14ac:dyDescent="0.2">
      <c r="C891" s="23"/>
      <c r="D891" s="23"/>
    </row>
    <row r="892" spans="3:4" x14ac:dyDescent="0.2">
      <c r="C892" s="23"/>
      <c r="D892" s="23"/>
    </row>
    <row r="893" spans="3:4" x14ac:dyDescent="0.2">
      <c r="C893" s="23"/>
      <c r="D893" s="23"/>
    </row>
    <row r="894" spans="3:4" x14ac:dyDescent="0.2">
      <c r="C894" s="23"/>
      <c r="D894" s="23"/>
    </row>
    <row r="895" spans="3:4" x14ac:dyDescent="0.2">
      <c r="C895" s="23"/>
      <c r="D895" s="23"/>
    </row>
    <row r="896" spans="3:4" x14ac:dyDescent="0.2">
      <c r="C896" s="23"/>
      <c r="D896" s="23"/>
    </row>
    <row r="897" spans="3:4" x14ac:dyDescent="0.2">
      <c r="C897" s="23"/>
      <c r="D897" s="23"/>
    </row>
    <row r="898" spans="3:4" x14ac:dyDescent="0.2">
      <c r="C898" s="23"/>
      <c r="D898" s="23"/>
    </row>
    <row r="899" spans="3:4" x14ac:dyDescent="0.2">
      <c r="C899" s="23"/>
      <c r="D899" s="23"/>
    </row>
    <row r="900" spans="3:4" x14ac:dyDescent="0.2">
      <c r="C900" s="23"/>
      <c r="D900" s="23"/>
    </row>
    <row r="901" spans="3:4" x14ac:dyDescent="0.2">
      <c r="C901" s="23"/>
      <c r="D901" s="23"/>
    </row>
    <row r="902" spans="3:4" x14ac:dyDescent="0.2">
      <c r="C902" s="23"/>
      <c r="D902" s="23"/>
    </row>
    <row r="903" spans="3:4" x14ac:dyDescent="0.2">
      <c r="C903" s="23"/>
      <c r="D903" s="23"/>
    </row>
    <row r="904" spans="3:4" x14ac:dyDescent="0.2">
      <c r="C904" s="23"/>
      <c r="D904" s="23"/>
    </row>
    <row r="905" spans="3:4" x14ac:dyDescent="0.2">
      <c r="C905" s="23"/>
      <c r="D905" s="23"/>
    </row>
    <row r="906" spans="3:4" x14ac:dyDescent="0.2">
      <c r="C906" s="23"/>
      <c r="D906" s="23"/>
    </row>
    <row r="907" spans="3:4" x14ac:dyDescent="0.2">
      <c r="C907" s="23"/>
      <c r="D907" s="23"/>
    </row>
    <row r="908" spans="3:4" x14ac:dyDescent="0.2">
      <c r="C908" s="23"/>
      <c r="D908" s="23"/>
    </row>
    <row r="909" spans="3:4" x14ac:dyDescent="0.2">
      <c r="C909" s="23"/>
      <c r="D909" s="23"/>
    </row>
    <row r="910" spans="3:4" x14ac:dyDescent="0.2">
      <c r="C910" s="23"/>
      <c r="D910" s="23"/>
    </row>
    <row r="911" spans="3:4" x14ac:dyDescent="0.2">
      <c r="C911" s="23"/>
      <c r="D911" s="23"/>
    </row>
    <row r="912" spans="3:4" x14ac:dyDescent="0.2">
      <c r="C912" s="23"/>
      <c r="D912" s="23"/>
    </row>
    <row r="913" spans="3:4" x14ac:dyDescent="0.2">
      <c r="C913" s="23"/>
      <c r="D913" s="23"/>
    </row>
    <row r="914" spans="3:4" x14ac:dyDescent="0.2">
      <c r="C914" s="23"/>
      <c r="D914" s="23"/>
    </row>
    <row r="915" spans="3:4" x14ac:dyDescent="0.2">
      <c r="C915" s="23"/>
      <c r="D915" s="23"/>
    </row>
    <row r="916" spans="3:4" x14ac:dyDescent="0.2">
      <c r="C916" s="23"/>
      <c r="D916" s="23"/>
    </row>
    <row r="917" spans="3:4" x14ac:dyDescent="0.2">
      <c r="C917" s="23"/>
      <c r="D917" s="23"/>
    </row>
    <row r="918" spans="3:4" x14ac:dyDescent="0.2">
      <c r="C918" s="23"/>
      <c r="D918" s="23"/>
    </row>
    <row r="919" spans="3:4" x14ac:dyDescent="0.2">
      <c r="C919" s="23"/>
      <c r="D919" s="23"/>
    </row>
    <row r="920" spans="3:4" x14ac:dyDescent="0.2">
      <c r="C920" s="23"/>
      <c r="D920" s="23"/>
    </row>
    <row r="921" spans="3:4" x14ac:dyDescent="0.2">
      <c r="C921" s="23"/>
      <c r="D921" s="23"/>
    </row>
    <row r="922" spans="3:4" x14ac:dyDescent="0.2">
      <c r="C922" s="23"/>
      <c r="D922" s="23"/>
    </row>
    <row r="923" spans="3:4" x14ac:dyDescent="0.2">
      <c r="C923" s="23"/>
      <c r="D923" s="23"/>
    </row>
    <row r="924" spans="3:4" x14ac:dyDescent="0.2">
      <c r="C924" s="23"/>
      <c r="D924" s="23"/>
    </row>
    <row r="925" spans="3:4" x14ac:dyDescent="0.2">
      <c r="C925" s="23"/>
      <c r="D925" s="23"/>
    </row>
    <row r="926" spans="3:4" x14ac:dyDescent="0.2">
      <c r="C926" s="23"/>
      <c r="D926" s="23"/>
    </row>
    <row r="927" spans="3:4" x14ac:dyDescent="0.2">
      <c r="C927" s="23"/>
      <c r="D927" s="23"/>
    </row>
    <row r="928" spans="3:4" x14ac:dyDescent="0.2">
      <c r="C928" s="23"/>
      <c r="D928" s="23"/>
    </row>
    <row r="929" spans="3:4" x14ac:dyDescent="0.2">
      <c r="C929" s="23"/>
      <c r="D929" s="23"/>
    </row>
    <row r="930" spans="3:4" x14ac:dyDescent="0.2">
      <c r="C930" s="23"/>
      <c r="D930" s="23"/>
    </row>
    <row r="931" spans="3:4" x14ac:dyDescent="0.2">
      <c r="C931" s="23"/>
      <c r="D931" s="23"/>
    </row>
    <row r="932" spans="3:4" x14ac:dyDescent="0.2">
      <c r="C932" s="23"/>
      <c r="D932" s="23"/>
    </row>
    <row r="933" spans="3:4" x14ac:dyDescent="0.2">
      <c r="C933" s="23"/>
      <c r="D933" s="23"/>
    </row>
    <row r="934" spans="3:4" x14ac:dyDescent="0.2">
      <c r="C934" s="23"/>
      <c r="D934" s="23"/>
    </row>
    <row r="935" spans="3:4" x14ac:dyDescent="0.2">
      <c r="C935" s="23"/>
      <c r="D935" s="23"/>
    </row>
    <row r="936" spans="3:4" x14ac:dyDescent="0.2">
      <c r="C936" s="23"/>
      <c r="D936" s="23"/>
    </row>
    <row r="937" spans="3:4" x14ac:dyDescent="0.2">
      <c r="C937" s="23"/>
      <c r="D937" s="23"/>
    </row>
    <row r="938" spans="3:4" x14ac:dyDescent="0.2">
      <c r="C938" s="23"/>
      <c r="D938" s="23"/>
    </row>
    <row r="939" spans="3:4" x14ac:dyDescent="0.2">
      <c r="C939" s="23"/>
      <c r="D939" s="23"/>
    </row>
    <row r="940" spans="3:4" x14ac:dyDescent="0.2">
      <c r="C940" s="23"/>
      <c r="D940" s="23"/>
    </row>
    <row r="941" spans="3:4" x14ac:dyDescent="0.2">
      <c r="C941" s="23"/>
      <c r="D941" s="23"/>
    </row>
    <row r="942" spans="3:4" x14ac:dyDescent="0.2">
      <c r="C942" s="23"/>
      <c r="D942" s="23"/>
    </row>
    <row r="943" spans="3:4" x14ac:dyDescent="0.2">
      <c r="C943" s="23"/>
      <c r="D943" s="23"/>
    </row>
    <row r="944" spans="3:4" x14ac:dyDescent="0.2">
      <c r="C944" s="23"/>
      <c r="D944" s="23"/>
    </row>
    <row r="945" spans="3:4" x14ac:dyDescent="0.2">
      <c r="C945" s="23"/>
      <c r="D945" s="23"/>
    </row>
    <row r="946" spans="3:4" x14ac:dyDescent="0.2">
      <c r="C946" s="23"/>
      <c r="D946" s="23"/>
    </row>
    <row r="947" spans="3:4" x14ac:dyDescent="0.2">
      <c r="C947" s="23"/>
      <c r="D947" s="23"/>
    </row>
    <row r="948" spans="3:4" x14ac:dyDescent="0.2">
      <c r="C948" s="23"/>
      <c r="D948" s="23"/>
    </row>
    <row r="949" spans="3:4" x14ac:dyDescent="0.2">
      <c r="C949" s="23"/>
      <c r="D949" s="23"/>
    </row>
    <row r="950" spans="3:4" x14ac:dyDescent="0.2">
      <c r="C950" s="23"/>
      <c r="D950" s="23"/>
    </row>
    <row r="951" spans="3:4" x14ac:dyDescent="0.2">
      <c r="C951" s="23"/>
      <c r="D951" s="23"/>
    </row>
    <row r="952" spans="3:4" x14ac:dyDescent="0.2">
      <c r="C952" s="23"/>
      <c r="D952" s="23"/>
    </row>
    <row r="953" spans="3:4" x14ac:dyDescent="0.2">
      <c r="C953" s="23"/>
      <c r="D953" s="23"/>
    </row>
    <row r="954" spans="3:4" x14ac:dyDescent="0.2">
      <c r="C954" s="23"/>
      <c r="D954" s="23"/>
    </row>
    <row r="955" spans="3:4" x14ac:dyDescent="0.2">
      <c r="C955" s="23"/>
      <c r="D955" s="23"/>
    </row>
    <row r="956" spans="3:4" x14ac:dyDescent="0.2">
      <c r="C956" s="23"/>
      <c r="D956" s="23"/>
    </row>
    <row r="957" spans="3:4" x14ac:dyDescent="0.2">
      <c r="C957" s="23"/>
      <c r="D957" s="23"/>
    </row>
    <row r="958" spans="3:4" x14ac:dyDescent="0.2">
      <c r="C958" s="23"/>
      <c r="D958" s="23"/>
    </row>
    <row r="959" spans="3:4" x14ac:dyDescent="0.2">
      <c r="C959" s="23"/>
      <c r="D959" s="23"/>
    </row>
    <row r="960" spans="3:4" x14ac:dyDescent="0.2">
      <c r="C960" s="23"/>
      <c r="D960" s="23"/>
    </row>
    <row r="961" spans="3:4" x14ac:dyDescent="0.2">
      <c r="C961" s="23"/>
      <c r="D961" s="23"/>
    </row>
    <row r="962" spans="3:4" x14ac:dyDescent="0.2">
      <c r="C962" s="23"/>
      <c r="D962" s="23"/>
    </row>
    <row r="963" spans="3:4" x14ac:dyDescent="0.2">
      <c r="C963" s="23"/>
      <c r="D963" s="23"/>
    </row>
    <row r="964" spans="3:4" x14ac:dyDescent="0.2">
      <c r="C964" s="23"/>
      <c r="D964" s="23"/>
    </row>
    <row r="965" spans="3:4" x14ac:dyDescent="0.2">
      <c r="C965" s="23"/>
      <c r="D965" s="23"/>
    </row>
    <row r="966" spans="3:4" x14ac:dyDescent="0.2">
      <c r="C966" s="23"/>
      <c r="D966" s="23"/>
    </row>
    <row r="967" spans="3:4" x14ac:dyDescent="0.2">
      <c r="C967" s="23"/>
      <c r="D967" s="23"/>
    </row>
    <row r="968" spans="3:4" x14ac:dyDescent="0.2">
      <c r="C968" s="23"/>
      <c r="D968" s="23"/>
    </row>
    <row r="969" spans="3:4" x14ac:dyDescent="0.2">
      <c r="C969" s="23"/>
      <c r="D969" s="23"/>
    </row>
    <row r="970" spans="3:4" x14ac:dyDescent="0.2">
      <c r="C970" s="23"/>
      <c r="D970" s="23"/>
    </row>
    <row r="971" spans="3:4" x14ac:dyDescent="0.2">
      <c r="C971" s="23"/>
      <c r="D971" s="23"/>
    </row>
    <row r="972" spans="3:4" x14ac:dyDescent="0.2">
      <c r="C972" s="23"/>
      <c r="D972" s="23"/>
    </row>
    <row r="973" spans="3:4" x14ac:dyDescent="0.2">
      <c r="C973" s="23"/>
      <c r="D973" s="23"/>
    </row>
    <row r="974" spans="3:4" x14ac:dyDescent="0.2">
      <c r="C974" s="23"/>
      <c r="D974" s="23"/>
    </row>
    <row r="975" spans="3:4" x14ac:dyDescent="0.2">
      <c r="C975" s="23"/>
      <c r="D975" s="23"/>
    </row>
    <row r="976" spans="3:4" x14ac:dyDescent="0.2">
      <c r="C976" s="23"/>
      <c r="D976" s="23"/>
    </row>
    <row r="977" spans="3:4" x14ac:dyDescent="0.2">
      <c r="C977" s="23"/>
      <c r="D977" s="23"/>
    </row>
    <row r="978" spans="3:4" x14ac:dyDescent="0.2">
      <c r="C978" s="23"/>
      <c r="D978" s="23"/>
    </row>
    <row r="979" spans="3:4" x14ac:dyDescent="0.2">
      <c r="C979" s="23"/>
      <c r="D979" s="23"/>
    </row>
    <row r="980" spans="3:4" x14ac:dyDescent="0.2">
      <c r="C980" s="23"/>
      <c r="D980" s="23"/>
    </row>
    <row r="981" spans="3:4" x14ac:dyDescent="0.2">
      <c r="C981" s="23"/>
      <c r="D981" s="23"/>
    </row>
    <row r="982" spans="3:4" x14ac:dyDescent="0.2">
      <c r="C982" s="23"/>
      <c r="D982" s="23"/>
    </row>
    <row r="983" spans="3:4" x14ac:dyDescent="0.2">
      <c r="C983" s="23"/>
      <c r="D983" s="23"/>
    </row>
    <row r="984" spans="3:4" x14ac:dyDescent="0.2">
      <c r="C984" s="23"/>
      <c r="D984" s="23"/>
    </row>
    <row r="985" spans="3:4" x14ac:dyDescent="0.2">
      <c r="C985" s="23"/>
      <c r="D985" s="23"/>
    </row>
    <row r="986" spans="3:4" x14ac:dyDescent="0.2">
      <c r="C986" s="23"/>
      <c r="D986" s="23"/>
    </row>
    <row r="987" spans="3:4" x14ac:dyDescent="0.2">
      <c r="C987" s="23"/>
      <c r="D987" s="23"/>
    </row>
    <row r="988" spans="3:4" x14ac:dyDescent="0.2">
      <c r="C988" s="23"/>
      <c r="D988" s="23"/>
    </row>
    <row r="989" spans="3:4" x14ac:dyDescent="0.2">
      <c r="C989" s="23"/>
      <c r="D989" s="23"/>
    </row>
    <row r="990" spans="3:4" x14ac:dyDescent="0.2">
      <c r="C990" s="23"/>
      <c r="D990" s="23"/>
    </row>
    <row r="991" spans="3:4" x14ac:dyDescent="0.2">
      <c r="C991" s="23"/>
      <c r="D991" s="23"/>
    </row>
    <row r="992" spans="3:4" x14ac:dyDescent="0.2">
      <c r="C992" s="23"/>
      <c r="D992" s="23"/>
    </row>
    <row r="993" spans="3:4" x14ac:dyDescent="0.2">
      <c r="C993" s="23"/>
      <c r="D993" s="23"/>
    </row>
    <row r="994" spans="3:4" x14ac:dyDescent="0.2">
      <c r="C994" s="23"/>
      <c r="D994" s="23"/>
    </row>
    <row r="995" spans="3:4" x14ac:dyDescent="0.2">
      <c r="C995" s="23"/>
      <c r="D995" s="23"/>
    </row>
    <row r="996" spans="3:4" x14ac:dyDescent="0.2">
      <c r="C996" s="23"/>
      <c r="D996" s="23"/>
    </row>
    <row r="997" spans="3:4" x14ac:dyDescent="0.2">
      <c r="C997" s="23"/>
      <c r="D997" s="23"/>
    </row>
    <row r="998" spans="3:4" x14ac:dyDescent="0.2">
      <c r="C998" s="23"/>
      <c r="D998" s="23"/>
    </row>
    <row r="999" spans="3:4" x14ac:dyDescent="0.2">
      <c r="C999" s="23"/>
      <c r="D999" s="23"/>
    </row>
    <row r="1000" spans="3:4" x14ac:dyDescent="0.2">
      <c r="C1000" s="23"/>
      <c r="D1000" s="23"/>
    </row>
    <row r="1001" spans="3:4" x14ac:dyDescent="0.2">
      <c r="C1001" s="23"/>
      <c r="D1001" s="23"/>
    </row>
    <row r="1002" spans="3:4" x14ac:dyDescent="0.2">
      <c r="C1002" s="23"/>
      <c r="D1002" s="23"/>
    </row>
    <row r="1003" spans="3:4" x14ac:dyDescent="0.2">
      <c r="C1003" s="23"/>
      <c r="D1003" s="23"/>
    </row>
    <row r="1004" spans="3:4" x14ac:dyDescent="0.2">
      <c r="C1004" s="23"/>
      <c r="D1004" s="23"/>
    </row>
    <row r="1005" spans="3:4" x14ac:dyDescent="0.2">
      <c r="C1005" s="23"/>
      <c r="D1005" s="23"/>
    </row>
    <row r="1006" spans="3:4" x14ac:dyDescent="0.2">
      <c r="C1006" s="23"/>
      <c r="D1006" s="23"/>
    </row>
    <row r="1007" spans="3:4" x14ac:dyDescent="0.2">
      <c r="C1007" s="23"/>
      <c r="D1007" s="23"/>
    </row>
    <row r="1008" spans="3:4" x14ac:dyDescent="0.2">
      <c r="C1008" s="23"/>
      <c r="D1008" s="23"/>
    </row>
    <row r="1009" spans="3:4" x14ac:dyDescent="0.2">
      <c r="C1009" s="23"/>
      <c r="D1009" s="23"/>
    </row>
    <row r="1010" spans="3:4" x14ac:dyDescent="0.2">
      <c r="C1010" s="23"/>
      <c r="D1010" s="23"/>
    </row>
    <row r="1011" spans="3:4" x14ac:dyDescent="0.2">
      <c r="C1011" s="23"/>
      <c r="D1011" s="23"/>
    </row>
    <row r="1012" spans="3:4" x14ac:dyDescent="0.2">
      <c r="C1012" s="23"/>
      <c r="D1012" s="23"/>
    </row>
    <row r="1013" spans="3:4" x14ac:dyDescent="0.2">
      <c r="C1013" s="23"/>
      <c r="D1013" s="23"/>
    </row>
    <row r="1014" spans="3:4" x14ac:dyDescent="0.2">
      <c r="C1014" s="23"/>
      <c r="D1014" s="23"/>
    </row>
    <row r="1015" spans="3:4" x14ac:dyDescent="0.2">
      <c r="C1015" s="23"/>
      <c r="D1015" s="23"/>
    </row>
    <row r="1016" spans="3:4" x14ac:dyDescent="0.2">
      <c r="C1016" s="23"/>
      <c r="D1016" s="23"/>
    </row>
    <row r="1017" spans="3:4" x14ac:dyDescent="0.2">
      <c r="C1017" s="23"/>
      <c r="D1017" s="23"/>
    </row>
    <row r="1018" spans="3:4" x14ac:dyDescent="0.2">
      <c r="C1018" s="23"/>
      <c r="D1018" s="23"/>
    </row>
    <row r="1019" spans="3:4" x14ac:dyDescent="0.2">
      <c r="C1019" s="23"/>
      <c r="D1019" s="23"/>
    </row>
    <row r="1020" spans="3:4" x14ac:dyDescent="0.2">
      <c r="C1020" s="23"/>
      <c r="D1020" s="23"/>
    </row>
    <row r="1021" spans="3:4" x14ac:dyDescent="0.2">
      <c r="C1021" s="23"/>
      <c r="D1021" s="23"/>
    </row>
    <row r="1022" spans="3:4" x14ac:dyDescent="0.2">
      <c r="C1022" s="23"/>
      <c r="D1022" s="23"/>
    </row>
    <row r="1023" spans="3:4" x14ac:dyDescent="0.2">
      <c r="C1023" s="23"/>
      <c r="D1023" s="23"/>
    </row>
    <row r="1024" spans="3:4" x14ac:dyDescent="0.2">
      <c r="C1024" s="23"/>
      <c r="D1024" s="23"/>
    </row>
    <row r="1025" spans="3:4" x14ac:dyDescent="0.2">
      <c r="C1025" s="23"/>
      <c r="D1025" s="23"/>
    </row>
    <row r="1026" spans="3:4" x14ac:dyDescent="0.2">
      <c r="C1026" s="23"/>
      <c r="D1026" s="23"/>
    </row>
    <row r="1027" spans="3:4" x14ac:dyDescent="0.2">
      <c r="C1027" s="23"/>
      <c r="D1027" s="23"/>
    </row>
    <row r="1028" spans="3:4" x14ac:dyDescent="0.2">
      <c r="C1028" s="23"/>
      <c r="D1028" s="23"/>
    </row>
    <row r="1029" spans="3:4" x14ac:dyDescent="0.2">
      <c r="C1029" s="23"/>
      <c r="D1029" s="23"/>
    </row>
    <row r="1030" spans="3:4" x14ac:dyDescent="0.2">
      <c r="C1030" s="23"/>
      <c r="D1030" s="23"/>
    </row>
    <row r="1031" spans="3:4" x14ac:dyDescent="0.2">
      <c r="C1031" s="23"/>
      <c r="D1031" s="23"/>
    </row>
    <row r="1032" spans="3:4" x14ac:dyDescent="0.2">
      <c r="C1032" s="23"/>
      <c r="D1032" s="23"/>
    </row>
    <row r="1033" spans="3:4" x14ac:dyDescent="0.2">
      <c r="C1033" s="23"/>
      <c r="D1033" s="23"/>
    </row>
    <row r="1034" spans="3:4" x14ac:dyDescent="0.2">
      <c r="C1034" s="23"/>
      <c r="D1034" s="23"/>
    </row>
    <row r="1035" spans="3:4" x14ac:dyDescent="0.2">
      <c r="C1035" s="23"/>
      <c r="D1035" s="23"/>
    </row>
    <row r="1036" spans="3:4" x14ac:dyDescent="0.2">
      <c r="C1036" s="23"/>
      <c r="D1036" s="23"/>
    </row>
    <row r="1037" spans="3:4" x14ac:dyDescent="0.2">
      <c r="C1037" s="23"/>
      <c r="D1037" s="23"/>
    </row>
    <row r="1038" spans="3:4" x14ac:dyDescent="0.2">
      <c r="C1038" s="23"/>
      <c r="D1038" s="23"/>
    </row>
    <row r="1039" spans="3:4" x14ac:dyDescent="0.2">
      <c r="C1039" s="23"/>
      <c r="D1039" s="23"/>
    </row>
    <row r="1040" spans="3:4" x14ac:dyDescent="0.2">
      <c r="C1040" s="23"/>
      <c r="D1040" s="23"/>
    </row>
    <row r="1041" spans="3:4" x14ac:dyDescent="0.2">
      <c r="C1041" s="23"/>
      <c r="D1041" s="23"/>
    </row>
    <row r="1042" spans="3:4" x14ac:dyDescent="0.2">
      <c r="C1042" s="23"/>
      <c r="D1042" s="23"/>
    </row>
    <row r="1043" spans="3:4" x14ac:dyDescent="0.2">
      <c r="C1043" s="23"/>
      <c r="D1043" s="23"/>
    </row>
    <row r="1044" spans="3:4" x14ac:dyDescent="0.2">
      <c r="C1044" s="23"/>
      <c r="D1044" s="23"/>
    </row>
    <row r="1045" spans="3:4" x14ac:dyDescent="0.2">
      <c r="C1045" s="23"/>
      <c r="D1045" s="23"/>
    </row>
    <row r="1046" spans="3:4" x14ac:dyDescent="0.2">
      <c r="C1046" s="23"/>
      <c r="D1046" s="23"/>
    </row>
    <row r="1047" spans="3:4" x14ac:dyDescent="0.2">
      <c r="C1047" s="23"/>
      <c r="D1047" s="23"/>
    </row>
    <row r="1048" spans="3:4" x14ac:dyDescent="0.2">
      <c r="C1048" s="23"/>
      <c r="D1048" s="23"/>
    </row>
    <row r="1049" spans="3:4" x14ac:dyDescent="0.2">
      <c r="C1049" s="23"/>
      <c r="D1049" s="23"/>
    </row>
    <row r="1050" spans="3:4" x14ac:dyDescent="0.2">
      <c r="C1050" s="23"/>
      <c r="D1050" s="23"/>
    </row>
    <row r="1051" spans="3:4" x14ac:dyDescent="0.2">
      <c r="C1051" s="23"/>
      <c r="D1051" s="23"/>
    </row>
    <row r="1052" spans="3:4" x14ac:dyDescent="0.2">
      <c r="C1052" s="23"/>
      <c r="D1052" s="23"/>
    </row>
    <row r="1053" spans="3:4" x14ac:dyDescent="0.2">
      <c r="C1053" s="23"/>
      <c r="D1053" s="23"/>
    </row>
    <row r="1054" spans="3:4" x14ac:dyDescent="0.2">
      <c r="C1054" s="23"/>
      <c r="D1054" s="23"/>
    </row>
    <row r="1055" spans="3:4" x14ac:dyDescent="0.2">
      <c r="C1055" s="23"/>
      <c r="D1055" s="23"/>
    </row>
    <row r="1056" spans="3:4" x14ac:dyDescent="0.2">
      <c r="C1056" s="23"/>
      <c r="D1056" s="23"/>
    </row>
    <row r="1057" spans="3:4" x14ac:dyDescent="0.2">
      <c r="C1057" s="23"/>
      <c r="D1057" s="23"/>
    </row>
    <row r="1058" spans="3:4" x14ac:dyDescent="0.2">
      <c r="C1058" s="23"/>
      <c r="D1058" s="23"/>
    </row>
    <row r="1059" spans="3:4" x14ac:dyDescent="0.2">
      <c r="C1059" s="23"/>
      <c r="D1059" s="23"/>
    </row>
    <row r="1060" spans="3:4" x14ac:dyDescent="0.2">
      <c r="C1060" s="23"/>
      <c r="D1060" s="23"/>
    </row>
    <row r="1061" spans="3:4" x14ac:dyDescent="0.2">
      <c r="C1061" s="23"/>
      <c r="D1061" s="23"/>
    </row>
    <row r="1062" spans="3:4" x14ac:dyDescent="0.2">
      <c r="C1062" s="23"/>
      <c r="D1062" s="23"/>
    </row>
    <row r="1063" spans="3:4" x14ac:dyDescent="0.2">
      <c r="C1063" s="23"/>
      <c r="D1063" s="23"/>
    </row>
    <row r="1064" spans="3:4" x14ac:dyDescent="0.2">
      <c r="C1064" s="23"/>
      <c r="D1064" s="23"/>
    </row>
    <row r="1065" spans="3:4" x14ac:dyDescent="0.2">
      <c r="C1065" s="23"/>
      <c r="D1065" s="23"/>
    </row>
    <row r="1066" spans="3:4" x14ac:dyDescent="0.2">
      <c r="C1066" s="23"/>
      <c r="D1066" s="23"/>
    </row>
    <row r="1067" spans="3:4" x14ac:dyDescent="0.2">
      <c r="C1067" s="23"/>
      <c r="D1067" s="23"/>
    </row>
    <row r="1068" spans="3:4" x14ac:dyDescent="0.2">
      <c r="C1068" s="23"/>
      <c r="D1068" s="23"/>
    </row>
    <row r="1069" spans="3:4" x14ac:dyDescent="0.2">
      <c r="C1069" s="23"/>
      <c r="D1069" s="23"/>
    </row>
    <row r="1070" spans="3:4" x14ac:dyDescent="0.2">
      <c r="C1070" s="23"/>
      <c r="D1070" s="23"/>
    </row>
    <row r="1071" spans="3:4" x14ac:dyDescent="0.2">
      <c r="C1071" s="23"/>
      <c r="D1071" s="23"/>
    </row>
    <row r="1072" spans="3:4" x14ac:dyDescent="0.2">
      <c r="C1072" s="23"/>
      <c r="D1072" s="23"/>
    </row>
    <row r="1073" spans="3:4" x14ac:dyDescent="0.2">
      <c r="C1073" s="23"/>
      <c r="D1073" s="23"/>
    </row>
    <row r="1074" spans="3:4" x14ac:dyDescent="0.2">
      <c r="C1074" s="23"/>
      <c r="D1074" s="23"/>
    </row>
    <row r="1075" spans="3:4" x14ac:dyDescent="0.2">
      <c r="C1075" s="23"/>
      <c r="D1075" s="23"/>
    </row>
    <row r="1076" spans="3:4" x14ac:dyDescent="0.2">
      <c r="C1076" s="23"/>
      <c r="D1076" s="23"/>
    </row>
    <row r="1077" spans="3:4" x14ac:dyDescent="0.2">
      <c r="C1077" s="23"/>
      <c r="D1077" s="23"/>
    </row>
    <row r="1078" spans="3:4" x14ac:dyDescent="0.2">
      <c r="C1078" s="23"/>
      <c r="D1078" s="23"/>
    </row>
    <row r="1079" spans="3:4" x14ac:dyDescent="0.2">
      <c r="C1079" s="23"/>
      <c r="D1079" s="23"/>
    </row>
    <row r="1080" spans="3:4" x14ac:dyDescent="0.2">
      <c r="C1080" s="23"/>
      <c r="D1080" s="23"/>
    </row>
    <row r="1081" spans="3:4" x14ac:dyDescent="0.2">
      <c r="C1081" s="23"/>
      <c r="D1081" s="23"/>
    </row>
    <row r="1082" spans="3:4" x14ac:dyDescent="0.2">
      <c r="C1082" s="23"/>
      <c r="D1082" s="23"/>
    </row>
    <row r="1083" spans="3:4" x14ac:dyDescent="0.2">
      <c r="C1083" s="23"/>
      <c r="D1083" s="23"/>
    </row>
    <row r="1084" spans="3:4" x14ac:dyDescent="0.2">
      <c r="C1084" s="23"/>
      <c r="D1084" s="23"/>
    </row>
    <row r="1085" spans="3:4" x14ac:dyDescent="0.2">
      <c r="C1085" s="23"/>
      <c r="D1085" s="23"/>
    </row>
    <row r="1086" spans="3:4" x14ac:dyDescent="0.2">
      <c r="C1086" s="23"/>
      <c r="D1086" s="23"/>
    </row>
    <row r="1087" spans="3:4" x14ac:dyDescent="0.2">
      <c r="C1087" s="23"/>
      <c r="D1087" s="23"/>
    </row>
    <row r="1088" spans="3:4" x14ac:dyDescent="0.2">
      <c r="C1088" s="23"/>
      <c r="D1088" s="23"/>
    </row>
    <row r="1089" spans="3:4" x14ac:dyDescent="0.2">
      <c r="C1089" s="23"/>
      <c r="D1089" s="23"/>
    </row>
    <row r="1090" spans="3:4" x14ac:dyDescent="0.2">
      <c r="C1090" s="23"/>
      <c r="D1090" s="23"/>
    </row>
    <row r="1091" spans="3:4" x14ac:dyDescent="0.2">
      <c r="C1091" s="23"/>
      <c r="D1091" s="23"/>
    </row>
    <row r="1092" spans="3:4" x14ac:dyDescent="0.2">
      <c r="C1092" s="23"/>
      <c r="D1092" s="23"/>
    </row>
    <row r="1093" spans="3:4" x14ac:dyDescent="0.2">
      <c r="C1093" s="23"/>
      <c r="D1093" s="23"/>
    </row>
    <row r="1094" spans="3:4" x14ac:dyDescent="0.2">
      <c r="C1094" s="23"/>
      <c r="D1094" s="23"/>
    </row>
    <row r="1095" spans="3:4" x14ac:dyDescent="0.2">
      <c r="C1095" s="23"/>
      <c r="D1095" s="23"/>
    </row>
    <row r="1096" spans="3:4" x14ac:dyDescent="0.2">
      <c r="C1096" s="23"/>
      <c r="D1096" s="23"/>
    </row>
    <row r="1097" spans="3:4" x14ac:dyDescent="0.2">
      <c r="C1097" s="23"/>
      <c r="D1097" s="23"/>
    </row>
    <row r="1098" spans="3:4" x14ac:dyDescent="0.2">
      <c r="C1098" s="23"/>
      <c r="D1098" s="23"/>
    </row>
    <row r="1099" spans="3:4" x14ac:dyDescent="0.2">
      <c r="C1099" s="23"/>
      <c r="D1099" s="23"/>
    </row>
    <row r="1100" spans="3:4" x14ac:dyDescent="0.2">
      <c r="C1100" s="23"/>
      <c r="D1100" s="23"/>
    </row>
    <row r="1101" spans="3:4" x14ac:dyDescent="0.2">
      <c r="C1101" s="23"/>
      <c r="D1101" s="23"/>
    </row>
    <row r="1102" spans="3:4" x14ac:dyDescent="0.2">
      <c r="C1102" s="23"/>
      <c r="D1102" s="23"/>
    </row>
    <row r="1103" spans="3:4" x14ac:dyDescent="0.2">
      <c r="C1103" s="23"/>
      <c r="D1103" s="23"/>
    </row>
    <row r="1104" spans="3:4" x14ac:dyDescent="0.2">
      <c r="C1104" s="23"/>
      <c r="D1104" s="23"/>
    </row>
    <row r="1105" spans="3:4" x14ac:dyDescent="0.2">
      <c r="C1105" s="23"/>
      <c r="D1105" s="23"/>
    </row>
    <row r="1106" spans="3:4" x14ac:dyDescent="0.2">
      <c r="C1106" s="23"/>
      <c r="D1106" s="23"/>
    </row>
    <row r="1107" spans="3:4" x14ac:dyDescent="0.2">
      <c r="C1107" s="23"/>
      <c r="D1107" s="23"/>
    </row>
    <row r="1108" spans="3:4" x14ac:dyDescent="0.2">
      <c r="C1108" s="23"/>
      <c r="D1108" s="23"/>
    </row>
    <row r="1109" spans="3:4" x14ac:dyDescent="0.2">
      <c r="C1109" s="23"/>
      <c r="D1109" s="23"/>
    </row>
    <row r="1110" spans="3:4" x14ac:dyDescent="0.2">
      <c r="C1110" s="23"/>
      <c r="D1110" s="23"/>
    </row>
    <row r="1111" spans="3:4" x14ac:dyDescent="0.2">
      <c r="C1111" s="23"/>
      <c r="D1111" s="23"/>
    </row>
    <row r="1112" spans="3:4" x14ac:dyDescent="0.2">
      <c r="C1112" s="23"/>
      <c r="D1112" s="23"/>
    </row>
    <row r="1113" spans="3:4" x14ac:dyDescent="0.2">
      <c r="C1113" s="23"/>
      <c r="D1113" s="23"/>
    </row>
    <row r="1114" spans="3:4" x14ac:dyDescent="0.2">
      <c r="C1114" s="23"/>
      <c r="D1114" s="23"/>
    </row>
    <row r="1115" spans="3:4" x14ac:dyDescent="0.2">
      <c r="C1115" s="23"/>
      <c r="D1115" s="23"/>
    </row>
    <row r="1116" spans="3:4" x14ac:dyDescent="0.2">
      <c r="C1116" s="23"/>
      <c r="D1116" s="23"/>
    </row>
    <row r="1117" spans="3:4" x14ac:dyDescent="0.2">
      <c r="C1117" s="23"/>
      <c r="D1117" s="23"/>
    </row>
    <row r="1118" spans="3:4" x14ac:dyDescent="0.2">
      <c r="C1118" s="23"/>
      <c r="D1118" s="23"/>
    </row>
    <row r="1119" spans="3:4" x14ac:dyDescent="0.2">
      <c r="C1119" s="23"/>
      <c r="D1119" s="23"/>
    </row>
    <row r="1120" spans="3:4" x14ac:dyDescent="0.2">
      <c r="C1120" s="23"/>
      <c r="D1120" s="23"/>
    </row>
    <row r="1121" spans="3:4" x14ac:dyDescent="0.2">
      <c r="C1121" s="23"/>
      <c r="D1121" s="23"/>
    </row>
    <row r="1122" spans="3:4" x14ac:dyDescent="0.2">
      <c r="C1122" s="23"/>
      <c r="D1122" s="23"/>
    </row>
    <row r="1123" spans="3:4" x14ac:dyDescent="0.2">
      <c r="C1123" s="23"/>
      <c r="D1123" s="23"/>
    </row>
    <row r="1124" spans="3:4" x14ac:dyDescent="0.2">
      <c r="C1124" s="23"/>
      <c r="D1124" s="23"/>
    </row>
    <row r="1125" spans="3:4" x14ac:dyDescent="0.2">
      <c r="C1125" s="23"/>
      <c r="D1125" s="23"/>
    </row>
    <row r="1126" spans="3:4" x14ac:dyDescent="0.2">
      <c r="C1126" s="23"/>
      <c r="D1126" s="23"/>
    </row>
    <row r="1127" spans="3:4" x14ac:dyDescent="0.2">
      <c r="C1127" s="23"/>
      <c r="D1127" s="23"/>
    </row>
    <row r="1128" spans="3:4" x14ac:dyDescent="0.2">
      <c r="C1128" s="23"/>
      <c r="D1128" s="23"/>
    </row>
    <row r="1129" spans="3:4" x14ac:dyDescent="0.2">
      <c r="C1129" s="23"/>
      <c r="D1129" s="23"/>
    </row>
    <row r="1130" spans="3:4" x14ac:dyDescent="0.2">
      <c r="C1130" s="23"/>
      <c r="D1130" s="23"/>
    </row>
    <row r="1131" spans="3:4" x14ac:dyDescent="0.2">
      <c r="C1131" s="23"/>
      <c r="D1131" s="23"/>
    </row>
    <row r="1132" spans="3:4" x14ac:dyDescent="0.2">
      <c r="C1132" s="23"/>
      <c r="D1132" s="23"/>
    </row>
    <row r="1133" spans="3:4" x14ac:dyDescent="0.2">
      <c r="C1133" s="23"/>
      <c r="D1133" s="23"/>
    </row>
    <row r="1134" spans="3:4" x14ac:dyDescent="0.2">
      <c r="C1134" s="23"/>
      <c r="D1134" s="23"/>
    </row>
    <row r="1135" spans="3:4" x14ac:dyDescent="0.2">
      <c r="C1135" s="23"/>
      <c r="D1135" s="23"/>
    </row>
    <row r="1136" spans="3:4" x14ac:dyDescent="0.2">
      <c r="C1136" s="23"/>
      <c r="D1136" s="23"/>
    </row>
    <row r="1137" spans="3:4" x14ac:dyDescent="0.2">
      <c r="C1137" s="23"/>
      <c r="D1137" s="23"/>
    </row>
    <row r="1138" spans="3:4" x14ac:dyDescent="0.2">
      <c r="C1138" s="23"/>
      <c r="D1138" s="23"/>
    </row>
    <row r="1139" spans="3:4" x14ac:dyDescent="0.2">
      <c r="C1139" s="23"/>
      <c r="D1139" s="23"/>
    </row>
    <row r="1140" spans="3:4" x14ac:dyDescent="0.2">
      <c r="C1140" s="23"/>
      <c r="D1140" s="23"/>
    </row>
    <row r="1141" spans="3:4" x14ac:dyDescent="0.2">
      <c r="C1141" s="23"/>
      <c r="D1141" s="23"/>
    </row>
    <row r="1142" spans="3:4" x14ac:dyDescent="0.2">
      <c r="C1142" s="23"/>
      <c r="D1142" s="23"/>
    </row>
    <row r="1143" spans="3:4" x14ac:dyDescent="0.2">
      <c r="C1143" s="23"/>
      <c r="D1143" s="23"/>
    </row>
    <row r="1144" spans="3:4" x14ac:dyDescent="0.2">
      <c r="C1144" s="23"/>
      <c r="D1144" s="23"/>
    </row>
    <row r="1145" spans="3:4" x14ac:dyDescent="0.2">
      <c r="C1145" s="23"/>
      <c r="D1145" s="23"/>
    </row>
    <row r="1146" spans="3:4" x14ac:dyDescent="0.2">
      <c r="C1146" s="23"/>
      <c r="D1146" s="23"/>
    </row>
    <row r="1147" spans="3:4" x14ac:dyDescent="0.2">
      <c r="C1147" s="23"/>
      <c r="D1147" s="23"/>
    </row>
    <row r="1148" spans="3:4" x14ac:dyDescent="0.2">
      <c r="C1148" s="23"/>
      <c r="D1148" s="23"/>
    </row>
    <row r="1149" spans="3:4" x14ac:dyDescent="0.2">
      <c r="C1149" s="23"/>
      <c r="D1149" s="23"/>
    </row>
    <row r="1150" spans="3:4" x14ac:dyDescent="0.2">
      <c r="C1150" s="23"/>
      <c r="D1150" s="23"/>
    </row>
    <row r="1151" spans="3:4" x14ac:dyDescent="0.2">
      <c r="C1151" s="23"/>
      <c r="D1151" s="23"/>
    </row>
    <row r="1152" spans="3:4" x14ac:dyDescent="0.2">
      <c r="C1152" s="23"/>
      <c r="D1152" s="23"/>
    </row>
    <row r="1153" spans="3:4" x14ac:dyDescent="0.2">
      <c r="C1153" s="23"/>
      <c r="D1153" s="23"/>
    </row>
    <row r="1154" spans="3:4" x14ac:dyDescent="0.2">
      <c r="C1154" s="23"/>
      <c r="D1154" s="23"/>
    </row>
    <row r="1155" spans="3:4" x14ac:dyDescent="0.2">
      <c r="C1155" s="23"/>
      <c r="D1155" s="23"/>
    </row>
    <row r="1156" spans="3:4" x14ac:dyDescent="0.2">
      <c r="C1156" s="23"/>
      <c r="D1156" s="23"/>
    </row>
    <row r="1157" spans="3:4" x14ac:dyDescent="0.2">
      <c r="C1157" s="23"/>
      <c r="D1157" s="23"/>
    </row>
    <row r="1158" spans="3:4" x14ac:dyDescent="0.2">
      <c r="C1158" s="23"/>
      <c r="D1158" s="23"/>
    </row>
    <row r="1159" spans="3:4" x14ac:dyDescent="0.2">
      <c r="C1159" s="23"/>
      <c r="D1159" s="23"/>
    </row>
    <row r="1160" spans="3:4" x14ac:dyDescent="0.2">
      <c r="C1160" s="23"/>
      <c r="D1160" s="23"/>
    </row>
    <row r="1161" spans="3:4" x14ac:dyDescent="0.2">
      <c r="C1161" s="23"/>
      <c r="D1161" s="23"/>
    </row>
    <row r="1162" spans="3:4" x14ac:dyDescent="0.2">
      <c r="C1162" s="23"/>
      <c r="D1162" s="23"/>
    </row>
    <row r="1163" spans="3:4" x14ac:dyDescent="0.2">
      <c r="C1163" s="23"/>
      <c r="D1163" s="23"/>
    </row>
    <row r="1164" spans="3:4" x14ac:dyDescent="0.2">
      <c r="C1164" s="23"/>
      <c r="D1164" s="23"/>
    </row>
    <row r="1165" spans="3:4" x14ac:dyDescent="0.2">
      <c r="C1165" s="23"/>
      <c r="D1165" s="23"/>
    </row>
    <row r="1166" spans="3:4" x14ac:dyDescent="0.2">
      <c r="C1166" s="23"/>
      <c r="D1166" s="23"/>
    </row>
    <row r="1167" spans="3:4" x14ac:dyDescent="0.2">
      <c r="C1167" s="23"/>
      <c r="D1167" s="23"/>
    </row>
    <row r="1168" spans="3:4" x14ac:dyDescent="0.2">
      <c r="C1168" s="23"/>
      <c r="D1168" s="23"/>
    </row>
    <row r="1169" spans="3:4" x14ac:dyDescent="0.2">
      <c r="C1169" s="23"/>
      <c r="D1169" s="23"/>
    </row>
    <row r="1170" spans="3:4" x14ac:dyDescent="0.2">
      <c r="C1170" s="23"/>
      <c r="D1170" s="23"/>
    </row>
    <row r="1171" spans="3:4" x14ac:dyDescent="0.2">
      <c r="C1171" s="23"/>
      <c r="D1171" s="23"/>
    </row>
    <row r="1172" spans="3:4" x14ac:dyDescent="0.2">
      <c r="C1172" s="23"/>
      <c r="D1172" s="23"/>
    </row>
    <row r="1173" spans="3:4" x14ac:dyDescent="0.2">
      <c r="C1173" s="23"/>
      <c r="D1173" s="23"/>
    </row>
    <row r="1174" spans="3:4" x14ac:dyDescent="0.2">
      <c r="C1174" s="23"/>
      <c r="D1174" s="23"/>
    </row>
    <row r="1175" spans="3:4" x14ac:dyDescent="0.2">
      <c r="C1175" s="23"/>
      <c r="D1175" s="23"/>
    </row>
    <row r="1176" spans="3:4" x14ac:dyDescent="0.2">
      <c r="C1176" s="23"/>
      <c r="D1176" s="23"/>
    </row>
    <row r="1177" spans="3:4" x14ac:dyDescent="0.2">
      <c r="C1177" s="23"/>
      <c r="D1177" s="23"/>
    </row>
    <row r="1178" spans="3:4" x14ac:dyDescent="0.2">
      <c r="C1178" s="23"/>
      <c r="D1178" s="23"/>
    </row>
    <row r="1179" spans="3:4" x14ac:dyDescent="0.2">
      <c r="C1179" s="23"/>
      <c r="D1179" s="23"/>
    </row>
    <row r="1180" spans="3:4" x14ac:dyDescent="0.2">
      <c r="C1180" s="23"/>
      <c r="D1180" s="23"/>
    </row>
    <row r="1181" spans="3:4" x14ac:dyDescent="0.2">
      <c r="C1181" s="23"/>
      <c r="D1181" s="23"/>
    </row>
    <row r="1182" spans="3:4" x14ac:dyDescent="0.2">
      <c r="C1182" s="23"/>
      <c r="D1182" s="23"/>
    </row>
    <row r="1183" spans="3:4" x14ac:dyDescent="0.2">
      <c r="C1183" s="23"/>
      <c r="D1183" s="23"/>
    </row>
    <row r="1184" spans="3:4" x14ac:dyDescent="0.2">
      <c r="C1184" s="23"/>
      <c r="D1184" s="23"/>
    </row>
    <row r="1185" spans="3:4" x14ac:dyDescent="0.2">
      <c r="C1185" s="23"/>
      <c r="D1185" s="23"/>
    </row>
    <row r="1186" spans="3:4" x14ac:dyDescent="0.2">
      <c r="C1186" s="23"/>
      <c r="D1186" s="23"/>
    </row>
    <row r="1187" spans="3:4" x14ac:dyDescent="0.2">
      <c r="C1187" s="23"/>
      <c r="D1187" s="23"/>
    </row>
    <row r="1188" spans="3:4" x14ac:dyDescent="0.2">
      <c r="C1188" s="23"/>
      <c r="D1188" s="23"/>
    </row>
    <row r="1189" spans="3:4" x14ac:dyDescent="0.2">
      <c r="C1189" s="23"/>
      <c r="D1189" s="23"/>
    </row>
    <row r="1190" spans="3:4" x14ac:dyDescent="0.2">
      <c r="C1190" s="23"/>
      <c r="D1190" s="23"/>
    </row>
    <row r="1191" spans="3:4" x14ac:dyDescent="0.2">
      <c r="C1191" s="23"/>
      <c r="D1191" s="23"/>
    </row>
    <row r="1192" spans="3:4" x14ac:dyDescent="0.2">
      <c r="C1192" s="23"/>
      <c r="D1192" s="23"/>
    </row>
    <row r="1193" spans="3:4" x14ac:dyDescent="0.2">
      <c r="C1193" s="23"/>
      <c r="D1193" s="23"/>
    </row>
    <row r="1194" spans="3:4" x14ac:dyDescent="0.2">
      <c r="C1194" s="23"/>
      <c r="D1194" s="23"/>
    </row>
    <row r="1195" spans="3:4" x14ac:dyDescent="0.2">
      <c r="C1195" s="23"/>
      <c r="D1195" s="23"/>
    </row>
    <row r="1196" spans="3:4" x14ac:dyDescent="0.2">
      <c r="C1196" s="23"/>
      <c r="D1196" s="23"/>
    </row>
    <row r="1197" spans="3:4" x14ac:dyDescent="0.2">
      <c r="C1197" s="23"/>
      <c r="D1197" s="23"/>
    </row>
    <row r="1198" spans="3:4" x14ac:dyDescent="0.2">
      <c r="C1198" s="23"/>
      <c r="D1198" s="23"/>
    </row>
    <row r="1199" spans="3:4" x14ac:dyDescent="0.2">
      <c r="C1199" s="23"/>
      <c r="D1199" s="23"/>
    </row>
    <row r="1200" spans="3:4" x14ac:dyDescent="0.2">
      <c r="C1200" s="23"/>
      <c r="D1200" s="23"/>
    </row>
    <row r="1201" spans="3:4" x14ac:dyDescent="0.2">
      <c r="C1201" s="23"/>
      <c r="D1201" s="23"/>
    </row>
    <row r="1202" spans="3:4" x14ac:dyDescent="0.2">
      <c r="C1202" s="23"/>
      <c r="D1202" s="23"/>
    </row>
    <row r="1203" spans="3:4" x14ac:dyDescent="0.2">
      <c r="C1203" s="23"/>
      <c r="D1203" s="23"/>
    </row>
    <row r="1204" spans="3:4" x14ac:dyDescent="0.2">
      <c r="C1204" s="23"/>
      <c r="D1204" s="23"/>
    </row>
    <row r="1205" spans="3:4" x14ac:dyDescent="0.2">
      <c r="C1205" s="23"/>
      <c r="D1205" s="23"/>
    </row>
    <row r="1206" spans="3:4" x14ac:dyDescent="0.2">
      <c r="C1206" s="23"/>
      <c r="D1206" s="23"/>
    </row>
    <row r="1207" spans="3:4" x14ac:dyDescent="0.2">
      <c r="C1207" s="23"/>
      <c r="D1207" s="23"/>
    </row>
    <row r="1208" spans="3:4" x14ac:dyDescent="0.2">
      <c r="C1208" s="23"/>
      <c r="D1208" s="23"/>
    </row>
    <row r="1209" spans="3:4" x14ac:dyDescent="0.2">
      <c r="C1209" s="23"/>
      <c r="D1209" s="23"/>
    </row>
    <row r="1210" spans="3:4" x14ac:dyDescent="0.2">
      <c r="C1210" s="23"/>
      <c r="D1210" s="23"/>
    </row>
    <row r="1211" spans="3:4" x14ac:dyDescent="0.2">
      <c r="C1211" s="23"/>
      <c r="D1211" s="23"/>
    </row>
    <row r="1212" spans="3:4" x14ac:dyDescent="0.2">
      <c r="C1212" s="23"/>
      <c r="D1212" s="23"/>
    </row>
    <row r="1213" spans="3:4" x14ac:dyDescent="0.2">
      <c r="C1213" s="23"/>
      <c r="D1213" s="23"/>
    </row>
    <row r="1214" spans="3:4" x14ac:dyDescent="0.2">
      <c r="C1214" s="23"/>
      <c r="D1214" s="23"/>
    </row>
    <row r="1215" spans="3:4" x14ac:dyDescent="0.2">
      <c r="C1215" s="23"/>
      <c r="D1215" s="23"/>
    </row>
    <row r="1216" spans="3:4" x14ac:dyDescent="0.2">
      <c r="C1216" s="23"/>
      <c r="D1216" s="23"/>
    </row>
    <row r="1217" spans="3:4" x14ac:dyDescent="0.2">
      <c r="C1217" s="23"/>
      <c r="D1217" s="23"/>
    </row>
    <row r="1218" spans="3:4" x14ac:dyDescent="0.2">
      <c r="C1218" s="23"/>
      <c r="D1218" s="23"/>
    </row>
    <row r="1219" spans="3:4" x14ac:dyDescent="0.2">
      <c r="C1219" s="23"/>
      <c r="D1219" s="23"/>
    </row>
    <row r="1220" spans="3:4" x14ac:dyDescent="0.2">
      <c r="C1220" s="23"/>
      <c r="D1220" s="23"/>
    </row>
    <row r="1221" spans="3:4" x14ac:dyDescent="0.2">
      <c r="C1221" s="23"/>
      <c r="D1221" s="23"/>
    </row>
    <row r="1222" spans="3:4" x14ac:dyDescent="0.2">
      <c r="C1222" s="23"/>
      <c r="D1222" s="23"/>
    </row>
    <row r="1223" spans="3:4" x14ac:dyDescent="0.2">
      <c r="C1223" s="23"/>
      <c r="D1223" s="23"/>
    </row>
    <row r="1224" spans="3:4" x14ac:dyDescent="0.2">
      <c r="C1224" s="23"/>
      <c r="D1224" s="23"/>
    </row>
    <row r="1225" spans="3:4" x14ac:dyDescent="0.2">
      <c r="C1225" s="23"/>
      <c r="D1225" s="23"/>
    </row>
    <row r="1226" spans="3:4" x14ac:dyDescent="0.2">
      <c r="C1226" s="23"/>
      <c r="D1226" s="23"/>
    </row>
    <row r="1227" spans="3:4" x14ac:dyDescent="0.2">
      <c r="C1227" s="23"/>
      <c r="D1227" s="23"/>
    </row>
    <row r="1228" spans="3:4" x14ac:dyDescent="0.2">
      <c r="C1228" s="23"/>
      <c r="D1228" s="23"/>
    </row>
    <row r="1229" spans="3:4" x14ac:dyDescent="0.2">
      <c r="C1229" s="23"/>
      <c r="D1229" s="23"/>
    </row>
    <row r="1230" spans="3:4" x14ac:dyDescent="0.2">
      <c r="C1230" s="23"/>
      <c r="D1230" s="23"/>
    </row>
    <row r="1231" spans="3:4" x14ac:dyDescent="0.2">
      <c r="C1231" s="23"/>
      <c r="D1231" s="23"/>
    </row>
    <row r="1232" spans="3:4" x14ac:dyDescent="0.2">
      <c r="C1232" s="23"/>
      <c r="D1232" s="23"/>
    </row>
    <row r="1233" spans="3:4" x14ac:dyDescent="0.2">
      <c r="C1233" s="23"/>
      <c r="D1233" s="23"/>
    </row>
    <row r="1234" spans="3:4" x14ac:dyDescent="0.2">
      <c r="C1234" s="23"/>
      <c r="D1234" s="23"/>
    </row>
    <row r="1235" spans="3:4" x14ac:dyDescent="0.2">
      <c r="C1235" s="23"/>
      <c r="D1235" s="23"/>
    </row>
    <row r="1236" spans="3:4" x14ac:dyDescent="0.2">
      <c r="C1236" s="23"/>
      <c r="D1236" s="23"/>
    </row>
    <row r="1237" spans="3:4" x14ac:dyDescent="0.2">
      <c r="C1237" s="23"/>
      <c r="D1237" s="23"/>
    </row>
    <row r="1238" spans="3:4" x14ac:dyDescent="0.2">
      <c r="C1238" s="23"/>
      <c r="D1238" s="23"/>
    </row>
    <row r="1239" spans="3:4" x14ac:dyDescent="0.2">
      <c r="C1239" s="23"/>
      <c r="D1239" s="23"/>
    </row>
    <row r="1240" spans="3:4" x14ac:dyDescent="0.2">
      <c r="C1240" s="23"/>
      <c r="D1240" s="23"/>
    </row>
    <row r="1241" spans="3:4" x14ac:dyDescent="0.2">
      <c r="C1241" s="23"/>
      <c r="D1241" s="23"/>
    </row>
    <row r="1242" spans="3:4" x14ac:dyDescent="0.2">
      <c r="C1242" s="23"/>
      <c r="D1242" s="23"/>
    </row>
    <row r="1243" spans="3:4" x14ac:dyDescent="0.2">
      <c r="C1243" s="23"/>
      <c r="D1243" s="23"/>
    </row>
    <row r="1244" spans="3:4" x14ac:dyDescent="0.2">
      <c r="C1244" s="23"/>
      <c r="D1244" s="23"/>
    </row>
    <row r="1245" spans="3:4" x14ac:dyDescent="0.2">
      <c r="C1245" s="23"/>
      <c r="D1245" s="23"/>
    </row>
    <row r="1246" spans="3:4" x14ac:dyDescent="0.2">
      <c r="C1246" s="23"/>
      <c r="D1246" s="23"/>
    </row>
    <row r="1247" spans="3:4" x14ac:dyDescent="0.2">
      <c r="C1247" s="23"/>
      <c r="D1247" s="23"/>
    </row>
    <row r="1248" spans="3:4" x14ac:dyDescent="0.2">
      <c r="C1248" s="23"/>
      <c r="D1248" s="23"/>
    </row>
    <row r="1249" spans="3:4" x14ac:dyDescent="0.2">
      <c r="C1249" s="23"/>
      <c r="D1249" s="23"/>
    </row>
    <row r="1250" spans="3:4" x14ac:dyDescent="0.2">
      <c r="C1250" s="23"/>
      <c r="D1250" s="23"/>
    </row>
    <row r="1251" spans="3:4" x14ac:dyDescent="0.2">
      <c r="C1251" s="23"/>
      <c r="D1251" s="23"/>
    </row>
    <row r="1252" spans="3:4" x14ac:dyDescent="0.2">
      <c r="C1252" s="23"/>
      <c r="D1252" s="23"/>
    </row>
    <row r="1253" spans="3:4" x14ac:dyDescent="0.2">
      <c r="C1253" s="23"/>
      <c r="D1253" s="23"/>
    </row>
    <row r="1254" spans="3:4" x14ac:dyDescent="0.2">
      <c r="C1254" s="23"/>
      <c r="D1254" s="23"/>
    </row>
    <row r="1255" spans="3:4" x14ac:dyDescent="0.2">
      <c r="C1255" s="23"/>
      <c r="D1255" s="23"/>
    </row>
    <row r="1256" spans="3:4" x14ac:dyDescent="0.2">
      <c r="C1256" s="23"/>
      <c r="D1256" s="23"/>
    </row>
    <row r="1257" spans="3:4" x14ac:dyDescent="0.2">
      <c r="C1257" s="23"/>
      <c r="D1257" s="23"/>
    </row>
    <row r="1258" spans="3:4" x14ac:dyDescent="0.2">
      <c r="C1258" s="23"/>
      <c r="D1258" s="23"/>
    </row>
    <row r="1259" spans="3:4" x14ac:dyDescent="0.2">
      <c r="C1259" s="23"/>
      <c r="D1259" s="23"/>
    </row>
    <row r="1260" spans="3:4" x14ac:dyDescent="0.2">
      <c r="C1260" s="23"/>
      <c r="D1260" s="23"/>
    </row>
    <row r="1261" spans="3:4" x14ac:dyDescent="0.2">
      <c r="C1261" s="23"/>
      <c r="D1261" s="23"/>
    </row>
    <row r="1262" spans="3:4" x14ac:dyDescent="0.2">
      <c r="C1262" s="23"/>
      <c r="D1262" s="23"/>
    </row>
    <row r="1263" spans="3:4" x14ac:dyDescent="0.2">
      <c r="C1263" s="23"/>
      <c r="D1263" s="23"/>
    </row>
    <row r="1264" spans="3:4" x14ac:dyDescent="0.2">
      <c r="C1264" s="23"/>
      <c r="D1264" s="23"/>
    </row>
    <row r="1265" spans="3:4" x14ac:dyDescent="0.2">
      <c r="C1265" s="23"/>
      <c r="D1265" s="23"/>
    </row>
    <row r="1266" spans="3:4" x14ac:dyDescent="0.2">
      <c r="C1266" s="23"/>
      <c r="D1266" s="23"/>
    </row>
    <row r="1267" spans="3:4" x14ac:dyDescent="0.2">
      <c r="C1267" s="23"/>
      <c r="D1267" s="23"/>
    </row>
    <row r="1268" spans="3:4" x14ac:dyDescent="0.2">
      <c r="C1268" s="23"/>
      <c r="D1268" s="23"/>
    </row>
    <row r="1269" spans="3:4" x14ac:dyDescent="0.2">
      <c r="C1269" s="23"/>
      <c r="D1269" s="23"/>
    </row>
    <row r="1270" spans="3:4" x14ac:dyDescent="0.2">
      <c r="C1270" s="23"/>
      <c r="D1270" s="23"/>
    </row>
    <row r="1271" spans="3:4" x14ac:dyDescent="0.2">
      <c r="C1271" s="23"/>
      <c r="D1271" s="23"/>
    </row>
    <row r="1272" spans="3:4" x14ac:dyDescent="0.2">
      <c r="C1272" s="23"/>
      <c r="D1272" s="23"/>
    </row>
    <row r="1273" spans="3:4" x14ac:dyDescent="0.2">
      <c r="C1273" s="23"/>
      <c r="D1273" s="23"/>
    </row>
    <row r="1274" spans="3:4" x14ac:dyDescent="0.2">
      <c r="C1274" s="23"/>
      <c r="D1274" s="23"/>
    </row>
    <row r="1275" spans="3:4" x14ac:dyDescent="0.2">
      <c r="C1275" s="23"/>
      <c r="D1275" s="23"/>
    </row>
    <row r="1276" spans="3:4" x14ac:dyDescent="0.2">
      <c r="C1276" s="23"/>
      <c r="D1276" s="23"/>
    </row>
    <row r="1277" spans="3:4" x14ac:dyDescent="0.2">
      <c r="C1277" s="23"/>
      <c r="D1277" s="23"/>
    </row>
    <row r="1278" spans="3:4" x14ac:dyDescent="0.2">
      <c r="C1278" s="23"/>
      <c r="D1278" s="23"/>
    </row>
    <row r="1279" spans="3:4" x14ac:dyDescent="0.2">
      <c r="C1279" s="23"/>
      <c r="D1279" s="23"/>
    </row>
    <row r="1280" spans="3:4" x14ac:dyDescent="0.2">
      <c r="C1280" s="23"/>
      <c r="D1280" s="23"/>
    </row>
    <row r="1281" spans="3:4" x14ac:dyDescent="0.2">
      <c r="C1281" s="23"/>
      <c r="D1281" s="23"/>
    </row>
    <row r="1282" spans="3:4" x14ac:dyDescent="0.2">
      <c r="C1282" s="23"/>
      <c r="D1282" s="23"/>
    </row>
    <row r="1283" spans="3:4" x14ac:dyDescent="0.2">
      <c r="C1283" s="23"/>
      <c r="D1283" s="23"/>
    </row>
    <row r="1284" spans="3:4" x14ac:dyDescent="0.2">
      <c r="C1284" s="23"/>
      <c r="D1284" s="23"/>
    </row>
    <row r="1285" spans="3:4" x14ac:dyDescent="0.2">
      <c r="C1285" s="23"/>
      <c r="D1285" s="23"/>
    </row>
    <row r="1286" spans="3:4" x14ac:dyDescent="0.2">
      <c r="C1286" s="23"/>
      <c r="D1286" s="23"/>
    </row>
    <row r="1287" spans="3:4" x14ac:dyDescent="0.2">
      <c r="C1287" s="23"/>
      <c r="D1287" s="23"/>
    </row>
    <row r="1288" spans="3:4" x14ac:dyDescent="0.2">
      <c r="C1288" s="23"/>
      <c r="D1288" s="23"/>
    </row>
    <row r="1289" spans="3:4" x14ac:dyDescent="0.2">
      <c r="C1289" s="23"/>
      <c r="D1289" s="23"/>
    </row>
    <row r="1290" spans="3:4" x14ac:dyDescent="0.2">
      <c r="C1290" s="23"/>
      <c r="D1290" s="23"/>
    </row>
    <row r="1291" spans="3:4" x14ac:dyDescent="0.2">
      <c r="C1291" s="23"/>
      <c r="D1291" s="23"/>
    </row>
    <row r="1292" spans="3:4" x14ac:dyDescent="0.2">
      <c r="C1292" s="23"/>
      <c r="D1292" s="23"/>
    </row>
    <row r="1293" spans="3:4" x14ac:dyDescent="0.2">
      <c r="C1293" s="23"/>
      <c r="D1293" s="23"/>
    </row>
    <row r="1294" spans="3:4" x14ac:dyDescent="0.2">
      <c r="C1294" s="23"/>
      <c r="D1294" s="23"/>
    </row>
    <row r="1295" spans="3:4" x14ac:dyDescent="0.2">
      <c r="C1295" s="23"/>
      <c r="D1295" s="23"/>
    </row>
    <row r="1296" spans="3:4" x14ac:dyDescent="0.2">
      <c r="C1296" s="23"/>
      <c r="D1296" s="23"/>
    </row>
    <row r="1297" spans="3:4" x14ac:dyDescent="0.2">
      <c r="C1297" s="23"/>
      <c r="D1297" s="23"/>
    </row>
    <row r="1298" spans="3:4" x14ac:dyDescent="0.2">
      <c r="C1298" s="23"/>
      <c r="D1298" s="23"/>
    </row>
    <row r="1299" spans="3:4" x14ac:dyDescent="0.2">
      <c r="C1299" s="23"/>
      <c r="D1299" s="23"/>
    </row>
    <row r="1300" spans="3:4" x14ac:dyDescent="0.2">
      <c r="C1300" s="23"/>
      <c r="D1300" s="23"/>
    </row>
    <row r="1301" spans="3:4" x14ac:dyDescent="0.2">
      <c r="C1301" s="23"/>
      <c r="D1301" s="23"/>
    </row>
    <row r="1302" spans="3:4" x14ac:dyDescent="0.2">
      <c r="C1302" s="23"/>
      <c r="D1302" s="23"/>
    </row>
    <row r="1303" spans="3:4" x14ac:dyDescent="0.2">
      <c r="C1303" s="23"/>
      <c r="D1303" s="23"/>
    </row>
    <row r="1304" spans="3:4" x14ac:dyDescent="0.2">
      <c r="C1304" s="23"/>
      <c r="D1304" s="23"/>
    </row>
    <row r="1305" spans="3:4" x14ac:dyDescent="0.2">
      <c r="C1305" s="23"/>
      <c r="D1305" s="23"/>
    </row>
    <row r="1306" spans="3:4" x14ac:dyDescent="0.2">
      <c r="C1306" s="23"/>
      <c r="D1306" s="23"/>
    </row>
    <row r="1307" spans="3:4" x14ac:dyDescent="0.2">
      <c r="C1307" s="23"/>
      <c r="D1307" s="23"/>
    </row>
    <row r="1308" spans="3:4" x14ac:dyDescent="0.2">
      <c r="C1308" s="23"/>
      <c r="D1308" s="23"/>
    </row>
    <row r="1309" spans="3:4" x14ac:dyDescent="0.2">
      <c r="C1309" s="23"/>
      <c r="D1309" s="23"/>
    </row>
    <row r="1310" spans="3:4" x14ac:dyDescent="0.2">
      <c r="C1310" s="23"/>
      <c r="D1310" s="23"/>
    </row>
    <row r="1311" spans="3:4" x14ac:dyDescent="0.2">
      <c r="C1311" s="23"/>
      <c r="D1311" s="23"/>
    </row>
    <row r="1312" spans="3:4" x14ac:dyDescent="0.2">
      <c r="C1312" s="23"/>
      <c r="D1312" s="23"/>
    </row>
    <row r="1313" spans="3:4" x14ac:dyDescent="0.2">
      <c r="C1313" s="23"/>
      <c r="D1313" s="23"/>
    </row>
    <row r="1314" spans="3:4" x14ac:dyDescent="0.2">
      <c r="C1314" s="23"/>
      <c r="D1314" s="23"/>
    </row>
    <row r="1315" spans="3:4" x14ac:dyDescent="0.2">
      <c r="C1315" s="23"/>
      <c r="D1315" s="23"/>
    </row>
    <row r="1316" spans="3:4" x14ac:dyDescent="0.2">
      <c r="C1316" s="23"/>
      <c r="D1316" s="23"/>
    </row>
    <row r="1317" spans="3:4" x14ac:dyDescent="0.2">
      <c r="C1317" s="23"/>
      <c r="D1317" s="23"/>
    </row>
    <row r="1318" spans="3:4" x14ac:dyDescent="0.2">
      <c r="C1318" s="23"/>
      <c r="D1318" s="23"/>
    </row>
    <row r="1319" spans="3:4" x14ac:dyDescent="0.2">
      <c r="C1319" s="23"/>
      <c r="D1319" s="23"/>
    </row>
    <row r="1320" spans="3:4" x14ac:dyDescent="0.2">
      <c r="C1320" s="23"/>
      <c r="D1320" s="23"/>
    </row>
    <row r="1321" spans="3:4" x14ac:dyDescent="0.2">
      <c r="C1321" s="23"/>
      <c r="D1321" s="23"/>
    </row>
    <row r="1322" spans="3:4" x14ac:dyDescent="0.2">
      <c r="C1322" s="23"/>
      <c r="D1322" s="23"/>
    </row>
    <row r="1323" spans="3:4" x14ac:dyDescent="0.2">
      <c r="C1323" s="23"/>
      <c r="D1323" s="23"/>
    </row>
    <row r="1324" spans="3:4" x14ac:dyDescent="0.2">
      <c r="C1324" s="23"/>
      <c r="D1324" s="23"/>
    </row>
    <row r="1325" spans="3:4" x14ac:dyDescent="0.2">
      <c r="C1325" s="23"/>
      <c r="D1325" s="23"/>
    </row>
    <row r="1326" spans="3:4" x14ac:dyDescent="0.2">
      <c r="C1326" s="23"/>
      <c r="D1326" s="23"/>
    </row>
    <row r="1327" spans="3:4" x14ac:dyDescent="0.2">
      <c r="C1327" s="23"/>
      <c r="D1327" s="23"/>
    </row>
    <row r="1328" spans="3:4" x14ac:dyDescent="0.2">
      <c r="C1328" s="23"/>
      <c r="D1328" s="23"/>
    </row>
    <row r="1329" spans="3:4" x14ac:dyDescent="0.2">
      <c r="C1329" s="23"/>
      <c r="D1329" s="23"/>
    </row>
    <row r="1330" spans="3:4" x14ac:dyDescent="0.2">
      <c r="C1330" s="23"/>
      <c r="D1330" s="23"/>
    </row>
    <row r="1331" spans="3:4" x14ac:dyDescent="0.2">
      <c r="C1331" s="23"/>
      <c r="D1331" s="23"/>
    </row>
    <row r="1332" spans="3:4" x14ac:dyDescent="0.2">
      <c r="C1332" s="23"/>
      <c r="D1332" s="23"/>
    </row>
    <row r="1333" spans="3:4" x14ac:dyDescent="0.2">
      <c r="C1333" s="23"/>
      <c r="D1333" s="23"/>
    </row>
    <row r="1334" spans="3:4" x14ac:dyDescent="0.2">
      <c r="C1334" s="23"/>
      <c r="D1334" s="23"/>
    </row>
    <row r="1335" spans="3:4" x14ac:dyDescent="0.2">
      <c r="C1335" s="23"/>
      <c r="D1335" s="23"/>
    </row>
    <row r="1336" spans="3:4" x14ac:dyDescent="0.2">
      <c r="C1336" s="23"/>
      <c r="D1336" s="23"/>
    </row>
    <row r="1337" spans="3:4" x14ac:dyDescent="0.2">
      <c r="C1337" s="23"/>
      <c r="D1337" s="23"/>
    </row>
    <row r="1338" spans="3:4" x14ac:dyDescent="0.2">
      <c r="C1338" s="23"/>
      <c r="D1338" s="23"/>
    </row>
    <row r="1339" spans="3:4" x14ac:dyDescent="0.2">
      <c r="C1339" s="23"/>
      <c r="D1339" s="23"/>
    </row>
    <row r="1340" spans="3:4" x14ac:dyDescent="0.2">
      <c r="C1340" s="23"/>
      <c r="D1340" s="23"/>
    </row>
    <row r="1341" spans="3:4" x14ac:dyDescent="0.2">
      <c r="C1341" s="23"/>
      <c r="D1341" s="23"/>
    </row>
    <row r="1342" spans="3:4" x14ac:dyDescent="0.2">
      <c r="C1342" s="23"/>
      <c r="D1342" s="23"/>
    </row>
    <row r="1343" spans="3:4" x14ac:dyDescent="0.2">
      <c r="C1343" s="23"/>
      <c r="D1343" s="23"/>
    </row>
    <row r="1344" spans="3:4" x14ac:dyDescent="0.2">
      <c r="C1344" s="23"/>
      <c r="D1344" s="23"/>
    </row>
    <row r="1345" spans="3:4" x14ac:dyDescent="0.2">
      <c r="C1345" s="23"/>
      <c r="D1345" s="23"/>
    </row>
    <row r="1346" spans="3:4" x14ac:dyDescent="0.2">
      <c r="C1346" s="23"/>
      <c r="D1346" s="23"/>
    </row>
    <row r="1347" spans="3:4" x14ac:dyDescent="0.2">
      <c r="C1347" s="23"/>
      <c r="D1347" s="23"/>
    </row>
    <row r="1348" spans="3:4" x14ac:dyDescent="0.2">
      <c r="C1348" s="23"/>
      <c r="D1348" s="23"/>
    </row>
    <row r="1349" spans="3:4" x14ac:dyDescent="0.2">
      <c r="C1349" s="23"/>
      <c r="D1349" s="23"/>
    </row>
    <row r="1350" spans="3:4" x14ac:dyDescent="0.2">
      <c r="C1350" s="23"/>
      <c r="D1350" s="23"/>
    </row>
    <row r="1351" spans="3:4" x14ac:dyDescent="0.2">
      <c r="C1351" s="23"/>
      <c r="D1351" s="23"/>
    </row>
    <row r="1352" spans="3:4" x14ac:dyDescent="0.2">
      <c r="C1352" s="23"/>
      <c r="D1352" s="23"/>
    </row>
    <row r="1353" spans="3:4" x14ac:dyDescent="0.2">
      <c r="C1353" s="23"/>
      <c r="D1353" s="23"/>
    </row>
    <row r="1354" spans="3:4" x14ac:dyDescent="0.2">
      <c r="C1354" s="23"/>
      <c r="D1354" s="23"/>
    </row>
    <row r="1355" spans="3:4" x14ac:dyDescent="0.2">
      <c r="C1355" s="23"/>
      <c r="D1355" s="23"/>
    </row>
    <row r="1356" spans="3:4" x14ac:dyDescent="0.2">
      <c r="C1356" s="23"/>
      <c r="D1356" s="23"/>
    </row>
    <row r="1357" spans="3:4" x14ac:dyDescent="0.2">
      <c r="C1357" s="23"/>
      <c r="D1357" s="23"/>
    </row>
    <row r="1358" spans="3:4" x14ac:dyDescent="0.2">
      <c r="C1358" s="23"/>
      <c r="D1358" s="23"/>
    </row>
    <row r="1359" spans="3:4" x14ac:dyDescent="0.2">
      <c r="C1359" s="23"/>
      <c r="D1359" s="23"/>
    </row>
    <row r="1360" spans="3:4" x14ac:dyDescent="0.2">
      <c r="C1360" s="23"/>
      <c r="D1360" s="23"/>
    </row>
    <row r="1361" spans="3:4" x14ac:dyDescent="0.2">
      <c r="C1361" s="23"/>
      <c r="D1361" s="23"/>
    </row>
    <row r="1362" spans="3:4" x14ac:dyDescent="0.2">
      <c r="C1362" s="23"/>
      <c r="D1362" s="23"/>
    </row>
    <row r="1363" spans="3:4" x14ac:dyDescent="0.2">
      <c r="C1363" s="23"/>
      <c r="D1363" s="23"/>
    </row>
    <row r="1364" spans="3:4" x14ac:dyDescent="0.2">
      <c r="C1364" s="23"/>
      <c r="D1364" s="23"/>
    </row>
    <row r="1365" spans="3:4" x14ac:dyDescent="0.2">
      <c r="C1365" s="23"/>
      <c r="D1365" s="23"/>
    </row>
    <row r="1366" spans="3:4" x14ac:dyDescent="0.2">
      <c r="C1366" s="23"/>
      <c r="D1366" s="23"/>
    </row>
    <row r="1367" spans="3:4" x14ac:dyDescent="0.2">
      <c r="C1367" s="23"/>
      <c r="D1367" s="23"/>
    </row>
    <row r="1368" spans="3:4" x14ac:dyDescent="0.2">
      <c r="C1368" s="23"/>
      <c r="D1368" s="23"/>
    </row>
    <row r="1369" spans="3:4" x14ac:dyDescent="0.2">
      <c r="C1369" s="23"/>
      <c r="D1369" s="23"/>
    </row>
    <row r="1370" spans="3:4" x14ac:dyDescent="0.2">
      <c r="C1370" s="23"/>
      <c r="D1370" s="23"/>
    </row>
    <row r="1371" spans="3:4" x14ac:dyDescent="0.2">
      <c r="C1371" s="23"/>
      <c r="D1371" s="23"/>
    </row>
    <row r="1372" spans="3:4" x14ac:dyDescent="0.2">
      <c r="C1372" s="23"/>
      <c r="D1372" s="23"/>
    </row>
    <row r="1373" spans="3:4" x14ac:dyDescent="0.2">
      <c r="C1373" s="23"/>
      <c r="D1373" s="23"/>
    </row>
    <row r="1374" spans="3:4" x14ac:dyDescent="0.2">
      <c r="C1374" s="23"/>
      <c r="D1374" s="23"/>
    </row>
    <row r="1375" spans="3:4" x14ac:dyDescent="0.2">
      <c r="C1375" s="23"/>
      <c r="D1375" s="23"/>
    </row>
    <row r="1376" spans="3:4" x14ac:dyDescent="0.2">
      <c r="C1376" s="23"/>
      <c r="D1376" s="23"/>
    </row>
    <row r="1377" spans="3:4" x14ac:dyDescent="0.2">
      <c r="C1377" s="23"/>
      <c r="D1377" s="23"/>
    </row>
    <row r="1378" spans="3:4" x14ac:dyDescent="0.2">
      <c r="C1378" s="23"/>
      <c r="D1378" s="23"/>
    </row>
    <row r="1379" spans="3:4" x14ac:dyDescent="0.2">
      <c r="C1379" s="23"/>
      <c r="D1379" s="23"/>
    </row>
    <row r="1380" spans="3:4" x14ac:dyDescent="0.2">
      <c r="C1380" s="23"/>
      <c r="D1380" s="23"/>
    </row>
    <row r="1381" spans="3:4" x14ac:dyDescent="0.2">
      <c r="C1381" s="23"/>
      <c r="D1381" s="23"/>
    </row>
    <row r="1382" spans="3:4" x14ac:dyDescent="0.2">
      <c r="C1382" s="23"/>
      <c r="D1382" s="23"/>
    </row>
    <row r="1383" spans="3:4" x14ac:dyDescent="0.2">
      <c r="C1383" s="23"/>
      <c r="D1383" s="23"/>
    </row>
    <row r="1384" spans="3:4" x14ac:dyDescent="0.2">
      <c r="C1384" s="23"/>
      <c r="D1384" s="23"/>
    </row>
    <row r="1385" spans="3:4" x14ac:dyDescent="0.2">
      <c r="C1385" s="23"/>
      <c r="D1385" s="23"/>
    </row>
    <row r="1386" spans="3:4" x14ac:dyDescent="0.2">
      <c r="C1386" s="23"/>
      <c r="D1386" s="23"/>
    </row>
    <row r="1387" spans="3:4" x14ac:dyDescent="0.2">
      <c r="C1387" s="23"/>
      <c r="D1387" s="23"/>
    </row>
    <row r="1388" spans="3:4" x14ac:dyDescent="0.2">
      <c r="C1388" s="23"/>
      <c r="D1388" s="23"/>
    </row>
    <row r="1389" spans="3:4" x14ac:dyDescent="0.2">
      <c r="C1389" s="23"/>
      <c r="D1389" s="23"/>
    </row>
    <row r="1390" spans="3:4" x14ac:dyDescent="0.2">
      <c r="C1390" s="23"/>
      <c r="D1390" s="23"/>
    </row>
    <row r="1391" spans="3:4" x14ac:dyDescent="0.2">
      <c r="C1391" s="23"/>
      <c r="D1391" s="23"/>
    </row>
    <row r="1392" spans="3:4" x14ac:dyDescent="0.2">
      <c r="C1392" s="23"/>
      <c r="D1392" s="23"/>
    </row>
    <row r="1393" spans="3:4" x14ac:dyDescent="0.2">
      <c r="C1393" s="23"/>
      <c r="D1393" s="23"/>
    </row>
    <row r="1394" spans="3:4" x14ac:dyDescent="0.2">
      <c r="C1394" s="23"/>
      <c r="D1394" s="23"/>
    </row>
    <row r="1395" spans="3:4" x14ac:dyDescent="0.2">
      <c r="C1395" s="23"/>
      <c r="D1395" s="23"/>
    </row>
    <row r="1396" spans="3:4" x14ac:dyDescent="0.2">
      <c r="C1396" s="23"/>
      <c r="D1396" s="23"/>
    </row>
    <row r="1397" spans="3:4" x14ac:dyDescent="0.2">
      <c r="C1397" s="23"/>
      <c r="D1397" s="23"/>
    </row>
    <row r="1398" spans="3:4" x14ac:dyDescent="0.2">
      <c r="C1398" s="23"/>
      <c r="D1398" s="23"/>
    </row>
    <row r="1399" spans="3:4" x14ac:dyDescent="0.2">
      <c r="C1399" s="23"/>
      <c r="D1399" s="23"/>
    </row>
    <row r="1400" spans="3:4" x14ac:dyDescent="0.2">
      <c r="C1400" s="23"/>
      <c r="D1400" s="23"/>
    </row>
    <row r="1401" spans="3:4" x14ac:dyDescent="0.2">
      <c r="C1401" s="23"/>
      <c r="D1401" s="23"/>
    </row>
    <row r="1402" spans="3:4" x14ac:dyDescent="0.2">
      <c r="C1402" s="23"/>
      <c r="D1402" s="23"/>
    </row>
    <row r="1403" spans="3:4" x14ac:dyDescent="0.2">
      <c r="C1403" s="23"/>
      <c r="D1403" s="23"/>
    </row>
    <row r="1404" spans="3:4" x14ac:dyDescent="0.2">
      <c r="C1404" s="23"/>
      <c r="D1404" s="23"/>
    </row>
    <row r="1405" spans="3:4" x14ac:dyDescent="0.2">
      <c r="C1405" s="23"/>
      <c r="D1405" s="23"/>
    </row>
    <row r="1406" spans="3:4" x14ac:dyDescent="0.2">
      <c r="C1406" s="23"/>
      <c r="D1406" s="23"/>
    </row>
    <row r="1407" spans="3:4" x14ac:dyDescent="0.2">
      <c r="C1407" s="23"/>
      <c r="D1407" s="23"/>
    </row>
    <row r="1408" spans="3:4" x14ac:dyDescent="0.2">
      <c r="C1408" s="23"/>
      <c r="D1408" s="23"/>
    </row>
    <row r="1409" spans="3:4" x14ac:dyDescent="0.2">
      <c r="C1409" s="23"/>
      <c r="D1409" s="23"/>
    </row>
    <row r="1410" spans="3:4" x14ac:dyDescent="0.2">
      <c r="C1410" s="23"/>
      <c r="D1410" s="23"/>
    </row>
    <row r="1411" spans="3:4" x14ac:dyDescent="0.2">
      <c r="C1411" s="23"/>
      <c r="D1411" s="23"/>
    </row>
    <row r="1412" spans="3:4" x14ac:dyDescent="0.2">
      <c r="C1412" s="23"/>
      <c r="D1412" s="23"/>
    </row>
    <row r="1413" spans="3:4" x14ac:dyDescent="0.2">
      <c r="C1413" s="23"/>
      <c r="D1413" s="23"/>
    </row>
    <row r="1414" spans="3:4" x14ac:dyDescent="0.2">
      <c r="C1414" s="23"/>
      <c r="D1414" s="23"/>
    </row>
    <row r="1415" spans="3:4" x14ac:dyDescent="0.2">
      <c r="C1415" s="23"/>
      <c r="D1415" s="23"/>
    </row>
    <row r="1416" spans="3:4" x14ac:dyDescent="0.2">
      <c r="C1416" s="23"/>
      <c r="D1416" s="23"/>
    </row>
    <row r="1417" spans="3:4" x14ac:dyDescent="0.2">
      <c r="C1417" s="23"/>
      <c r="D1417" s="23"/>
    </row>
    <row r="1418" spans="3:4" x14ac:dyDescent="0.2">
      <c r="C1418" s="23"/>
      <c r="D1418" s="23"/>
    </row>
    <row r="1419" spans="3:4" x14ac:dyDescent="0.2">
      <c r="C1419" s="23"/>
      <c r="D1419" s="23"/>
    </row>
    <row r="1420" spans="3:4" x14ac:dyDescent="0.2">
      <c r="C1420" s="23"/>
      <c r="D1420" s="23"/>
    </row>
    <row r="1421" spans="3:4" x14ac:dyDescent="0.2">
      <c r="C1421" s="23"/>
      <c r="D1421" s="23"/>
    </row>
    <row r="1422" spans="3:4" x14ac:dyDescent="0.2">
      <c r="C1422" s="23"/>
      <c r="D1422" s="23"/>
    </row>
    <row r="1423" spans="3:4" x14ac:dyDescent="0.2">
      <c r="C1423" s="23"/>
      <c r="D1423" s="23"/>
    </row>
    <row r="1424" spans="3:4" x14ac:dyDescent="0.2">
      <c r="C1424" s="23"/>
      <c r="D1424" s="23"/>
    </row>
    <row r="1425" spans="3:4" x14ac:dyDescent="0.2">
      <c r="C1425" s="23"/>
      <c r="D1425" s="23"/>
    </row>
    <row r="1426" spans="3:4" x14ac:dyDescent="0.2">
      <c r="C1426" s="23"/>
      <c r="D1426" s="23"/>
    </row>
    <row r="1427" spans="3:4" x14ac:dyDescent="0.2">
      <c r="C1427" s="23"/>
      <c r="D1427" s="23"/>
    </row>
    <row r="1428" spans="3:4" x14ac:dyDescent="0.2">
      <c r="C1428" s="23"/>
      <c r="D1428" s="23"/>
    </row>
    <row r="1429" spans="3:4" x14ac:dyDescent="0.2">
      <c r="C1429" s="23"/>
      <c r="D1429" s="23"/>
    </row>
    <row r="1430" spans="3:4" x14ac:dyDescent="0.2">
      <c r="C1430" s="23"/>
      <c r="D1430" s="23"/>
    </row>
    <row r="1431" spans="3:4" x14ac:dyDescent="0.2">
      <c r="C1431" s="23"/>
      <c r="D1431" s="23"/>
    </row>
    <row r="1432" spans="3:4" x14ac:dyDescent="0.2">
      <c r="C1432" s="23"/>
      <c r="D1432" s="23"/>
    </row>
    <row r="1433" spans="3:4" x14ac:dyDescent="0.2">
      <c r="C1433" s="23"/>
      <c r="D1433" s="23"/>
    </row>
    <row r="1434" spans="3:4" x14ac:dyDescent="0.2">
      <c r="C1434" s="23"/>
      <c r="D1434" s="23"/>
    </row>
    <row r="1435" spans="3:4" x14ac:dyDescent="0.2">
      <c r="C1435" s="23"/>
      <c r="D1435" s="23"/>
    </row>
    <row r="1436" spans="3:4" x14ac:dyDescent="0.2">
      <c r="C1436" s="23"/>
      <c r="D1436" s="23"/>
    </row>
    <row r="1437" spans="3:4" x14ac:dyDescent="0.2">
      <c r="C1437" s="23"/>
      <c r="D1437" s="23"/>
    </row>
    <row r="1438" spans="3:4" x14ac:dyDescent="0.2">
      <c r="C1438" s="23"/>
      <c r="D1438" s="23"/>
    </row>
    <row r="1439" spans="3:4" x14ac:dyDescent="0.2">
      <c r="C1439" s="23"/>
      <c r="D1439" s="23"/>
    </row>
    <row r="1440" spans="3:4" x14ac:dyDescent="0.2">
      <c r="C1440" s="23"/>
      <c r="D1440" s="23"/>
    </row>
    <row r="1441" spans="3:4" x14ac:dyDescent="0.2">
      <c r="C1441" s="23"/>
      <c r="D1441" s="23"/>
    </row>
    <row r="1442" spans="3:4" x14ac:dyDescent="0.2">
      <c r="C1442" s="23"/>
      <c r="D1442" s="23"/>
    </row>
    <row r="1443" spans="3:4" x14ac:dyDescent="0.2">
      <c r="C1443" s="23"/>
      <c r="D1443" s="23"/>
    </row>
    <row r="1444" spans="3:4" x14ac:dyDescent="0.2">
      <c r="C1444" s="23"/>
      <c r="D1444" s="23"/>
    </row>
    <row r="1445" spans="3:4" x14ac:dyDescent="0.2">
      <c r="C1445" s="23"/>
      <c r="D1445" s="23"/>
    </row>
    <row r="1446" spans="3:4" x14ac:dyDescent="0.2">
      <c r="C1446" s="23"/>
      <c r="D1446" s="23"/>
    </row>
    <row r="1447" spans="3:4" x14ac:dyDescent="0.2">
      <c r="C1447" s="23"/>
      <c r="D1447" s="23"/>
    </row>
    <row r="1448" spans="3:4" x14ac:dyDescent="0.2">
      <c r="C1448" s="23"/>
      <c r="D1448" s="23"/>
    </row>
    <row r="1449" spans="3:4" x14ac:dyDescent="0.2">
      <c r="C1449" s="23"/>
      <c r="D1449" s="23"/>
    </row>
    <row r="1450" spans="3:4" x14ac:dyDescent="0.2">
      <c r="C1450" s="23"/>
      <c r="D1450" s="23"/>
    </row>
    <row r="1451" spans="3:4" x14ac:dyDescent="0.2">
      <c r="C1451" s="23"/>
      <c r="D1451" s="23"/>
    </row>
    <row r="1452" spans="3:4" x14ac:dyDescent="0.2">
      <c r="C1452" s="23"/>
      <c r="D1452" s="23"/>
    </row>
    <row r="1453" spans="3:4" x14ac:dyDescent="0.2">
      <c r="C1453" s="23"/>
      <c r="D1453" s="23"/>
    </row>
    <row r="1454" spans="3:4" x14ac:dyDescent="0.2">
      <c r="C1454" s="23"/>
      <c r="D1454" s="23"/>
    </row>
    <row r="1455" spans="3:4" x14ac:dyDescent="0.2">
      <c r="C1455" s="23"/>
      <c r="D1455" s="23"/>
    </row>
    <row r="1456" spans="3:4" x14ac:dyDescent="0.2">
      <c r="C1456" s="23"/>
      <c r="D1456" s="23"/>
    </row>
    <row r="1457" spans="3:4" x14ac:dyDescent="0.2">
      <c r="C1457" s="23"/>
      <c r="D1457" s="23"/>
    </row>
    <row r="1458" spans="3:4" x14ac:dyDescent="0.2">
      <c r="C1458" s="23"/>
      <c r="D1458" s="23"/>
    </row>
    <row r="1459" spans="3:4" x14ac:dyDescent="0.2">
      <c r="C1459" s="23"/>
      <c r="D1459" s="23"/>
    </row>
    <row r="1460" spans="3:4" x14ac:dyDescent="0.2">
      <c r="C1460" s="23"/>
      <c r="D1460" s="23"/>
    </row>
    <row r="1461" spans="3:4" x14ac:dyDescent="0.2">
      <c r="C1461" s="23"/>
      <c r="D1461" s="23"/>
    </row>
    <row r="1462" spans="3:4" x14ac:dyDescent="0.2">
      <c r="C1462" s="23"/>
      <c r="D1462" s="23"/>
    </row>
    <row r="1463" spans="3:4" x14ac:dyDescent="0.2">
      <c r="C1463" s="23"/>
      <c r="D1463" s="23"/>
    </row>
    <row r="1464" spans="3:4" x14ac:dyDescent="0.2">
      <c r="C1464" s="23"/>
      <c r="D1464" s="23"/>
    </row>
    <row r="1465" spans="3:4" x14ac:dyDescent="0.2">
      <c r="C1465" s="23"/>
      <c r="D1465" s="23"/>
    </row>
    <row r="1466" spans="3:4" x14ac:dyDescent="0.2">
      <c r="C1466" s="23"/>
      <c r="D1466" s="23"/>
    </row>
    <row r="1467" spans="3:4" x14ac:dyDescent="0.2">
      <c r="C1467" s="23"/>
      <c r="D1467" s="23"/>
    </row>
    <row r="1468" spans="3:4" x14ac:dyDescent="0.2">
      <c r="C1468" s="23"/>
      <c r="D1468" s="23"/>
    </row>
    <row r="1469" spans="3:4" x14ac:dyDescent="0.2">
      <c r="C1469" s="23"/>
      <c r="D1469" s="23"/>
    </row>
    <row r="1470" spans="3:4" x14ac:dyDescent="0.2">
      <c r="C1470" s="23"/>
      <c r="D1470" s="23"/>
    </row>
    <row r="1471" spans="3:4" x14ac:dyDescent="0.2">
      <c r="C1471" s="23"/>
      <c r="D1471" s="23"/>
    </row>
    <row r="1472" spans="3:4" x14ac:dyDescent="0.2">
      <c r="C1472" s="23"/>
      <c r="D1472" s="23"/>
    </row>
    <row r="1473" spans="3:4" x14ac:dyDescent="0.2">
      <c r="C1473" s="23"/>
      <c r="D1473" s="23"/>
    </row>
    <row r="1474" spans="3:4" x14ac:dyDescent="0.2">
      <c r="C1474" s="23"/>
      <c r="D1474" s="23"/>
    </row>
    <row r="1475" spans="3:4" x14ac:dyDescent="0.2">
      <c r="C1475" s="23"/>
      <c r="D1475" s="23"/>
    </row>
    <row r="1476" spans="3:4" x14ac:dyDescent="0.2">
      <c r="C1476" s="23"/>
      <c r="D1476" s="23"/>
    </row>
    <row r="1477" spans="3:4" x14ac:dyDescent="0.2">
      <c r="C1477" s="23"/>
      <c r="D1477" s="23"/>
    </row>
    <row r="1478" spans="3:4" x14ac:dyDescent="0.2">
      <c r="C1478" s="23"/>
      <c r="D1478" s="23"/>
    </row>
    <row r="1479" spans="3:4" x14ac:dyDescent="0.2">
      <c r="C1479" s="23"/>
      <c r="D1479" s="23"/>
    </row>
    <row r="1480" spans="3:4" x14ac:dyDescent="0.2">
      <c r="C1480" s="23"/>
      <c r="D1480" s="23"/>
    </row>
    <row r="1481" spans="3:4" x14ac:dyDescent="0.2">
      <c r="C1481" s="23"/>
      <c r="D1481" s="23"/>
    </row>
    <row r="1482" spans="3:4" x14ac:dyDescent="0.2">
      <c r="C1482" s="23"/>
      <c r="D1482" s="23"/>
    </row>
    <row r="1483" spans="3:4" x14ac:dyDescent="0.2">
      <c r="C1483" s="23"/>
      <c r="D1483" s="23"/>
    </row>
    <row r="1484" spans="3:4" x14ac:dyDescent="0.2">
      <c r="C1484" s="23"/>
      <c r="D1484" s="23"/>
    </row>
    <row r="1485" spans="3:4" x14ac:dyDescent="0.2">
      <c r="C1485" s="23"/>
      <c r="D1485" s="23"/>
    </row>
    <row r="1486" spans="3:4" x14ac:dyDescent="0.2">
      <c r="C1486" s="23"/>
      <c r="D1486" s="23"/>
    </row>
    <row r="1487" spans="3:4" x14ac:dyDescent="0.2">
      <c r="C1487" s="23"/>
      <c r="D1487" s="23"/>
    </row>
    <row r="1488" spans="3:4" x14ac:dyDescent="0.2">
      <c r="C1488" s="23"/>
      <c r="D1488" s="23"/>
    </row>
    <row r="1489" spans="3:4" x14ac:dyDescent="0.2">
      <c r="C1489" s="23"/>
      <c r="D1489" s="23"/>
    </row>
    <row r="1490" spans="3:4" x14ac:dyDescent="0.2">
      <c r="C1490" s="23"/>
      <c r="D1490" s="23"/>
    </row>
    <row r="1491" spans="3:4" x14ac:dyDescent="0.2">
      <c r="C1491" s="23"/>
      <c r="D1491" s="23"/>
    </row>
    <row r="1492" spans="3:4" x14ac:dyDescent="0.2">
      <c r="C1492" s="23"/>
      <c r="D1492" s="23"/>
    </row>
    <row r="1493" spans="3:4" x14ac:dyDescent="0.2">
      <c r="C1493" s="23"/>
      <c r="D1493" s="23"/>
    </row>
    <row r="1494" spans="3:4" x14ac:dyDescent="0.2">
      <c r="C1494" s="23"/>
      <c r="D1494" s="23"/>
    </row>
    <row r="1495" spans="3:4" x14ac:dyDescent="0.2">
      <c r="C1495" s="23"/>
      <c r="D1495" s="23"/>
    </row>
    <row r="1496" spans="3:4" x14ac:dyDescent="0.2">
      <c r="C1496" s="23"/>
      <c r="D1496" s="23"/>
    </row>
    <row r="1497" spans="3:4" x14ac:dyDescent="0.2">
      <c r="C1497" s="23"/>
      <c r="D1497" s="23"/>
    </row>
    <row r="1498" spans="3:4" x14ac:dyDescent="0.2">
      <c r="C1498" s="23"/>
      <c r="D1498" s="23"/>
    </row>
    <row r="1499" spans="3:4" x14ac:dyDescent="0.2">
      <c r="C1499" s="23"/>
      <c r="D1499" s="23"/>
    </row>
    <row r="1500" spans="3:4" x14ac:dyDescent="0.2">
      <c r="C1500" s="23"/>
      <c r="D1500" s="23"/>
    </row>
    <row r="1501" spans="3:4" x14ac:dyDescent="0.2">
      <c r="C1501" s="23"/>
      <c r="D1501" s="23"/>
    </row>
    <row r="1502" spans="3:4" x14ac:dyDescent="0.2">
      <c r="C1502" s="23"/>
      <c r="D1502" s="23"/>
    </row>
    <row r="1503" spans="3:4" x14ac:dyDescent="0.2">
      <c r="C1503" s="23"/>
      <c r="D1503" s="23"/>
    </row>
    <row r="1504" spans="3:4" x14ac:dyDescent="0.2">
      <c r="C1504" s="23"/>
      <c r="D1504" s="23"/>
    </row>
    <row r="1505" spans="3:4" x14ac:dyDescent="0.2">
      <c r="C1505" s="23"/>
      <c r="D1505" s="23"/>
    </row>
    <row r="1506" spans="3:4" x14ac:dyDescent="0.2">
      <c r="C1506" s="23"/>
      <c r="D1506" s="23"/>
    </row>
    <row r="1507" spans="3:4" x14ac:dyDescent="0.2">
      <c r="C1507" s="23"/>
      <c r="D1507" s="23"/>
    </row>
    <row r="1508" spans="3:4" x14ac:dyDescent="0.2">
      <c r="C1508" s="23"/>
      <c r="D1508" s="23"/>
    </row>
    <row r="1509" spans="3:4" x14ac:dyDescent="0.2">
      <c r="C1509" s="23"/>
      <c r="D1509" s="23"/>
    </row>
    <row r="1510" spans="3:4" x14ac:dyDescent="0.2">
      <c r="C1510" s="23"/>
      <c r="D1510" s="23"/>
    </row>
    <row r="1511" spans="3:4" x14ac:dyDescent="0.2">
      <c r="C1511" s="23"/>
      <c r="D1511" s="23"/>
    </row>
    <row r="1512" spans="3:4" x14ac:dyDescent="0.2">
      <c r="C1512" s="23"/>
      <c r="D1512" s="23"/>
    </row>
    <row r="1513" spans="3:4" x14ac:dyDescent="0.2">
      <c r="C1513" s="23"/>
      <c r="D1513" s="23"/>
    </row>
    <row r="1514" spans="3:4" x14ac:dyDescent="0.2">
      <c r="C1514" s="23"/>
      <c r="D1514" s="23"/>
    </row>
    <row r="1515" spans="3:4" x14ac:dyDescent="0.2">
      <c r="C1515" s="23"/>
      <c r="D1515" s="23"/>
    </row>
    <row r="1516" spans="3:4" x14ac:dyDescent="0.2">
      <c r="C1516" s="23"/>
      <c r="D1516" s="23"/>
    </row>
    <row r="1517" spans="3:4" x14ac:dyDescent="0.2">
      <c r="C1517" s="23"/>
      <c r="D1517" s="23"/>
    </row>
    <row r="1518" spans="3:4" x14ac:dyDescent="0.2">
      <c r="C1518" s="23"/>
      <c r="D1518" s="23"/>
    </row>
    <row r="1519" spans="3:4" x14ac:dyDescent="0.2">
      <c r="C1519" s="23"/>
      <c r="D1519" s="23"/>
    </row>
    <row r="1520" spans="3:4" x14ac:dyDescent="0.2">
      <c r="C1520" s="23"/>
      <c r="D1520" s="23"/>
    </row>
    <row r="1521" spans="3:4" x14ac:dyDescent="0.2">
      <c r="C1521" s="23"/>
      <c r="D1521" s="23"/>
    </row>
    <row r="1522" spans="3:4" x14ac:dyDescent="0.2">
      <c r="C1522" s="23"/>
      <c r="D1522" s="23"/>
    </row>
    <row r="1523" spans="3:4" x14ac:dyDescent="0.2">
      <c r="C1523" s="23"/>
      <c r="D1523" s="23"/>
    </row>
    <row r="1524" spans="3:4" x14ac:dyDescent="0.2">
      <c r="C1524" s="23"/>
      <c r="D1524" s="23"/>
    </row>
    <row r="1525" spans="3:4" x14ac:dyDescent="0.2">
      <c r="C1525" s="23"/>
      <c r="D1525" s="23"/>
    </row>
    <row r="1526" spans="3:4" x14ac:dyDescent="0.2">
      <c r="C1526" s="23"/>
      <c r="D1526" s="23"/>
    </row>
    <row r="1527" spans="3:4" x14ac:dyDescent="0.2">
      <c r="C1527" s="23"/>
      <c r="D1527" s="23"/>
    </row>
    <row r="1528" spans="3:4" x14ac:dyDescent="0.2">
      <c r="C1528" s="23"/>
      <c r="D1528" s="23"/>
    </row>
    <row r="1529" spans="3:4" x14ac:dyDescent="0.2">
      <c r="C1529" s="23"/>
      <c r="D1529" s="23"/>
    </row>
    <row r="1530" spans="3:4" x14ac:dyDescent="0.2">
      <c r="C1530" s="23"/>
      <c r="D1530" s="23"/>
    </row>
    <row r="1531" spans="3:4" x14ac:dyDescent="0.2">
      <c r="C1531" s="23"/>
      <c r="D1531" s="23"/>
    </row>
  </sheetData>
  <sheetProtection sheet="1" objects="1" scenarios="1"/>
  <phoneticPr fontId="1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6"/>
  </sheetPr>
  <dimension ref="A1:AB335"/>
  <sheetViews>
    <sheetView workbookViewId="0">
      <selection activeCell="F10" sqref="F10"/>
    </sheetView>
  </sheetViews>
  <sheetFormatPr defaultRowHeight="12.75" x14ac:dyDescent="0.2"/>
  <cols>
    <col min="1" max="1" width="9.140625" style="31"/>
    <col min="2" max="2" width="10.7109375" style="31" customWidth="1"/>
    <col min="3" max="4" width="9.140625" style="31"/>
    <col min="5" max="5" width="11.42578125" style="31" customWidth="1"/>
    <col min="6" max="6" width="13.140625" style="31" bestFit="1" customWidth="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 x14ac:dyDescent="0.25">
      <c r="A1" s="42" t="s">
        <v>77</v>
      </c>
      <c r="D1" s="43" t="s">
        <v>78</v>
      </c>
      <c r="M1" s="44" t="s">
        <v>79</v>
      </c>
      <c r="N1" s="31" t="s">
        <v>80</v>
      </c>
      <c r="O1" s="31">
        <f ca="1">H18*J18-I18*I18</f>
        <v>173.14223419972859</v>
      </c>
      <c r="P1" s="31" t="s">
        <v>183</v>
      </c>
      <c r="U1" s="74" t="s">
        <v>135</v>
      </c>
      <c r="V1" s="75" t="s">
        <v>142</v>
      </c>
      <c r="AA1" s="31">
        <v>1</v>
      </c>
      <c r="AB1" s="31" t="s">
        <v>81</v>
      </c>
    </row>
    <row r="2" spans="1:28" x14ac:dyDescent="0.2">
      <c r="A2" s="112" t="s">
        <v>202</v>
      </c>
      <c r="M2" s="44" t="s">
        <v>82</v>
      </c>
      <c r="N2" s="31" t="s">
        <v>83</v>
      </c>
      <c r="O2" s="31">
        <f ca="1">+F18*J18-H18*I18</f>
        <v>27.740065954616853</v>
      </c>
      <c r="P2" s="31" t="s">
        <v>184</v>
      </c>
      <c r="U2" s="31">
        <v>-1.2</v>
      </c>
      <c r="V2" s="31">
        <f t="shared" ref="V2:V20" ca="1" si="0">+E$4+E$5*U2+E$6*U2^2</f>
        <v>-0.25534893912705714</v>
      </c>
      <c r="AA2" s="31">
        <v>2</v>
      </c>
      <c r="AB2" s="31" t="s">
        <v>43</v>
      </c>
    </row>
    <row r="3" spans="1:28" ht="13.5" thickBot="1" x14ac:dyDescent="0.25">
      <c r="A3" s="31" t="s">
        <v>84</v>
      </c>
      <c r="B3" s="31" t="s">
        <v>85</v>
      </c>
      <c r="E3" s="45" t="s">
        <v>86</v>
      </c>
      <c r="F3" s="45" t="s">
        <v>87</v>
      </c>
      <c r="G3" s="45" t="s">
        <v>88</v>
      </c>
      <c r="H3" s="45" t="s">
        <v>89</v>
      </c>
      <c r="M3" s="44" t="s">
        <v>90</v>
      </c>
      <c r="N3" s="31" t="s">
        <v>91</v>
      </c>
      <c r="O3" s="31">
        <f ca="1">+F18*I18-H18*H18</f>
        <v>-37.568399565027164</v>
      </c>
      <c r="P3" s="31" t="s">
        <v>185</v>
      </c>
      <c r="U3" s="31">
        <v>-1</v>
      </c>
      <c r="V3" s="31">
        <f t="shared" ca="1" si="0"/>
        <v>-0.20715979517121175</v>
      </c>
      <c r="AA3" s="31">
        <v>3</v>
      </c>
      <c r="AB3" s="31" t="s">
        <v>92</v>
      </c>
    </row>
    <row r="4" spans="1:28" x14ac:dyDescent="0.2">
      <c r="A4" s="31" t="s">
        <v>93</v>
      </c>
      <c r="B4" s="31" t="s">
        <v>94</v>
      </c>
      <c r="D4" s="46" t="s">
        <v>95</v>
      </c>
      <c r="E4" s="47">
        <f ca="1">(G18*O1-K18*O2+L18*O3)/O7</f>
        <v>-3.705107576470635E-2</v>
      </c>
      <c r="F4" s="48">
        <f ca="1">+E7/O7*O18</f>
        <v>3.1948732595533211E-3</v>
      </c>
      <c r="G4" s="49">
        <f>+B18</f>
        <v>1</v>
      </c>
      <c r="H4" s="50">
        <f ca="1">ABS(F4/E4)</f>
        <v>8.6228893321274452E-2</v>
      </c>
      <c r="M4" s="44" t="s">
        <v>96</v>
      </c>
      <c r="N4" s="31" t="s">
        <v>97</v>
      </c>
      <c r="O4" s="31">
        <f ca="1">+C18*J18-H18*H18</f>
        <v>278.66808550192889</v>
      </c>
      <c r="P4" s="31" t="s">
        <v>186</v>
      </c>
      <c r="U4" s="31">
        <v>-0.8</v>
      </c>
      <c r="V4" s="31">
        <f t="shared" ca="1" si="0"/>
        <v>-0.16369311790688112</v>
      </c>
      <c r="AA4" s="31">
        <v>4</v>
      </c>
      <c r="AB4" s="31" t="s">
        <v>98</v>
      </c>
    </row>
    <row r="5" spans="1:28" x14ac:dyDescent="0.2">
      <c r="A5" s="31" t="s">
        <v>99</v>
      </c>
      <c r="B5" s="51">
        <v>40323</v>
      </c>
      <c r="D5" s="52" t="s">
        <v>100</v>
      </c>
      <c r="E5" s="53">
        <f ca="1">+(-G18*O2+K18*O4-L18*O5)/O7</f>
        <v>0.11107788576257069</v>
      </c>
      <c r="F5" s="54">
        <f ca="1">P18*E7/O7</f>
        <v>3.9791325682764318E-3</v>
      </c>
      <c r="G5" s="55">
        <f>+B18/A18</f>
        <v>1E-4</v>
      </c>
      <c r="H5" s="50">
        <f ca="1">ABS(F5/E5)</f>
        <v>3.5822905171078244E-2</v>
      </c>
      <c r="M5" s="44" t="s">
        <v>101</v>
      </c>
      <c r="N5" s="31" t="s">
        <v>102</v>
      </c>
      <c r="O5" s="31">
        <f ca="1">+C18*I18-F18*H18</f>
        <v>133.44283267599889</v>
      </c>
      <c r="P5" s="31" t="s">
        <v>187</v>
      </c>
      <c r="U5" s="31">
        <v>-0.6</v>
      </c>
      <c r="V5" s="31">
        <f t="shared" ca="1" si="0"/>
        <v>-0.12494890733406525</v>
      </c>
      <c r="AA5" s="31">
        <v>5</v>
      </c>
      <c r="AB5" s="31" t="s">
        <v>103</v>
      </c>
    </row>
    <row r="6" spans="1:28" ht="13.5" thickBot="1" x14ac:dyDescent="0.25">
      <c r="D6" s="56" t="s">
        <v>104</v>
      </c>
      <c r="E6" s="57">
        <f ca="1">+(G18*O3-K18*O5+L18*O6)/O7</f>
        <v>-5.903083364393473E-2</v>
      </c>
      <c r="F6" s="58">
        <f ca="1">Q18*E7/O7</f>
        <v>2.0034691982008714E-3</v>
      </c>
      <c r="G6" s="59">
        <f>+B18/A18^2</f>
        <v>1E-8</v>
      </c>
      <c r="H6" s="50">
        <f ca="1">ABS(F6/E6)</f>
        <v>3.3939368200108809E-2</v>
      </c>
      <c r="M6" s="60" t="s">
        <v>105</v>
      </c>
      <c r="N6" s="61" t="s">
        <v>106</v>
      </c>
      <c r="O6" s="61">
        <f ca="1">+C18*H18-F18*F18</f>
        <v>89.996595456099769</v>
      </c>
      <c r="P6" s="31" t="s">
        <v>188</v>
      </c>
      <c r="U6" s="31">
        <v>-0.4</v>
      </c>
      <c r="V6" s="31">
        <f t="shared" ca="1" si="0"/>
        <v>-9.0927163452764179E-2</v>
      </c>
      <c r="AA6" s="31">
        <v>6</v>
      </c>
      <c r="AB6" s="31" t="s">
        <v>107</v>
      </c>
    </row>
    <row r="7" spans="1:28" x14ac:dyDescent="0.2">
      <c r="D7" s="43" t="s">
        <v>108</v>
      </c>
      <c r="E7" s="62">
        <f ca="1">SQRT(N18/(B15-3))</f>
        <v>1.0165328331777152E-2</v>
      </c>
      <c r="G7" s="63">
        <f>+B22</f>
        <v>-0.15729080000164686</v>
      </c>
      <c r="M7" s="44" t="s">
        <v>109</v>
      </c>
      <c r="N7" s="31" t="s">
        <v>110</v>
      </c>
      <c r="O7" s="31">
        <f ca="1">+C18*O1-F18*O2+H18*O3</f>
        <v>720.01874899487927</v>
      </c>
      <c r="U7" s="31">
        <v>-0.2</v>
      </c>
      <c r="V7" s="31">
        <f t="shared" ca="1" si="0"/>
        <v>-6.1627886262977882E-2</v>
      </c>
      <c r="AA7" s="31">
        <v>7</v>
      </c>
      <c r="AB7" s="31" t="s">
        <v>111</v>
      </c>
    </row>
    <row r="8" spans="1:28" x14ac:dyDescent="0.2">
      <c r="A8" s="68">
        <v>21</v>
      </c>
      <c r="B8" s="31" t="s">
        <v>115</v>
      </c>
      <c r="C8" s="97">
        <v>21</v>
      </c>
      <c r="D8" s="43" t="s">
        <v>112</v>
      </c>
      <c r="F8" s="98">
        <f ca="1">CORREL(INDIRECT(E12):INDIRECT(E13),INDIRECT(M12):INDIRECT(M13))</f>
        <v>0.92808172109100628</v>
      </c>
      <c r="G8" s="62"/>
      <c r="K8" s="63"/>
      <c r="U8" s="31">
        <v>0</v>
      </c>
      <c r="V8" s="31">
        <f t="shared" ca="1" si="0"/>
        <v>-3.705107576470635E-2</v>
      </c>
      <c r="AA8" s="31">
        <v>8</v>
      </c>
      <c r="AB8" s="31" t="s">
        <v>113</v>
      </c>
    </row>
    <row r="9" spans="1:28" x14ac:dyDescent="0.2">
      <c r="A9" s="68">
        <f>20+COUNT(A21:A1442)</f>
        <v>86</v>
      </c>
      <c r="B9" s="31" t="s">
        <v>117</v>
      </c>
      <c r="C9" s="97">
        <f>A9</f>
        <v>86</v>
      </c>
      <c r="E9" s="65">
        <f ca="1">E6*G6</f>
        <v>-5.9030833643934734E-10</v>
      </c>
      <c r="F9" s="66">
        <f ca="1">H6</f>
        <v>3.3939368200108809E-2</v>
      </c>
      <c r="G9" s="67">
        <f ca="1">F8</f>
        <v>0.92808172109100628</v>
      </c>
      <c r="K9" s="63"/>
      <c r="U9" s="31">
        <v>0.2</v>
      </c>
      <c r="V9" s="31">
        <f t="shared" ca="1" si="0"/>
        <v>-1.7196731957949598E-2</v>
      </c>
      <c r="AA9" s="31">
        <v>9</v>
      </c>
      <c r="AB9" s="31" t="s">
        <v>61</v>
      </c>
    </row>
    <row r="10" spans="1:28" x14ac:dyDescent="0.2">
      <c r="A10" s="106" t="s">
        <v>6</v>
      </c>
      <c r="B10" s="40">
        <f>+'A (2)'!$C$8</f>
        <v>0.98343080000000005</v>
      </c>
      <c r="D10" s="31" t="s">
        <v>177</v>
      </c>
      <c r="E10" s="31">
        <f ca="1">2*E9*365.2422/B10</f>
        <v>-4.3847623133106545E-7</v>
      </c>
      <c r="F10" s="31">
        <f ca="1">+F9*E10</f>
        <v>-1.4881606262141117E-8</v>
      </c>
      <c r="G10" s="31" t="s">
        <v>178</v>
      </c>
      <c r="U10" s="31">
        <v>0.4</v>
      </c>
      <c r="V10" s="31">
        <f t="shared" ca="1" si="0"/>
        <v>-2.0648548427076273E-3</v>
      </c>
      <c r="AA10" s="31">
        <v>10</v>
      </c>
      <c r="AB10" s="31" t="s">
        <v>114</v>
      </c>
    </row>
    <row r="11" spans="1:28" x14ac:dyDescent="0.2">
      <c r="U11" s="31">
        <v>0.6</v>
      </c>
      <c r="V11" s="31">
        <f t="shared" ca="1" si="0"/>
        <v>8.3445555810195554E-3</v>
      </c>
      <c r="AA11" s="31">
        <v>11</v>
      </c>
      <c r="AB11" s="31" t="s">
        <v>41</v>
      </c>
    </row>
    <row r="12" spans="1:28" x14ac:dyDescent="0.2">
      <c r="C12" s="11" t="str">
        <f t="shared" ref="C12:F13" si="1">C$15&amp;$C8</f>
        <v>C21</v>
      </c>
      <c r="D12" s="11" t="str">
        <f t="shared" si="1"/>
        <v>D21</v>
      </c>
      <c r="E12" s="11" t="str">
        <f t="shared" si="1"/>
        <v>E21</v>
      </c>
      <c r="F12" s="11" t="str">
        <f t="shared" si="1"/>
        <v>F21</v>
      </c>
      <c r="G12" s="11" t="str">
        <f t="shared" ref="G12:Q12" si="2">G15&amp;$C8</f>
        <v>G21</v>
      </c>
      <c r="H12" s="11" t="str">
        <f t="shared" si="2"/>
        <v>H21</v>
      </c>
      <c r="I12" s="11" t="str">
        <f t="shared" si="2"/>
        <v>I21</v>
      </c>
      <c r="J12" s="11" t="str">
        <f t="shared" si="2"/>
        <v>J21</v>
      </c>
      <c r="K12" s="11" t="str">
        <f t="shared" si="2"/>
        <v>K21</v>
      </c>
      <c r="L12" s="11" t="str">
        <f t="shared" si="2"/>
        <v>L21</v>
      </c>
      <c r="M12" s="11" t="str">
        <f t="shared" si="2"/>
        <v>M21</v>
      </c>
      <c r="N12" s="11" t="str">
        <f t="shared" si="2"/>
        <v>N21</v>
      </c>
      <c r="O12" s="11" t="str">
        <f t="shared" si="2"/>
        <v>O21</v>
      </c>
      <c r="P12" s="11" t="str">
        <f t="shared" si="2"/>
        <v>P21</v>
      </c>
      <c r="Q12" s="11" t="str">
        <f t="shared" si="2"/>
        <v>Q21</v>
      </c>
      <c r="U12" s="31">
        <v>0.8</v>
      </c>
      <c r="V12" s="31">
        <f t="shared" ca="1" si="0"/>
        <v>1.4031499313231978E-2</v>
      </c>
      <c r="AA12" s="31">
        <v>12</v>
      </c>
      <c r="AB12" s="31" t="s">
        <v>116</v>
      </c>
    </row>
    <row r="13" spans="1:28" x14ac:dyDescent="0.2">
      <c r="C13" s="11" t="str">
        <f t="shared" si="1"/>
        <v>C86</v>
      </c>
      <c r="D13" s="11" t="str">
        <f t="shared" si="1"/>
        <v>D86</v>
      </c>
      <c r="E13" s="11" t="str">
        <f t="shared" si="1"/>
        <v>E86</v>
      </c>
      <c r="F13" s="11" t="str">
        <f t="shared" si="1"/>
        <v>F86</v>
      </c>
      <c r="G13" s="11" t="str">
        <f t="shared" ref="G13:Q13" si="3">G$15&amp;$C9</f>
        <v>G86</v>
      </c>
      <c r="H13" s="11" t="str">
        <f t="shared" si="3"/>
        <v>H86</v>
      </c>
      <c r="I13" s="11" t="str">
        <f t="shared" si="3"/>
        <v>I86</v>
      </c>
      <c r="J13" s="11" t="str">
        <f t="shared" si="3"/>
        <v>J86</v>
      </c>
      <c r="K13" s="11" t="str">
        <f t="shared" si="3"/>
        <v>K86</v>
      </c>
      <c r="L13" s="11" t="str">
        <f t="shared" si="3"/>
        <v>L86</v>
      </c>
      <c r="M13" s="11" t="str">
        <f t="shared" si="3"/>
        <v>M86</v>
      </c>
      <c r="N13" s="11" t="str">
        <f t="shared" si="3"/>
        <v>N86</v>
      </c>
      <c r="O13" s="11" t="str">
        <f t="shared" si="3"/>
        <v>O86</v>
      </c>
      <c r="P13" s="11" t="str">
        <f t="shared" si="3"/>
        <v>P86</v>
      </c>
      <c r="Q13" s="11" t="str">
        <f t="shared" si="3"/>
        <v>Q86</v>
      </c>
      <c r="U13" s="31">
        <v>1</v>
      </c>
      <c r="V13" s="31">
        <f t="shared" ca="1" si="0"/>
        <v>1.4995976353929616E-2</v>
      </c>
      <c r="AA13" s="31">
        <v>13</v>
      </c>
      <c r="AB13" s="31" t="s">
        <v>118</v>
      </c>
    </row>
    <row r="14" spans="1:28" x14ac:dyDescent="0.2">
      <c r="U14" s="31">
        <v>1.2</v>
      </c>
      <c r="V14" s="31">
        <f t="shared" ca="1" si="0"/>
        <v>1.1237986703112463E-2</v>
      </c>
      <c r="AA14" s="31">
        <v>14</v>
      </c>
      <c r="AB14" s="31" t="s">
        <v>119</v>
      </c>
    </row>
    <row r="15" spans="1:28" x14ac:dyDescent="0.2">
      <c r="A15" s="43" t="s">
        <v>123</v>
      </c>
      <c r="B15" s="43">
        <f>C9-C8+1</f>
        <v>66</v>
      </c>
      <c r="C15" s="11" t="str">
        <f t="shared" ref="C15:Q15" si="4">VLOOKUP(C16,$AA1:$AB22,2,FALSE)</f>
        <v>C</v>
      </c>
      <c r="D15" s="11" t="str">
        <f t="shared" si="4"/>
        <v>D</v>
      </c>
      <c r="E15" s="11" t="str">
        <f t="shared" si="4"/>
        <v>E</v>
      </c>
      <c r="F15" s="11" t="str">
        <f t="shared" si="4"/>
        <v>F</v>
      </c>
      <c r="G15" s="11" t="str">
        <f t="shared" si="4"/>
        <v>G</v>
      </c>
      <c r="H15" s="11" t="str">
        <f t="shared" si="4"/>
        <v>H</v>
      </c>
      <c r="I15" s="11" t="str">
        <f t="shared" si="4"/>
        <v>I</v>
      </c>
      <c r="J15" s="11" t="str">
        <f t="shared" si="4"/>
        <v>J</v>
      </c>
      <c r="K15" s="11" t="str">
        <f t="shared" si="4"/>
        <v>K</v>
      </c>
      <c r="L15" s="11" t="str">
        <f t="shared" si="4"/>
        <v>L</v>
      </c>
      <c r="M15" s="11" t="str">
        <f t="shared" si="4"/>
        <v>M</v>
      </c>
      <c r="N15" s="11" t="str">
        <f t="shared" si="4"/>
        <v>N</v>
      </c>
      <c r="O15" s="11" t="str">
        <f t="shared" si="4"/>
        <v>O</v>
      </c>
      <c r="P15" s="11" t="str">
        <f t="shared" si="4"/>
        <v>P</v>
      </c>
      <c r="Q15" s="11" t="str">
        <f t="shared" si="4"/>
        <v>Q</v>
      </c>
      <c r="U15" s="31">
        <v>1.4</v>
      </c>
      <c r="V15" s="31">
        <f t="shared" ca="1" si="0"/>
        <v>2.7575303607805385E-3</v>
      </c>
      <c r="AA15" s="31">
        <v>15</v>
      </c>
      <c r="AB15" s="31" t="s">
        <v>120</v>
      </c>
    </row>
    <row r="16" spans="1:28" x14ac:dyDescent="0.2">
      <c r="A16" s="11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U16" s="31">
        <v>1.6</v>
      </c>
      <c r="V16" s="31">
        <f t="shared" ca="1" si="0"/>
        <v>-1.0445392673066156E-2</v>
      </c>
      <c r="AA16" s="31">
        <v>16</v>
      </c>
      <c r="AB16" s="31" t="s">
        <v>121</v>
      </c>
    </row>
    <row r="17" spans="1:28" x14ac:dyDescent="0.2">
      <c r="A17" s="43" t="s">
        <v>122</v>
      </c>
      <c r="U17" s="31">
        <v>1.8</v>
      </c>
      <c r="V17" s="31">
        <f t="shared" ca="1" si="0"/>
        <v>-2.8370782398427635E-2</v>
      </c>
      <c r="AA17" s="31">
        <v>17</v>
      </c>
      <c r="AB17" s="31" t="s">
        <v>124</v>
      </c>
    </row>
    <row r="18" spans="1:28" x14ac:dyDescent="0.2">
      <c r="A18" s="70">
        <v>10000</v>
      </c>
      <c r="B18" s="70">
        <v>1</v>
      </c>
      <c r="C18" s="31">
        <f ca="1">SUM(INDIRECT(C12):INDIRECT(C13))</f>
        <v>10.099999999999987</v>
      </c>
      <c r="D18" s="99">
        <f ca="1">SUM(INDIRECT(D12):INDIRECT(D13))</f>
        <v>76.586399999999998</v>
      </c>
      <c r="E18" s="99">
        <f ca="1">SUM(INDIRECT(E12):INDIRECT(E13))</f>
        <v>-1.2617112001116766</v>
      </c>
      <c r="F18" s="43">
        <f ca="1">SUM(INDIRECT(F12):INDIRECT(F13))</f>
        <v>10.429929999999999</v>
      </c>
      <c r="G18" s="43">
        <f ca="1">SUM(INDIRECT(G12):INDIRECT(G13))</f>
        <v>-0.37747844001623893</v>
      </c>
      <c r="H18" s="43">
        <f ca="1">SUM(INDIRECT(H12):INDIRECT(H13))</f>
        <v>19.681191609999999</v>
      </c>
      <c r="I18" s="43">
        <f ca="1">SUM(INDIRECT(I12):INDIRECT(I13))</f>
        <v>33.536265691572929</v>
      </c>
      <c r="J18" s="43">
        <f ca="1">SUM(INDIRECT(J12):INDIRECT(J13))</f>
        <v>65.942315712026144</v>
      </c>
      <c r="K18" s="43">
        <f ca="1">SUM(INDIRECT(K12):INDIRECT(K13))</f>
        <v>-0.17996869440177674</v>
      </c>
      <c r="L18" s="43">
        <f ca="1">SUM(INDIRECT(L12):INDIRECT(L13))</f>
        <v>-0.89670170098249558</v>
      </c>
      <c r="N18" s="31">
        <f ca="1">SUM(INDIRECT(N12):INDIRECT(N13))</f>
        <v>6.5100357058483693E-3</v>
      </c>
      <c r="O18" s="31">
        <f ca="1">SQRT(SUM(INDIRECT(O12):INDIRECT(O13)))</f>
        <v>226.29555804407676</v>
      </c>
      <c r="P18" s="31">
        <f ca="1">SQRT(SUM(INDIRECT(P12):INDIRECT(P13)))</f>
        <v>281.84530399661918</v>
      </c>
      <c r="Q18" s="31">
        <f ca="1">SQRT(SUM(INDIRECT(Q12):INDIRECT(Q13)))</f>
        <v>141.90740708580478</v>
      </c>
      <c r="U18" s="31">
        <v>2</v>
      </c>
      <c r="V18" s="31">
        <f t="shared" ca="1" si="0"/>
        <v>-5.1018638815303885E-2</v>
      </c>
      <c r="AA18" s="31">
        <v>18</v>
      </c>
      <c r="AB18" s="31" t="s">
        <v>126</v>
      </c>
    </row>
    <row r="19" spans="1:28" x14ac:dyDescent="0.2">
      <c r="A19" s="71" t="s">
        <v>127</v>
      </c>
      <c r="F19" s="72" t="s">
        <v>128</v>
      </c>
      <c r="G19" s="72" t="s">
        <v>10</v>
      </c>
      <c r="H19" s="72" t="s">
        <v>129</v>
      </c>
      <c r="I19" s="72" t="s">
        <v>130</v>
      </c>
      <c r="J19" s="72" t="s">
        <v>131</v>
      </c>
      <c r="K19" s="72" t="s">
        <v>132</v>
      </c>
      <c r="L19" s="72" t="s">
        <v>133</v>
      </c>
      <c r="M19" s="73"/>
      <c r="N19" s="73"/>
      <c r="O19" s="73"/>
      <c r="P19" s="73"/>
      <c r="Q19" s="73"/>
      <c r="U19" s="31">
        <v>2.2000000000000002</v>
      </c>
      <c r="V19" s="31">
        <f t="shared" ca="1" si="0"/>
        <v>-7.8388961923694933E-2</v>
      </c>
      <c r="AA19" s="31">
        <v>19</v>
      </c>
      <c r="AB19" s="31" t="s">
        <v>134</v>
      </c>
    </row>
    <row r="20" spans="1:28" ht="15" thickBot="1" x14ac:dyDescent="0.25">
      <c r="A20" s="74" t="s">
        <v>135</v>
      </c>
      <c r="B20" s="74" t="s">
        <v>136</v>
      </c>
      <c r="C20" s="74" t="s">
        <v>179</v>
      </c>
      <c r="D20" s="74" t="s">
        <v>135</v>
      </c>
      <c r="E20" s="74" t="s">
        <v>136</v>
      </c>
      <c r="F20" s="74" t="s">
        <v>180</v>
      </c>
      <c r="G20" s="74" t="s">
        <v>181</v>
      </c>
      <c r="H20" s="74" t="s">
        <v>189</v>
      </c>
      <c r="I20" s="74" t="s">
        <v>190</v>
      </c>
      <c r="J20" s="74" t="s">
        <v>191</v>
      </c>
      <c r="K20" s="74" t="s">
        <v>182</v>
      </c>
      <c r="L20" s="74" t="s">
        <v>192</v>
      </c>
      <c r="M20" s="75" t="s">
        <v>142</v>
      </c>
      <c r="N20" s="74" t="s">
        <v>143</v>
      </c>
      <c r="O20" s="74" t="s">
        <v>144</v>
      </c>
      <c r="P20" s="74" t="s">
        <v>145</v>
      </c>
      <c r="Q20" s="74" t="s">
        <v>146</v>
      </c>
      <c r="R20" s="45" t="s">
        <v>147</v>
      </c>
      <c r="U20" s="31">
        <v>2.4</v>
      </c>
      <c r="V20" s="31">
        <f t="shared" ca="1" si="0"/>
        <v>-0.11048175172360075</v>
      </c>
      <c r="AA20" s="31">
        <v>20</v>
      </c>
      <c r="AB20" s="31" t="s">
        <v>148</v>
      </c>
    </row>
    <row r="21" spans="1:28" x14ac:dyDescent="0.2">
      <c r="A21" s="76">
        <v>-10278</v>
      </c>
      <c r="B21" s="76">
        <v>-0.21923760000026959</v>
      </c>
      <c r="C21" s="100">
        <v>0.5</v>
      </c>
      <c r="D21" s="77">
        <f t="shared" ref="D21:D79" si="5">A21/A$18</f>
        <v>-1.0278</v>
      </c>
      <c r="E21" s="77">
        <f t="shared" ref="E21:E79" si="6">B21/B$18</f>
        <v>-0.21923760000026959</v>
      </c>
      <c r="F21" s="68">
        <f t="shared" ref="F21:F79" si="7">$C21*D21</f>
        <v>-0.51390000000000002</v>
      </c>
      <c r="G21" s="68">
        <f t="shared" ref="G21:G79" si="8">$C21*E21</f>
        <v>-0.1096188000001348</v>
      </c>
      <c r="H21" s="68">
        <f t="shared" ref="H21:H79" si="9">C21*D21*D21</f>
        <v>0.52818642000000005</v>
      </c>
      <c r="I21" s="68">
        <f t="shared" ref="I21:I79" si="10">C21*D21*D21*D21</f>
        <v>-0.54287000247600004</v>
      </c>
      <c r="J21" s="68">
        <f t="shared" ref="J21:J79" si="11">C21*D21*D21*D21*D21</f>
        <v>0.55796178854483292</v>
      </c>
      <c r="K21" s="68">
        <f t="shared" ref="K21:K79" si="12">C21*E21*D21</f>
        <v>0.11266620264013855</v>
      </c>
      <c r="L21" s="68">
        <f t="shared" ref="L21:L79" si="13">C21*E21*D21*D21</f>
        <v>-0.11579832307353441</v>
      </c>
      <c r="M21" s="68">
        <f t="shared" ref="M21:M79" ca="1" si="14">+E$4+E$5*D21+E$6*D21^2</f>
        <v>-0.2135754961354874</v>
      </c>
      <c r="N21" s="68">
        <f t="shared" ref="N21:N79" ca="1" si="15">C21*(M21-E21)^2</f>
        <v>1.6029710087790717E-5</v>
      </c>
      <c r="O21" s="96">
        <f t="shared" ref="O21:O79" ca="1" si="16">(C21*O$1-O$2*F21+O$3*H21)^2</f>
        <v>6558.3464690076253</v>
      </c>
      <c r="P21" s="68">
        <f t="shared" ref="P21:P79" ca="1" si="17">(-C21*O$2+O$4*F21-O$5*H21)^2</f>
        <v>51783.669283624287</v>
      </c>
      <c r="Q21" s="68">
        <f t="shared" ref="Q21:Q79" ca="1" si="18">+(C21*O$3-F21*O$5+H21*O$6)^2</f>
        <v>9472.5549528715273</v>
      </c>
      <c r="R21" s="31">
        <f t="shared" ref="R21:R79" ca="1" si="19">+E21-M21</f>
        <v>-5.662103864782192E-3</v>
      </c>
      <c r="AA21" s="31">
        <v>21</v>
      </c>
      <c r="AB21" s="31" t="s">
        <v>176</v>
      </c>
    </row>
    <row r="22" spans="1:28" x14ac:dyDescent="0.2">
      <c r="A22" s="76">
        <v>-7049</v>
      </c>
      <c r="B22" s="76">
        <v>-0.15729080000164686</v>
      </c>
      <c r="C22" s="76">
        <v>0.5</v>
      </c>
      <c r="D22" s="77">
        <f t="shared" si="5"/>
        <v>-0.70489999999999997</v>
      </c>
      <c r="E22" s="77">
        <f t="shared" si="6"/>
        <v>-0.15729080000164686</v>
      </c>
      <c r="F22" s="68">
        <f t="shared" si="7"/>
        <v>-0.35244999999999999</v>
      </c>
      <c r="G22" s="68">
        <f t="shared" si="8"/>
        <v>-7.8645400000823429E-2</v>
      </c>
      <c r="H22" s="68">
        <f t="shared" si="9"/>
        <v>0.24844200499999997</v>
      </c>
      <c r="I22" s="68">
        <f t="shared" si="10"/>
        <v>-0.17512676932449997</v>
      </c>
      <c r="J22" s="68">
        <f t="shared" si="11"/>
        <v>0.12344685969684002</v>
      </c>
      <c r="K22" s="68">
        <f t="shared" si="12"/>
        <v>5.543714246058043E-2</v>
      </c>
      <c r="L22" s="68">
        <f t="shared" si="13"/>
        <v>-3.9077641720463144E-2</v>
      </c>
      <c r="M22" s="68">
        <f t="shared" ca="1" si="14"/>
        <v>-0.14468135477338362</v>
      </c>
      <c r="N22" s="68">
        <f t="shared" ca="1" si="15"/>
        <v>7.949905448228528E-5</v>
      </c>
      <c r="O22" s="96">
        <f t="shared" ca="1" si="16"/>
        <v>7571.5292722020695</v>
      </c>
      <c r="P22" s="68">
        <f t="shared" ca="1" si="17"/>
        <v>21094.48465302656</v>
      </c>
      <c r="Q22" s="68">
        <f t="shared" ca="1" si="18"/>
        <v>2561.0341590696203</v>
      </c>
      <c r="R22" s="31">
        <f t="shared" ca="1" si="19"/>
        <v>-1.2609445228263239E-2</v>
      </c>
      <c r="AA22" s="31">
        <v>22</v>
      </c>
      <c r="AB22" s="31" t="s">
        <v>149</v>
      </c>
    </row>
    <row r="23" spans="1:28" x14ac:dyDescent="0.2">
      <c r="A23" s="76">
        <v>5</v>
      </c>
      <c r="B23" s="76">
        <v>-1.0753999998996733E-2</v>
      </c>
      <c r="C23" s="76">
        <v>0.1</v>
      </c>
      <c r="D23" s="77">
        <f t="shared" si="5"/>
        <v>5.0000000000000001E-4</v>
      </c>
      <c r="E23" s="77">
        <f t="shared" si="6"/>
        <v>-1.0753999998996733E-2</v>
      </c>
      <c r="F23" s="68">
        <f t="shared" si="7"/>
        <v>5.0000000000000002E-5</v>
      </c>
      <c r="G23" s="68">
        <f t="shared" si="8"/>
        <v>-1.0753999998996734E-3</v>
      </c>
      <c r="H23" s="68">
        <f t="shared" si="9"/>
        <v>2.5000000000000002E-8</v>
      </c>
      <c r="I23" s="68">
        <f t="shared" si="10"/>
        <v>1.2500000000000002E-11</v>
      </c>
      <c r="J23" s="68">
        <f t="shared" si="11"/>
        <v>6.250000000000001E-15</v>
      </c>
      <c r="K23" s="68">
        <f t="shared" si="12"/>
        <v>-5.3769999994983665E-7</v>
      </c>
      <c r="L23" s="68">
        <f t="shared" si="13"/>
        <v>-2.6884999997491834E-10</v>
      </c>
      <c r="M23" s="68">
        <f t="shared" ca="1" si="14"/>
        <v>-3.6995551579533471E-2</v>
      </c>
      <c r="N23" s="68">
        <f t="shared" ca="1" si="15"/>
        <v>6.8861902935397028E-5</v>
      </c>
      <c r="O23" s="96">
        <f t="shared" ca="1" si="16"/>
        <v>299.7342722697756</v>
      </c>
      <c r="P23" s="68">
        <f t="shared" ca="1" si="17"/>
        <v>7.6180224363173021</v>
      </c>
      <c r="Q23" s="68">
        <f t="shared" ca="1" si="18"/>
        <v>14.164006377661195</v>
      </c>
      <c r="R23" s="31">
        <f t="shared" ca="1" si="19"/>
        <v>2.6241551580536739E-2</v>
      </c>
    </row>
    <row r="24" spans="1:28" x14ac:dyDescent="0.2">
      <c r="A24" s="76">
        <v>39.5</v>
      </c>
      <c r="B24" s="76">
        <v>-4.1316599999845494E-2</v>
      </c>
      <c r="C24" s="76">
        <v>0.1</v>
      </c>
      <c r="D24" s="77">
        <f t="shared" si="5"/>
        <v>3.9500000000000004E-3</v>
      </c>
      <c r="E24" s="77">
        <f t="shared" si="6"/>
        <v>-4.1316599999845494E-2</v>
      </c>
      <c r="F24" s="68">
        <f t="shared" si="7"/>
        <v>3.9500000000000006E-4</v>
      </c>
      <c r="G24" s="68">
        <f t="shared" si="8"/>
        <v>-4.1316599999845494E-3</v>
      </c>
      <c r="H24" s="68">
        <f t="shared" si="9"/>
        <v>1.5602500000000004E-6</v>
      </c>
      <c r="I24" s="68">
        <f t="shared" si="10"/>
        <v>6.1629875000000021E-9</v>
      </c>
      <c r="J24" s="68">
        <f t="shared" si="11"/>
        <v>2.4343800625000012E-11</v>
      </c>
      <c r="K24" s="68">
        <f t="shared" si="12"/>
        <v>-1.6320056999938972E-5</v>
      </c>
      <c r="L24" s="68">
        <f t="shared" si="13"/>
        <v>-6.4464225149758942E-8</v>
      </c>
      <c r="M24" s="68">
        <f t="shared" ca="1" si="14"/>
        <v>-3.6613239144526126E-2</v>
      </c>
      <c r="N24" s="68">
        <f t="shared" ca="1" si="15"/>
        <v>2.2121603335350531E-6</v>
      </c>
      <c r="O24" s="96">
        <f t="shared" ca="1" si="16"/>
        <v>299.4009890206716</v>
      </c>
      <c r="P24" s="68">
        <f t="shared" ca="1" si="17"/>
        <v>7.0976467663197322</v>
      </c>
      <c r="Q24" s="68">
        <f t="shared" ca="1" si="18"/>
        <v>14.511600420388758</v>
      </c>
      <c r="R24" s="31">
        <f t="shared" ca="1" si="19"/>
        <v>-4.7033608553193676E-3</v>
      </c>
    </row>
    <row r="25" spans="1:28" x14ac:dyDescent="0.2">
      <c r="A25" s="76">
        <v>205.5</v>
      </c>
      <c r="B25" s="76">
        <v>-2.3129400000470923E-2</v>
      </c>
      <c r="C25" s="76">
        <v>1</v>
      </c>
      <c r="D25" s="77">
        <f t="shared" si="5"/>
        <v>2.0549999999999999E-2</v>
      </c>
      <c r="E25" s="77">
        <f t="shared" si="6"/>
        <v>-2.3129400000470923E-2</v>
      </c>
      <c r="F25" s="68">
        <f t="shared" si="7"/>
        <v>2.0549999999999999E-2</v>
      </c>
      <c r="G25" s="68">
        <f t="shared" si="8"/>
        <v>-2.3129400000470923E-2</v>
      </c>
      <c r="H25" s="68">
        <f t="shared" si="9"/>
        <v>4.2230249999999995E-4</v>
      </c>
      <c r="I25" s="68">
        <f t="shared" si="10"/>
        <v>8.6783163749999985E-6</v>
      </c>
      <c r="J25" s="68">
        <f t="shared" si="11"/>
        <v>1.7833940150624996E-7</v>
      </c>
      <c r="K25" s="68">
        <f t="shared" si="12"/>
        <v>-4.7530917000967744E-4</v>
      </c>
      <c r="L25" s="68">
        <f t="shared" si="13"/>
        <v>-9.767603443698871E-6</v>
      </c>
      <c r="M25" s="68">
        <f t="shared" ca="1" si="14"/>
        <v>-3.4793354080910437E-2</v>
      </c>
      <c r="N25" s="68">
        <f t="shared" ca="1" si="15"/>
        <v>1.3604782479060157E-4</v>
      </c>
      <c r="O25" s="96">
        <f t="shared" ca="1" si="16"/>
        <v>29775.680333165248</v>
      </c>
      <c r="P25" s="68">
        <f t="shared" ca="1" si="17"/>
        <v>487.07563238312753</v>
      </c>
      <c r="Q25" s="68">
        <f t="shared" ca="1" si="18"/>
        <v>1621.8858538861905</v>
      </c>
      <c r="R25" s="31">
        <f t="shared" ca="1" si="19"/>
        <v>1.1663954080439513E-2</v>
      </c>
    </row>
    <row r="26" spans="1:28" x14ac:dyDescent="0.2">
      <c r="A26" s="76">
        <v>277</v>
      </c>
      <c r="B26" s="76">
        <v>9.6683999981905799E-3</v>
      </c>
      <c r="C26" s="76">
        <v>0.1</v>
      </c>
      <c r="D26" s="77">
        <f t="shared" si="5"/>
        <v>2.7699999999999999E-2</v>
      </c>
      <c r="E26" s="77">
        <f t="shared" si="6"/>
        <v>9.6683999981905799E-3</v>
      </c>
      <c r="F26" s="68">
        <f t="shared" si="7"/>
        <v>2.7699999999999999E-3</v>
      </c>
      <c r="G26" s="68">
        <f t="shared" si="8"/>
        <v>9.6683999981905799E-4</v>
      </c>
      <c r="H26" s="68">
        <f t="shared" si="9"/>
        <v>7.672899999999999E-5</v>
      </c>
      <c r="I26" s="68">
        <f t="shared" si="10"/>
        <v>2.1253932999999998E-6</v>
      </c>
      <c r="J26" s="68">
        <f t="shared" si="11"/>
        <v>5.8873394409999992E-8</v>
      </c>
      <c r="K26" s="68">
        <f t="shared" si="12"/>
        <v>2.6781467994987906E-5</v>
      </c>
      <c r="L26" s="68">
        <f t="shared" si="13"/>
        <v>7.4184666346116498E-7</v>
      </c>
      <c r="M26" s="68">
        <f t="shared" ca="1" si="14"/>
        <v>-3.4019512097429795E-2</v>
      </c>
      <c r="N26" s="68">
        <f t="shared" ca="1" si="15"/>
        <v>1.9086336632746532E-4</v>
      </c>
      <c r="O26" s="96">
        <f t="shared" ca="1" si="16"/>
        <v>297.02801960202061</v>
      </c>
      <c r="P26" s="68">
        <f t="shared" ca="1" si="17"/>
        <v>4.0494918855090729</v>
      </c>
      <c r="Q26" s="68">
        <f t="shared" ca="1" si="18"/>
        <v>16.970867318780982</v>
      </c>
      <c r="R26" s="31">
        <f t="shared" ca="1" si="19"/>
        <v>4.3687912095620375E-2</v>
      </c>
    </row>
    <row r="27" spans="1:28" x14ac:dyDescent="0.2">
      <c r="A27" s="76">
        <v>1051</v>
      </c>
      <c r="B27" s="76">
        <v>6.2292000002344139E-3</v>
      </c>
      <c r="C27" s="76">
        <v>0.1</v>
      </c>
      <c r="D27" s="77">
        <f t="shared" si="5"/>
        <v>0.1051</v>
      </c>
      <c r="E27" s="77">
        <f t="shared" si="6"/>
        <v>6.2292000002344139E-3</v>
      </c>
      <c r="F27" s="68">
        <f t="shared" si="7"/>
        <v>1.051E-2</v>
      </c>
      <c r="G27" s="68">
        <f t="shared" si="8"/>
        <v>6.2292000002344143E-4</v>
      </c>
      <c r="H27" s="68">
        <f t="shared" si="9"/>
        <v>1.104601E-3</v>
      </c>
      <c r="I27" s="68">
        <f t="shared" si="10"/>
        <v>1.160935651E-4</v>
      </c>
      <c r="J27" s="68">
        <f t="shared" si="11"/>
        <v>1.2201433692010001E-5</v>
      </c>
      <c r="K27" s="68">
        <f t="shared" si="12"/>
        <v>6.5468892002463691E-5</v>
      </c>
      <c r="L27" s="68">
        <f t="shared" si="13"/>
        <v>6.8807805494589342E-6</v>
      </c>
      <c r="M27" s="68">
        <f t="shared" ca="1" si="14"/>
        <v>-2.6028845149799411E-2</v>
      </c>
      <c r="N27" s="68">
        <f t="shared" ca="1" si="15"/>
        <v>1.0405814769016207E-4</v>
      </c>
      <c r="O27" s="96">
        <f t="shared" ca="1" si="16"/>
        <v>288.36038028858474</v>
      </c>
      <c r="P27" s="68">
        <f t="shared" ca="1" si="17"/>
        <v>5.4669709103023744E-5</v>
      </c>
      <c r="Q27" s="68">
        <f t="shared" ca="1" si="18"/>
        <v>25.602727649162105</v>
      </c>
      <c r="R27" s="31">
        <f t="shared" ca="1" si="19"/>
        <v>3.2258045150033825E-2</v>
      </c>
    </row>
    <row r="28" spans="1:28" x14ac:dyDescent="0.2">
      <c r="A28" s="76">
        <v>1124.5</v>
      </c>
      <c r="B28" s="76">
        <v>-2.1534600000450155E-2</v>
      </c>
      <c r="C28" s="76">
        <v>0.1</v>
      </c>
      <c r="D28" s="77">
        <f t="shared" si="5"/>
        <v>0.11244999999999999</v>
      </c>
      <c r="E28" s="77">
        <f t="shared" si="6"/>
        <v>-2.1534600000450155E-2</v>
      </c>
      <c r="F28" s="68">
        <f t="shared" si="7"/>
        <v>1.1245E-2</v>
      </c>
      <c r="G28" s="68">
        <f t="shared" si="8"/>
        <v>-2.1534600000450155E-3</v>
      </c>
      <c r="H28" s="68">
        <f t="shared" si="9"/>
        <v>1.2645002499999999E-3</v>
      </c>
      <c r="I28" s="68">
        <f t="shared" si="10"/>
        <v>1.4219305311249998E-4</v>
      </c>
      <c r="J28" s="68">
        <f t="shared" si="11"/>
        <v>1.5989608822500622E-5</v>
      </c>
      <c r="K28" s="68">
        <f t="shared" si="12"/>
        <v>-2.4215657700506197E-4</v>
      </c>
      <c r="L28" s="68">
        <f t="shared" si="13"/>
        <v>-2.7230507084219217E-5</v>
      </c>
      <c r="M28" s="68">
        <f t="shared" ca="1" si="14"/>
        <v>-2.5306812549709914E-2</v>
      </c>
      <c r="N28" s="68">
        <f t="shared" ca="1" si="15"/>
        <v>1.4229587516792816E-6</v>
      </c>
      <c r="O28" s="96">
        <f t="shared" ca="1" si="16"/>
        <v>287.4646030872326</v>
      </c>
      <c r="P28" s="68">
        <f t="shared" ca="1" si="17"/>
        <v>3.6434231736817146E-2</v>
      </c>
      <c r="Q28" s="68">
        <f t="shared" ca="1" si="18"/>
        <v>26.456661002847916</v>
      </c>
      <c r="R28" s="31">
        <f t="shared" ca="1" si="19"/>
        <v>3.7722125492597597E-3</v>
      </c>
    </row>
    <row r="29" spans="1:28" x14ac:dyDescent="0.2">
      <c r="A29" s="76">
        <v>1156</v>
      </c>
      <c r="B29" s="76">
        <v>-1.9704800000909017E-2</v>
      </c>
      <c r="C29" s="76">
        <v>0.1</v>
      </c>
      <c r="D29" s="77">
        <f t="shared" si="5"/>
        <v>0.11559999999999999</v>
      </c>
      <c r="E29" s="77">
        <f t="shared" si="6"/>
        <v>-1.9704800000909017E-2</v>
      </c>
      <c r="F29" s="68">
        <f t="shared" si="7"/>
        <v>1.1560000000000001E-2</v>
      </c>
      <c r="G29" s="68">
        <f t="shared" si="8"/>
        <v>-1.9704800000909018E-3</v>
      </c>
      <c r="H29" s="68">
        <f t="shared" si="9"/>
        <v>1.336336E-3</v>
      </c>
      <c r="I29" s="68">
        <f t="shared" si="10"/>
        <v>1.544804416E-4</v>
      </c>
      <c r="J29" s="68">
        <f t="shared" si="11"/>
        <v>1.7857939048959999E-5</v>
      </c>
      <c r="K29" s="68">
        <f t="shared" si="12"/>
        <v>-2.2778748801050824E-4</v>
      </c>
      <c r="L29" s="68">
        <f t="shared" si="13"/>
        <v>-2.6332233614014751E-5</v>
      </c>
      <c r="M29" s="68">
        <f t="shared" ca="1" si="14"/>
        <v>-2.499932245163719E-2</v>
      </c>
      <c r="N29" s="68">
        <f t="shared" ca="1" si="15"/>
        <v>2.803196798126466E-6</v>
      </c>
      <c r="O29" s="96">
        <f t="shared" ca="1" si="16"/>
        <v>287.07691446673408</v>
      </c>
      <c r="P29" s="68">
        <f t="shared" ca="1" si="17"/>
        <v>7.2399747476894177E-2</v>
      </c>
      <c r="Q29" s="68">
        <f t="shared" ca="1" si="18"/>
        <v>26.823837230033039</v>
      </c>
      <c r="R29" s="31">
        <f t="shared" ca="1" si="19"/>
        <v>5.294522450728173E-3</v>
      </c>
    </row>
    <row r="30" spans="1:28" x14ac:dyDescent="0.2">
      <c r="A30" s="76">
        <v>3654.5</v>
      </c>
      <c r="B30" s="76">
        <v>-1.5658600001188461E-2</v>
      </c>
      <c r="C30" s="76">
        <v>0.1</v>
      </c>
      <c r="D30" s="77">
        <f t="shared" si="5"/>
        <v>0.36545</v>
      </c>
      <c r="E30" s="77">
        <f t="shared" si="6"/>
        <v>-1.5658600001188461E-2</v>
      </c>
      <c r="F30" s="68">
        <f t="shared" si="7"/>
        <v>3.6545000000000001E-2</v>
      </c>
      <c r="G30" s="68">
        <f t="shared" si="8"/>
        <v>-1.5658600001188462E-3</v>
      </c>
      <c r="H30" s="68">
        <f t="shared" si="9"/>
        <v>1.335537025E-2</v>
      </c>
      <c r="I30" s="68">
        <f t="shared" si="10"/>
        <v>4.8807200578625002E-3</v>
      </c>
      <c r="J30" s="68">
        <f t="shared" si="11"/>
        <v>1.7836591451458508E-3</v>
      </c>
      <c r="K30" s="68">
        <f t="shared" si="12"/>
        <v>-5.7224353704343235E-4</v>
      </c>
      <c r="L30" s="68">
        <f t="shared" si="13"/>
        <v>-2.0912640061252234E-4</v>
      </c>
      <c r="M30" s="68">
        <f t="shared" ca="1" si="14"/>
        <v>-4.3414488075839419E-3</v>
      </c>
      <c r="N30" s="68">
        <f t="shared" ca="1" si="15"/>
        <v>1.280779111389042E-5</v>
      </c>
      <c r="O30" s="96">
        <f t="shared" ca="1" si="16"/>
        <v>249.59964286232722</v>
      </c>
      <c r="P30" s="68">
        <f t="shared" ca="1" si="17"/>
        <v>31.671459214038201</v>
      </c>
      <c r="Q30" s="68">
        <f t="shared" ca="1" si="18"/>
        <v>55.228238953367111</v>
      </c>
      <c r="R30" s="31">
        <f t="shared" ca="1" si="19"/>
        <v>-1.1317151193604519E-2</v>
      </c>
    </row>
    <row r="31" spans="1:28" x14ac:dyDescent="0.2">
      <c r="A31" s="76">
        <v>4365</v>
      </c>
      <c r="B31" s="76">
        <v>-3.4420000010868534E-3</v>
      </c>
      <c r="C31" s="76">
        <v>0.1</v>
      </c>
      <c r="D31" s="77">
        <f t="shared" si="5"/>
        <v>0.4365</v>
      </c>
      <c r="E31" s="77">
        <f t="shared" si="6"/>
        <v>-3.4420000010868534E-3</v>
      </c>
      <c r="F31" s="68">
        <f t="shared" si="7"/>
        <v>4.3650000000000001E-2</v>
      </c>
      <c r="G31" s="68">
        <f t="shared" si="8"/>
        <v>-3.4420000010868538E-4</v>
      </c>
      <c r="H31" s="68">
        <f t="shared" si="9"/>
        <v>1.9053225E-2</v>
      </c>
      <c r="I31" s="68">
        <f t="shared" si="10"/>
        <v>8.3167327125000003E-3</v>
      </c>
      <c r="J31" s="68">
        <f t="shared" si="11"/>
        <v>3.6302538290062503E-3</v>
      </c>
      <c r="K31" s="68">
        <f t="shared" si="12"/>
        <v>-1.5024330004744118E-4</v>
      </c>
      <c r="L31" s="68">
        <f t="shared" si="13"/>
        <v>-6.5581200470708076E-5</v>
      </c>
      <c r="M31" s="68">
        <f t="shared" ca="1" si="14"/>
        <v>1.8714381710117391E-4</v>
      </c>
      <c r="N31" s="68">
        <f t="shared" ca="1" si="15"/>
        <v>1.3170684853092375E-6</v>
      </c>
      <c r="O31" s="96">
        <f t="shared" ca="1" si="16"/>
        <v>236.77732193021606</v>
      </c>
      <c r="P31" s="68">
        <f t="shared" ca="1" si="17"/>
        <v>46.886051669664425</v>
      </c>
      <c r="Q31" s="68">
        <f t="shared" ca="1" si="18"/>
        <v>61.888024674192316</v>
      </c>
      <c r="R31" s="31">
        <f t="shared" ca="1" si="19"/>
        <v>-3.6291438181880274E-3</v>
      </c>
    </row>
    <row r="32" spans="1:28" x14ac:dyDescent="0.2">
      <c r="A32" s="76">
        <v>5079</v>
      </c>
      <c r="B32" s="76">
        <v>1.3966800001071533E-2</v>
      </c>
      <c r="C32" s="76">
        <v>0.1</v>
      </c>
      <c r="D32" s="77">
        <f t="shared" si="5"/>
        <v>0.50790000000000002</v>
      </c>
      <c r="E32" s="77">
        <f t="shared" si="6"/>
        <v>1.3966800001071533E-2</v>
      </c>
      <c r="F32" s="68">
        <f t="shared" si="7"/>
        <v>5.0790000000000002E-2</v>
      </c>
      <c r="G32" s="68">
        <f t="shared" si="8"/>
        <v>1.3966800001071534E-3</v>
      </c>
      <c r="H32" s="68">
        <f t="shared" si="9"/>
        <v>2.5796241000000001E-2</v>
      </c>
      <c r="I32" s="68">
        <f t="shared" si="10"/>
        <v>1.3101910803900002E-2</v>
      </c>
      <c r="J32" s="68">
        <f t="shared" si="11"/>
        <v>6.6544604973008108E-3</v>
      </c>
      <c r="K32" s="68">
        <f t="shared" si="12"/>
        <v>7.0937377205442323E-4</v>
      </c>
      <c r="L32" s="68">
        <f t="shared" si="13"/>
        <v>3.6029093882644159E-4</v>
      </c>
      <c r="M32" s="68">
        <f t="shared" ca="1" si="14"/>
        <v>4.1376463030048209E-3</v>
      </c>
      <c r="N32" s="68">
        <f t="shared" ca="1" si="15"/>
        <v>9.6612262420218526E-6</v>
      </c>
      <c r="O32" s="96">
        <f t="shared" ca="1" si="16"/>
        <v>223.0895321687764</v>
      </c>
      <c r="P32" s="68">
        <f t="shared" ca="1" si="17"/>
        <v>62.999493009794477</v>
      </c>
      <c r="Q32" s="68">
        <f t="shared" ca="1" si="18"/>
        <v>67.450536572207994</v>
      </c>
      <c r="R32" s="31">
        <f t="shared" ca="1" si="19"/>
        <v>9.8291536980667123E-3</v>
      </c>
    </row>
    <row r="33" spans="1:18" x14ac:dyDescent="0.2">
      <c r="A33" s="76">
        <v>5446</v>
      </c>
      <c r="B33" s="76">
        <v>4.7863199997664196E-2</v>
      </c>
      <c r="C33" s="76">
        <v>0.1</v>
      </c>
      <c r="D33" s="77">
        <f t="shared" si="5"/>
        <v>0.54459999999999997</v>
      </c>
      <c r="E33" s="77">
        <f t="shared" si="6"/>
        <v>4.7863199997664196E-2</v>
      </c>
      <c r="F33" s="68">
        <f t="shared" si="7"/>
        <v>5.4460000000000001E-2</v>
      </c>
      <c r="G33" s="68">
        <f t="shared" si="8"/>
        <v>4.7863199997664196E-3</v>
      </c>
      <c r="H33" s="68">
        <f t="shared" si="9"/>
        <v>2.9658916E-2</v>
      </c>
      <c r="I33" s="68">
        <f t="shared" si="10"/>
        <v>1.61522456536E-2</v>
      </c>
      <c r="J33" s="68">
        <f t="shared" si="11"/>
        <v>8.7965129829505589E-3</v>
      </c>
      <c r="K33" s="68">
        <f t="shared" si="12"/>
        <v>2.6066298718727919E-3</v>
      </c>
      <c r="L33" s="68">
        <f t="shared" si="13"/>
        <v>1.4195706282219224E-3</v>
      </c>
      <c r="M33" s="68">
        <f t="shared" ca="1" si="14"/>
        <v>5.9340354570353061E-3</v>
      </c>
      <c r="N33" s="68">
        <f t="shared" ca="1" si="15"/>
        <v>1.7580548390751314E-4</v>
      </c>
      <c r="O33" s="96">
        <f t="shared" ca="1" si="16"/>
        <v>215.77440109832304</v>
      </c>
      <c r="P33" s="68">
        <f t="shared" ca="1" si="17"/>
        <v>71.309370418412357</v>
      </c>
      <c r="Q33" s="68">
        <f t="shared" ca="1" si="18"/>
        <v>69.804941513085708</v>
      </c>
      <c r="R33" s="31">
        <f t="shared" ca="1" si="19"/>
        <v>4.1929164540628894E-2</v>
      </c>
    </row>
    <row r="34" spans="1:18" x14ac:dyDescent="0.2">
      <c r="A34" s="76">
        <v>6528</v>
      </c>
      <c r="B34" s="76">
        <v>1.2737599998217775E-2</v>
      </c>
      <c r="C34" s="76">
        <v>0.1</v>
      </c>
      <c r="D34" s="77">
        <f t="shared" si="5"/>
        <v>0.65280000000000005</v>
      </c>
      <c r="E34" s="77">
        <f t="shared" si="6"/>
        <v>1.2737599998217775E-2</v>
      </c>
      <c r="F34" s="68">
        <f t="shared" si="7"/>
        <v>6.5280000000000005E-2</v>
      </c>
      <c r="G34" s="68">
        <f t="shared" si="8"/>
        <v>1.2737599998217776E-3</v>
      </c>
      <c r="H34" s="68">
        <f t="shared" si="9"/>
        <v>4.2614784000000003E-2</v>
      </c>
      <c r="I34" s="68">
        <f t="shared" si="10"/>
        <v>2.7818930995200004E-2</v>
      </c>
      <c r="J34" s="68">
        <f t="shared" si="11"/>
        <v>1.8160198153666565E-2</v>
      </c>
      <c r="K34" s="68">
        <f t="shared" si="12"/>
        <v>8.3151052788365653E-4</v>
      </c>
      <c r="L34" s="68">
        <f t="shared" si="13"/>
        <v>5.4281007260245098E-4</v>
      </c>
      <c r="M34" s="68">
        <f t="shared" ca="1" si="14"/>
        <v>1.030470581033768E-2</v>
      </c>
      <c r="N34" s="68">
        <f t="shared" ca="1" si="15"/>
        <v>5.9189741294207463E-7</v>
      </c>
      <c r="O34" s="96">
        <f t="shared" ca="1" si="16"/>
        <v>193.27624423027117</v>
      </c>
      <c r="P34" s="68">
        <f t="shared" ca="1" si="17"/>
        <v>94.688634750052316</v>
      </c>
      <c r="Q34" s="68">
        <f t="shared" ca="1" si="18"/>
        <v>74.525280687313824</v>
      </c>
      <c r="R34" s="31">
        <f t="shared" ca="1" si="19"/>
        <v>2.4328941878800948E-3</v>
      </c>
    </row>
    <row r="35" spans="1:18" x14ac:dyDescent="0.2">
      <c r="A35" s="76">
        <v>7938</v>
      </c>
      <c r="B35" s="76">
        <v>-1.569039999958477E-2</v>
      </c>
      <c r="C35" s="76">
        <v>0.1</v>
      </c>
      <c r="D35" s="77">
        <f t="shared" si="5"/>
        <v>0.79379999999999995</v>
      </c>
      <c r="E35" s="77">
        <f t="shared" si="6"/>
        <v>-1.569039999958477E-2</v>
      </c>
      <c r="F35" s="68">
        <f t="shared" si="7"/>
        <v>7.9380000000000006E-2</v>
      </c>
      <c r="G35" s="68">
        <f t="shared" si="8"/>
        <v>-1.5690399999584771E-3</v>
      </c>
      <c r="H35" s="68">
        <f t="shared" si="9"/>
        <v>6.3011843999999997E-2</v>
      </c>
      <c r="I35" s="68">
        <f t="shared" si="10"/>
        <v>5.0018801767199993E-2</v>
      </c>
      <c r="J35" s="68">
        <f t="shared" si="11"/>
        <v>3.970492484280335E-2</v>
      </c>
      <c r="K35" s="68">
        <f t="shared" si="12"/>
        <v>-1.2455039519670391E-3</v>
      </c>
      <c r="L35" s="68">
        <f t="shared" si="13"/>
        <v>-9.8868103707143548E-4</v>
      </c>
      <c r="M35" s="68">
        <f t="shared" ca="1" si="14"/>
        <v>1.3926133146006596E-2</v>
      </c>
      <c r="N35" s="68">
        <f t="shared" ca="1" si="15"/>
        <v>8.7713903556391212E-5</v>
      </c>
      <c r="O35" s="96">
        <f t="shared" ca="1" si="16"/>
        <v>162.43407809310469</v>
      </c>
      <c r="P35" s="68">
        <f t="shared" ca="1" si="17"/>
        <v>119.64393651358307</v>
      </c>
      <c r="Q35" s="68">
        <f t="shared" ca="1" si="18"/>
        <v>75.319496625510197</v>
      </c>
      <c r="R35" s="31">
        <f t="shared" ca="1" si="19"/>
        <v>-2.9616533145591366E-2</v>
      </c>
    </row>
    <row r="36" spans="1:18" x14ac:dyDescent="0.2">
      <c r="A36" s="76">
        <v>7974.5</v>
      </c>
      <c r="B36" s="76">
        <v>1.0085399997478817E-2</v>
      </c>
      <c r="C36" s="76">
        <v>0.1</v>
      </c>
      <c r="D36" s="77">
        <f t="shared" si="5"/>
        <v>0.79744999999999999</v>
      </c>
      <c r="E36" s="77">
        <f t="shared" si="6"/>
        <v>1.0085399997478817E-2</v>
      </c>
      <c r="F36" s="68">
        <f t="shared" si="7"/>
        <v>7.974500000000001E-2</v>
      </c>
      <c r="G36" s="68">
        <f t="shared" si="8"/>
        <v>1.0085399997478816E-3</v>
      </c>
      <c r="H36" s="68">
        <f t="shared" si="9"/>
        <v>6.3592650250000007E-2</v>
      </c>
      <c r="I36" s="68">
        <f t="shared" si="10"/>
        <v>5.0711958941862506E-2</v>
      </c>
      <c r="J36" s="68">
        <f t="shared" si="11"/>
        <v>4.0440251658188257E-2</v>
      </c>
      <c r="K36" s="68">
        <f t="shared" si="12"/>
        <v>8.0426022279894824E-4</v>
      </c>
      <c r="L36" s="68">
        <f t="shared" si="13"/>
        <v>6.4135731467102129E-4</v>
      </c>
      <c r="M36" s="68">
        <f t="shared" ca="1" si="14"/>
        <v>1.3988712657808905E-2</v>
      </c>
      <c r="N36" s="68">
        <f t="shared" ca="1" si="15"/>
        <v>1.5235849724293153E-6</v>
      </c>
      <c r="O36" s="96">
        <f t="shared" ca="1" si="16"/>
        <v>161.62082072958802</v>
      </c>
      <c r="P36" s="68">
        <f t="shared" ca="1" si="17"/>
        <v>120.17413693892384</v>
      </c>
      <c r="Q36" s="68">
        <f t="shared" ca="1" si="18"/>
        <v>75.257648539240265</v>
      </c>
      <c r="R36" s="31">
        <f t="shared" ca="1" si="19"/>
        <v>-3.9033126603300883E-3</v>
      </c>
    </row>
    <row r="37" spans="1:18" x14ac:dyDescent="0.2">
      <c r="A37" s="76">
        <v>8513.5</v>
      </c>
      <c r="B37" s="76">
        <v>1.3884200001484714E-2</v>
      </c>
      <c r="C37" s="76">
        <v>0.1</v>
      </c>
      <c r="D37" s="77">
        <f t="shared" si="5"/>
        <v>0.85135000000000005</v>
      </c>
      <c r="E37" s="77">
        <f t="shared" si="6"/>
        <v>1.3884200001484714E-2</v>
      </c>
      <c r="F37" s="68">
        <f t="shared" si="7"/>
        <v>8.5135000000000016E-2</v>
      </c>
      <c r="G37" s="68">
        <f t="shared" si="8"/>
        <v>1.3884200001484715E-3</v>
      </c>
      <c r="H37" s="68">
        <f t="shared" si="9"/>
        <v>7.2479682250000024E-2</v>
      </c>
      <c r="I37" s="68">
        <f t="shared" si="10"/>
        <v>6.1705577483537527E-2</v>
      </c>
      <c r="J37" s="68">
        <f t="shared" si="11"/>
        <v>5.2533043390609678E-2</v>
      </c>
      <c r="K37" s="68">
        <f t="shared" si="12"/>
        <v>1.1820313671264014E-3</v>
      </c>
      <c r="L37" s="68">
        <f t="shared" si="13"/>
        <v>1.0063224044030619E-3</v>
      </c>
      <c r="M37" s="68">
        <f t="shared" ca="1" si="14"/>
        <v>1.472972162460822E-2</v>
      </c>
      <c r="N37" s="68">
        <f t="shared" ca="1" si="15"/>
        <v>7.1490681516940815E-8</v>
      </c>
      <c r="O37" s="96">
        <f t="shared" ca="1" si="16"/>
        <v>149.56378247367857</v>
      </c>
      <c r="P37" s="68">
        <f t="shared" ca="1" si="17"/>
        <v>127.20471457405407</v>
      </c>
      <c r="Q37" s="68">
        <f t="shared" ca="1" si="18"/>
        <v>73.866648510512064</v>
      </c>
      <c r="R37" s="31">
        <f t="shared" ca="1" si="19"/>
        <v>-8.4552162312350604E-4</v>
      </c>
    </row>
    <row r="38" spans="1:18" x14ac:dyDescent="0.2">
      <c r="A38" s="76">
        <v>8692.5</v>
      </c>
      <c r="B38" s="76">
        <v>1.4770999994652811E-2</v>
      </c>
      <c r="C38" s="76">
        <v>0.1</v>
      </c>
      <c r="D38" s="77">
        <f t="shared" si="5"/>
        <v>0.86924999999999997</v>
      </c>
      <c r="E38" s="77">
        <f t="shared" si="6"/>
        <v>1.4770999994652811E-2</v>
      </c>
      <c r="F38" s="68">
        <f t="shared" si="7"/>
        <v>8.6925000000000002E-2</v>
      </c>
      <c r="G38" s="68">
        <f t="shared" si="8"/>
        <v>1.4770999994652813E-3</v>
      </c>
      <c r="H38" s="68">
        <f t="shared" si="9"/>
        <v>7.5559556249999993E-2</v>
      </c>
      <c r="I38" s="68">
        <f t="shared" si="10"/>
        <v>6.568014427031249E-2</v>
      </c>
      <c r="J38" s="68">
        <f t="shared" si="11"/>
        <v>5.7092465406969127E-2</v>
      </c>
      <c r="K38" s="68">
        <f t="shared" si="12"/>
        <v>1.2839691745351958E-3</v>
      </c>
      <c r="L38" s="68">
        <f t="shared" si="13"/>
        <v>1.1160902049647189E-3</v>
      </c>
      <c r="M38" s="68">
        <f t="shared" ca="1" si="14"/>
        <v>1.4899940482375439E-2</v>
      </c>
      <c r="N38" s="68">
        <f t="shared" ca="1" si="15"/>
        <v>1.662564937414897E-9</v>
      </c>
      <c r="O38" s="96">
        <f t="shared" ca="1" si="16"/>
        <v>145.546528275247</v>
      </c>
      <c r="P38" s="68">
        <f t="shared" ca="1" si="17"/>
        <v>129.19358304073262</v>
      </c>
      <c r="Q38" s="68">
        <f t="shared" ca="1" si="18"/>
        <v>73.209505959909592</v>
      </c>
      <c r="R38" s="31">
        <f t="shared" ca="1" si="19"/>
        <v>-1.2894048772262717E-4</v>
      </c>
    </row>
    <row r="39" spans="1:18" x14ac:dyDescent="0.2">
      <c r="A39" s="76">
        <v>8720</v>
      </c>
      <c r="B39" s="76">
        <v>-5.5759999959263951E-3</v>
      </c>
      <c r="C39" s="76">
        <v>0.1</v>
      </c>
      <c r="D39" s="77">
        <f t="shared" si="5"/>
        <v>0.872</v>
      </c>
      <c r="E39" s="77">
        <f t="shared" si="6"/>
        <v>-5.5759999959263951E-3</v>
      </c>
      <c r="F39" s="68">
        <f t="shared" si="7"/>
        <v>8.72E-2</v>
      </c>
      <c r="G39" s="68">
        <f t="shared" si="8"/>
        <v>-5.5759999959263955E-4</v>
      </c>
      <c r="H39" s="68">
        <f t="shared" si="9"/>
        <v>7.6038400000000006E-2</v>
      </c>
      <c r="I39" s="68">
        <f t="shared" si="10"/>
        <v>6.6305484800000009E-2</v>
      </c>
      <c r="J39" s="68">
        <f t="shared" si="11"/>
        <v>5.7818382745600007E-2</v>
      </c>
      <c r="K39" s="68">
        <f t="shared" si="12"/>
        <v>-4.8622719964478171E-4</v>
      </c>
      <c r="L39" s="68">
        <f t="shared" si="13"/>
        <v>-4.2399011809024967E-4</v>
      </c>
      <c r="M39" s="68">
        <f t="shared" ca="1" si="14"/>
        <v>1.4922739210745627E-2</v>
      </c>
      <c r="N39" s="68">
        <f t="shared" ca="1" si="15"/>
        <v>4.2019830906315275E-5</v>
      </c>
      <c r="O39" s="96">
        <f t="shared" ca="1" si="16"/>
        <v>144.92906192597596</v>
      </c>
      <c r="P39" s="68">
        <f t="shared" ca="1" si="17"/>
        <v>129.48325618935968</v>
      </c>
      <c r="Q39" s="68">
        <f t="shared" ca="1" si="18"/>
        <v>73.10006911705328</v>
      </c>
      <c r="R39" s="31">
        <f t="shared" ca="1" si="19"/>
        <v>-2.0498739206672022E-2</v>
      </c>
    </row>
    <row r="40" spans="1:18" x14ac:dyDescent="0.2">
      <c r="A40" s="76">
        <v>8893.5</v>
      </c>
      <c r="B40" s="76">
        <v>1.2180199999420438E-2</v>
      </c>
      <c r="C40" s="76">
        <v>0.1</v>
      </c>
      <c r="D40" s="77">
        <f t="shared" si="5"/>
        <v>0.88934999999999997</v>
      </c>
      <c r="E40" s="77">
        <f t="shared" si="6"/>
        <v>1.2180199999420438E-2</v>
      </c>
      <c r="F40" s="68">
        <f t="shared" si="7"/>
        <v>8.8935E-2</v>
      </c>
      <c r="G40" s="68">
        <f t="shared" si="8"/>
        <v>1.218019999942044E-3</v>
      </c>
      <c r="H40" s="68">
        <f t="shared" si="9"/>
        <v>7.9094342249999991E-2</v>
      </c>
      <c r="I40" s="68">
        <f t="shared" si="10"/>
        <v>7.0342553280037495E-2</v>
      </c>
      <c r="J40" s="68">
        <f t="shared" si="11"/>
        <v>6.2559149759601348E-2</v>
      </c>
      <c r="K40" s="68">
        <f t="shared" si="12"/>
        <v>1.0832460869484568E-3</v>
      </c>
      <c r="L40" s="68">
        <f t="shared" si="13"/>
        <v>9.6338490742761012E-4</v>
      </c>
      <c r="M40" s="68">
        <f t="shared" ca="1" si="14"/>
        <v>1.5045992342874015E-2</v>
      </c>
      <c r="N40" s="68">
        <f t="shared" ca="1" si="15"/>
        <v>8.2127657557971445E-7</v>
      </c>
      <c r="O40" s="96">
        <f t="shared" ca="1" si="16"/>
        <v>141.0325545393882</v>
      </c>
      <c r="P40" s="68">
        <f t="shared" ca="1" si="17"/>
        <v>131.21167580245316</v>
      </c>
      <c r="Q40" s="68">
        <f t="shared" ca="1" si="18"/>
        <v>72.358105297828018</v>
      </c>
      <c r="R40" s="31">
        <f t="shared" ca="1" si="19"/>
        <v>-2.865792343453577E-3</v>
      </c>
    </row>
    <row r="41" spans="1:18" x14ac:dyDescent="0.2">
      <c r="A41" s="76">
        <v>8920</v>
      </c>
      <c r="B41" s="76">
        <v>-1.1736000000382774E-2</v>
      </c>
      <c r="C41" s="76">
        <v>0.1</v>
      </c>
      <c r="D41" s="77">
        <f t="shared" si="5"/>
        <v>0.89200000000000002</v>
      </c>
      <c r="E41" s="77">
        <f t="shared" si="6"/>
        <v>-1.1736000000382774E-2</v>
      </c>
      <c r="F41" s="68">
        <f t="shared" si="7"/>
        <v>8.9200000000000002E-2</v>
      </c>
      <c r="G41" s="68">
        <f t="shared" si="8"/>
        <v>-1.1736000000382774E-3</v>
      </c>
      <c r="H41" s="68">
        <f t="shared" si="9"/>
        <v>7.9566400000000009E-2</v>
      </c>
      <c r="I41" s="68">
        <f t="shared" si="10"/>
        <v>7.097322880000001E-2</v>
      </c>
      <c r="J41" s="68">
        <f t="shared" si="11"/>
        <v>6.3308120089600003E-2</v>
      </c>
      <c r="K41" s="68">
        <f t="shared" si="12"/>
        <v>-1.0468512000341434E-3</v>
      </c>
      <c r="L41" s="68">
        <f t="shared" si="13"/>
        <v>-9.3379127043045592E-4</v>
      </c>
      <c r="M41" s="68">
        <f t="shared" ca="1" si="14"/>
        <v>1.5061689115039016E-2</v>
      </c>
      <c r="N41" s="68">
        <f t="shared" ca="1" si="15"/>
        <v>7.1811614192679552E-5</v>
      </c>
      <c r="O41" s="96">
        <f t="shared" ca="1" si="16"/>
        <v>140.43736573660215</v>
      </c>
      <c r="P41" s="68">
        <f t="shared" ca="1" si="17"/>
        <v>131.46046100537751</v>
      </c>
      <c r="Q41" s="68">
        <f t="shared" ca="1" si="18"/>
        <v>72.23700439899315</v>
      </c>
      <c r="R41" s="31">
        <f t="shared" ca="1" si="19"/>
        <v>-2.679768911542179E-2</v>
      </c>
    </row>
    <row r="42" spans="1:18" x14ac:dyDescent="0.2">
      <c r="A42" s="76">
        <v>9184.5</v>
      </c>
      <c r="B42" s="76">
        <v>5.8174000005237758E-3</v>
      </c>
      <c r="C42" s="76">
        <v>0.1</v>
      </c>
      <c r="D42" s="77">
        <f t="shared" si="5"/>
        <v>0.91844999999999999</v>
      </c>
      <c r="E42" s="77">
        <f t="shared" si="6"/>
        <v>5.8174000005237758E-3</v>
      </c>
      <c r="F42" s="68">
        <f t="shared" si="7"/>
        <v>9.184500000000001E-2</v>
      </c>
      <c r="G42" s="68">
        <f t="shared" si="8"/>
        <v>5.8174000005237756E-4</v>
      </c>
      <c r="H42" s="68">
        <f t="shared" si="9"/>
        <v>8.4355040250000013E-2</v>
      </c>
      <c r="I42" s="68">
        <f t="shared" si="10"/>
        <v>7.7475886717612505E-2</v>
      </c>
      <c r="J42" s="68">
        <f t="shared" si="11"/>
        <v>7.1157728155791203E-2</v>
      </c>
      <c r="K42" s="68">
        <f t="shared" si="12"/>
        <v>5.342991030481062E-4</v>
      </c>
      <c r="L42" s="68">
        <f t="shared" si="13"/>
        <v>4.9072701119453309E-4</v>
      </c>
      <c r="M42" s="68">
        <f t="shared" ca="1" si="14"/>
        <v>1.5172924933675017E-2</v>
      </c>
      <c r="N42" s="68">
        <f t="shared" ca="1" si="15"/>
        <v>8.7525846774814536E-6</v>
      </c>
      <c r="O42" s="96">
        <f t="shared" ca="1" si="16"/>
        <v>134.49860136001902</v>
      </c>
      <c r="P42" s="68">
        <f t="shared" ca="1" si="17"/>
        <v>133.71888469442706</v>
      </c>
      <c r="Q42" s="68">
        <f t="shared" ca="1" si="18"/>
        <v>70.91712299210738</v>
      </c>
      <c r="R42" s="31">
        <f t="shared" ca="1" si="19"/>
        <v>-9.3555249331512408E-3</v>
      </c>
    </row>
    <row r="43" spans="1:18" x14ac:dyDescent="0.2">
      <c r="A43" s="76">
        <v>9205</v>
      </c>
      <c r="B43" s="76">
        <v>-5.513999996765051E-3</v>
      </c>
      <c r="C43" s="76">
        <v>0.1</v>
      </c>
      <c r="D43" s="77">
        <f t="shared" si="5"/>
        <v>0.92049999999999998</v>
      </c>
      <c r="E43" s="77">
        <f t="shared" si="6"/>
        <v>-5.513999996765051E-3</v>
      </c>
      <c r="F43" s="68">
        <f t="shared" si="7"/>
        <v>9.2050000000000007E-2</v>
      </c>
      <c r="G43" s="68">
        <f t="shared" si="8"/>
        <v>-5.5139999967650515E-4</v>
      </c>
      <c r="H43" s="68">
        <f t="shared" si="9"/>
        <v>8.4732025000000002E-2</v>
      </c>
      <c r="I43" s="68">
        <f t="shared" si="10"/>
        <v>7.7995829012500004E-2</v>
      </c>
      <c r="J43" s="68">
        <f t="shared" si="11"/>
        <v>7.1795160606006256E-2</v>
      </c>
      <c r="K43" s="68">
        <f t="shared" si="12"/>
        <v>-5.0756369970222297E-4</v>
      </c>
      <c r="L43" s="68">
        <f t="shared" si="13"/>
        <v>-4.6721238557589624E-4</v>
      </c>
      <c r="M43" s="68">
        <f t="shared" ca="1" si="14"/>
        <v>1.5178097358852775E-2</v>
      </c>
      <c r="N43" s="68">
        <f t="shared" ca="1" si="15"/>
        <v>4.2816289297436631E-5</v>
      </c>
      <c r="O43" s="96">
        <f t="shared" ca="1" si="16"/>
        <v>134.03859372257685</v>
      </c>
      <c r="P43" s="68">
        <f t="shared" ca="1" si="17"/>
        <v>133.87668408721069</v>
      </c>
      <c r="Q43" s="68">
        <f t="shared" ca="1" si="18"/>
        <v>70.806484878395153</v>
      </c>
      <c r="R43" s="31">
        <f t="shared" ca="1" si="19"/>
        <v>-2.0692097355617826E-2</v>
      </c>
    </row>
    <row r="44" spans="1:18" x14ac:dyDescent="0.2">
      <c r="A44" s="76">
        <v>9553.5</v>
      </c>
      <c r="B44" s="76">
        <v>1.285220000136178E-2</v>
      </c>
      <c r="C44" s="76">
        <v>0.1</v>
      </c>
      <c r="D44" s="77">
        <f t="shared" si="5"/>
        <v>0.95535000000000003</v>
      </c>
      <c r="E44" s="77">
        <f t="shared" si="6"/>
        <v>1.285220000136178E-2</v>
      </c>
      <c r="F44" s="68">
        <f t="shared" si="7"/>
        <v>9.5535000000000009E-2</v>
      </c>
      <c r="G44" s="68">
        <f t="shared" si="8"/>
        <v>1.2852200001361781E-3</v>
      </c>
      <c r="H44" s="68">
        <f t="shared" si="9"/>
        <v>9.1269362250000013E-2</v>
      </c>
      <c r="I44" s="68">
        <f t="shared" si="10"/>
        <v>8.7194185225537513E-2</v>
      </c>
      <c r="J44" s="68">
        <f t="shared" si="11"/>
        <v>8.3300964855217263E-2</v>
      </c>
      <c r="K44" s="68">
        <f t="shared" si="12"/>
        <v>1.2278349271300979E-3</v>
      </c>
      <c r="L44" s="68">
        <f t="shared" si="13"/>
        <v>1.173012097633739E-3</v>
      </c>
      <c r="M44" s="68">
        <f t="shared" ca="1" si="14"/>
        <v>1.5190117000887904E-2</v>
      </c>
      <c r="N44" s="68">
        <f t="shared" ca="1" si="15"/>
        <v>5.4658558966732349E-7</v>
      </c>
      <c r="O44" s="96">
        <f t="shared" ca="1" si="16"/>
        <v>126.23044595725808</v>
      </c>
      <c r="P44" s="68">
        <f t="shared" ca="1" si="17"/>
        <v>136.17271927393378</v>
      </c>
      <c r="Q44" s="68">
        <f t="shared" ca="1" si="18"/>
        <v>68.746801622990986</v>
      </c>
      <c r="R44" s="31">
        <f t="shared" ca="1" si="19"/>
        <v>-2.337916999526124E-3</v>
      </c>
    </row>
    <row r="45" spans="1:18" x14ac:dyDescent="0.2">
      <c r="A45" s="76">
        <v>9583</v>
      </c>
      <c r="B45" s="76">
        <v>1.1643599995295517E-2</v>
      </c>
      <c r="C45" s="76">
        <v>0.1</v>
      </c>
      <c r="D45" s="77">
        <f t="shared" si="5"/>
        <v>0.95830000000000004</v>
      </c>
      <c r="E45" s="77">
        <f t="shared" si="6"/>
        <v>1.1643599995295517E-2</v>
      </c>
      <c r="F45" s="68">
        <f t="shared" si="7"/>
        <v>9.5830000000000012E-2</v>
      </c>
      <c r="G45" s="68">
        <f t="shared" si="8"/>
        <v>1.1643599995295518E-3</v>
      </c>
      <c r="H45" s="68">
        <f t="shared" si="9"/>
        <v>9.1833889000000016E-2</v>
      </c>
      <c r="I45" s="68">
        <f t="shared" si="10"/>
        <v>8.8004415828700014E-2</v>
      </c>
      <c r="J45" s="68">
        <f t="shared" si="11"/>
        <v>8.4334631688643233E-2</v>
      </c>
      <c r="K45" s="68">
        <f t="shared" si="12"/>
        <v>1.1158061875491696E-3</v>
      </c>
      <c r="L45" s="68">
        <f t="shared" si="13"/>
        <v>1.0692770695283692E-3</v>
      </c>
      <c r="M45" s="68">
        <f t="shared" ca="1" si="14"/>
        <v>1.5184551917219472E-2</v>
      </c>
      <c r="N45" s="68">
        <f t="shared" ca="1" si="15"/>
        <v>1.2538340513376948E-6</v>
      </c>
      <c r="O45" s="96">
        <f t="shared" ca="1" si="16"/>
        <v>125.57086498649814</v>
      </c>
      <c r="P45" s="68">
        <f t="shared" ca="1" si="17"/>
        <v>136.33322036119748</v>
      </c>
      <c r="Q45" s="68">
        <f t="shared" ca="1" si="18"/>
        <v>68.557228457046236</v>
      </c>
      <c r="R45" s="31">
        <f t="shared" ca="1" si="19"/>
        <v>-3.5409519219239544E-3</v>
      </c>
    </row>
    <row r="46" spans="1:18" x14ac:dyDescent="0.2">
      <c r="A46" s="76">
        <v>10008</v>
      </c>
      <c r="B46" s="76">
        <v>1.0553599997365382E-2</v>
      </c>
      <c r="C46" s="76">
        <v>0.1</v>
      </c>
      <c r="D46" s="77">
        <f t="shared" si="5"/>
        <v>1.0007999999999999</v>
      </c>
      <c r="E46" s="77">
        <f t="shared" si="6"/>
        <v>1.0553599997365382E-2</v>
      </c>
      <c r="F46" s="68">
        <f t="shared" si="7"/>
        <v>0.10008</v>
      </c>
      <c r="G46" s="68">
        <f t="shared" si="8"/>
        <v>1.0553599997365382E-3</v>
      </c>
      <c r="H46" s="68">
        <f t="shared" si="9"/>
        <v>0.10016006399999999</v>
      </c>
      <c r="I46" s="68">
        <f t="shared" si="10"/>
        <v>0.10024019205119998</v>
      </c>
      <c r="J46" s="68">
        <f t="shared" si="11"/>
        <v>0.10032038420484093</v>
      </c>
      <c r="K46" s="68">
        <f t="shared" si="12"/>
        <v>1.0562042877363274E-3</v>
      </c>
      <c r="L46" s="68">
        <f t="shared" si="13"/>
        <v>1.0570492511665164E-3</v>
      </c>
      <c r="M46" s="68">
        <f t="shared" ca="1" si="14"/>
        <v>1.4990351548975843E-2</v>
      </c>
      <c r="N46" s="68">
        <f t="shared" ca="1" si="15"/>
        <v>1.9684764330717838E-6</v>
      </c>
      <c r="O46" s="96">
        <f t="shared" ca="1" si="16"/>
        <v>116.10373499666628</v>
      </c>
      <c r="P46" s="68">
        <f t="shared" ca="1" si="17"/>
        <v>138.04963969894055</v>
      </c>
      <c r="Q46" s="68">
        <f t="shared" ca="1" si="18"/>
        <v>65.573294154090632</v>
      </c>
      <c r="R46" s="31">
        <f t="shared" ca="1" si="19"/>
        <v>-4.4367515516104614E-3</v>
      </c>
    </row>
    <row r="47" spans="1:18" x14ac:dyDescent="0.2">
      <c r="A47" s="76">
        <v>10041.5</v>
      </c>
      <c r="B47" s="76">
        <v>2.6217999911750667E-3</v>
      </c>
      <c r="C47" s="76">
        <v>0.1</v>
      </c>
      <c r="D47" s="77">
        <f t="shared" si="5"/>
        <v>1.0041500000000001</v>
      </c>
      <c r="E47" s="77">
        <f t="shared" si="6"/>
        <v>2.6217999911750667E-3</v>
      </c>
      <c r="F47" s="68">
        <f t="shared" si="7"/>
        <v>0.10041500000000002</v>
      </c>
      <c r="G47" s="68">
        <f t="shared" si="8"/>
        <v>2.6217999911750669E-4</v>
      </c>
      <c r="H47" s="68">
        <f t="shared" si="9"/>
        <v>0.10083172225000003</v>
      </c>
      <c r="I47" s="68">
        <f t="shared" si="10"/>
        <v>0.10125017389733754</v>
      </c>
      <c r="J47" s="68">
        <f t="shared" si="11"/>
        <v>0.1016703621190115</v>
      </c>
      <c r="K47" s="68">
        <f t="shared" si="12"/>
        <v>2.6326804611384439E-4</v>
      </c>
      <c r="L47" s="68">
        <f t="shared" si="13"/>
        <v>2.6436060850521686E-4</v>
      </c>
      <c r="M47" s="68">
        <f t="shared" ca="1" si="14"/>
        <v>1.4965977002067199E-2</v>
      </c>
      <c r="N47" s="68">
        <f t="shared" ca="1" si="15"/>
        <v>1.5237870607623782E-5</v>
      </c>
      <c r="O47" s="96">
        <f t="shared" ca="1" si="16"/>
        <v>115.36088075359399</v>
      </c>
      <c r="P47" s="68">
        <f t="shared" ca="1" si="17"/>
        <v>138.13720648831614</v>
      </c>
      <c r="Q47" s="68">
        <f t="shared" ca="1" si="18"/>
        <v>65.318566937546578</v>
      </c>
      <c r="R47" s="31">
        <f t="shared" ca="1" si="19"/>
        <v>-1.2344177010892132E-2</v>
      </c>
    </row>
    <row r="48" spans="1:18" x14ac:dyDescent="0.2">
      <c r="A48" s="76">
        <v>10306</v>
      </c>
      <c r="B48" s="76">
        <v>-4.9247999995714054E-3</v>
      </c>
      <c r="C48" s="76">
        <v>0.1</v>
      </c>
      <c r="D48" s="77">
        <f t="shared" si="5"/>
        <v>1.0306</v>
      </c>
      <c r="E48" s="77">
        <f t="shared" si="6"/>
        <v>-4.9247999995714054E-3</v>
      </c>
      <c r="F48" s="68">
        <f t="shared" si="7"/>
        <v>0.10306</v>
      </c>
      <c r="G48" s="68">
        <f t="shared" si="8"/>
        <v>-4.9247999995714051E-4</v>
      </c>
      <c r="H48" s="68">
        <f t="shared" si="9"/>
        <v>0.106213636</v>
      </c>
      <c r="I48" s="68">
        <f t="shared" si="10"/>
        <v>0.10946377326159999</v>
      </c>
      <c r="J48" s="68">
        <f t="shared" si="11"/>
        <v>0.11281336472340495</v>
      </c>
      <c r="K48" s="68">
        <f t="shared" si="12"/>
        <v>-5.0754988795582903E-4</v>
      </c>
      <c r="L48" s="68">
        <f t="shared" si="13"/>
        <v>-5.2308091452727735E-4</v>
      </c>
      <c r="M48" s="68">
        <f t="shared" ca="1" si="14"/>
        <v>1.4726998527864632E-2</v>
      </c>
      <c r="N48" s="68">
        <f t="shared" ca="1" si="15"/>
        <v>3.8619318536293721E-5</v>
      </c>
      <c r="O48" s="96">
        <f t="shared" ca="1" si="16"/>
        <v>109.51739511963392</v>
      </c>
      <c r="P48" s="68">
        <f t="shared" ca="1" si="17"/>
        <v>138.58181666418312</v>
      </c>
      <c r="Q48" s="68">
        <f t="shared" ca="1" si="18"/>
        <v>63.211923662383001</v>
      </c>
      <c r="R48" s="31">
        <f t="shared" ca="1" si="19"/>
        <v>-1.9651798527436037E-2</v>
      </c>
    </row>
    <row r="49" spans="1:18" x14ac:dyDescent="0.2">
      <c r="A49" s="76">
        <v>11028</v>
      </c>
      <c r="B49" s="76">
        <v>8.1375999943702482E-3</v>
      </c>
      <c r="C49" s="76">
        <v>0.1</v>
      </c>
      <c r="D49" s="77">
        <f t="shared" si="5"/>
        <v>1.1028</v>
      </c>
      <c r="E49" s="77">
        <f t="shared" si="6"/>
        <v>8.1375999943702482E-3</v>
      </c>
      <c r="F49" s="68">
        <f t="shared" si="7"/>
        <v>0.11028</v>
      </c>
      <c r="G49" s="68">
        <f t="shared" si="8"/>
        <v>8.1375999943702484E-4</v>
      </c>
      <c r="H49" s="68">
        <f t="shared" si="9"/>
        <v>0.12161678400000001</v>
      </c>
      <c r="I49" s="68">
        <f t="shared" si="10"/>
        <v>0.13411898939520001</v>
      </c>
      <c r="J49" s="68">
        <f t="shared" si="11"/>
        <v>0.14790642150502656</v>
      </c>
      <c r="K49" s="68">
        <f t="shared" si="12"/>
        <v>8.9741452737915101E-4</v>
      </c>
      <c r="L49" s="68">
        <f t="shared" si="13"/>
        <v>9.8966874079372776E-4</v>
      </c>
      <c r="M49" s="68">
        <f t="shared" ca="1" si="14"/>
        <v>1.3654215208113163E-2</v>
      </c>
      <c r="N49" s="68">
        <f t="shared" ca="1" si="15"/>
        <v>3.0433043416499785E-6</v>
      </c>
      <c r="O49" s="96">
        <f t="shared" ca="1" si="16"/>
        <v>93.820552802503798</v>
      </c>
      <c r="P49" s="68">
        <f t="shared" ca="1" si="17"/>
        <v>137.56056735200539</v>
      </c>
      <c r="Q49" s="68">
        <f t="shared" ca="1" si="18"/>
        <v>56.668059404015679</v>
      </c>
      <c r="R49" s="31">
        <f t="shared" ca="1" si="19"/>
        <v>-5.5166152137429147E-3</v>
      </c>
    </row>
    <row r="50" spans="1:18" x14ac:dyDescent="0.2">
      <c r="A50" s="76">
        <v>11061.5</v>
      </c>
      <c r="B50" s="76">
        <v>1.3205799994466361E-2</v>
      </c>
      <c r="C50" s="76">
        <v>0.1</v>
      </c>
      <c r="D50" s="77">
        <f t="shared" si="5"/>
        <v>1.10615</v>
      </c>
      <c r="E50" s="77">
        <f t="shared" si="6"/>
        <v>1.3205799994466361E-2</v>
      </c>
      <c r="F50" s="68">
        <f t="shared" si="7"/>
        <v>0.110615</v>
      </c>
      <c r="G50" s="68">
        <f t="shared" si="8"/>
        <v>1.3205799994466362E-3</v>
      </c>
      <c r="H50" s="68">
        <f t="shared" si="9"/>
        <v>0.12235678225</v>
      </c>
      <c r="I50" s="68">
        <f t="shared" si="10"/>
        <v>0.13534495468583749</v>
      </c>
      <c r="J50" s="68">
        <f t="shared" si="11"/>
        <v>0.14971182162573912</v>
      </c>
      <c r="K50" s="68">
        <f t="shared" si="12"/>
        <v>1.4607595663878967E-3</v>
      </c>
      <c r="L50" s="68">
        <f t="shared" si="13"/>
        <v>1.6158191943599718E-3</v>
      </c>
      <c r="M50" s="68">
        <f t="shared" ca="1" si="14"/>
        <v>1.3589498989492271E-2</v>
      </c>
      <c r="N50" s="68">
        <f t="shared" ca="1" si="15"/>
        <v>1.4722491878389381E-8</v>
      </c>
      <c r="O50" s="96">
        <f t="shared" ca="1" si="16"/>
        <v>93.103346494315261</v>
      </c>
      <c r="P50" s="68">
        <f t="shared" ca="1" si="17"/>
        <v>137.43407618836059</v>
      </c>
      <c r="Q50" s="68">
        <f t="shared" ca="1" si="18"/>
        <v>56.338910998754919</v>
      </c>
      <c r="R50" s="31">
        <f t="shared" ca="1" si="19"/>
        <v>-3.8369899502591065E-4</v>
      </c>
    </row>
    <row r="51" spans="1:18" x14ac:dyDescent="0.2">
      <c r="A51" s="76">
        <v>11117</v>
      </c>
      <c r="B51" s="76">
        <v>9.8963999989791773E-3</v>
      </c>
      <c r="C51" s="76">
        <v>0.1</v>
      </c>
      <c r="D51" s="77">
        <f t="shared" si="5"/>
        <v>1.1116999999999999</v>
      </c>
      <c r="E51" s="77">
        <f t="shared" si="6"/>
        <v>9.8963999989791773E-3</v>
      </c>
      <c r="F51" s="68">
        <f t="shared" si="7"/>
        <v>0.11116999999999999</v>
      </c>
      <c r="G51" s="68">
        <f t="shared" si="8"/>
        <v>9.8963999989791778E-4</v>
      </c>
      <c r="H51" s="68">
        <f t="shared" si="9"/>
        <v>0.12358768899999999</v>
      </c>
      <c r="I51" s="68">
        <f t="shared" si="10"/>
        <v>0.13739243386129998</v>
      </c>
      <c r="J51" s="68">
        <f t="shared" si="11"/>
        <v>0.15273916872360718</v>
      </c>
      <c r="K51" s="68">
        <f t="shared" si="12"/>
        <v>1.100182787886515E-3</v>
      </c>
      <c r="L51" s="68">
        <f t="shared" si="13"/>
        <v>1.2230732052934386E-3</v>
      </c>
      <c r="M51" s="68">
        <f t="shared" ca="1" si="14"/>
        <v>1.3479366739570051E-2</v>
      </c>
      <c r="N51" s="68">
        <f t="shared" ca="1" si="15"/>
        <v>1.2837650664180387E-6</v>
      </c>
      <c r="O51" s="96">
        <f t="shared" ca="1" si="16"/>
        <v>91.917636789764742</v>
      </c>
      <c r="P51" s="68">
        <f t="shared" ca="1" si="17"/>
        <v>137.20920194169653</v>
      </c>
      <c r="Q51" s="68">
        <f t="shared" ca="1" si="18"/>
        <v>55.789074343812359</v>
      </c>
      <c r="R51" s="31">
        <f t="shared" ca="1" si="19"/>
        <v>-3.5829667405908733E-3</v>
      </c>
    </row>
    <row r="52" spans="1:18" x14ac:dyDescent="0.2">
      <c r="A52" s="76">
        <v>12139</v>
      </c>
      <c r="B52" s="76">
        <v>-6.3812000007601455E-3</v>
      </c>
      <c r="C52" s="76">
        <v>0.1</v>
      </c>
      <c r="D52" s="77">
        <f t="shared" si="5"/>
        <v>1.2139</v>
      </c>
      <c r="E52" s="77">
        <f t="shared" si="6"/>
        <v>-6.3812000007601455E-3</v>
      </c>
      <c r="F52" s="68">
        <f t="shared" si="7"/>
        <v>0.12139</v>
      </c>
      <c r="G52" s="68">
        <f t="shared" si="8"/>
        <v>-6.3812000007601455E-4</v>
      </c>
      <c r="H52" s="68">
        <f t="shared" si="9"/>
        <v>0.14735532099999998</v>
      </c>
      <c r="I52" s="68">
        <f t="shared" si="10"/>
        <v>0.17887462416189998</v>
      </c>
      <c r="J52" s="68">
        <f t="shared" si="11"/>
        <v>0.21713590627013038</v>
      </c>
      <c r="K52" s="68">
        <f t="shared" si="12"/>
        <v>-7.7461386809227401E-4</v>
      </c>
      <c r="L52" s="68">
        <f t="shared" si="13"/>
        <v>-9.4030377447721139E-4</v>
      </c>
      <c r="M52" s="68">
        <f t="shared" ca="1" si="14"/>
        <v>1.0801295357482185E-2</v>
      </c>
      <c r="N52" s="68">
        <f t="shared" ca="1" si="15"/>
        <v>2.9523814673601926E-5</v>
      </c>
      <c r="O52" s="96">
        <f t="shared" ca="1" si="16"/>
        <v>70.744134344589384</v>
      </c>
      <c r="P52" s="68">
        <f t="shared" ca="1" si="17"/>
        <v>129.73211957932776</v>
      </c>
      <c r="Q52" s="68">
        <f t="shared" ca="1" si="18"/>
        <v>44.809478057906823</v>
      </c>
      <c r="R52" s="31">
        <f t="shared" ca="1" si="19"/>
        <v>-1.7182495358242331E-2</v>
      </c>
    </row>
    <row r="53" spans="1:18" x14ac:dyDescent="0.2">
      <c r="A53" s="76">
        <v>12139</v>
      </c>
      <c r="B53" s="76">
        <v>2.1218799993221182E-2</v>
      </c>
      <c r="C53" s="76">
        <v>0.1</v>
      </c>
      <c r="D53" s="77">
        <f t="shared" si="5"/>
        <v>1.2139</v>
      </c>
      <c r="E53" s="77">
        <f t="shared" si="6"/>
        <v>2.1218799993221182E-2</v>
      </c>
      <c r="F53" s="68">
        <f t="shared" si="7"/>
        <v>0.12139</v>
      </c>
      <c r="G53" s="68">
        <f t="shared" si="8"/>
        <v>2.1218799993221182E-3</v>
      </c>
      <c r="H53" s="68">
        <f t="shared" si="9"/>
        <v>0.14735532099999998</v>
      </c>
      <c r="I53" s="68">
        <f t="shared" si="10"/>
        <v>0.17887462416189998</v>
      </c>
      <c r="J53" s="68">
        <f t="shared" si="11"/>
        <v>0.21713590627013038</v>
      </c>
      <c r="K53" s="68">
        <f t="shared" si="12"/>
        <v>2.5757501311771194E-3</v>
      </c>
      <c r="L53" s="68">
        <f t="shared" si="13"/>
        <v>3.1267030842359054E-3</v>
      </c>
      <c r="M53" s="68">
        <f t="shared" ca="1" si="14"/>
        <v>1.0801295357482185E-2</v>
      </c>
      <c r="N53" s="68">
        <f t="shared" ca="1" si="15"/>
        <v>1.0852440283564351E-5</v>
      </c>
      <c r="O53" s="96">
        <f t="shared" ca="1" si="16"/>
        <v>70.744134344589384</v>
      </c>
      <c r="P53" s="68">
        <f t="shared" ca="1" si="17"/>
        <v>129.73211957932776</v>
      </c>
      <c r="Q53" s="68">
        <f t="shared" ca="1" si="18"/>
        <v>44.809478057906823</v>
      </c>
      <c r="R53" s="31">
        <f t="shared" ca="1" si="19"/>
        <v>1.0417504635738997E-2</v>
      </c>
    </row>
    <row r="54" spans="1:18" x14ac:dyDescent="0.2">
      <c r="A54" s="76">
        <v>12231.5</v>
      </c>
      <c r="B54" s="76">
        <v>-1.430200005415827E-3</v>
      </c>
      <c r="C54" s="76">
        <v>0.1</v>
      </c>
      <c r="D54" s="77">
        <f t="shared" si="5"/>
        <v>1.22315</v>
      </c>
      <c r="E54" s="77">
        <f t="shared" si="6"/>
        <v>-1.430200005415827E-3</v>
      </c>
      <c r="F54" s="68">
        <f t="shared" si="7"/>
        <v>0.12231500000000001</v>
      </c>
      <c r="G54" s="68">
        <f t="shared" si="8"/>
        <v>-1.430200005415827E-4</v>
      </c>
      <c r="H54" s="68">
        <f t="shared" si="9"/>
        <v>0.14960959225000001</v>
      </c>
      <c r="I54" s="68">
        <f t="shared" si="10"/>
        <v>0.18299497276058752</v>
      </c>
      <c r="J54" s="68">
        <f t="shared" si="11"/>
        <v>0.22383030093211262</v>
      </c>
      <c r="K54" s="68">
        <f t="shared" si="12"/>
        <v>-1.7493491366243688E-4</v>
      </c>
      <c r="L54" s="68">
        <f t="shared" si="13"/>
        <v>-2.1397163964620964E-4</v>
      </c>
      <c r="M54" s="68">
        <f t="shared" ca="1" si="14"/>
        <v>1.0498050689315433E-2</v>
      </c>
      <c r="N54" s="68">
        <f t="shared" ca="1" si="15"/>
        <v>1.4228316463635679E-5</v>
      </c>
      <c r="O54" s="96">
        <f t="shared" ca="1" si="16"/>
        <v>68.900031949790147</v>
      </c>
      <c r="P54" s="68">
        <f t="shared" ca="1" si="17"/>
        <v>128.75333097747094</v>
      </c>
      <c r="Q54" s="68">
        <f t="shared" ca="1" si="18"/>
        <v>43.752219913131846</v>
      </c>
      <c r="R54" s="31">
        <f t="shared" ca="1" si="19"/>
        <v>-1.192825069473126E-2</v>
      </c>
    </row>
    <row r="55" spans="1:18" x14ac:dyDescent="0.2">
      <c r="A55" s="76">
        <v>12267</v>
      </c>
      <c r="B55" s="76">
        <v>4.3764000001829118E-3</v>
      </c>
      <c r="C55" s="76">
        <v>0.1</v>
      </c>
      <c r="D55" s="77">
        <f t="shared" si="5"/>
        <v>1.2266999999999999</v>
      </c>
      <c r="E55" s="77">
        <f t="shared" si="6"/>
        <v>4.3764000001829118E-3</v>
      </c>
      <c r="F55" s="68">
        <f t="shared" si="7"/>
        <v>0.12267</v>
      </c>
      <c r="G55" s="68">
        <f t="shared" si="8"/>
        <v>4.3764000001829119E-4</v>
      </c>
      <c r="H55" s="68">
        <f t="shared" si="9"/>
        <v>0.15047928899999999</v>
      </c>
      <c r="I55" s="68">
        <f t="shared" si="10"/>
        <v>0.18459294381629998</v>
      </c>
      <c r="J55" s="68">
        <f t="shared" si="11"/>
        <v>0.22644016417945517</v>
      </c>
      <c r="K55" s="68">
        <f t="shared" si="12"/>
        <v>5.3685298802243773E-4</v>
      </c>
      <c r="L55" s="68">
        <f t="shared" si="13"/>
        <v>6.5855756040712429E-4</v>
      </c>
      <c r="M55" s="68">
        <f t="shared" ca="1" si="14"/>
        <v>1.0378987942073342E-2</v>
      </c>
      <c r="N55" s="68">
        <f t="shared" ca="1" si="15"/>
        <v>3.6031062000128397E-6</v>
      </c>
      <c r="O55" s="96">
        <f t="shared" ca="1" si="16"/>
        <v>68.195942662012826</v>
      </c>
      <c r="P55" s="68">
        <f t="shared" ca="1" si="17"/>
        <v>128.36493158101052</v>
      </c>
      <c r="Q55" s="68">
        <f t="shared" ca="1" si="18"/>
        <v>43.344428153717651</v>
      </c>
      <c r="R55" s="31">
        <f t="shared" ca="1" si="19"/>
        <v>-6.0025879418904304E-3</v>
      </c>
    </row>
    <row r="56" spans="1:18" x14ac:dyDescent="0.2">
      <c r="A56" s="76">
        <v>12473</v>
      </c>
      <c r="B56" s="76">
        <v>4.5315999959711917E-3</v>
      </c>
      <c r="C56" s="76">
        <v>0.1</v>
      </c>
      <c r="D56" s="77">
        <f t="shared" si="5"/>
        <v>1.2473000000000001</v>
      </c>
      <c r="E56" s="77">
        <f t="shared" si="6"/>
        <v>4.5315999959711917E-3</v>
      </c>
      <c r="F56" s="68">
        <f t="shared" si="7"/>
        <v>0.12473000000000001</v>
      </c>
      <c r="G56" s="68">
        <f t="shared" si="8"/>
        <v>4.5315999959711918E-4</v>
      </c>
      <c r="H56" s="68">
        <f t="shared" si="9"/>
        <v>0.15557572900000002</v>
      </c>
      <c r="I56" s="68">
        <f t="shared" si="10"/>
        <v>0.19404960678170005</v>
      </c>
      <c r="J56" s="68">
        <f t="shared" si="11"/>
        <v>0.24203807453881448</v>
      </c>
      <c r="K56" s="68">
        <f t="shared" si="12"/>
        <v>5.6522646749748674E-4</v>
      </c>
      <c r="L56" s="68">
        <f t="shared" si="13"/>
        <v>7.0500697290961528E-4</v>
      </c>
      <c r="M56" s="68">
        <f t="shared" ca="1" si="14"/>
        <v>9.6587213706193636E-3</v>
      </c>
      <c r="N56" s="68">
        <f t="shared" ca="1" si="15"/>
        <v>2.628737359037416E-6</v>
      </c>
      <c r="O56" s="96">
        <f t="shared" ca="1" si="16"/>
        <v>64.15167125389344</v>
      </c>
      <c r="P56" s="68">
        <f t="shared" ca="1" si="17"/>
        <v>125.97363561415713</v>
      </c>
      <c r="Q56" s="68">
        <f t="shared" ca="1" si="18"/>
        <v>40.958445206169166</v>
      </c>
      <c r="R56" s="31">
        <f t="shared" ca="1" si="19"/>
        <v>-5.127121374648172E-3</v>
      </c>
    </row>
    <row r="57" spans="1:18" x14ac:dyDescent="0.2">
      <c r="A57" s="76">
        <v>12624</v>
      </c>
      <c r="B57" s="76">
        <v>8.0799996794667095E-5</v>
      </c>
      <c r="C57" s="76">
        <v>0.1</v>
      </c>
      <c r="D57" s="77">
        <f t="shared" si="5"/>
        <v>1.2624</v>
      </c>
      <c r="E57" s="77">
        <f t="shared" si="6"/>
        <v>8.0799996794667095E-5</v>
      </c>
      <c r="F57" s="68">
        <f t="shared" si="7"/>
        <v>0.12623999999999999</v>
      </c>
      <c r="G57" s="68">
        <f t="shared" si="8"/>
        <v>8.0799996794667092E-6</v>
      </c>
      <c r="H57" s="68">
        <f t="shared" si="9"/>
        <v>0.15936537599999998</v>
      </c>
      <c r="I57" s="68">
        <f t="shared" si="10"/>
        <v>0.20118285066239996</v>
      </c>
      <c r="J57" s="68">
        <f t="shared" si="11"/>
        <v>0.25397323067621369</v>
      </c>
      <c r="K57" s="68">
        <f t="shared" si="12"/>
        <v>1.0200191595358774E-5</v>
      </c>
      <c r="L57" s="68">
        <f t="shared" si="13"/>
        <v>1.2876721869980915E-5</v>
      </c>
      <c r="M57" s="68">
        <f t="shared" ca="1" si="14"/>
        <v>9.0989372293718285E-3</v>
      </c>
      <c r="N57" s="68">
        <f t="shared" ca="1" si="15"/>
        <v>8.1326799145594473E-6</v>
      </c>
      <c r="O57" s="96">
        <f t="shared" ca="1" si="16"/>
        <v>61.233995609784529</v>
      </c>
      <c r="P57" s="68">
        <f t="shared" ca="1" si="17"/>
        <v>124.07476604704786</v>
      </c>
      <c r="Q57" s="68">
        <f t="shared" ca="1" si="18"/>
        <v>39.191630040450327</v>
      </c>
      <c r="R57" s="31">
        <f t="shared" ca="1" si="19"/>
        <v>-9.0181372325771614E-3</v>
      </c>
    </row>
    <row r="58" spans="1:18" x14ac:dyDescent="0.2">
      <c r="A58" s="76">
        <v>12654.5</v>
      </c>
      <c r="B58" s="76">
        <v>8.9413999958196655E-3</v>
      </c>
      <c r="C58" s="76">
        <v>0.1</v>
      </c>
      <c r="D58" s="77">
        <f t="shared" si="5"/>
        <v>1.26545</v>
      </c>
      <c r="E58" s="77">
        <f t="shared" si="6"/>
        <v>8.9413999958196655E-3</v>
      </c>
      <c r="F58" s="68">
        <f t="shared" si="7"/>
        <v>0.12654499999999999</v>
      </c>
      <c r="G58" s="68">
        <f t="shared" si="8"/>
        <v>8.9413999958196664E-4</v>
      </c>
      <c r="H58" s="68">
        <f t="shared" si="9"/>
        <v>0.16013637024999999</v>
      </c>
      <c r="I58" s="68">
        <f t="shared" si="10"/>
        <v>0.20264456973286249</v>
      </c>
      <c r="J58" s="68">
        <f t="shared" si="11"/>
        <v>0.25643657076845083</v>
      </c>
      <c r="K58" s="68">
        <f t="shared" si="12"/>
        <v>1.1314894624709997E-3</v>
      </c>
      <c r="L58" s="68">
        <f t="shared" si="13"/>
        <v>1.4318433402839266E-3</v>
      </c>
      <c r="M58" s="68">
        <f t="shared" ca="1" si="14"/>
        <v>8.9826004478258392E-3</v>
      </c>
      <c r="N58" s="68">
        <f t="shared" ca="1" si="15"/>
        <v>1.6974772455130248E-10</v>
      </c>
      <c r="O58" s="96">
        <f t="shared" ca="1" si="16"/>
        <v>60.649667341395329</v>
      </c>
      <c r="P58" s="68">
        <f t="shared" ca="1" si="17"/>
        <v>123.67653921545428</v>
      </c>
      <c r="Q58" s="68">
        <f t="shared" ca="1" si="18"/>
        <v>38.833275848674752</v>
      </c>
      <c r="R58" s="31">
        <f t="shared" ca="1" si="19"/>
        <v>-4.1200452006173727E-5</v>
      </c>
    </row>
    <row r="59" spans="1:18" x14ac:dyDescent="0.2">
      <c r="A59" s="76">
        <v>13014.5</v>
      </c>
      <c r="B59" s="76">
        <v>-1.4660000306321308E-4</v>
      </c>
      <c r="C59" s="76">
        <v>0.1</v>
      </c>
      <c r="D59" s="77">
        <f t="shared" si="5"/>
        <v>1.30145</v>
      </c>
      <c r="E59" s="77">
        <f t="shared" si="6"/>
        <v>-1.4660000306321308E-4</v>
      </c>
      <c r="F59" s="68">
        <f t="shared" si="7"/>
        <v>0.13014500000000001</v>
      </c>
      <c r="G59" s="68">
        <f t="shared" si="8"/>
        <v>-1.4660000306321309E-5</v>
      </c>
      <c r="H59" s="68">
        <f t="shared" si="9"/>
        <v>0.16937721025000002</v>
      </c>
      <c r="I59" s="68">
        <f t="shared" si="10"/>
        <v>0.22043597027986253</v>
      </c>
      <c r="J59" s="68">
        <f t="shared" si="11"/>
        <v>0.28688639352072709</v>
      </c>
      <c r="K59" s="68">
        <f t="shared" si="12"/>
        <v>-1.9079257398661868E-5</v>
      </c>
      <c r="L59" s="68">
        <f t="shared" si="13"/>
        <v>-2.4830699541488488E-5</v>
      </c>
      <c r="M59" s="68">
        <f t="shared" ca="1" si="14"/>
        <v>7.5264594475761976E-3</v>
      </c>
      <c r="N59" s="68">
        <f t="shared" ca="1" si="15"/>
        <v>5.8875841333046779E-6</v>
      </c>
      <c r="O59" s="96">
        <f t="shared" ca="1" si="16"/>
        <v>53.886784162974088</v>
      </c>
      <c r="P59" s="68">
        <f t="shared" ca="1" si="17"/>
        <v>118.61555093747137</v>
      </c>
      <c r="Q59" s="68">
        <f t="shared" ca="1" si="18"/>
        <v>34.578929450815075</v>
      </c>
      <c r="R59" s="31">
        <f t="shared" ca="1" si="19"/>
        <v>-7.6730594506394106E-3</v>
      </c>
    </row>
    <row r="60" spans="1:18" x14ac:dyDescent="0.2">
      <c r="A60" s="76">
        <v>13313.5</v>
      </c>
      <c r="B60" s="76">
        <v>1.1644199999864213E-2</v>
      </c>
      <c r="C60" s="76">
        <v>0.1</v>
      </c>
      <c r="D60" s="77">
        <f t="shared" si="5"/>
        <v>1.33135</v>
      </c>
      <c r="E60" s="77">
        <f t="shared" si="6"/>
        <v>1.1644199999864213E-2</v>
      </c>
      <c r="F60" s="68">
        <f t="shared" si="7"/>
        <v>0.133135</v>
      </c>
      <c r="G60" s="68">
        <f t="shared" si="8"/>
        <v>1.1644199999864214E-3</v>
      </c>
      <c r="H60" s="68">
        <f t="shared" si="9"/>
        <v>0.17724928225</v>
      </c>
      <c r="I60" s="68">
        <f t="shared" si="10"/>
        <v>0.2359808319235375</v>
      </c>
      <c r="J60" s="68">
        <f t="shared" si="11"/>
        <v>0.31417308058140164</v>
      </c>
      <c r="K60" s="68">
        <f t="shared" si="12"/>
        <v>1.5502505669819223E-3</v>
      </c>
      <c r="L60" s="68">
        <f t="shared" si="13"/>
        <v>2.0639260923513824E-3</v>
      </c>
      <c r="M60" s="68">
        <f t="shared" ca="1" si="14"/>
        <v>6.2007385052263164E-3</v>
      </c>
      <c r="N60" s="68">
        <f t="shared" ca="1" si="15"/>
        <v>2.9631273043605447E-6</v>
      </c>
      <c r="O60" s="96">
        <f t="shared" ca="1" si="16"/>
        <v>48.470528420032643</v>
      </c>
      <c r="P60" s="68">
        <f t="shared" ca="1" si="17"/>
        <v>113.93049006206505</v>
      </c>
      <c r="Q60" s="68">
        <f t="shared" ca="1" si="18"/>
        <v>31.035144468614838</v>
      </c>
      <c r="R60" s="31">
        <f t="shared" ca="1" si="19"/>
        <v>5.4434614946378967E-3</v>
      </c>
    </row>
    <row r="61" spans="1:18" x14ac:dyDescent="0.2">
      <c r="A61" s="76">
        <v>13672.5</v>
      </c>
      <c r="B61" s="76">
        <v>4.0869999938877299E-3</v>
      </c>
      <c r="C61" s="76">
        <v>0.1</v>
      </c>
      <c r="D61" s="77">
        <f t="shared" si="5"/>
        <v>1.3672500000000001</v>
      </c>
      <c r="E61" s="77">
        <f t="shared" si="6"/>
        <v>4.0869999938877299E-3</v>
      </c>
      <c r="F61" s="68">
        <f t="shared" si="7"/>
        <v>0.13672500000000001</v>
      </c>
      <c r="G61" s="68">
        <f t="shared" si="8"/>
        <v>4.0869999938877302E-4</v>
      </c>
      <c r="H61" s="68">
        <f t="shared" si="9"/>
        <v>0.18693725625000002</v>
      </c>
      <c r="I61" s="68">
        <f t="shared" si="10"/>
        <v>0.25558996360781255</v>
      </c>
      <c r="J61" s="68">
        <f t="shared" si="11"/>
        <v>0.34945537774278174</v>
      </c>
      <c r="K61" s="68">
        <f t="shared" si="12"/>
        <v>5.5879507416429998E-4</v>
      </c>
      <c r="L61" s="68">
        <f t="shared" si="13"/>
        <v>7.6401256515113921E-4</v>
      </c>
      <c r="M61" s="68">
        <f t="shared" ca="1" si="14"/>
        <v>4.4695427886949496E-3</v>
      </c>
      <c r="N61" s="68">
        <f t="shared" ca="1" si="15"/>
        <v>1.4633898985891855E-8</v>
      </c>
      <c r="O61" s="96">
        <f t="shared" ca="1" si="16"/>
        <v>42.230883919958501</v>
      </c>
      <c r="P61" s="68">
        <f t="shared" ca="1" si="17"/>
        <v>107.77451216079893</v>
      </c>
      <c r="Q61" s="68">
        <f t="shared" ca="1" si="18"/>
        <v>26.812663973665774</v>
      </c>
      <c r="R61" s="31">
        <f t="shared" ca="1" si="19"/>
        <v>-3.8254279480721964E-4</v>
      </c>
    </row>
    <row r="62" spans="1:18" x14ac:dyDescent="0.2">
      <c r="A62" s="76">
        <v>13706</v>
      </c>
      <c r="B62" s="76">
        <v>-5.5447999984608032E-3</v>
      </c>
      <c r="C62" s="76">
        <v>0.1</v>
      </c>
      <c r="D62" s="77">
        <f t="shared" si="5"/>
        <v>1.3706</v>
      </c>
      <c r="E62" s="77">
        <f t="shared" si="6"/>
        <v>-5.5447999984608032E-3</v>
      </c>
      <c r="F62" s="68">
        <f t="shared" si="7"/>
        <v>0.13706000000000002</v>
      </c>
      <c r="G62" s="68">
        <f t="shared" si="8"/>
        <v>-5.5447999984608036E-4</v>
      </c>
      <c r="H62" s="68">
        <f t="shared" si="9"/>
        <v>0.18785443600000001</v>
      </c>
      <c r="I62" s="68">
        <f t="shared" si="10"/>
        <v>0.25747328998160002</v>
      </c>
      <c r="J62" s="68">
        <f t="shared" si="11"/>
        <v>0.35289289124878098</v>
      </c>
      <c r="K62" s="68">
        <f t="shared" si="12"/>
        <v>-7.5997028778903772E-4</v>
      </c>
      <c r="L62" s="68">
        <f t="shared" si="13"/>
        <v>-1.0416152764436552E-3</v>
      </c>
      <c r="M62" s="68">
        <f t="shared" ca="1" si="14"/>
        <v>4.3002348535612078E-3</v>
      </c>
      <c r="N62" s="68">
        <f t="shared" ca="1" si="15"/>
        <v>9.692471123752806E-6</v>
      </c>
      <c r="O62" s="96">
        <f t="shared" ca="1" si="16"/>
        <v>41.664177987256352</v>
      </c>
      <c r="P62" s="68">
        <f t="shared" ca="1" si="17"/>
        <v>107.17245767300956</v>
      </c>
      <c r="Q62" s="68">
        <f t="shared" ca="1" si="18"/>
        <v>26.4222206605683</v>
      </c>
      <c r="R62" s="31">
        <f t="shared" ca="1" si="19"/>
        <v>-9.845034852022011E-3</v>
      </c>
    </row>
    <row r="63" spans="1:18" x14ac:dyDescent="0.2">
      <c r="A63" s="76">
        <v>14033.5</v>
      </c>
      <c r="B63" s="76">
        <v>2.9868199999327771E-2</v>
      </c>
      <c r="C63" s="76">
        <v>0.1</v>
      </c>
      <c r="D63" s="77">
        <f t="shared" si="5"/>
        <v>1.4033500000000001</v>
      </c>
      <c r="E63" s="77">
        <f t="shared" si="6"/>
        <v>2.9868199999327771E-2</v>
      </c>
      <c r="F63" s="68">
        <f t="shared" si="7"/>
        <v>0.14033500000000002</v>
      </c>
      <c r="G63" s="68">
        <f t="shared" si="8"/>
        <v>2.9868199999327771E-3</v>
      </c>
      <c r="H63" s="68">
        <f t="shared" si="9"/>
        <v>0.19693912225000004</v>
      </c>
      <c r="I63" s="68">
        <f t="shared" si="10"/>
        <v>0.2763745172095376</v>
      </c>
      <c r="J63" s="68">
        <f t="shared" si="11"/>
        <v>0.38785017872600464</v>
      </c>
      <c r="K63" s="68">
        <f t="shared" si="12"/>
        <v>4.1915538469056634E-3</v>
      </c>
      <c r="L63" s="68">
        <f t="shared" si="13"/>
        <v>5.8822170910550631E-3</v>
      </c>
      <c r="M63" s="68">
        <f t="shared" ca="1" si="14"/>
        <v>2.5752695849744905E-3</v>
      </c>
      <c r="N63" s="68">
        <f t="shared" ca="1" si="15"/>
        <v>7.4490405060273043E-5</v>
      </c>
      <c r="O63" s="96">
        <f t="shared" ca="1" si="16"/>
        <v>36.272115835882595</v>
      </c>
      <c r="P63" s="68">
        <f t="shared" ca="1" si="17"/>
        <v>101.05808104267361</v>
      </c>
      <c r="Q63" s="68">
        <f t="shared" ca="1" si="18"/>
        <v>22.654642855829042</v>
      </c>
      <c r="R63" s="31">
        <f t="shared" ca="1" si="19"/>
        <v>2.7292930414353281E-2</v>
      </c>
    </row>
    <row r="64" spans="1:18" x14ac:dyDescent="0.2">
      <c r="A64" s="76">
        <v>14066</v>
      </c>
      <c r="B64" s="76">
        <v>1.3671999986399896E-3</v>
      </c>
      <c r="C64" s="76">
        <v>0.1</v>
      </c>
      <c r="D64" s="77">
        <f t="shared" si="5"/>
        <v>1.4066000000000001</v>
      </c>
      <c r="E64" s="77">
        <f t="shared" si="6"/>
        <v>1.3671999986399896E-3</v>
      </c>
      <c r="F64" s="68">
        <f t="shared" si="7"/>
        <v>0.14066000000000001</v>
      </c>
      <c r="G64" s="68">
        <f t="shared" si="8"/>
        <v>1.3671999986399896E-4</v>
      </c>
      <c r="H64" s="68">
        <f t="shared" si="9"/>
        <v>0.19785235600000001</v>
      </c>
      <c r="I64" s="68">
        <f t="shared" si="10"/>
        <v>0.27829912394960005</v>
      </c>
      <c r="J64" s="68">
        <f t="shared" si="11"/>
        <v>0.39145554774750746</v>
      </c>
      <c r="K64" s="68">
        <f t="shared" si="12"/>
        <v>1.9231035180870094E-4</v>
      </c>
      <c r="L64" s="68">
        <f t="shared" si="13"/>
        <v>2.7050374085411873E-4</v>
      </c>
      <c r="M64" s="68">
        <f t="shared" ca="1" si="14"/>
        <v>2.3971832179600638E-3</v>
      </c>
      <c r="N64" s="68">
        <f t="shared" ca="1" si="15"/>
        <v>1.0608654320809441E-7</v>
      </c>
      <c r="O64" s="96">
        <f t="shared" ca="1" si="16"/>
        <v>35.752140634328313</v>
      </c>
      <c r="P64" s="68">
        <f t="shared" ca="1" si="17"/>
        <v>100.4298103520714</v>
      </c>
      <c r="Q64" s="68">
        <f t="shared" ca="1" si="18"/>
        <v>22.2866169345928</v>
      </c>
      <c r="R64" s="31">
        <f t="shared" ca="1" si="19"/>
        <v>-1.0299832193200742E-3</v>
      </c>
    </row>
    <row r="65" spans="1:18" x14ac:dyDescent="0.2">
      <c r="A65" s="76">
        <v>14067</v>
      </c>
      <c r="B65" s="76">
        <v>3.9363999967463315E-3</v>
      </c>
      <c r="C65" s="76">
        <v>0.1</v>
      </c>
      <c r="D65" s="77">
        <f t="shared" si="5"/>
        <v>1.4067000000000001</v>
      </c>
      <c r="E65" s="77">
        <f t="shared" si="6"/>
        <v>3.9363999967463315E-3</v>
      </c>
      <c r="F65" s="68">
        <f t="shared" si="7"/>
        <v>0.14067000000000002</v>
      </c>
      <c r="G65" s="68">
        <f t="shared" si="8"/>
        <v>3.9363999967463316E-4</v>
      </c>
      <c r="H65" s="68">
        <f t="shared" si="9"/>
        <v>0.19788048900000002</v>
      </c>
      <c r="I65" s="68">
        <f t="shared" si="10"/>
        <v>0.27835848387630002</v>
      </c>
      <c r="J65" s="68">
        <f t="shared" si="11"/>
        <v>0.39156687926879125</v>
      </c>
      <c r="K65" s="68">
        <f t="shared" si="12"/>
        <v>5.5373338754230645E-4</v>
      </c>
      <c r="L65" s="68">
        <f t="shared" si="13"/>
        <v>7.7893675625576248E-4</v>
      </c>
      <c r="M65" s="68">
        <f t="shared" ca="1" si="14"/>
        <v>2.3916838621072939E-3</v>
      </c>
      <c r="N65" s="68">
        <f t="shared" ca="1" si="15"/>
        <v>2.3861479366141697E-7</v>
      </c>
      <c r="O65" s="96">
        <f t="shared" ca="1" si="16"/>
        <v>35.736185880893515</v>
      </c>
      <c r="P65" s="68">
        <f t="shared" ca="1" si="17"/>
        <v>100.41042042280984</v>
      </c>
      <c r="Q65" s="68">
        <f t="shared" ca="1" si="18"/>
        <v>22.275312394824979</v>
      </c>
      <c r="R65" s="31">
        <f t="shared" ca="1" si="19"/>
        <v>1.5447161346390376E-3</v>
      </c>
    </row>
    <row r="66" spans="1:18" x14ac:dyDescent="0.2">
      <c r="A66" s="76">
        <v>14785</v>
      </c>
      <c r="B66" s="76">
        <v>1.2199999764561653E-4</v>
      </c>
      <c r="C66" s="76">
        <v>0.1</v>
      </c>
      <c r="D66" s="77">
        <f t="shared" si="5"/>
        <v>1.4784999999999999</v>
      </c>
      <c r="E66" s="77">
        <f t="shared" si="6"/>
        <v>1.2199999764561653E-4</v>
      </c>
      <c r="F66" s="68">
        <f t="shared" si="7"/>
        <v>0.14785000000000001</v>
      </c>
      <c r="G66" s="68">
        <f t="shared" si="8"/>
        <v>1.2199999764561654E-5</v>
      </c>
      <c r="H66" s="68">
        <f t="shared" si="9"/>
        <v>0.21859622500000001</v>
      </c>
      <c r="I66" s="68">
        <f t="shared" si="10"/>
        <v>0.32319451866249999</v>
      </c>
      <c r="J66" s="68">
        <f t="shared" si="11"/>
        <v>0.47784309584250623</v>
      </c>
      <c r="K66" s="68">
        <f t="shared" si="12"/>
        <v>1.8037699651904406E-5</v>
      </c>
      <c r="L66" s="68">
        <f t="shared" si="13"/>
        <v>2.6668738935340664E-5</v>
      </c>
      <c r="M66" s="68">
        <f t="shared" ca="1" si="14"/>
        <v>-1.8615955964168263E-3</v>
      </c>
      <c r="N66" s="68">
        <f t="shared" ca="1" si="15"/>
        <v>3.934651480783936E-7</v>
      </c>
      <c r="O66" s="96">
        <f t="shared" ca="1" si="16"/>
        <v>25.005443740072568</v>
      </c>
      <c r="P66" s="68">
        <f t="shared" ca="1" si="17"/>
        <v>85.691500425846229</v>
      </c>
      <c r="Q66" s="68">
        <f t="shared" ca="1" si="18"/>
        <v>14.54237602427666</v>
      </c>
      <c r="R66" s="31">
        <f t="shared" ca="1" si="19"/>
        <v>1.9835955940624428E-3</v>
      </c>
    </row>
    <row r="67" spans="1:18" x14ac:dyDescent="0.2">
      <c r="A67" s="76">
        <v>14818.5</v>
      </c>
      <c r="B67" s="76">
        <v>5.9019999753218144E-4</v>
      </c>
      <c r="C67" s="76">
        <v>0.1</v>
      </c>
      <c r="D67" s="77">
        <f t="shared" si="5"/>
        <v>1.4818499999999999</v>
      </c>
      <c r="E67" s="77">
        <f t="shared" si="6"/>
        <v>5.9019999753218144E-4</v>
      </c>
      <c r="F67" s="68">
        <f t="shared" si="7"/>
        <v>0.14818499999999998</v>
      </c>
      <c r="G67" s="68">
        <f t="shared" si="8"/>
        <v>5.9019999753218144E-5</v>
      </c>
      <c r="H67" s="68">
        <f t="shared" si="9"/>
        <v>0.21958794224999995</v>
      </c>
      <c r="I67" s="68">
        <f t="shared" si="10"/>
        <v>0.32539639222316241</v>
      </c>
      <c r="J67" s="68">
        <f t="shared" si="11"/>
        <v>0.48218864381589316</v>
      </c>
      <c r="K67" s="68">
        <f t="shared" si="12"/>
        <v>8.7458786634306306E-5</v>
      </c>
      <c r="L67" s="68">
        <f t="shared" si="13"/>
        <v>1.296008029740468E-4</v>
      </c>
      <c r="M67" s="68">
        <f t="shared" ca="1" si="14"/>
        <v>-2.0749036391779219E-3</v>
      </c>
      <c r="N67" s="68">
        <f t="shared" ca="1" si="15"/>
        <v>7.1027773944054187E-7</v>
      </c>
      <c r="O67" s="96">
        <f t="shared" ca="1" si="16"/>
        <v>24.542058458113488</v>
      </c>
      <c r="P67" s="68">
        <f t="shared" ca="1" si="17"/>
        <v>84.97127731374114</v>
      </c>
      <c r="Q67" s="68">
        <f t="shared" ca="1" si="18"/>
        <v>14.204599000469894</v>
      </c>
      <c r="R67" s="31">
        <f t="shared" ca="1" si="19"/>
        <v>2.6651036367101033E-3</v>
      </c>
    </row>
    <row r="68" spans="1:18" x14ac:dyDescent="0.2">
      <c r="A68" s="76">
        <v>14859</v>
      </c>
      <c r="B68" s="76">
        <v>-5.7199998991563916E-5</v>
      </c>
      <c r="C68" s="76">
        <v>0.1</v>
      </c>
      <c r="D68" s="77">
        <f t="shared" si="5"/>
        <v>1.4859</v>
      </c>
      <c r="E68" s="77">
        <f t="shared" si="6"/>
        <v>-5.7199998991563916E-5</v>
      </c>
      <c r="F68" s="68">
        <f t="shared" si="7"/>
        <v>0.14859</v>
      </c>
      <c r="G68" s="68">
        <f t="shared" si="8"/>
        <v>-5.719999899156392E-6</v>
      </c>
      <c r="H68" s="68">
        <f t="shared" si="9"/>
        <v>0.22078988099999999</v>
      </c>
      <c r="I68" s="68">
        <f t="shared" si="10"/>
        <v>0.3280716841779</v>
      </c>
      <c r="J68" s="68">
        <f t="shared" si="11"/>
        <v>0.48748171551994163</v>
      </c>
      <c r="K68" s="68">
        <f t="shared" si="12"/>
        <v>-8.4993478501564832E-6</v>
      </c>
      <c r="L68" s="68">
        <f t="shared" si="13"/>
        <v>-1.2629180970547518E-5</v>
      </c>
      <c r="M68" s="68">
        <f t="shared" ca="1" si="14"/>
        <v>-2.3345526658540283E-3</v>
      </c>
      <c r="N68" s="68">
        <f t="shared" ca="1" si="15"/>
        <v>5.1863351692655783E-7</v>
      </c>
      <c r="O68" s="96">
        <f t="shared" ca="1" si="16"/>
        <v>23.986530332623222</v>
      </c>
      <c r="P68" s="68">
        <f t="shared" ca="1" si="17"/>
        <v>84.097283100749607</v>
      </c>
      <c r="Q68" s="68">
        <f t="shared" ca="1" si="18"/>
        <v>13.799537421244191</v>
      </c>
      <c r="R68" s="31">
        <f t="shared" ca="1" si="19"/>
        <v>2.2773526668624644E-3</v>
      </c>
    </row>
    <row r="69" spans="1:18" x14ac:dyDescent="0.2">
      <c r="A69" s="76">
        <v>15153</v>
      </c>
      <c r="B69" s="76">
        <v>-9.9124000043957494E-3</v>
      </c>
      <c r="C69" s="76">
        <v>0.1</v>
      </c>
      <c r="D69" s="77">
        <f t="shared" si="5"/>
        <v>1.5153000000000001</v>
      </c>
      <c r="E69" s="77">
        <f t="shared" si="6"/>
        <v>-9.9124000043957494E-3</v>
      </c>
      <c r="F69" s="68">
        <f t="shared" si="7"/>
        <v>0.15153000000000003</v>
      </c>
      <c r="G69" s="68">
        <f t="shared" si="8"/>
        <v>-9.9124000043957503E-4</v>
      </c>
      <c r="H69" s="68">
        <f t="shared" si="9"/>
        <v>0.22961340900000005</v>
      </c>
      <c r="I69" s="68">
        <f t="shared" si="10"/>
        <v>0.34793319865770012</v>
      </c>
      <c r="J69" s="68">
        <f t="shared" si="11"/>
        <v>0.52722317592601298</v>
      </c>
      <c r="K69" s="68">
        <f t="shared" si="12"/>
        <v>-1.5020259726660882E-3</v>
      </c>
      <c r="L69" s="68">
        <f t="shared" si="13"/>
        <v>-2.2760199563809235E-3</v>
      </c>
      <c r="M69" s="68">
        <f t="shared" ca="1" si="14"/>
        <v>-4.277464959640459E-3</v>
      </c>
      <c r="N69" s="68">
        <f t="shared" ca="1" si="15"/>
        <v>3.1752492958611308E-6</v>
      </c>
      <c r="O69" s="96">
        <f t="shared" ca="1" si="16"/>
        <v>20.111304682724985</v>
      </c>
      <c r="P69" s="68">
        <f t="shared" ca="1" si="17"/>
        <v>77.656713831185996</v>
      </c>
      <c r="Q69" s="68">
        <f t="shared" ca="1" si="18"/>
        <v>10.976017441598779</v>
      </c>
      <c r="R69" s="31">
        <f t="shared" ca="1" si="19"/>
        <v>-5.6349350447552904E-3</v>
      </c>
    </row>
    <row r="70" spans="1:18" x14ac:dyDescent="0.2">
      <c r="A70" s="76">
        <v>16629.5</v>
      </c>
      <c r="B70" s="76">
        <v>-2.1885999958612956E-3</v>
      </c>
      <c r="C70" s="76">
        <v>0.1</v>
      </c>
      <c r="D70" s="77">
        <f t="shared" si="5"/>
        <v>1.6629499999999999</v>
      </c>
      <c r="E70" s="77">
        <f t="shared" si="6"/>
        <v>-2.1885999958612956E-3</v>
      </c>
      <c r="F70" s="68">
        <f t="shared" si="7"/>
        <v>0.166295</v>
      </c>
      <c r="G70" s="68">
        <f t="shared" si="8"/>
        <v>-2.1885999958612957E-4</v>
      </c>
      <c r="H70" s="68">
        <f t="shared" si="9"/>
        <v>0.27654027025</v>
      </c>
      <c r="I70" s="68">
        <f t="shared" si="10"/>
        <v>0.45987264241223746</v>
      </c>
      <c r="J70" s="68">
        <f t="shared" si="11"/>
        <v>0.76474521069943024</v>
      </c>
      <c r="K70" s="68">
        <f t="shared" si="12"/>
        <v>-3.6395323631175416E-4</v>
      </c>
      <c r="L70" s="68">
        <f t="shared" si="13"/>
        <v>-6.0523603432463156E-4</v>
      </c>
      <c r="M70" s="68">
        <f t="shared" ca="1" si="14"/>
        <v>-1.5578132525604443E-2</v>
      </c>
      <c r="N70" s="68">
        <f t="shared" ca="1" si="15"/>
        <v>1.7927958136504994E-5</v>
      </c>
      <c r="O70" s="96">
        <f t="shared" ca="1" si="16"/>
        <v>5.3454077349888109</v>
      </c>
      <c r="P70" s="68">
        <f t="shared" ca="1" si="17"/>
        <v>44.419368052834336</v>
      </c>
      <c r="Q70" s="68">
        <f t="shared" ca="1" si="18"/>
        <v>1.1236699342663514</v>
      </c>
      <c r="R70" s="31">
        <f t="shared" ca="1" si="19"/>
        <v>1.3389532529743148E-2</v>
      </c>
    </row>
    <row r="71" spans="1:18" x14ac:dyDescent="0.2">
      <c r="A71" s="76">
        <v>17346.5</v>
      </c>
      <c r="B71" s="76">
        <v>-4.8722000065026805E-3</v>
      </c>
      <c r="C71" s="76">
        <v>0.1</v>
      </c>
      <c r="D71" s="77">
        <f t="shared" si="5"/>
        <v>1.73465</v>
      </c>
      <c r="E71" s="77">
        <f t="shared" si="6"/>
        <v>-4.8722000065026805E-3</v>
      </c>
      <c r="F71" s="68">
        <f t="shared" si="7"/>
        <v>0.17346500000000001</v>
      </c>
      <c r="G71" s="68">
        <f t="shared" si="8"/>
        <v>-4.8722000065026805E-4</v>
      </c>
      <c r="H71" s="68">
        <f t="shared" si="9"/>
        <v>0.30090106225000002</v>
      </c>
      <c r="I71" s="68">
        <f t="shared" si="10"/>
        <v>0.52195802763196253</v>
      </c>
      <c r="J71" s="68">
        <f t="shared" si="11"/>
        <v>0.90541449263178386</v>
      </c>
      <c r="K71" s="68">
        <f t="shared" si="12"/>
        <v>-8.4515617412798743E-4</v>
      </c>
      <c r="L71" s="68">
        <f t="shared" si="13"/>
        <v>-1.4660501574511133E-3</v>
      </c>
      <c r="M71" s="68">
        <f t="shared" ca="1" si="14"/>
        <v>-2.1994226716293086E-2</v>
      </c>
      <c r="N71" s="68">
        <f t="shared" ca="1" si="15"/>
        <v>2.9316379865077611E-5</v>
      </c>
      <c r="O71" s="96">
        <f t="shared" ca="1" si="16"/>
        <v>1.4350160231981954</v>
      </c>
      <c r="P71" s="68">
        <f t="shared" ca="1" si="17"/>
        <v>29.290423256192685</v>
      </c>
      <c r="Q71" s="68">
        <f t="shared" ca="1" si="18"/>
        <v>3.0824910922014524E-2</v>
      </c>
      <c r="R71" s="31">
        <f t="shared" ca="1" si="19"/>
        <v>1.7122026709790406E-2</v>
      </c>
    </row>
    <row r="72" spans="1:18" x14ac:dyDescent="0.2">
      <c r="A72" s="76">
        <v>18099</v>
      </c>
      <c r="B72" s="76">
        <v>-4.4349200004944578E-2</v>
      </c>
      <c r="C72" s="76">
        <v>0.1</v>
      </c>
      <c r="D72" s="77">
        <f t="shared" si="5"/>
        <v>1.8099000000000001</v>
      </c>
      <c r="E72" s="77">
        <f t="shared" si="6"/>
        <v>-4.4349200004944578E-2</v>
      </c>
      <c r="F72" s="68">
        <f t="shared" si="7"/>
        <v>0.18099000000000001</v>
      </c>
      <c r="G72" s="68">
        <f t="shared" si="8"/>
        <v>-4.434920000494458E-3</v>
      </c>
      <c r="H72" s="68">
        <f t="shared" si="9"/>
        <v>0.32757380100000005</v>
      </c>
      <c r="I72" s="68">
        <f t="shared" si="10"/>
        <v>0.59287582242990011</v>
      </c>
      <c r="J72" s="68">
        <f t="shared" si="11"/>
        <v>1.0730459510158763</v>
      </c>
      <c r="K72" s="68">
        <f t="shared" si="12"/>
        <v>-8.0267617088949205E-3</v>
      </c>
      <c r="L72" s="68">
        <f t="shared" si="13"/>
        <v>-1.4527636016928917E-2</v>
      </c>
      <c r="M72" s="68">
        <f t="shared" ca="1" si="14"/>
        <v>-2.938075585245345E-2</v>
      </c>
      <c r="N72" s="68">
        <f t="shared" ca="1" si="15"/>
        <v>2.2405432034624587E-5</v>
      </c>
      <c r="O72" s="96">
        <f t="shared" ca="1" si="16"/>
        <v>1.6575429920899544E-4</v>
      </c>
      <c r="P72" s="68">
        <f t="shared" ca="1" si="17"/>
        <v>15.600558901199413</v>
      </c>
      <c r="Q72" s="68">
        <f t="shared" ca="1" si="18"/>
        <v>2.4707709210742004</v>
      </c>
      <c r="R72" s="31">
        <f t="shared" ca="1" si="19"/>
        <v>-1.4968444152491128E-2</v>
      </c>
    </row>
    <row r="73" spans="1:18" x14ac:dyDescent="0.2">
      <c r="A73" s="76">
        <v>18209.5</v>
      </c>
      <c r="B73" s="76">
        <v>-3.7452600008691661E-2</v>
      </c>
      <c r="C73" s="76">
        <v>0.1</v>
      </c>
      <c r="D73" s="77">
        <f t="shared" si="5"/>
        <v>1.8209500000000001</v>
      </c>
      <c r="E73" s="77">
        <f t="shared" si="6"/>
        <v>-3.7452600008691661E-2</v>
      </c>
      <c r="F73" s="68">
        <f t="shared" si="7"/>
        <v>0.18209500000000001</v>
      </c>
      <c r="G73" s="68">
        <f t="shared" si="8"/>
        <v>-3.7452600008691661E-3</v>
      </c>
      <c r="H73" s="68">
        <f t="shared" si="9"/>
        <v>0.33158589025000001</v>
      </c>
      <c r="I73" s="68">
        <f t="shared" si="10"/>
        <v>0.60380132685073751</v>
      </c>
      <c r="J73" s="68">
        <f t="shared" si="11"/>
        <v>1.0994920261288506</v>
      </c>
      <c r="K73" s="68">
        <f t="shared" si="12"/>
        <v>-6.819931198582708E-3</v>
      </c>
      <c r="L73" s="68">
        <f t="shared" si="13"/>
        <v>-1.2418753716059182E-2</v>
      </c>
      <c r="M73" s="68">
        <f t="shared" ca="1" si="14"/>
        <v>-3.0521714945590722E-2</v>
      </c>
      <c r="N73" s="68">
        <f t="shared" ca="1" si="15"/>
        <v>4.8037167757915707E-6</v>
      </c>
      <c r="O73" s="96">
        <f t="shared" ca="1" si="16"/>
        <v>3.7735045845890235E-2</v>
      </c>
      <c r="P73" s="68">
        <f t="shared" ca="1" si="17"/>
        <v>13.85550213026128</v>
      </c>
      <c r="Q73" s="68">
        <f t="shared" ca="1" si="18"/>
        <v>3.1879697233540614</v>
      </c>
      <c r="R73" s="31">
        <f t="shared" ca="1" si="19"/>
        <v>-6.9308850631009389E-3</v>
      </c>
    </row>
    <row r="74" spans="1:18" x14ac:dyDescent="0.2">
      <c r="A74" s="76">
        <v>18540</v>
      </c>
      <c r="B74" s="76">
        <v>2.116799999930663E-2</v>
      </c>
      <c r="C74" s="76">
        <v>0.1</v>
      </c>
      <c r="D74" s="77">
        <f t="shared" si="5"/>
        <v>1.8540000000000001</v>
      </c>
      <c r="E74" s="77">
        <f t="shared" si="6"/>
        <v>2.116799999930663E-2</v>
      </c>
      <c r="F74" s="68">
        <f t="shared" si="7"/>
        <v>0.18540000000000001</v>
      </c>
      <c r="G74" s="68">
        <f t="shared" si="8"/>
        <v>2.1167999999306629E-3</v>
      </c>
      <c r="H74" s="68">
        <f t="shared" si="9"/>
        <v>0.34373160000000003</v>
      </c>
      <c r="I74" s="68">
        <f t="shared" si="10"/>
        <v>0.63727838640000012</v>
      </c>
      <c r="J74" s="68">
        <f t="shared" si="11"/>
        <v>1.1815141283856003</v>
      </c>
      <c r="K74" s="68">
        <f t="shared" si="12"/>
        <v>3.9245471998714497E-3</v>
      </c>
      <c r="L74" s="68">
        <f t="shared" si="13"/>
        <v>7.2761105085616682E-3</v>
      </c>
      <c r="M74" s="68">
        <f t="shared" ca="1" si="14"/>
        <v>-3.402030453853544E-2</v>
      </c>
      <c r="N74" s="68">
        <f t="shared" ca="1" si="15"/>
        <v>3.0457489577616001E-4</v>
      </c>
      <c r="O74" s="96">
        <f t="shared" ca="1" si="16"/>
        <v>0.55090670882455173</v>
      </c>
      <c r="P74" s="68">
        <f t="shared" ca="1" si="17"/>
        <v>9.1357363987602103</v>
      </c>
      <c r="Q74" s="68">
        <f t="shared" ca="1" si="18"/>
        <v>5.9415652542831507</v>
      </c>
      <c r="R74" s="31">
        <f t="shared" ca="1" si="19"/>
        <v>5.518830453784207E-2</v>
      </c>
    </row>
    <row r="75" spans="1:18" x14ac:dyDescent="0.2">
      <c r="A75" s="76">
        <v>18762</v>
      </c>
      <c r="B75" s="76">
        <v>-8.8669600001594517E-2</v>
      </c>
      <c r="C75" s="76">
        <v>1</v>
      </c>
      <c r="D75" s="77">
        <f t="shared" si="5"/>
        <v>1.8762000000000001</v>
      </c>
      <c r="E75" s="77">
        <f t="shared" si="6"/>
        <v>-8.8669600001594517E-2</v>
      </c>
      <c r="F75" s="68">
        <f t="shared" si="7"/>
        <v>1.8762000000000001</v>
      </c>
      <c r="G75" s="68">
        <f t="shared" si="8"/>
        <v>-8.8669600001594517E-2</v>
      </c>
      <c r="H75" s="68">
        <f t="shared" si="9"/>
        <v>3.5201264400000003</v>
      </c>
      <c r="I75" s="68">
        <f t="shared" si="10"/>
        <v>6.6044612267280005</v>
      </c>
      <c r="J75" s="68">
        <f t="shared" si="11"/>
        <v>12.391290153587075</v>
      </c>
      <c r="K75" s="68">
        <f t="shared" si="12"/>
        <v>-0.16636190352299163</v>
      </c>
      <c r="L75" s="68">
        <f t="shared" si="13"/>
        <v>-0.31212820338983693</v>
      </c>
      <c r="M75" s="68">
        <f t="shared" ca="1" si="14"/>
        <v>-3.6442744782227421E-2</v>
      </c>
      <c r="N75" s="68">
        <f t="shared" ca="1" si="15"/>
        <v>2.7276444061047323E-3</v>
      </c>
      <c r="O75" s="96">
        <f t="shared" ca="1" si="16"/>
        <v>124.30453045439737</v>
      </c>
      <c r="P75" s="68">
        <f t="shared" ca="1" si="17"/>
        <v>643.19820229410414</v>
      </c>
      <c r="Q75" s="68">
        <f t="shared" ca="1" si="18"/>
        <v>833.2201467203962</v>
      </c>
      <c r="R75" s="31">
        <f t="shared" ca="1" si="19"/>
        <v>-5.2226855219367097E-2</v>
      </c>
    </row>
    <row r="76" spans="1:18" x14ac:dyDescent="0.2">
      <c r="A76" s="76">
        <v>19525.5</v>
      </c>
      <c r="B76" s="76">
        <v>-8.540000271750614E-5</v>
      </c>
      <c r="C76" s="76">
        <v>1</v>
      </c>
      <c r="D76" s="77">
        <f t="shared" si="5"/>
        <v>1.95255</v>
      </c>
      <c r="E76" s="77">
        <f t="shared" si="6"/>
        <v>-8.540000271750614E-5</v>
      </c>
      <c r="F76" s="68">
        <f t="shared" si="7"/>
        <v>1.95255</v>
      </c>
      <c r="G76" s="68">
        <f t="shared" si="8"/>
        <v>-8.540000271750614E-5</v>
      </c>
      <c r="H76" s="68">
        <f t="shared" si="9"/>
        <v>3.8124515025000001</v>
      </c>
      <c r="I76" s="68">
        <f t="shared" si="10"/>
        <v>7.4440021812063755</v>
      </c>
      <c r="J76" s="68">
        <f t="shared" si="11"/>
        <v>14.534786458914509</v>
      </c>
      <c r="K76" s="68">
        <f t="shared" si="12"/>
        <v>-1.667477753060666E-4</v>
      </c>
      <c r="L76" s="68">
        <f t="shared" si="13"/>
        <v>-3.2558336867386032E-4</v>
      </c>
      <c r="M76" s="68">
        <f t="shared" ca="1" si="14"/>
        <v>-4.5218140338645463E-2</v>
      </c>
      <c r="N76" s="68">
        <f t="shared" ca="1" si="15"/>
        <v>2.0369642502302983E-3</v>
      </c>
      <c r="O76" s="96">
        <f t="shared" ca="1" si="16"/>
        <v>588.03014843104359</v>
      </c>
      <c r="P76" s="68">
        <f t="shared" ca="1" si="17"/>
        <v>58.20128180749564</v>
      </c>
      <c r="Q76" s="68">
        <f t="shared" ca="1" si="18"/>
        <v>2023.6909870083796</v>
      </c>
      <c r="R76" s="31">
        <f t="shared" ca="1" si="19"/>
        <v>4.5132740335927957E-2</v>
      </c>
    </row>
    <row r="77" spans="1:18" x14ac:dyDescent="0.2">
      <c r="A77" s="76">
        <v>20338</v>
      </c>
      <c r="B77" s="76">
        <v>-5.1710400002775714E-2</v>
      </c>
      <c r="C77" s="76">
        <v>0.1</v>
      </c>
      <c r="D77" s="77">
        <f t="shared" si="5"/>
        <v>2.0337999999999998</v>
      </c>
      <c r="E77" s="77">
        <f t="shared" si="6"/>
        <v>-5.1710400002775714E-2</v>
      </c>
      <c r="F77" s="68">
        <f t="shared" si="7"/>
        <v>0.20338000000000001</v>
      </c>
      <c r="G77" s="68">
        <f t="shared" si="8"/>
        <v>-5.1710400002775714E-3</v>
      </c>
      <c r="H77" s="68">
        <f t="shared" si="9"/>
        <v>0.41363424399999998</v>
      </c>
      <c r="I77" s="68">
        <f t="shared" si="10"/>
        <v>0.84124932544719988</v>
      </c>
      <c r="J77" s="68">
        <f t="shared" si="11"/>
        <v>1.710932878094515</v>
      </c>
      <c r="K77" s="68">
        <f t="shared" si="12"/>
        <v>-1.0516861152564524E-2</v>
      </c>
      <c r="L77" s="68">
        <f t="shared" si="13"/>
        <v>-2.1389192212085729E-2</v>
      </c>
      <c r="M77" s="68">
        <f t="shared" ca="1" si="14"/>
        <v>-5.5312614170777125E-2</v>
      </c>
      <c r="N77" s="68">
        <f t="shared" ca="1" si="15"/>
        <v>1.2975946912150096E-6</v>
      </c>
      <c r="O77" s="96">
        <f t="shared" ca="1" si="16"/>
        <v>14.95467700579383</v>
      </c>
      <c r="P77" s="68">
        <f t="shared" ca="1" si="17"/>
        <v>1.6770679353126352</v>
      </c>
      <c r="Q77" s="68">
        <f t="shared" ca="1" si="18"/>
        <v>40.059158189339321</v>
      </c>
      <c r="R77" s="31">
        <f t="shared" ca="1" si="19"/>
        <v>3.6022141680014108E-3</v>
      </c>
    </row>
    <row r="78" spans="1:18" x14ac:dyDescent="0.2">
      <c r="A78" s="76">
        <v>21093.5</v>
      </c>
      <c r="B78" s="76">
        <v>-4.5279800004209392E-2</v>
      </c>
      <c r="C78" s="76">
        <v>0.1</v>
      </c>
      <c r="D78" s="77">
        <f t="shared" si="5"/>
        <v>2.1093500000000001</v>
      </c>
      <c r="E78" s="77">
        <f t="shared" si="6"/>
        <v>-4.5279800004209392E-2</v>
      </c>
      <c r="F78" s="68">
        <f t="shared" si="7"/>
        <v>0.21093500000000001</v>
      </c>
      <c r="G78" s="68">
        <f t="shared" si="8"/>
        <v>-4.5279800004209394E-3</v>
      </c>
      <c r="H78" s="68">
        <f t="shared" si="9"/>
        <v>0.44493574225000004</v>
      </c>
      <c r="I78" s="68">
        <f t="shared" si="10"/>
        <v>0.93852520791503757</v>
      </c>
      <c r="J78" s="68">
        <f t="shared" si="11"/>
        <v>1.9796781473155847</v>
      </c>
      <c r="K78" s="68">
        <f t="shared" si="12"/>
        <v>-9.5510946138879088E-3</v>
      </c>
      <c r="L78" s="68">
        <f t="shared" si="13"/>
        <v>-2.014660142380446E-2</v>
      </c>
      <c r="M78" s="68">
        <f t="shared" ca="1" si="14"/>
        <v>-6.5398215261431608E-2</v>
      </c>
      <c r="N78" s="68">
        <f t="shared" ca="1" si="15"/>
        <v>4.0475063246203164E-5</v>
      </c>
      <c r="O78" s="96">
        <f t="shared" ca="1" si="16"/>
        <v>27.590343975160462</v>
      </c>
      <c r="P78" s="68">
        <f t="shared" ca="1" si="17"/>
        <v>11.33426344026444</v>
      </c>
      <c r="Q78" s="68">
        <f t="shared" ca="1" si="18"/>
        <v>66.228641209613187</v>
      </c>
      <c r="R78" s="31">
        <f t="shared" ca="1" si="19"/>
        <v>2.0118415257222216E-2</v>
      </c>
    </row>
    <row r="79" spans="1:18" x14ac:dyDescent="0.2">
      <c r="A79" s="76">
        <v>21452.5</v>
      </c>
      <c r="B79" s="76">
        <v>-7.2036999998090323E-2</v>
      </c>
      <c r="C79" s="76">
        <v>0.1</v>
      </c>
      <c r="D79" s="77">
        <f t="shared" si="5"/>
        <v>2.1452499999999999</v>
      </c>
      <c r="E79" s="77">
        <f t="shared" si="6"/>
        <v>-7.2036999998090323E-2</v>
      </c>
      <c r="F79" s="68">
        <f t="shared" si="7"/>
        <v>0.21452499999999999</v>
      </c>
      <c r="G79" s="68">
        <f t="shared" si="8"/>
        <v>-7.2036999998090325E-3</v>
      </c>
      <c r="H79" s="68">
        <f t="shared" si="9"/>
        <v>0.46020975624999994</v>
      </c>
      <c r="I79" s="68">
        <f t="shared" si="10"/>
        <v>0.98726497959531234</v>
      </c>
      <c r="J79" s="68">
        <f t="shared" si="11"/>
        <v>2.1179301974768436</v>
      </c>
      <c r="K79" s="68">
        <f t="shared" si="12"/>
        <v>-1.5453737424590327E-2</v>
      </c>
      <c r="L79" s="68">
        <f t="shared" si="13"/>
        <v>-3.3152130210102396E-2</v>
      </c>
      <c r="M79" s="68">
        <f t="shared" ca="1" si="14"/>
        <v>-7.0426896957646562E-2</v>
      </c>
      <c r="N79" s="68">
        <f t="shared" ca="1" si="15"/>
        <v>2.5924318008462439E-7</v>
      </c>
      <c r="O79" s="96">
        <f t="shared" ca="1" si="16"/>
        <v>35.118166210123476</v>
      </c>
      <c r="P79" s="68">
        <f t="shared" ca="1" si="17"/>
        <v>19.398995276668256</v>
      </c>
      <c r="Q79" s="68">
        <f t="shared" ca="1" si="18"/>
        <v>81.606789355939625</v>
      </c>
      <c r="R79" s="31">
        <f t="shared" ca="1" si="19"/>
        <v>-1.6101030404437611E-3</v>
      </c>
    </row>
    <row r="80" spans="1:18" x14ac:dyDescent="0.2">
      <c r="A80" s="76">
        <v>21484</v>
      </c>
      <c r="B80" s="76">
        <v>-8.5907200002111495E-2</v>
      </c>
      <c r="C80" s="76">
        <v>0.1</v>
      </c>
      <c r="D80" s="77">
        <f t="shared" ref="D80:D143" si="20">A80/A$18</f>
        <v>2.1484000000000001</v>
      </c>
      <c r="E80" s="77">
        <f t="shared" ref="E80:E143" si="21">B80/B$18</f>
        <v>-8.5907200002111495E-2</v>
      </c>
      <c r="F80" s="68">
        <f t="shared" ref="F80:F143" si="22">$C80*D80</f>
        <v>0.21484000000000003</v>
      </c>
      <c r="G80" s="68">
        <f t="shared" ref="G80:G143" si="23">$C80*E80</f>
        <v>-8.5907200002111501E-3</v>
      </c>
      <c r="H80" s="68">
        <f t="shared" ref="H80:H143" si="24">C80*D80*D80</f>
        <v>0.46156225600000006</v>
      </c>
      <c r="I80" s="68">
        <f t="shared" ref="I80:I143" si="25">C80*D80*D80*D80</f>
        <v>0.99162035079040012</v>
      </c>
      <c r="J80" s="68">
        <f t="shared" ref="J80:J143" si="26">C80*D80*D80*D80*D80</f>
        <v>2.1303971616380957</v>
      </c>
      <c r="K80" s="68">
        <f t="shared" ref="K80:K143" si="27">C80*E80*D80</f>
        <v>-1.8456302848453635E-2</v>
      </c>
      <c r="L80" s="68">
        <f t="shared" ref="L80:L143" si="28">C80*E80*D80*D80</f>
        <v>-3.965152103961779E-2</v>
      </c>
      <c r="M80" s="68">
        <f t="shared" ref="M80:M143" ca="1" si="29">+E$4+E$5*D80+E$6*D80^2</f>
        <v>-7.0875393494951616E-2</v>
      </c>
      <c r="N80" s="68">
        <f t="shared" ref="N80:N143" ca="1" si="30">C80*(M80-E80)^2</f>
        <v>2.2595520686869407E-5</v>
      </c>
      <c r="O80" s="96">
        <f t="shared" ref="O80:O143" ca="1" si="31">(C80*O$1-O$2*F80+O$3*H80)^2</f>
        <v>35.827498428093399</v>
      </c>
      <c r="P80" s="68">
        <f t="shared" ref="P80:P143" ca="1" si="32">(-C80*O$2+O$4*F80-O$5*H80)^2</f>
        <v>20.22417826560832</v>
      </c>
      <c r="Q80" s="68">
        <f t="shared" ref="Q80:Q143" ca="1" si="33">+(C80*O$3-F80*O$5+H80*O$6)^2</f>
        <v>83.052847526375302</v>
      </c>
      <c r="R80" s="31">
        <f t="shared" ref="R80:R143" ca="1" si="34">+E80-M80</f>
        <v>-1.5031806507159878E-2</v>
      </c>
    </row>
    <row r="81" spans="1:18" x14ac:dyDescent="0.2">
      <c r="A81" s="76">
        <v>23292</v>
      </c>
      <c r="B81" s="76">
        <v>-9.769360000063898E-2</v>
      </c>
      <c r="C81" s="76">
        <v>0.1</v>
      </c>
      <c r="D81" s="77">
        <f t="shared" si="20"/>
        <v>2.3292000000000002</v>
      </c>
      <c r="E81" s="77">
        <f t="shared" si="21"/>
        <v>-9.769360000063898E-2</v>
      </c>
      <c r="F81" s="68">
        <f t="shared" si="22"/>
        <v>0.23292000000000002</v>
      </c>
      <c r="G81" s="68">
        <f t="shared" si="23"/>
        <v>-9.769360000063898E-3</v>
      </c>
      <c r="H81" s="68">
        <f t="shared" si="24"/>
        <v>0.54251726400000011</v>
      </c>
      <c r="I81" s="68">
        <f t="shared" si="25"/>
        <v>1.2636312113088004</v>
      </c>
      <c r="J81" s="68">
        <f t="shared" si="26"/>
        <v>2.9432498173804582</v>
      </c>
      <c r="K81" s="68">
        <f t="shared" si="27"/>
        <v>-2.2754793312148833E-2</v>
      </c>
      <c r="L81" s="68">
        <f t="shared" si="28"/>
        <v>-5.3000464582657066E-2</v>
      </c>
      <c r="M81" s="68">
        <f t="shared" ca="1" si="29"/>
        <v>-9.8580927847992883E-2</v>
      </c>
      <c r="N81" s="68">
        <f t="shared" ca="1" si="30"/>
        <v>7.8735070868971073E-8</v>
      </c>
      <c r="O81" s="96">
        <f t="shared" ca="1" si="31"/>
        <v>90.792275794988527</v>
      </c>
      <c r="P81" s="68">
        <f t="shared" ca="1" si="32"/>
        <v>105.30200672805967</v>
      </c>
      <c r="Q81" s="68">
        <f t="shared" ca="1" si="33"/>
        <v>195.61832738711436</v>
      </c>
      <c r="R81" s="31">
        <f t="shared" ca="1" si="34"/>
        <v>8.8732784735390258E-4</v>
      </c>
    </row>
    <row r="82" spans="1:18" x14ac:dyDescent="0.2">
      <c r="A82" s="76">
        <v>23317.5</v>
      </c>
      <c r="B82" s="76">
        <v>-9.9478999996790662E-2</v>
      </c>
      <c r="C82" s="76">
        <v>0.1</v>
      </c>
      <c r="D82" s="77">
        <f t="shared" si="20"/>
        <v>2.33175</v>
      </c>
      <c r="E82" s="77">
        <f t="shared" si="21"/>
        <v>-9.9478999996790662E-2</v>
      </c>
      <c r="F82" s="68">
        <f t="shared" si="22"/>
        <v>0.23317500000000002</v>
      </c>
      <c r="G82" s="68">
        <f t="shared" si="23"/>
        <v>-9.9478999996790666E-3</v>
      </c>
      <c r="H82" s="68">
        <f t="shared" si="24"/>
        <v>0.54370580625000009</v>
      </c>
      <c r="I82" s="68">
        <f t="shared" si="25"/>
        <v>1.2677860137234378</v>
      </c>
      <c r="J82" s="68">
        <f t="shared" si="26"/>
        <v>2.9561600374996262</v>
      </c>
      <c r="K82" s="68">
        <f t="shared" si="27"/>
        <v>-2.3196015824251664E-2</v>
      </c>
      <c r="L82" s="68">
        <f t="shared" si="28"/>
        <v>-5.4087309898198814E-2</v>
      </c>
      <c r="M82" s="68">
        <f t="shared" ca="1" si="29"/>
        <v>-9.8999285637683732E-2</v>
      </c>
      <c r="N82" s="68">
        <f t="shared" ca="1" si="30"/>
        <v>2.301258663333734E-8</v>
      </c>
      <c r="O82" s="96">
        <f t="shared" ca="1" si="31"/>
        <v>91.780681045749276</v>
      </c>
      <c r="P82" s="68">
        <f t="shared" ca="1" si="32"/>
        <v>107.10632743005115</v>
      </c>
      <c r="Q82" s="68">
        <f t="shared" ca="1" si="33"/>
        <v>197.66388911612367</v>
      </c>
      <c r="R82" s="31">
        <f t="shared" ca="1" si="34"/>
        <v>-4.7971435910693083E-4</v>
      </c>
    </row>
    <row r="83" spans="1:18" x14ac:dyDescent="0.2">
      <c r="A83" s="76">
        <v>23318.5</v>
      </c>
      <c r="B83" s="76">
        <v>-9.8409799997170921E-2</v>
      </c>
      <c r="C83" s="76">
        <v>0.1</v>
      </c>
      <c r="D83" s="77">
        <f t="shared" si="20"/>
        <v>2.3318500000000002</v>
      </c>
      <c r="E83" s="77">
        <f t="shared" si="21"/>
        <v>-9.8409799997170921E-2</v>
      </c>
      <c r="F83" s="68">
        <f t="shared" si="22"/>
        <v>0.23318500000000003</v>
      </c>
      <c r="G83" s="68">
        <f t="shared" si="23"/>
        <v>-9.8409799997170935E-3</v>
      </c>
      <c r="H83" s="68">
        <f t="shared" si="24"/>
        <v>0.54375244225000008</v>
      </c>
      <c r="I83" s="68">
        <f t="shared" si="25"/>
        <v>1.2679491324606629</v>
      </c>
      <c r="J83" s="68">
        <f t="shared" si="26"/>
        <v>2.9566671845283969</v>
      </c>
      <c r="K83" s="68">
        <f t="shared" si="27"/>
        <v>-2.2947689212340305E-2</v>
      </c>
      <c r="L83" s="68">
        <f t="shared" si="28"/>
        <v>-5.3510569089795748E-2</v>
      </c>
      <c r="M83" s="68">
        <f t="shared" ca="1" si="29"/>
        <v>-9.901570746868571E-2</v>
      </c>
      <c r="N83" s="68">
        <f t="shared" ca="1" si="30"/>
        <v>3.6712386403744404E-8</v>
      </c>
      <c r="O83" s="96">
        <f t="shared" ca="1" si="31"/>
        <v>91.819570152048513</v>
      </c>
      <c r="P83" s="68">
        <f t="shared" ca="1" si="32"/>
        <v>107.17747064308827</v>
      </c>
      <c r="Q83" s="68">
        <f t="shared" ca="1" si="33"/>
        <v>197.74439109713558</v>
      </c>
      <c r="R83" s="31">
        <f t="shared" ca="1" si="34"/>
        <v>6.059074715147883E-4</v>
      </c>
    </row>
    <row r="84" spans="1:18" x14ac:dyDescent="0.2">
      <c r="A84" s="76">
        <v>23320.5</v>
      </c>
      <c r="B84" s="76">
        <v>-9.4971400001668371E-2</v>
      </c>
      <c r="C84" s="76">
        <v>0.1</v>
      </c>
      <c r="D84" s="77">
        <f t="shared" si="20"/>
        <v>2.3320500000000002</v>
      </c>
      <c r="E84" s="77">
        <f t="shared" si="21"/>
        <v>-9.4971400001668371E-2</v>
      </c>
      <c r="F84" s="68">
        <f t="shared" si="22"/>
        <v>0.23320500000000002</v>
      </c>
      <c r="G84" s="68">
        <f t="shared" si="23"/>
        <v>-9.4971400001668382E-3</v>
      </c>
      <c r="H84" s="68">
        <f t="shared" si="24"/>
        <v>0.54384572025000011</v>
      </c>
      <c r="I84" s="68">
        <f t="shared" si="25"/>
        <v>1.2682754119090129</v>
      </c>
      <c r="J84" s="68">
        <f t="shared" si="26"/>
        <v>2.9576816743424139</v>
      </c>
      <c r="K84" s="68">
        <f t="shared" si="27"/>
        <v>-2.2147805337389078E-2</v>
      </c>
      <c r="L84" s="68">
        <f t="shared" si="28"/>
        <v>-5.1649789437058204E-2</v>
      </c>
      <c r="M84" s="68">
        <f t="shared" ca="1" si="29"/>
        <v>-9.9048554672539479E-2</v>
      </c>
      <c r="N84" s="68">
        <f t="shared" ca="1" si="30"/>
        <v>1.6623190210206096E-6</v>
      </c>
      <c r="O84" s="96">
        <f t="shared" ca="1" si="31"/>
        <v>91.897377398129279</v>
      </c>
      <c r="P84" s="68">
        <f t="shared" ca="1" si="32"/>
        <v>107.31984451765162</v>
      </c>
      <c r="Q84" s="68">
        <f t="shared" ca="1" si="33"/>
        <v>197.90545942059242</v>
      </c>
      <c r="R84" s="31">
        <f t="shared" ca="1" si="34"/>
        <v>4.0771546708711082E-3</v>
      </c>
    </row>
    <row r="85" spans="1:18" x14ac:dyDescent="0.2">
      <c r="A85" s="76">
        <v>23385.5</v>
      </c>
      <c r="B85" s="76">
        <v>-9.897340000316035E-2</v>
      </c>
      <c r="C85" s="76">
        <v>0.1</v>
      </c>
      <c r="D85" s="77">
        <f t="shared" si="20"/>
        <v>2.3385500000000001</v>
      </c>
      <c r="E85" s="77">
        <f t="shared" si="21"/>
        <v>-9.897340000316035E-2</v>
      </c>
      <c r="F85" s="68">
        <f t="shared" si="22"/>
        <v>0.23385500000000004</v>
      </c>
      <c r="G85" s="68">
        <f t="shared" si="23"/>
        <v>-9.8973400003160364E-3</v>
      </c>
      <c r="H85" s="68">
        <f t="shared" si="24"/>
        <v>0.54688161025000015</v>
      </c>
      <c r="I85" s="68">
        <f t="shared" si="25"/>
        <v>1.2789099896501379</v>
      </c>
      <c r="J85" s="68">
        <f t="shared" si="26"/>
        <v>2.9907949562963303</v>
      </c>
      <c r="K85" s="68">
        <f t="shared" si="27"/>
        <v>-2.3145424457739067E-2</v>
      </c>
      <c r="L85" s="68">
        <f t="shared" si="28"/>
        <v>-5.4126732365645698E-2</v>
      </c>
      <c r="M85" s="68">
        <f t="shared" ca="1" si="29"/>
        <v>-0.10011865959059568</v>
      </c>
      <c r="N85" s="68">
        <f t="shared" ca="1" si="30"/>
        <v>1.3116195226125474E-7</v>
      </c>
      <c r="O85" s="96">
        <f t="shared" ca="1" si="31"/>
        <v>94.447231551284801</v>
      </c>
      <c r="P85" s="68">
        <f t="shared" ca="1" si="32"/>
        <v>112.01074044832092</v>
      </c>
      <c r="Q85" s="68">
        <f t="shared" ca="1" si="33"/>
        <v>203.18704836296214</v>
      </c>
      <c r="R85" s="31">
        <f t="shared" ca="1" si="34"/>
        <v>1.1452595874353322E-3</v>
      </c>
    </row>
    <row r="86" spans="1:18" x14ac:dyDescent="0.2">
      <c r="A86" s="76">
        <v>23389.5</v>
      </c>
      <c r="B86" s="76">
        <v>-8.8696600003459025E-2</v>
      </c>
      <c r="C86" s="76">
        <v>0.1</v>
      </c>
      <c r="D86" s="77">
        <f t="shared" si="20"/>
        <v>2.3389500000000001</v>
      </c>
      <c r="E86" s="77">
        <f t="shared" si="21"/>
        <v>-8.8696600003459025E-2</v>
      </c>
      <c r="F86" s="68">
        <f t="shared" si="22"/>
        <v>0.23389500000000002</v>
      </c>
      <c r="G86" s="68">
        <f t="shared" si="23"/>
        <v>-8.8696600003459036E-3</v>
      </c>
      <c r="H86" s="68">
        <f t="shared" si="24"/>
        <v>0.54706871025000003</v>
      </c>
      <c r="I86" s="68">
        <f t="shared" si="25"/>
        <v>1.2795663598392377</v>
      </c>
      <c r="J86" s="68">
        <f t="shared" si="26"/>
        <v>2.992841737345985</v>
      </c>
      <c r="K86" s="68">
        <f t="shared" si="27"/>
        <v>-2.0745691257809052E-2</v>
      </c>
      <c r="L86" s="68">
        <f t="shared" si="28"/>
        <v>-4.8523134567452483E-2</v>
      </c>
      <c r="M86" s="68">
        <f t="shared" ca="1" si="29"/>
        <v>-0.10018467512603846</v>
      </c>
      <c r="N86" s="68">
        <f t="shared" ca="1" si="30"/>
        <v>1.3197587002202846E-5</v>
      </c>
      <c r="O86" s="96">
        <f t="shared" ca="1" si="31"/>
        <v>94.60548704894066</v>
      </c>
      <c r="P86" s="68">
        <f t="shared" ca="1" si="32"/>
        <v>112.30346885679934</v>
      </c>
      <c r="Q86" s="68">
        <f t="shared" ca="1" si="33"/>
        <v>203.51504964741926</v>
      </c>
      <c r="R86" s="31">
        <f t="shared" ca="1" si="34"/>
        <v>1.1488075122579433E-2</v>
      </c>
    </row>
    <row r="87" spans="1:18" x14ac:dyDescent="0.2">
      <c r="A87" s="76"/>
      <c r="B87" s="76"/>
      <c r="C87" s="76"/>
      <c r="D87" s="77">
        <f t="shared" si="20"/>
        <v>0</v>
      </c>
      <c r="E87" s="77">
        <f t="shared" si="21"/>
        <v>0</v>
      </c>
      <c r="F87" s="68">
        <f t="shared" si="22"/>
        <v>0</v>
      </c>
      <c r="G87" s="68">
        <f t="shared" si="23"/>
        <v>0</v>
      </c>
      <c r="H87" s="68">
        <f t="shared" si="24"/>
        <v>0</v>
      </c>
      <c r="I87" s="68">
        <f t="shared" si="25"/>
        <v>0</v>
      </c>
      <c r="J87" s="68">
        <f t="shared" si="26"/>
        <v>0</v>
      </c>
      <c r="K87" s="68">
        <f t="shared" si="27"/>
        <v>0</v>
      </c>
      <c r="L87" s="68">
        <f t="shared" si="28"/>
        <v>0</v>
      </c>
      <c r="M87" s="68">
        <f t="shared" ca="1" si="29"/>
        <v>-3.705107576470635E-2</v>
      </c>
      <c r="N87" s="68">
        <f t="shared" ca="1" si="30"/>
        <v>0</v>
      </c>
      <c r="O87" s="96">
        <f t="shared" ca="1" si="31"/>
        <v>0</v>
      </c>
      <c r="P87" s="68">
        <f t="shared" ca="1" si="32"/>
        <v>0</v>
      </c>
      <c r="Q87" s="68">
        <f t="shared" ca="1" si="33"/>
        <v>0</v>
      </c>
      <c r="R87" s="31">
        <f t="shared" ca="1" si="34"/>
        <v>3.705107576470635E-2</v>
      </c>
    </row>
    <row r="88" spans="1:18" x14ac:dyDescent="0.2">
      <c r="A88" s="76"/>
      <c r="B88" s="76"/>
      <c r="C88" s="76"/>
      <c r="D88" s="77">
        <f t="shared" si="20"/>
        <v>0</v>
      </c>
      <c r="E88" s="77">
        <f t="shared" si="21"/>
        <v>0</v>
      </c>
      <c r="F88" s="68">
        <f t="shared" si="22"/>
        <v>0</v>
      </c>
      <c r="G88" s="68">
        <f t="shared" si="23"/>
        <v>0</v>
      </c>
      <c r="H88" s="68">
        <f t="shared" si="24"/>
        <v>0</v>
      </c>
      <c r="I88" s="68">
        <f t="shared" si="25"/>
        <v>0</v>
      </c>
      <c r="J88" s="68">
        <f t="shared" si="26"/>
        <v>0</v>
      </c>
      <c r="K88" s="68">
        <f t="shared" si="27"/>
        <v>0</v>
      </c>
      <c r="L88" s="68">
        <f t="shared" si="28"/>
        <v>0</v>
      </c>
      <c r="M88" s="68">
        <f t="shared" ca="1" si="29"/>
        <v>-3.705107576470635E-2</v>
      </c>
      <c r="N88" s="68">
        <f t="shared" ca="1" si="30"/>
        <v>0</v>
      </c>
      <c r="O88" s="96">
        <f t="shared" ca="1" si="31"/>
        <v>0</v>
      </c>
      <c r="P88" s="68">
        <f t="shared" ca="1" si="32"/>
        <v>0</v>
      </c>
      <c r="Q88" s="68">
        <f t="shared" ca="1" si="33"/>
        <v>0</v>
      </c>
      <c r="R88" s="31">
        <f t="shared" ca="1" si="34"/>
        <v>3.705107576470635E-2</v>
      </c>
    </row>
    <row r="89" spans="1:18" x14ac:dyDescent="0.2">
      <c r="A89" s="76"/>
      <c r="B89" s="76"/>
      <c r="C89" s="76"/>
      <c r="D89" s="77">
        <f t="shared" si="20"/>
        <v>0</v>
      </c>
      <c r="E89" s="77">
        <f t="shared" si="21"/>
        <v>0</v>
      </c>
      <c r="F89" s="68">
        <f t="shared" si="22"/>
        <v>0</v>
      </c>
      <c r="G89" s="68">
        <f t="shared" si="23"/>
        <v>0</v>
      </c>
      <c r="H89" s="68">
        <f t="shared" si="24"/>
        <v>0</v>
      </c>
      <c r="I89" s="68">
        <f t="shared" si="25"/>
        <v>0</v>
      </c>
      <c r="J89" s="68">
        <f t="shared" si="26"/>
        <v>0</v>
      </c>
      <c r="K89" s="68">
        <f t="shared" si="27"/>
        <v>0</v>
      </c>
      <c r="L89" s="68">
        <f t="shared" si="28"/>
        <v>0</v>
      </c>
      <c r="M89" s="68">
        <f t="shared" ca="1" si="29"/>
        <v>-3.705107576470635E-2</v>
      </c>
      <c r="N89" s="68">
        <f t="shared" ca="1" si="30"/>
        <v>0</v>
      </c>
      <c r="O89" s="96">
        <f t="shared" ca="1" si="31"/>
        <v>0</v>
      </c>
      <c r="P89" s="68">
        <f t="shared" ca="1" si="32"/>
        <v>0</v>
      </c>
      <c r="Q89" s="68">
        <f t="shared" ca="1" si="33"/>
        <v>0</v>
      </c>
      <c r="R89" s="31">
        <f t="shared" ca="1" si="34"/>
        <v>3.705107576470635E-2</v>
      </c>
    </row>
    <row r="90" spans="1:18" x14ac:dyDescent="0.2">
      <c r="A90" s="76"/>
      <c r="B90" s="76"/>
      <c r="C90" s="76"/>
      <c r="D90" s="77">
        <f t="shared" si="20"/>
        <v>0</v>
      </c>
      <c r="E90" s="77">
        <f t="shared" si="21"/>
        <v>0</v>
      </c>
      <c r="F90" s="68">
        <f t="shared" si="22"/>
        <v>0</v>
      </c>
      <c r="G90" s="68">
        <f t="shared" si="23"/>
        <v>0</v>
      </c>
      <c r="H90" s="68">
        <f t="shared" si="24"/>
        <v>0</v>
      </c>
      <c r="I90" s="68">
        <f t="shared" si="25"/>
        <v>0</v>
      </c>
      <c r="J90" s="68">
        <f t="shared" si="26"/>
        <v>0</v>
      </c>
      <c r="K90" s="68">
        <f t="shared" si="27"/>
        <v>0</v>
      </c>
      <c r="L90" s="68">
        <f t="shared" si="28"/>
        <v>0</v>
      </c>
      <c r="M90" s="68">
        <f t="shared" ca="1" si="29"/>
        <v>-3.705107576470635E-2</v>
      </c>
      <c r="N90" s="68">
        <f t="shared" ca="1" si="30"/>
        <v>0</v>
      </c>
      <c r="O90" s="96">
        <f t="shared" ca="1" si="31"/>
        <v>0</v>
      </c>
      <c r="P90" s="68">
        <f t="shared" ca="1" si="32"/>
        <v>0</v>
      </c>
      <c r="Q90" s="68">
        <f t="shared" ca="1" si="33"/>
        <v>0</v>
      </c>
      <c r="R90" s="31">
        <f t="shared" ca="1" si="34"/>
        <v>3.705107576470635E-2</v>
      </c>
    </row>
    <row r="91" spans="1:18" x14ac:dyDescent="0.2">
      <c r="A91" s="76"/>
      <c r="B91" s="76"/>
      <c r="C91" s="76"/>
      <c r="D91" s="77">
        <f t="shared" si="20"/>
        <v>0</v>
      </c>
      <c r="E91" s="77">
        <f t="shared" si="21"/>
        <v>0</v>
      </c>
      <c r="F91" s="68">
        <f t="shared" si="22"/>
        <v>0</v>
      </c>
      <c r="G91" s="68">
        <f t="shared" si="23"/>
        <v>0</v>
      </c>
      <c r="H91" s="68">
        <f t="shared" si="24"/>
        <v>0</v>
      </c>
      <c r="I91" s="68">
        <f t="shared" si="25"/>
        <v>0</v>
      </c>
      <c r="J91" s="68">
        <f t="shared" si="26"/>
        <v>0</v>
      </c>
      <c r="K91" s="68">
        <f t="shared" si="27"/>
        <v>0</v>
      </c>
      <c r="L91" s="68">
        <f t="shared" si="28"/>
        <v>0</v>
      </c>
      <c r="M91" s="68">
        <f t="shared" ca="1" si="29"/>
        <v>-3.705107576470635E-2</v>
      </c>
      <c r="N91" s="68">
        <f t="shared" ca="1" si="30"/>
        <v>0</v>
      </c>
      <c r="O91" s="96">
        <f t="shared" ca="1" si="31"/>
        <v>0</v>
      </c>
      <c r="P91" s="68">
        <f t="shared" ca="1" si="32"/>
        <v>0</v>
      </c>
      <c r="Q91" s="68">
        <f t="shared" ca="1" si="33"/>
        <v>0</v>
      </c>
      <c r="R91" s="31">
        <f t="shared" ca="1" si="34"/>
        <v>3.705107576470635E-2</v>
      </c>
    </row>
    <row r="92" spans="1:18" x14ac:dyDescent="0.2">
      <c r="A92" s="76"/>
      <c r="B92" s="76"/>
      <c r="C92" s="76"/>
      <c r="D92" s="77">
        <f t="shared" si="20"/>
        <v>0</v>
      </c>
      <c r="E92" s="77">
        <f t="shared" si="21"/>
        <v>0</v>
      </c>
      <c r="F92" s="68">
        <f t="shared" si="22"/>
        <v>0</v>
      </c>
      <c r="G92" s="68">
        <f t="shared" si="23"/>
        <v>0</v>
      </c>
      <c r="H92" s="68">
        <f t="shared" si="24"/>
        <v>0</v>
      </c>
      <c r="I92" s="68">
        <f t="shared" si="25"/>
        <v>0</v>
      </c>
      <c r="J92" s="68">
        <f t="shared" si="26"/>
        <v>0</v>
      </c>
      <c r="K92" s="68">
        <f t="shared" si="27"/>
        <v>0</v>
      </c>
      <c r="L92" s="68">
        <f t="shared" si="28"/>
        <v>0</v>
      </c>
      <c r="M92" s="68">
        <f t="shared" ca="1" si="29"/>
        <v>-3.705107576470635E-2</v>
      </c>
      <c r="N92" s="68">
        <f t="shared" ca="1" si="30"/>
        <v>0</v>
      </c>
      <c r="O92" s="96">
        <f t="shared" ca="1" si="31"/>
        <v>0</v>
      </c>
      <c r="P92" s="68">
        <f t="shared" ca="1" si="32"/>
        <v>0</v>
      </c>
      <c r="Q92" s="68">
        <f t="shared" ca="1" si="33"/>
        <v>0</v>
      </c>
      <c r="R92" s="31">
        <f t="shared" ca="1" si="34"/>
        <v>3.705107576470635E-2</v>
      </c>
    </row>
    <row r="93" spans="1:18" x14ac:dyDescent="0.2">
      <c r="A93" s="76"/>
      <c r="B93" s="76"/>
      <c r="C93" s="76"/>
      <c r="D93" s="77">
        <f t="shared" si="20"/>
        <v>0</v>
      </c>
      <c r="E93" s="77">
        <f t="shared" si="21"/>
        <v>0</v>
      </c>
      <c r="F93" s="68">
        <f t="shared" si="22"/>
        <v>0</v>
      </c>
      <c r="G93" s="68">
        <f t="shared" si="23"/>
        <v>0</v>
      </c>
      <c r="H93" s="68">
        <f t="shared" si="24"/>
        <v>0</v>
      </c>
      <c r="I93" s="68">
        <f t="shared" si="25"/>
        <v>0</v>
      </c>
      <c r="J93" s="68">
        <f t="shared" si="26"/>
        <v>0</v>
      </c>
      <c r="K93" s="68">
        <f t="shared" si="27"/>
        <v>0</v>
      </c>
      <c r="L93" s="68">
        <f t="shared" si="28"/>
        <v>0</v>
      </c>
      <c r="M93" s="68">
        <f t="shared" ca="1" si="29"/>
        <v>-3.705107576470635E-2</v>
      </c>
      <c r="N93" s="68">
        <f t="shared" ca="1" si="30"/>
        <v>0</v>
      </c>
      <c r="O93" s="96">
        <f t="shared" ca="1" si="31"/>
        <v>0</v>
      </c>
      <c r="P93" s="68">
        <f t="shared" ca="1" si="32"/>
        <v>0</v>
      </c>
      <c r="Q93" s="68">
        <f t="shared" ca="1" si="33"/>
        <v>0</v>
      </c>
      <c r="R93" s="31">
        <f t="shared" ca="1" si="34"/>
        <v>3.705107576470635E-2</v>
      </c>
    </row>
    <row r="94" spans="1:18" x14ac:dyDescent="0.2">
      <c r="A94" s="76"/>
      <c r="B94" s="76"/>
      <c r="C94" s="76"/>
      <c r="D94" s="77">
        <f t="shared" si="20"/>
        <v>0</v>
      </c>
      <c r="E94" s="77">
        <f t="shared" si="21"/>
        <v>0</v>
      </c>
      <c r="F94" s="68">
        <f t="shared" si="22"/>
        <v>0</v>
      </c>
      <c r="G94" s="68">
        <f t="shared" si="23"/>
        <v>0</v>
      </c>
      <c r="H94" s="68">
        <f t="shared" si="24"/>
        <v>0</v>
      </c>
      <c r="I94" s="68">
        <f t="shared" si="25"/>
        <v>0</v>
      </c>
      <c r="J94" s="68">
        <f t="shared" si="26"/>
        <v>0</v>
      </c>
      <c r="K94" s="68">
        <f t="shared" si="27"/>
        <v>0</v>
      </c>
      <c r="L94" s="68">
        <f t="shared" si="28"/>
        <v>0</v>
      </c>
      <c r="M94" s="68">
        <f t="shared" ca="1" si="29"/>
        <v>-3.705107576470635E-2</v>
      </c>
      <c r="N94" s="68">
        <f t="shared" ca="1" si="30"/>
        <v>0</v>
      </c>
      <c r="O94" s="96">
        <f t="shared" ca="1" si="31"/>
        <v>0</v>
      </c>
      <c r="P94" s="68">
        <f t="shared" ca="1" si="32"/>
        <v>0</v>
      </c>
      <c r="Q94" s="68">
        <f t="shared" ca="1" si="33"/>
        <v>0</v>
      </c>
      <c r="R94" s="31">
        <f t="shared" ca="1" si="34"/>
        <v>3.705107576470635E-2</v>
      </c>
    </row>
    <row r="95" spans="1:18" x14ac:dyDescent="0.2">
      <c r="A95" s="76"/>
      <c r="B95" s="76"/>
      <c r="C95" s="76"/>
      <c r="D95" s="77">
        <f t="shared" si="20"/>
        <v>0</v>
      </c>
      <c r="E95" s="77">
        <f t="shared" si="21"/>
        <v>0</v>
      </c>
      <c r="F95" s="68">
        <f t="shared" si="22"/>
        <v>0</v>
      </c>
      <c r="G95" s="68">
        <f t="shared" si="23"/>
        <v>0</v>
      </c>
      <c r="H95" s="68">
        <f t="shared" si="24"/>
        <v>0</v>
      </c>
      <c r="I95" s="68">
        <f t="shared" si="25"/>
        <v>0</v>
      </c>
      <c r="J95" s="68">
        <f t="shared" si="26"/>
        <v>0</v>
      </c>
      <c r="K95" s="68">
        <f t="shared" si="27"/>
        <v>0</v>
      </c>
      <c r="L95" s="68">
        <f t="shared" si="28"/>
        <v>0</v>
      </c>
      <c r="M95" s="68">
        <f t="shared" ca="1" si="29"/>
        <v>-3.705107576470635E-2</v>
      </c>
      <c r="N95" s="68">
        <f t="shared" ca="1" si="30"/>
        <v>0</v>
      </c>
      <c r="O95" s="96">
        <f t="shared" ca="1" si="31"/>
        <v>0</v>
      </c>
      <c r="P95" s="68">
        <f t="shared" ca="1" si="32"/>
        <v>0</v>
      </c>
      <c r="Q95" s="68">
        <f t="shared" ca="1" si="33"/>
        <v>0</v>
      </c>
      <c r="R95" s="31">
        <f t="shared" ca="1" si="34"/>
        <v>3.705107576470635E-2</v>
      </c>
    </row>
    <row r="96" spans="1:18" x14ac:dyDescent="0.2">
      <c r="A96" s="76"/>
      <c r="B96" s="76"/>
      <c r="C96" s="76"/>
      <c r="D96" s="77">
        <f t="shared" si="20"/>
        <v>0</v>
      </c>
      <c r="E96" s="77">
        <f t="shared" si="21"/>
        <v>0</v>
      </c>
      <c r="F96" s="68">
        <f t="shared" si="22"/>
        <v>0</v>
      </c>
      <c r="G96" s="68">
        <f t="shared" si="23"/>
        <v>0</v>
      </c>
      <c r="H96" s="68">
        <f t="shared" si="24"/>
        <v>0</v>
      </c>
      <c r="I96" s="68">
        <f t="shared" si="25"/>
        <v>0</v>
      </c>
      <c r="J96" s="68">
        <f t="shared" si="26"/>
        <v>0</v>
      </c>
      <c r="K96" s="68">
        <f t="shared" si="27"/>
        <v>0</v>
      </c>
      <c r="L96" s="68">
        <f t="shared" si="28"/>
        <v>0</v>
      </c>
      <c r="M96" s="68">
        <f t="shared" ca="1" si="29"/>
        <v>-3.705107576470635E-2</v>
      </c>
      <c r="N96" s="68">
        <f t="shared" ca="1" si="30"/>
        <v>0</v>
      </c>
      <c r="O96" s="96">
        <f t="shared" ca="1" si="31"/>
        <v>0</v>
      </c>
      <c r="P96" s="68">
        <f t="shared" ca="1" si="32"/>
        <v>0</v>
      </c>
      <c r="Q96" s="68">
        <f t="shared" ca="1" si="33"/>
        <v>0</v>
      </c>
      <c r="R96" s="31">
        <f t="shared" ca="1" si="34"/>
        <v>3.705107576470635E-2</v>
      </c>
    </row>
    <row r="97" spans="1:18" x14ac:dyDescent="0.2">
      <c r="A97" s="76"/>
      <c r="B97" s="76"/>
      <c r="C97" s="76"/>
      <c r="D97" s="77">
        <f t="shared" si="20"/>
        <v>0</v>
      </c>
      <c r="E97" s="77">
        <f t="shared" si="21"/>
        <v>0</v>
      </c>
      <c r="F97" s="68">
        <f t="shared" si="22"/>
        <v>0</v>
      </c>
      <c r="G97" s="68">
        <f t="shared" si="23"/>
        <v>0</v>
      </c>
      <c r="H97" s="68">
        <f t="shared" si="24"/>
        <v>0</v>
      </c>
      <c r="I97" s="68">
        <f t="shared" si="25"/>
        <v>0</v>
      </c>
      <c r="J97" s="68">
        <f t="shared" si="26"/>
        <v>0</v>
      </c>
      <c r="K97" s="68">
        <f t="shared" si="27"/>
        <v>0</v>
      </c>
      <c r="L97" s="68">
        <f t="shared" si="28"/>
        <v>0</v>
      </c>
      <c r="M97" s="68">
        <f t="shared" ca="1" si="29"/>
        <v>-3.705107576470635E-2</v>
      </c>
      <c r="N97" s="68">
        <f t="shared" ca="1" si="30"/>
        <v>0</v>
      </c>
      <c r="O97" s="96">
        <f t="shared" ca="1" si="31"/>
        <v>0</v>
      </c>
      <c r="P97" s="68">
        <f t="shared" ca="1" si="32"/>
        <v>0</v>
      </c>
      <c r="Q97" s="68">
        <f t="shared" ca="1" si="33"/>
        <v>0</v>
      </c>
      <c r="R97" s="31">
        <f t="shared" ca="1" si="34"/>
        <v>3.705107576470635E-2</v>
      </c>
    </row>
    <row r="98" spans="1:18" x14ac:dyDescent="0.2">
      <c r="A98" s="76"/>
      <c r="B98" s="76"/>
      <c r="C98" s="100"/>
      <c r="D98" s="77">
        <f t="shared" si="20"/>
        <v>0</v>
      </c>
      <c r="E98" s="77">
        <f t="shared" si="21"/>
        <v>0</v>
      </c>
      <c r="F98" s="68">
        <f t="shared" si="22"/>
        <v>0</v>
      </c>
      <c r="G98" s="68">
        <f t="shared" si="23"/>
        <v>0</v>
      </c>
      <c r="H98" s="68">
        <f t="shared" si="24"/>
        <v>0</v>
      </c>
      <c r="I98" s="68">
        <f t="shared" si="25"/>
        <v>0</v>
      </c>
      <c r="J98" s="68">
        <f t="shared" si="26"/>
        <v>0</v>
      </c>
      <c r="K98" s="68">
        <f t="shared" si="27"/>
        <v>0</v>
      </c>
      <c r="L98" s="68">
        <f t="shared" si="28"/>
        <v>0</v>
      </c>
      <c r="M98" s="68">
        <f t="shared" ca="1" si="29"/>
        <v>-3.705107576470635E-2</v>
      </c>
      <c r="N98" s="68">
        <f t="shared" ca="1" si="30"/>
        <v>0</v>
      </c>
      <c r="O98" s="96">
        <f t="shared" ca="1" si="31"/>
        <v>0</v>
      </c>
      <c r="P98" s="68">
        <f t="shared" ca="1" si="32"/>
        <v>0</v>
      </c>
      <c r="Q98" s="68">
        <f t="shared" ca="1" si="33"/>
        <v>0</v>
      </c>
      <c r="R98" s="31">
        <f t="shared" ca="1" si="34"/>
        <v>3.705107576470635E-2</v>
      </c>
    </row>
    <row r="99" spans="1:18" x14ac:dyDescent="0.2">
      <c r="A99" s="76"/>
      <c r="B99" s="76"/>
      <c r="C99" s="76"/>
      <c r="D99" s="77">
        <f t="shared" si="20"/>
        <v>0</v>
      </c>
      <c r="E99" s="77">
        <f t="shared" si="21"/>
        <v>0</v>
      </c>
      <c r="F99" s="68">
        <f t="shared" si="22"/>
        <v>0</v>
      </c>
      <c r="G99" s="68">
        <f t="shared" si="23"/>
        <v>0</v>
      </c>
      <c r="H99" s="68">
        <f t="shared" si="24"/>
        <v>0</v>
      </c>
      <c r="I99" s="68">
        <f t="shared" si="25"/>
        <v>0</v>
      </c>
      <c r="J99" s="68">
        <f t="shared" si="26"/>
        <v>0</v>
      </c>
      <c r="K99" s="68">
        <f t="shared" si="27"/>
        <v>0</v>
      </c>
      <c r="L99" s="68">
        <f t="shared" si="28"/>
        <v>0</v>
      </c>
      <c r="M99" s="68">
        <f t="shared" ca="1" si="29"/>
        <v>-3.705107576470635E-2</v>
      </c>
      <c r="N99" s="68">
        <f t="shared" ca="1" si="30"/>
        <v>0</v>
      </c>
      <c r="O99" s="96">
        <f t="shared" ca="1" si="31"/>
        <v>0</v>
      </c>
      <c r="P99" s="68">
        <f t="shared" ca="1" si="32"/>
        <v>0</v>
      </c>
      <c r="Q99" s="68">
        <f t="shared" ca="1" si="33"/>
        <v>0</v>
      </c>
      <c r="R99" s="31">
        <f t="shared" ca="1" si="34"/>
        <v>3.705107576470635E-2</v>
      </c>
    </row>
    <row r="100" spans="1:18" x14ac:dyDescent="0.2">
      <c r="A100" s="76"/>
      <c r="B100" s="76"/>
      <c r="C100" s="76"/>
      <c r="D100" s="77">
        <f t="shared" si="20"/>
        <v>0</v>
      </c>
      <c r="E100" s="77">
        <f t="shared" si="21"/>
        <v>0</v>
      </c>
      <c r="F100" s="68">
        <f t="shared" si="22"/>
        <v>0</v>
      </c>
      <c r="G100" s="68">
        <f t="shared" si="23"/>
        <v>0</v>
      </c>
      <c r="H100" s="68">
        <f t="shared" si="24"/>
        <v>0</v>
      </c>
      <c r="I100" s="68">
        <f t="shared" si="25"/>
        <v>0</v>
      </c>
      <c r="J100" s="68">
        <f t="shared" si="26"/>
        <v>0</v>
      </c>
      <c r="K100" s="68">
        <f t="shared" si="27"/>
        <v>0</v>
      </c>
      <c r="L100" s="68">
        <f t="shared" si="28"/>
        <v>0</v>
      </c>
      <c r="M100" s="68">
        <f t="shared" ca="1" si="29"/>
        <v>-3.705107576470635E-2</v>
      </c>
      <c r="N100" s="68">
        <f t="shared" ca="1" si="30"/>
        <v>0</v>
      </c>
      <c r="O100" s="96">
        <f t="shared" ca="1" si="31"/>
        <v>0</v>
      </c>
      <c r="P100" s="68">
        <f t="shared" ca="1" si="32"/>
        <v>0</v>
      </c>
      <c r="Q100" s="68">
        <f t="shared" ca="1" si="33"/>
        <v>0</v>
      </c>
      <c r="R100" s="31">
        <f t="shared" ca="1" si="34"/>
        <v>3.705107576470635E-2</v>
      </c>
    </row>
    <row r="101" spans="1:18" x14ac:dyDescent="0.2">
      <c r="A101" s="76"/>
      <c r="B101" s="76"/>
      <c r="C101" s="100"/>
      <c r="D101" s="77">
        <f t="shared" si="20"/>
        <v>0</v>
      </c>
      <c r="E101" s="77">
        <f t="shared" si="21"/>
        <v>0</v>
      </c>
      <c r="F101" s="68">
        <f t="shared" si="22"/>
        <v>0</v>
      </c>
      <c r="G101" s="68">
        <f t="shared" si="23"/>
        <v>0</v>
      </c>
      <c r="H101" s="68">
        <f t="shared" si="24"/>
        <v>0</v>
      </c>
      <c r="I101" s="68">
        <f t="shared" si="25"/>
        <v>0</v>
      </c>
      <c r="J101" s="68">
        <f t="shared" si="26"/>
        <v>0</v>
      </c>
      <c r="K101" s="68">
        <f t="shared" si="27"/>
        <v>0</v>
      </c>
      <c r="L101" s="68">
        <f t="shared" si="28"/>
        <v>0</v>
      </c>
      <c r="M101" s="68">
        <f t="shared" ca="1" si="29"/>
        <v>-3.705107576470635E-2</v>
      </c>
      <c r="N101" s="68">
        <f t="shared" ca="1" si="30"/>
        <v>0</v>
      </c>
      <c r="O101" s="96">
        <f t="shared" ca="1" si="31"/>
        <v>0</v>
      </c>
      <c r="P101" s="68">
        <f t="shared" ca="1" si="32"/>
        <v>0</v>
      </c>
      <c r="Q101" s="68">
        <f t="shared" ca="1" si="33"/>
        <v>0</v>
      </c>
      <c r="R101" s="31">
        <f t="shared" ca="1" si="34"/>
        <v>3.705107576470635E-2</v>
      </c>
    </row>
    <row r="102" spans="1:18" x14ac:dyDescent="0.2">
      <c r="A102" s="76"/>
      <c r="B102" s="76"/>
      <c r="C102" s="76"/>
      <c r="D102" s="77">
        <f t="shared" si="20"/>
        <v>0</v>
      </c>
      <c r="E102" s="77">
        <f t="shared" si="21"/>
        <v>0</v>
      </c>
      <c r="F102" s="68">
        <f t="shared" si="22"/>
        <v>0</v>
      </c>
      <c r="G102" s="68">
        <f t="shared" si="23"/>
        <v>0</v>
      </c>
      <c r="H102" s="68">
        <f t="shared" si="24"/>
        <v>0</v>
      </c>
      <c r="I102" s="68">
        <f t="shared" si="25"/>
        <v>0</v>
      </c>
      <c r="J102" s="68">
        <f t="shared" si="26"/>
        <v>0</v>
      </c>
      <c r="K102" s="68">
        <f t="shared" si="27"/>
        <v>0</v>
      </c>
      <c r="L102" s="68">
        <f t="shared" si="28"/>
        <v>0</v>
      </c>
      <c r="M102" s="68">
        <f t="shared" ca="1" si="29"/>
        <v>-3.705107576470635E-2</v>
      </c>
      <c r="N102" s="68">
        <f t="shared" ca="1" si="30"/>
        <v>0</v>
      </c>
      <c r="O102" s="96">
        <f t="shared" ca="1" si="31"/>
        <v>0</v>
      </c>
      <c r="P102" s="68">
        <f t="shared" ca="1" si="32"/>
        <v>0</v>
      </c>
      <c r="Q102" s="68">
        <f t="shared" ca="1" si="33"/>
        <v>0</v>
      </c>
      <c r="R102" s="31">
        <f t="shared" ca="1" si="34"/>
        <v>3.705107576470635E-2</v>
      </c>
    </row>
    <row r="103" spans="1:18" x14ac:dyDescent="0.2">
      <c r="A103" s="76"/>
      <c r="B103" s="76"/>
      <c r="C103" s="76"/>
      <c r="D103" s="77">
        <f t="shared" si="20"/>
        <v>0</v>
      </c>
      <c r="E103" s="77">
        <f t="shared" si="21"/>
        <v>0</v>
      </c>
      <c r="F103" s="68">
        <f t="shared" si="22"/>
        <v>0</v>
      </c>
      <c r="G103" s="68">
        <f t="shared" si="23"/>
        <v>0</v>
      </c>
      <c r="H103" s="68">
        <f t="shared" si="24"/>
        <v>0</v>
      </c>
      <c r="I103" s="68">
        <f t="shared" si="25"/>
        <v>0</v>
      </c>
      <c r="J103" s="68">
        <f t="shared" si="26"/>
        <v>0</v>
      </c>
      <c r="K103" s="68">
        <f t="shared" si="27"/>
        <v>0</v>
      </c>
      <c r="L103" s="68">
        <f t="shared" si="28"/>
        <v>0</v>
      </c>
      <c r="M103" s="68">
        <f t="shared" ca="1" si="29"/>
        <v>-3.705107576470635E-2</v>
      </c>
      <c r="N103" s="68">
        <f t="shared" ca="1" si="30"/>
        <v>0</v>
      </c>
      <c r="O103" s="96">
        <f t="shared" ca="1" si="31"/>
        <v>0</v>
      </c>
      <c r="P103" s="68">
        <f t="shared" ca="1" si="32"/>
        <v>0</v>
      </c>
      <c r="Q103" s="68">
        <f t="shared" ca="1" si="33"/>
        <v>0</v>
      </c>
      <c r="R103" s="31">
        <f t="shared" ca="1" si="34"/>
        <v>3.705107576470635E-2</v>
      </c>
    </row>
    <row r="104" spans="1:18" x14ac:dyDescent="0.2">
      <c r="A104" s="76"/>
      <c r="B104" s="76"/>
      <c r="C104" s="100"/>
      <c r="D104" s="77">
        <f t="shared" si="20"/>
        <v>0</v>
      </c>
      <c r="E104" s="77">
        <f t="shared" si="21"/>
        <v>0</v>
      </c>
      <c r="F104" s="68">
        <f t="shared" si="22"/>
        <v>0</v>
      </c>
      <c r="G104" s="68">
        <f t="shared" si="23"/>
        <v>0</v>
      </c>
      <c r="H104" s="68">
        <f t="shared" si="24"/>
        <v>0</v>
      </c>
      <c r="I104" s="68">
        <f t="shared" si="25"/>
        <v>0</v>
      </c>
      <c r="J104" s="68">
        <f t="shared" si="26"/>
        <v>0</v>
      </c>
      <c r="K104" s="68">
        <f t="shared" si="27"/>
        <v>0</v>
      </c>
      <c r="L104" s="68">
        <f t="shared" si="28"/>
        <v>0</v>
      </c>
      <c r="M104" s="68">
        <f t="shared" ca="1" si="29"/>
        <v>-3.705107576470635E-2</v>
      </c>
      <c r="N104" s="68">
        <f t="shared" ca="1" si="30"/>
        <v>0</v>
      </c>
      <c r="O104" s="96">
        <f t="shared" ca="1" si="31"/>
        <v>0</v>
      </c>
      <c r="P104" s="68">
        <f t="shared" ca="1" si="32"/>
        <v>0</v>
      </c>
      <c r="Q104" s="68">
        <f t="shared" ca="1" si="33"/>
        <v>0</v>
      </c>
      <c r="R104" s="31">
        <f t="shared" ca="1" si="34"/>
        <v>3.705107576470635E-2</v>
      </c>
    </row>
    <row r="105" spans="1:18" x14ac:dyDescent="0.2">
      <c r="A105" s="76"/>
      <c r="B105" s="76"/>
      <c r="C105" s="76"/>
      <c r="D105" s="77">
        <f t="shared" si="20"/>
        <v>0</v>
      </c>
      <c r="E105" s="77">
        <f t="shared" si="21"/>
        <v>0</v>
      </c>
      <c r="F105" s="68">
        <f t="shared" si="22"/>
        <v>0</v>
      </c>
      <c r="G105" s="68">
        <f t="shared" si="23"/>
        <v>0</v>
      </c>
      <c r="H105" s="68">
        <f t="shared" si="24"/>
        <v>0</v>
      </c>
      <c r="I105" s="68">
        <f t="shared" si="25"/>
        <v>0</v>
      </c>
      <c r="J105" s="68">
        <f t="shared" si="26"/>
        <v>0</v>
      </c>
      <c r="K105" s="68">
        <f t="shared" si="27"/>
        <v>0</v>
      </c>
      <c r="L105" s="68">
        <f t="shared" si="28"/>
        <v>0</v>
      </c>
      <c r="M105" s="68">
        <f t="shared" ca="1" si="29"/>
        <v>-3.705107576470635E-2</v>
      </c>
      <c r="N105" s="68">
        <f t="shared" ca="1" si="30"/>
        <v>0</v>
      </c>
      <c r="O105" s="96">
        <f t="shared" ca="1" si="31"/>
        <v>0</v>
      </c>
      <c r="P105" s="68">
        <f t="shared" ca="1" si="32"/>
        <v>0</v>
      </c>
      <c r="Q105" s="68">
        <f t="shared" ca="1" si="33"/>
        <v>0</v>
      </c>
      <c r="R105" s="31">
        <f t="shared" ca="1" si="34"/>
        <v>3.705107576470635E-2</v>
      </c>
    </row>
    <row r="106" spans="1:18" x14ac:dyDescent="0.2">
      <c r="A106" s="76"/>
      <c r="B106" s="76"/>
      <c r="C106" s="76"/>
      <c r="D106" s="77">
        <f t="shared" si="20"/>
        <v>0</v>
      </c>
      <c r="E106" s="77">
        <f t="shared" si="21"/>
        <v>0</v>
      </c>
      <c r="F106" s="68">
        <f t="shared" si="22"/>
        <v>0</v>
      </c>
      <c r="G106" s="68">
        <f t="shared" si="23"/>
        <v>0</v>
      </c>
      <c r="H106" s="68">
        <f t="shared" si="24"/>
        <v>0</v>
      </c>
      <c r="I106" s="68">
        <f t="shared" si="25"/>
        <v>0</v>
      </c>
      <c r="J106" s="68">
        <f t="shared" si="26"/>
        <v>0</v>
      </c>
      <c r="K106" s="68">
        <f t="shared" si="27"/>
        <v>0</v>
      </c>
      <c r="L106" s="68">
        <f t="shared" si="28"/>
        <v>0</v>
      </c>
      <c r="M106" s="68">
        <f t="shared" ca="1" si="29"/>
        <v>-3.705107576470635E-2</v>
      </c>
      <c r="N106" s="68">
        <f t="shared" ca="1" si="30"/>
        <v>0</v>
      </c>
      <c r="O106" s="96">
        <f t="shared" ca="1" si="31"/>
        <v>0</v>
      </c>
      <c r="P106" s="68">
        <f t="shared" ca="1" si="32"/>
        <v>0</v>
      </c>
      <c r="Q106" s="68">
        <f t="shared" ca="1" si="33"/>
        <v>0</v>
      </c>
      <c r="R106" s="31">
        <f t="shared" ca="1" si="34"/>
        <v>3.705107576470635E-2</v>
      </c>
    </row>
    <row r="107" spans="1:18" x14ac:dyDescent="0.2">
      <c r="A107" s="76"/>
      <c r="B107" s="76"/>
      <c r="C107" s="100"/>
      <c r="D107" s="77">
        <f t="shared" si="20"/>
        <v>0</v>
      </c>
      <c r="E107" s="77">
        <f t="shared" si="21"/>
        <v>0</v>
      </c>
      <c r="F107" s="68">
        <f t="shared" si="22"/>
        <v>0</v>
      </c>
      <c r="G107" s="68">
        <f t="shared" si="23"/>
        <v>0</v>
      </c>
      <c r="H107" s="68">
        <f t="shared" si="24"/>
        <v>0</v>
      </c>
      <c r="I107" s="68">
        <f t="shared" si="25"/>
        <v>0</v>
      </c>
      <c r="J107" s="68">
        <f t="shared" si="26"/>
        <v>0</v>
      </c>
      <c r="K107" s="68">
        <f t="shared" si="27"/>
        <v>0</v>
      </c>
      <c r="L107" s="68">
        <f t="shared" si="28"/>
        <v>0</v>
      </c>
      <c r="M107" s="68">
        <f t="shared" ca="1" si="29"/>
        <v>-3.705107576470635E-2</v>
      </c>
      <c r="N107" s="68">
        <f t="shared" ca="1" si="30"/>
        <v>0</v>
      </c>
      <c r="O107" s="96">
        <f t="shared" ca="1" si="31"/>
        <v>0</v>
      </c>
      <c r="P107" s="68">
        <f t="shared" ca="1" si="32"/>
        <v>0</v>
      </c>
      <c r="Q107" s="68">
        <f t="shared" ca="1" si="33"/>
        <v>0</v>
      </c>
      <c r="R107" s="31">
        <f t="shared" ca="1" si="34"/>
        <v>3.705107576470635E-2</v>
      </c>
    </row>
    <row r="108" spans="1:18" x14ac:dyDescent="0.2">
      <c r="A108" s="76"/>
      <c r="B108" s="76"/>
      <c r="C108" s="76"/>
      <c r="D108" s="77">
        <f t="shared" si="20"/>
        <v>0</v>
      </c>
      <c r="E108" s="77">
        <f t="shared" si="21"/>
        <v>0</v>
      </c>
      <c r="F108" s="68">
        <f t="shared" si="22"/>
        <v>0</v>
      </c>
      <c r="G108" s="68">
        <f t="shared" si="23"/>
        <v>0</v>
      </c>
      <c r="H108" s="68">
        <f t="shared" si="24"/>
        <v>0</v>
      </c>
      <c r="I108" s="68">
        <f t="shared" si="25"/>
        <v>0</v>
      </c>
      <c r="J108" s="68">
        <f t="shared" si="26"/>
        <v>0</v>
      </c>
      <c r="K108" s="68">
        <f t="shared" si="27"/>
        <v>0</v>
      </c>
      <c r="L108" s="68">
        <f t="shared" si="28"/>
        <v>0</v>
      </c>
      <c r="M108" s="68">
        <f t="shared" ca="1" si="29"/>
        <v>-3.705107576470635E-2</v>
      </c>
      <c r="N108" s="68">
        <f t="shared" ca="1" si="30"/>
        <v>0</v>
      </c>
      <c r="O108" s="96">
        <f t="shared" ca="1" si="31"/>
        <v>0</v>
      </c>
      <c r="P108" s="68">
        <f t="shared" ca="1" si="32"/>
        <v>0</v>
      </c>
      <c r="Q108" s="68">
        <f t="shared" ca="1" si="33"/>
        <v>0</v>
      </c>
      <c r="R108" s="31">
        <f t="shared" ca="1" si="34"/>
        <v>3.705107576470635E-2</v>
      </c>
    </row>
    <row r="109" spans="1:18" x14ac:dyDescent="0.2">
      <c r="A109" s="76"/>
      <c r="B109" s="76"/>
      <c r="C109" s="76"/>
      <c r="D109" s="77">
        <f t="shared" si="20"/>
        <v>0</v>
      </c>
      <c r="E109" s="77">
        <f t="shared" si="21"/>
        <v>0</v>
      </c>
      <c r="F109" s="68">
        <f t="shared" si="22"/>
        <v>0</v>
      </c>
      <c r="G109" s="68">
        <f t="shared" si="23"/>
        <v>0</v>
      </c>
      <c r="H109" s="68">
        <f t="shared" si="24"/>
        <v>0</v>
      </c>
      <c r="I109" s="68">
        <f t="shared" si="25"/>
        <v>0</v>
      </c>
      <c r="J109" s="68">
        <f t="shared" si="26"/>
        <v>0</v>
      </c>
      <c r="K109" s="68">
        <f t="shared" si="27"/>
        <v>0</v>
      </c>
      <c r="L109" s="68">
        <f t="shared" si="28"/>
        <v>0</v>
      </c>
      <c r="M109" s="68">
        <f t="shared" ca="1" si="29"/>
        <v>-3.705107576470635E-2</v>
      </c>
      <c r="N109" s="68">
        <f t="shared" ca="1" si="30"/>
        <v>0</v>
      </c>
      <c r="O109" s="96">
        <f t="shared" ca="1" si="31"/>
        <v>0</v>
      </c>
      <c r="P109" s="68">
        <f t="shared" ca="1" si="32"/>
        <v>0</v>
      </c>
      <c r="Q109" s="68">
        <f t="shared" ca="1" si="33"/>
        <v>0</v>
      </c>
      <c r="R109" s="31">
        <f t="shared" ca="1" si="34"/>
        <v>3.705107576470635E-2</v>
      </c>
    </row>
    <row r="110" spans="1:18" x14ac:dyDescent="0.2">
      <c r="A110" s="76"/>
      <c r="B110" s="76"/>
      <c r="C110" s="100"/>
      <c r="D110" s="77">
        <f t="shared" si="20"/>
        <v>0</v>
      </c>
      <c r="E110" s="77">
        <f t="shared" si="21"/>
        <v>0</v>
      </c>
      <c r="F110" s="68">
        <f t="shared" si="22"/>
        <v>0</v>
      </c>
      <c r="G110" s="68">
        <f t="shared" si="23"/>
        <v>0</v>
      </c>
      <c r="H110" s="68">
        <f t="shared" si="24"/>
        <v>0</v>
      </c>
      <c r="I110" s="68">
        <f t="shared" si="25"/>
        <v>0</v>
      </c>
      <c r="J110" s="68">
        <f t="shared" si="26"/>
        <v>0</v>
      </c>
      <c r="K110" s="68">
        <f t="shared" si="27"/>
        <v>0</v>
      </c>
      <c r="L110" s="68">
        <f t="shared" si="28"/>
        <v>0</v>
      </c>
      <c r="M110" s="68">
        <f t="shared" ca="1" si="29"/>
        <v>-3.705107576470635E-2</v>
      </c>
      <c r="N110" s="68">
        <f t="shared" ca="1" si="30"/>
        <v>0</v>
      </c>
      <c r="O110" s="96">
        <f t="shared" ca="1" si="31"/>
        <v>0</v>
      </c>
      <c r="P110" s="68">
        <f t="shared" ca="1" si="32"/>
        <v>0</v>
      </c>
      <c r="Q110" s="68">
        <f t="shared" ca="1" si="33"/>
        <v>0</v>
      </c>
      <c r="R110" s="31">
        <f t="shared" ca="1" si="34"/>
        <v>3.705107576470635E-2</v>
      </c>
    </row>
    <row r="111" spans="1:18" x14ac:dyDescent="0.2">
      <c r="A111" s="76"/>
      <c r="B111" s="76"/>
      <c r="C111" s="76"/>
      <c r="D111" s="77">
        <f t="shared" si="20"/>
        <v>0</v>
      </c>
      <c r="E111" s="77">
        <f t="shared" si="21"/>
        <v>0</v>
      </c>
      <c r="F111" s="68">
        <f t="shared" si="22"/>
        <v>0</v>
      </c>
      <c r="G111" s="68">
        <f t="shared" si="23"/>
        <v>0</v>
      </c>
      <c r="H111" s="68">
        <f t="shared" si="24"/>
        <v>0</v>
      </c>
      <c r="I111" s="68">
        <f t="shared" si="25"/>
        <v>0</v>
      </c>
      <c r="J111" s="68">
        <f t="shared" si="26"/>
        <v>0</v>
      </c>
      <c r="K111" s="68">
        <f t="shared" si="27"/>
        <v>0</v>
      </c>
      <c r="L111" s="68">
        <f t="shared" si="28"/>
        <v>0</v>
      </c>
      <c r="M111" s="68">
        <f t="shared" ca="1" si="29"/>
        <v>-3.705107576470635E-2</v>
      </c>
      <c r="N111" s="68">
        <f t="shared" ca="1" si="30"/>
        <v>0</v>
      </c>
      <c r="O111" s="96">
        <f t="shared" ca="1" si="31"/>
        <v>0</v>
      </c>
      <c r="P111" s="68">
        <f t="shared" ca="1" si="32"/>
        <v>0</v>
      </c>
      <c r="Q111" s="68">
        <f t="shared" ca="1" si="33"/>
        <v>0</v>
      </c>
      <c r="R111" s="31">
        <f t="shared" ca="1" si="34"/>
        <v>3.705107576470635E-2</v>
      </c>
    </row>
    <row r="112" spans="1:18" x14ac:dyDescent="0.2">
      <c r="A112" s="76"/>
      <c r="B112" s="76"/>
      <c r="C112" s="76"/>
      <c r="D112" s="77">
        <f t="shared" si="20"/>
        <v>0</v>
      </c>
      <c r="E112" s="77">
        <f t="shared" si="21"/>
        <v>0</v>
      </c>
      <c r="F112" s="68">
        <f t="shared" si="22"/>
        <v>0</v>
      </c>
      <c r="G112" s="68">
        <f t="shared" si="23"/>
        <v>0</v>
      </c>
      <c r="H112" s="68">
        <f t="shared" si="24"/>
        <v>0</v>
      </c>
      <c r="I112" s="68">
        <f t="shared" si="25"/>
        <v>0</v>
      </c>
      <c r="J112" s="68">
        <f t="shared" si="26"/>
        <v>0</v>
      </c>
      <c r="K112" s="68">
        <f t="shared" si="27"/>
        <v>0</v>
      </c>
      <c r="L112" s="68">
        <f t="shared" si="28"/>
        <v>0</v>
      </c>
      <c r="M112" s="68">
        <f t="shared" ca="1" si="29"/>
        <v>-3.705107576470635E-2</v>
      </c>
      <c r="N112" s="68">
        <f t="shared" ca="1" si="30"/>
        <v>0</v>
      </c>
      <c r="O112" s="96">
        <f t="shared" ca="1" si="31"/>
        <v>0</v>
      </c>
      <c r="P112" s="68">
        <f t="shared" ca="1" si="32"/>
        <v>0</v>
      </c>
      <c r="Q112" s="68">
        <f t="shared" ca="1" si="33"/>
        <v>0</v>
      </c>
      <c r="R112" s="31">
        <f t="shared" ca="1" si="34"/>
        <v>3.705107576470635E-2</v>
      </c>
    </row>
    <row r="113" spans="1:18" x14ac:dyDescent="0.2">
      <c r="A113" s="76"/>
      <c r="B113" s="76"/>
      <c r="C113" s="100"/>
      <c r="D113" s="77">
        <f t="shared" si="20"/>
        <v>0</v>
      </c>
      <c r="E113" s="77">
        <f t="shared" si="21"/>
        <v>0</v>
      </c>
      <c r="F113" s="68">
        <f t="shared" si="22"/>
        <v>0</v>
      </c>
      <c r="G113" s="68">
        <f t="shared" si="23"/>
        <v>0</v>
      </c>
      <c r="H113" s="68">
        <f t="shared" si="24"/>
        <v>0</v>
      </c>
      <c r="I113" s="68">
        <f t="shared" si="25"/>
        <v>0</v>
      </c>
      <c r="J113" s="68">
        <f t="shared" si="26"/>
        <v>0</v>
      </c>
      <c r="K113" s="68">
        <f t="shared" si="27"/>
        <v>0</v>
      </c>
      <c r="L113" s="68">
        <f t="shared" si="28"/>
        <v>0</v>
      </c>
      <c r="M113" s="68">
        <f t="shared" ca="1" si="29"/>
        <v>-3.705107576470635E-2</v>
      </c>
      <c r="N113" s="68">
        <f t="shared" ca="1" si="30"/>
        <v>0</v>
      </c>
      <c r="O113" s="96">
        <f t="shared" ca="1" si="31"/>
        <v>0</v>
      </c>
      <c r="P113" s="68">
        <f t="shared" ca="1" si="32"/>
        <v>0</v>
      </c>
      <c r="Q113" s="68">
        <f t="shared" ca="1" si="33"/>
        <v>0</v>
      </c>
      <c r="R113" s="31">
        <f t="shared" ca="1" si="34"/>
        <v>3.705107576470635E-2</v>
      </c>
    </row>
    <row r="114" spans="1:18" x14ac:dyDescent="0.2">
      <c r="A114" s="76"/>
      <c r="B114" s="76"/>
      <c r="C114" s="76"/>
      <c r="D114" s="77">
        <f t="shared" si="20"/>
        <v>0</v>
      </c>
      <c r="E114" s="77">
        <f t="shared" si="21"/>
        <v>0</v>
      </c>
      <c r="F114" s="68">
        <f t="shared" si="22"/>
        <v>0</v>
      </c>
      <c r="G114" s="68">
        <f t="shared" si="23"/>
        <v>0</v>
      </c>
      <c r="H114" s="68">
        <f t="shared" si="24"/>
        <v>0</v>
      </c>
      <c r="I114" s="68">
        <f t="shared" si="25"/>
        <v>0</v>
      </c>
      <c r="J114" s="68">
        <f t="shared" si="26"/>
        <v>0</v>
      </c>
      <c r="K114" s="68">
        <f t="shared" si="27"/>
        <v>0</v>
      </c>
      <c r="L114" s="68">
        <f t="shared" si="28"/>
        <v>0</v>
      </c>
      <c r="M114" s="68">
        <f t="shared" ca="1" si="29"/>
        <v>-3.705107576470635E-2</v>
      </c>
      <c r="N114" s="68">
        <f t="shared" ca="1" si="30"/>
        <v>0</v>
      </c>
      <c r="O114" s="96">
        <f t="shared" ca="1" si="31"/>
        <v>0</v>
      </c>
      <c r="P114" s="68">
        <f t="shared" ca="1" si="32"/>
        <v>0</v>
      </c>
      <c r="Q114" s="68">
        <f t="shared" ca="1" si="33"/>
        <v>0</v>
      </c>
      <c r="R114" s="31">
        <f t="shared" ca="1" si="34"/>
        <v>3.705107576470635E-2</v>
      </c>
    </row>
    <row r="115" spans="1:18" x14ac:dyDescent="0.2">
      <c r="A115" s="76"/>
      <c r="B115" s="76"/>
      <c r="C115" s="76"/>
      <c r="D115" s="77">
        <f t="shared" si="20"/>
        <v>0</v>
      </c>
      <c r="E115" s="77">
        <f t="shared" si="21"/>
        <v>0</v>
      </c>
      <c r="F115" s="68">
        <f t="shared" si="22"/>
        <v>0</v>
      </c>
      <c r="G115" s="68">
        <f t="shared" si="23"/>
        <v>0</v>
      </c>
      <c r="H115" s="68">
        <f t="shared" si="24"/>
        <v>0</v>
      </c>
      <c r="I115" s="68">
        <f t="shared" si="25"/>
        <v>0</v>
      </c>
      <c r="J115" s="68">
        <f t="shared" si="26"/>
        <v>0</v>
      </c>
      <c r="K115" s="68">
        <f t="shared" si="27"/>
        <v>0</v>
      </c>
      <c r="L115" s="68">
        <f t="shared" si="28"/>
        <v>0</v>
      </c>
      <c r="M115" s="68">
        <f t="shared" ca="1" si="29"/>
        <v>-3.705107576470635E-2</v>
      </c>
      <c r="N115" s="68">
        <f t="shared" ca="1" si="30"/>
        <v>0</v>
      </c>
      <c r="O115" s="96">
        <f t="shared" ca="1" si="31"/>
        <v>0</v>
      </c>
      <c r="P115" s="68">
        <f t="shared" ca="1" si="32"/>
        <v>0</v>
      </c>
      <c r="Q115" s="68">
        <f t="shared" ca="1" si="33"/>
        <v>0</v>
      </c>
      <c r="R115" s="31">
        <f t="shared" ca="1" si="34"/>
        <v>3.705107576470635E-2</v>
      </c>
    </row>
    <row r="116" spans="1:18" x14ac:dyDescent="0.2">
      <c r="A116" s="76"/>
      <c r="B116" s="76"/>
      <c r="C116" s="100"/>
      <c r="D116" s="77">
        <f t="shared" si="20"/>
        <v>0</v>
      </c>
      <c r="E116" s="77">
        <f t="shared" si="21"/>
        <v>0</v>
      </c>
      <c r="F116" s="68">
        <f t="shared" si="22"/>
        <v>0</v>
      </c>
      <c r="G116" s="68">
        <f t="shared" si="23"/>
        <v>0</v>
      </c>
      <c r="H116" s="68">
        <f t="shared" si="24"/>
        <v>0</v>
      </c>
      <c r="I116" s="68">
        <f t="shared" si="25"/>
        <v>0</v>
      </c>
      <c r="J116" s="68">
        <f t="shared" si="26"/>
        <v>0</v>
      </c>
      <c r="K116" s="68">
        <f t="shared" si="27"/>
        <v>0</v>
      </c>
      <c r="L116" s="68">
        <f t="shared" si="28"/>
        <v>0</v>
      </c>
      <c r="M116" s="68">
        <f t="shared" ca="1" si="29"/>
        <v>-3.705107576470635E-2</v>
      </c>
      <c r="N116" s="68">
        <f t="shared" ca="1" si="30"/>
        <v>0</v>
      </c>
      <c r="O116" s="96">
        <f t="shared" ca="1" si="31"/>
        <v>0</v>
      </c>
      <c r="P116" s="68">
        <f t="shared" ca="1" si="32"/>
        <v>0</v>
      </c>
      <c r="Q116" s="68">
        <f t="shared" ca="1" si="33"/>
        <v>0</v>
      </c>
      <c r="R116" s="31">
        <f t="shared" ca="1" si="34"/>
        <v>3.705107576470635E-2</v>
      </c>
    </row>
    <row r="117" spans="1:18" x14ac:dyDescent="0.2">
      <c r="A117" s="76"/>
      <c r="B117" s="76"/>
      <c r="C117" s="76"/>
      <c r="D117" s="77">
        <f t="shared" si="20"/>
        <v>0</v>
      </c>
      <c r="E117" s="77">
        <f t="shared" si="21"/>
        <v>0</v>
      </c>
      <c r="F117" s="68">
        <f t="shared" si="22"/>
        <v>0</v>
      </c>
      <c r="G117" s="68">
        <f t="shared" si="23"/>
        <v>0</v>
      </c>
      <c r="H117" s="68">
        <f t="shared" si="24"/>
        <v>0</v>
      </c>
      <c r="I117" s="68">
        <f t="shared" si="25"/>
        <v>0</v>
      </c>
      <c r="J117" s="68">
        <f t="shared" si="26"/>
        <v>0</v>
      </c>
      <c r="K117" s="68">
        <f t="shared" si="27"/>
        <v>0</v>
      </c>
      <c r="L117" s="68">
        <f t="shared" si="28"/>
        <v>0</v>
      </c>
      <c r="M117" s="68">
        <f t="shared" ca="1" si="29"/>
        <v>-3.705107576470635E-2</v>
      </c>
      <c r="N117" s="68">
        <f t="shared" ca="1" si="30"/>
        <v>0</v>
      </c>
      <c r="O117" s="96">
        <f t="shared" ca="1" si="31"/>
        <v>0</v>
      </c>
      <c r="P117" s="68">
        <f t="shared" ca="1" si="32"/>
        <v>0</v>
      </c>
      <c r="Q117" s="68">
        <f t="shared" ca="1" si="33"/>
        <v>0</v>
      </c>
      <c r="R117" s="31">
        <f t="shared" ca="1" si="34"/>
        <v>3.705107576470635E-2</v>
      </c>
    </row>
    <row r="118" spans="1:18" x14ac:dyDescent="0.2">
      <c r="A118" s="76"/>
      <c r="B118" s="76"/>
      <c r="C118" s="76"/>
      <c r="D118" s="77">
        <f t="shared" si="20"/>
        <v>0</v>
      </c>
      <c r="E118" s="77">
        <f t="shared" si="21"/>
        <v>0</v>
      </c>
      <c r="F118" s="68">
        <f t="shared" si="22"/>
        <v>0</v>
      </c>
      <c r="G118" s="68">
        <f t="shared" si="23"/>
        <v>0</v>
      </c>
      <c r="H118" s="68">
        <f t="shared" si="24"/>
        <v>0</v>
      </c>
      <c r="I118" s="68">
        <f t="shared" si="25"/>
        <v>0</v>
      </c>
      <c r="J118" s="68">
        <f t="shared" si="26"/>
        <v>0</v>
      </c>
      <c r="K118" s="68">
        <f t="shared" si="27"/>
        <v>0</v>
      </c>
      <c r="L118" s="68">
        <f t="shared" si="28"/>
        <v>0</v>
      </c>
      <c r="M118" s="68">
        <f t="shared" ca="1" si="29"/>
        <v>-3.705107576470635E-2</v>
      </c>
      <c r="N118" s="68">
        <f t="shared" ca="1" si="30"/>
        <v>0</v>
      </c>
      <c r="O118" s="96">
        <f t="shared" ca="1" si="31"/>
        <v>0</v>
      </c>
      <c r="P118" s="68">
        <f t="shared" ca="1" si="32"/>
        <v>0</v>
      </c>
      <c r="Q118" s="68">
        <f t="shared" ca="1" si="33"/>
        <v>0</v>
      </c>
      <c r="R118" s="31">
        <f t="shared" ca="1" si="34"/>
        <v>3.705107576470635E-2</v>
      </c>
    </row>
    <row r="119" spans="1:18" x14ac:dyDescent="0.2">
      <c r="A119" s="76"/>
      <c r="B119" s="76"/>
      <c r="C119" s="100"/>
      <c r="D119" s="77">
        <f t="shared" si="20"/>
        <v>0</v>
      </c>
      <c r="E119" s="77">
        <f t="shared" si="21"/>
        <v>0</v>
      </c>
      <c r="F119" s="68">
        <f t="shared" si="22"/>
        <v>0</v>
      </c>
      <c r="G119" s="68">
        <f t="shared" si="23"/>
        <v>0</v>
      </c>
      <c r="H119" s="68">
        <f t="shared" si="24"/>
        <v>0</v>
      </c>
      <c r="I119" s="68">
        <f t="shared" si="25"/>
        <v>0</v>
      </c>
      <c r="J119" s="68">
        <f t="shared" si="26"/>
        <v>0</v>
      </c>
      <c r="K119" s="68">
        <f t="shared" si="27"/>
        <v>0</v>
      </c>
      <c r="L119" s="68">
        <f t="shared" si="28"/>
        <v>0</v>
      </c>
      <c r="M119" s="68">
        <f t="shared" ca="1" si="29"/>
        <v>-3.705107576470635E-2</v>
      </c>
      <c r="N119" s="68">
        <f t="shared" ca="1" si="30"/>
        <v>0</v>
      </c>
      <c r="O119" s="96">
        <f t="shared" ca="1" si="31"/>
        <v>0</v>
      </c>
      <c r="P119" s="68">
        <f t="shared" ca="1" si="32"/>
        <v>0</v>
      </c>
      <c r="Q119" s="68">
        <f t="shared" ca="1" si="33"/>
        <v>0</v>
      </c>
      <c r="R119" s="31">
        <f t="shared" ca="1" si="34"/>
        <v>3.705107576470635E-2</v>
      </c>
    </row>
    <row r="120" spans="1:18" x14ac:dyDescent="0.2">
      <c r="A120" s="76"/>
      <c r="B120" s="76"/>
      <c r="C120" s="76"/>
      <c r="D120" s="77">
        <f t="shared" si="20"/>
        <v>0</v>
      </c>
      <c r="E120" s="77">
        <f t="shared" si="21"/>
        <v>0</v>
      </c>
      <c r="F120" s="68">
        <f t="shared" si="22"/>
        <v>0</v>
      </c>
      <c r="G120" s="68">
        <f t="shared" si="23"/>
        <v>0</v>
      </c>
      <c r="H120" s="68">
        <f t="shared" si="24"/>
        <v>0</v>
      </c>
      <c r="I120" s="68">
        <f t="shared" si="25"/>
        <v>0</v>
      </c>
      <c r="J120" s="68">
        <f t="shared" si="26"/>
        <v>0</v>
      </c>
      <c r="K120" s="68">
        <f t="shared" si="27"/>
        <v>0</v>
      </c>
      <c r="L120" s="68">
        <f t="shared" si="28"/>
        <v>0</v>
      </c>
      <c r="M120" s="68">
        <f t="shared" ca="1" si="29"/>
        <v>-3.705107576470635E-2</v>
      </c>
      <c r="N120" s="68">
        <f t="shared" ca="1" si="30"/>
        <v>0</v>
      </c>
      <c r="O120" s="96">
        <f t="shared" ca="1" si="31"/>
        <v>0</v>
      </c>
      <c r="P120" s="68">
        <f t="shared" ca="1" si="32"/>
        <v>0</v>
      </c>
      <c r="Q120" s="68">
        <f t="shared" ca="1" si="33"/>
        <v>0</v>
      </c>
      <c r="R120" s="31">
        <f t="shared" ca="1" si="34"/>
        <v>3.705107576470635E-2</v>
      </c>
    </row>
    <row r="121" spans="1:18" x14ac:dyDescent="0.2">
      <c r="A121" s="76"/>
      <c r="B121" s="76"/>
      <c r="C121" s="76"/>
      <c r="D121" s="77">
        <f t="shared" si="20"/>
        <v>0</v>
      </c>
      <c r="E121" s="77">
        <f t="shared" si="21"/>
        <v>0</v>
      </c>
      <c r="F121" s="68">
        <f t="shared" si="22"/>
        <v>0</v>
      </c>
      <c r="G121" s="68">
        <f t="shared" si="23"/>
        <v>0</v>
      </c>
      <c r="H121" s="68">
        <f t="shared" si="24"/>
        <v>0</v>
      </c>
      <c r="I121" s="68">
        <f t="shared" si="25"/>
        <v>0</v>
      </c>
      <c r="J121" s="68">
        <f t="shared" si="26"/>
        <v>0</v>
      </c>
      <c r="K121" s="68">
        <f t="shared" si="27"/>
        <v>0</v>
      </c>
      <c r="L121" s="68">
        <f t="shared" si="28"/>
        <v>0</v>
      </c>
      <c r="M121" s="68">
        <f t="shared" ca="1" si="29"/>
        <v>-3.705107576470635E-2</v>
      </c>
      <c r="N121" s="68">
        <f t="shared" ca="1" si="30"/>
        <v>0</v>
      </c>
      <c r="O121" s="96">
        <f t="shared" ca="1" si="31"/>
        <v>0</v>
      </c>
      <c r="P121" s="68">
        <f t="shared" ca="1" si="32"/>
        <v>0</v>
      </c>
      <c r="Q121" s="68">
        <f t="shared" ca="1" si="33"/>
        <v>0</v>
      </c>
      <c r="R121" s="31">
        <f t="shared" ca="1" si="34"/>
        <v>3.705107576470635E-2</v>
      </c>
    </row>
    <row r="122" spans="1:18" x14ac:dyDescent="0.2">
      <c r="A122" s="76"/>
      <c r="B122" s="76"/>
      <c r="C122" s="76"/>
      <c r="D122" s="77">
        <f t="shared" si="20"/>
        <v>0</v>
      </c>
      <c r="E122" s="77">
        <f t="shared" si="21"/>
        <v>0</v>
      </c>
      <c r="F122" s="68">
        <f t="shared" si="22"/>
        <v>0</v>
      </c>
      <c r="G122" s="68">
        <f t="shared" si="23"/>
        <v>0</v>
      </c>
      <c r="H122" s="68">
        <f t="shared" si="24"/>
        <v>0</v>
      </c>
      <c r="I122" s="68">
        <f t="shared" si="25"/>
        <v>0</v>
      </c>
      <c r="J122" s="68">
        <f t="shared" si="26"/>
        <v>0</v>
      </c>
      <c r="K122" s="68">
        <f t="shared" si="27"/>
        <v>0</v>
      </c>
      <c r="L122" s="68">
        <f t="shared" si="28"/>
        <v>0</v>
      </c>
      <c r="M122" s="68">
        <f t="shared" ca="1" si="29"/>
        <v>-3.705107576470635E-2</v>
      </c>
      <c r="N122" s="68">
        <f t="shared" ca="1" si="30"/>
        <v>0</v>
      </c>
      <c r="O122" s="96">
        <f t="shared" ca="1" si="31"/>
        <v>0</v>
      </c>
      <c r="P122" s="68">
        <f t="shared" ca="1" si="32"/>
        <v>0</v>
      </c>
      <c r="Q122" s="68">
        <f t="shared" ca="1" si="33"/>
        <v>0</v>
      </c>
      <c r="R122" s="31">
        <f t="shared" ca="1" si="34"/>
        <v>3.705107576470635E-2</v>
      </c>
    </row>
    <row r="123" spans="1:18" x14ac:dyDescent="0.2">
      <c r="A123" s="76"/>
      <c r="B123" s="76"/>
      <c r="C123" s="76"/>
      <c r="D123" s="77">
        <f t="shared" si="20"/>
        <v>0</v>
      </c>
      <c r="E123" s="77">
        <f t="shared" si="21"/>
        <v>0</v>
      </c>
      <c r="F123" s="68">
        <f t="shared" si="22"/>
        <v>0</v>
      </c>
      <c r="G123" s="68">
        <f t="shared" si="23"/>
        <v>0</v>
      </c>
      <c r="H123" s="68">
        <f t="shared" si="24"/>
        <v>0</v>
      </c>
      <c r="I123" s="68">
        <f t="shared" si="25"/>
        <v>0</v>
      </c>
      <c r="J123" s="68">
        <f t="shared" si="26"/>
        <v>0</v>
      </c>
      <c r="K123" s="68">
        <f t="shared" si="27"/>
        <v>0</v>
      </c>
      <c r="L123" s="68">
        <f t="shared" si="28"/>
        <v>0</v>
      </c>
      <c r="M123" s="68">
        <f t="shared" ca="1" si="29"/>
        <v>-3.705107576470635E-2</v>
      </c>
      <c r="N123" s="68">
        <f t="shared" ca="1" si="30"/>
        <v>0</v>
      </c>
      <c r="O123" s="96">
        <f t="shared" ca="1" si="31"/>
        <v>0</v>
      </c>
      <c r="P123" s="68">
        <f t="shared" ca="1" si="32"/>
        <v>0</v>
      </c>
      <c r="Q123" s="68">
        <f t="shared" ca="1" si="33"/>
        <v>0</v>
      </c>
      <c r="R123" s="31">
        <f t="shared" ca="1" si="34"/>
        <v>3.705107576470635E-2</v>
      </c>
    </row>
    <row r="124" spans="1:18" x14ac:dyDescent="0.2">
      <c r="A124" s="76"/>
      <c r="B124" s="76"/>
      <c r="C124" s="76"/>
      <c r="D124" s="77">
        <f t="shared" si="20"/>
        <v>0</v>
      </c>
      <c r="E124" s="77">
        <f t="shared" si="21"/>
        <v>0</v>
      </c>
      <c r="F124" s="68">
        <f t="shared" si="22"/>
        <v>0</v>
      </c>
      <c r="G124" s="68">
        <f t="shared" si="23"/>
        <v>0</v>
      </c>
      <c r="H124" s="68">
        <f t="shared" si="24"/>
        <v>0</v>
      </c>
      <c r="I124" s="68">
        <f t="shared" si="25"/>
        <v>0</v>
      </c>
      <c r="J124" s="68">
        <f t="shared" si="26"/>
        <v>0</v>
      </c>
      <c r="K124" s="68">
        <f t="shared" si="27"/>
        <v>0</v>
      </c>
      <c r="L124" s="68">
        <f t="shared" si="28"/>
        <v>0</v>
      </c>
      <c r="M124" s="68">
        <f t="shared" ca="1" si="29"/>
        <v>-3.705107576470635E-2</v>
      </c>
      <c r="N124" s="68">
        <f t="shared" ca="1" si="30"/>
        <v>0</v>
      </c>
      <c r="O124" s="96">
        <f t="shared" ca="1" si="31"/>
        <v>0</v>
      </c>
      <c r="P124" s="68">
        <f t="shared" ca="1" si="32"/>
        <v>0</v>
      </c>
      <c r="Q124" s="68">
        <f t="shared" ca="1" si="33"/>
        <v>0</v>
      </c>
      <c r="R124" s="31">
        <f t="shared" ca="1" si="34"/>
        <v>3.705107576470635E-2</v>
      </c>
    </row>
    <row r="125" spans="1:18" x14ac:dyDescent="0.2">
      <c r="A125" s="76"/>
      <c r="B125" s="76"/>
      <c r="C125" s="76"/>
      <c r="D125" s="77">
        <f t="shared" si="20"/>
        <v>0</v>
      </c>
      <c r="E125" s="77">
        <f t="shared" si="21"/>
        <v>0</v>
      </c>
      <c r="F125" s="68">
        <f t="shared" si="22"/>
        <v>0</v>
      </c>
      <c r="G125" s="68">
        <f t="shared" si="23"/>
        <v>0</v>
      </c>
      <c r="H125" s="68">
        <f t="shared" si="24"/>
        <v>0</v>
      </c>
      <c r="I125" s="68">
        <f t="shared" si="25"/>
        <v>0</v>
      </c>
      <c r="J125" s="68">
        <f t="shared" si="26"/>
        <v>0</v>
      </c>
      <c r="K125" s="68">
        <f t="shared" si="27"/>
        <v>0</v>
      </c>
      <c r="L125" s="68">
        <f t="shared" si="28"/>
        <v>0</v>
      </c>
      <c r="M125" s="68">
        <f t="shared" ca="1" si="29"/>
        <v>-3.705107576470635E-2</v>
      </c>
      <c r="N125" s="68">
        <f t="shared" ca="1" si="30"/>
        <v>0</v>
      </c>
      <c r="O125" s="96">
        <f t="shared" ca="1" si="31"/>
        <v>0</v>
      </c>
      <c r="P125" s="68">
        <f t="shared" ca="1" si="32"/>
        <v>0</v>
      </c>
      <c r="Q125" s="68">
        <f t="shared" ca="1" si="33"/>
        <v>0</v>
      </c>
      <c r="R125" s="31">
        <f t="shared" ca="1" si="34"/>
        <v>3.705107576470635E-2</v>
      </c>
    </row>
    <row r="126" spans="1:18" x14ac:dyDescent="0.2">
      <c r="A126" s="76"/>
      <c r="B126" s="76"/>
      <c r="C126" s="76"/>
      <c r="D126" s="77">
        <f t="shared" si="20"/>
        <v>0</v>
      </c>
      <c r="E126" s="77">
        <f t="shared" si="21"/>
        <v>0</v>
      </c>
      <c r="F126" s="68">
        <f t="shared" si="22"/>
        <v>0</v>
      </c>
      <c r="G126" s="68">
        <f t="shared" si="23"/>
        <v>0</v>
      </c>
      <c r="H126" s="68">
        <f t="shared" si="24"/>
        <v>0</v>
      </c>
      <c r="I126" s="68">
        <f t="shared" si="25"/>
        <v>0</v>
      </c>
      <c r="J126" s="68">
        <f t="shared" si="26"/>
        <v>0</v>
      </c>
      <c r="K126" s="68">
        <f t="shared" si="27"/>
        <v>0</v>
      </c>
      <c r="L126" s="68">
        <f t="shared" si="28"/>
        <v>0</v>
      </c>
      <c r="M126" s="68">
        <f t="shared" ca="1" si="29"/>
        <v>-3.705107576470635E-2</v>
      </c>
      <c r="N126" s="68">
        <f t="shared" ca="1" si="30"/>
        <v>0</v>
      </c>
      <c r="O126" s="96">
        <f t="shared" ca="1" si="31"/>
        <v>0</v>
      </c>
      <c r="P126" s="68">
        <f t="shared" ca="1" si="32"/>
        <v>0</v>
      </c>
      <c r="Q126" s="68">
        <f t="shared" ca="1" si="33"/>
        <v>0</v>
      </c>
      <c r="R126" s="31">
        <f t="shared" ca="1" si="34"/>
        <v>3.705107576470635E-2</v>
      </c>
    </row>
    <row r="127" spans="1:18" x14ac:dyDescent="0.2">
      <c r="A127" s="76"/>
      <c r="B127" s="76"/>
      <c r="C127" s="76"/>
      <c r="D127" s="77">
        <f t="shared" si="20"/>
        <v>0</v>
      </c>
      <c r="E127" s="77">
        <f t="shared" si="21"/>
        <v>0</v>
      </c>
      <c r="F127" s="68">
        <f t="shared" si="22"/>
        <v>0</v>
      </c>
      <c r="G127" s="68">
        <f t="shared" si="23"/>
        <v>0</v>
      </c>
      <c r="H127" s="68">
        <f t="shared" si="24"/>
        <v>0</v>
      </c>
      <c r="I127" s="68">
        <f t="shared" si="25"/>
        <v>0</v>
      </c>
      <c r="J127" s="68">
        <f t="shared" si="26"/>
        <v>0</v>
      </c>
      <c r="K127" s="68">
        <f t="shared" si="27"/>
        <v>0</v>
      </c>
      <c r="L127" s="68">
        <f t="shared" si="28"/>
        <v>0</v>
      </c>
      <c r="M127" s="68">
        <f t="shared" ca="1" si="29"/>
        <v>-3.705107576470635E-2</v>
      </c>
      <c r="N127" s="68">
        <f t="shared" ca="1" si="30"/>
        <v>0</v>
      </c>
      <c r="O127" s="96">
        <f t="shared" ca="1" si="31"/>
        <v>0</v>
      </c>
      <c r="P127" s="68">
        <f t="shared" ca="1" si="32"/>
        <v>0</v>
      </c>
      <c r="Q127" s="68">
        <f t="shared" ca="1" si="33"/>
        <v>0</v>
      </c>
      <c r="R127" s="31">
        <f t="shared" ca="1" si="34"/>
        <v>3.705107576470635E-2</v>
      </c>
    </row>
    <row r="128" spans="1:18" x14ac:dyDescent="0.2">
      <c r="A128" s="76"/>
      <c r="B128" s="76"/>
      <c r="C128" s="76"/>
      <c r="D128" s="77">
        <f t="shared" si="20"/>
        <v>0</v>
      </c>
      <c r="E128" s="77">
        <f t="shared" si="21"/>
        <v>0</v>
      </c>
      <c r="F128" s="68">
        <f t="shared" si="22"/>
        <v>0</v>
      </c>
      <c r="G128" s="68">
        <f t="shared" si="23"/>
        <v>0</v>
      </c>
      <c r="H128" s="68">
        <f t="shared" si="24"/>
        <v>0</v>
      </c>
      <c r="I128" s="68">
        <f t="shared" si="25"/>
        <v>0</v>
      </c>
      <c r="J128" s="68">
        <f t="shared" si="26"/>
        <v>0</v>
      </c>
      <c r="K128" s="68">
        <f t="shared" si="27"/>
        <v>0</v>
      </c>
      <c r="L128" s="68">
        <f t="shared" si="28"/>
        <v>0</v>
      </c>
      <c r="M128" s="68">
        <f t="shared" ca="1" si="29"/>
        <v>-3.705107576470635E-2</v>
      </c>
      <c r="N128" s="68">
        <f t="shared" ca="1" si="30"/>
        <v>0</v>
      </c>
      <c r="O128" s="96">
        <f t="shared" ca="1" si="31"/>
        <v>0</v>
      </c>
      <c r="P128" s="68">
        <f t="shared" ca="1" si="32"/>
        <v>0</v>
      </c>
      <c r="Q128" s="68">
        <f t="shared" ca="1" si="33"/>
        <v>0</v>
      </c>
      <c r="R128" s="31">
        <f t="shared" ca="1" si="34"/>
        <v>3.705107576470635E-2</v>
      </c>
    </row>
    <row r="129" spans="1:18" x14ac:dyDescent="0.2">
      <c r="A129" s="76"/>
      <c r="B129" s="76"/>
      <c r="C129" s="76"/>
      <c r="D129" s="77">
        <f t="shared" si="20"/>
        <v>0</v>
      </c>
      <c r="E129" s="77">
        <f t="shared" si="21"/>
        <v>0</v>
      </c>
      <c r="F129" s="68">
        <f t="shared" si="22"/>
        <v>0</v>
      </c>
      <c r="G129" s="68">
        <f t="shared" si="23"/>
        <v>0</v>
      </c>
      <c r="H129" s="68">
        <f t="shared" si="24"/>
        <v>0</v>
      </c>
      <c r="I129" s="68">
        <f t="shared" si="25"/>
        <v>0</v>
      </c>
      <c r="J129" s="68">
        <f t="shared" si="26"/>
        <v>0</v>
      </c>
      <c r="K129" s="68">
        <f t="shared" si="27"/>
        <v>0</v>
      </c>
      <c r="L129" s="68">
        <f t="shared" si="28"/>
        <v>0</v>
      </c>
      <c r="M129" s="68">
        <f t="shared" ca="1" si="29"/>
        <v>-3.705107576470635E-2</v>
      </c>
      <c r="N129" s="68">
        <f t="shared" ca="1" si="30"/>
        <v>0</v>
      </c>
      <c r="O129" s="96">
        <f t="shared" ca="1" si="31"/>
        <v>0</v>
      </c>
      <c r="P129" s="68">
        <f t="shared" ca="1" si="32"/>
        <v>0</v>
      </c>
      <c r="Q129" s="68">
        <f t="shared" ca="1" si="33"/>
        <v>0</v>
      </c>
      <c r="R129" s="31">
        <f t="shared" ca="1" si="34"/>
        <v>3.705107576470635E-2</v>
      </c>
    </row>
    <row r="130" spans="1:18" x14ac:dyDescent="0.2">
      <c r="A130" s="76"/>
      <c r="B130" s="76"/>
      <c r="C130" s="76"/>
      <c r="D130" s="77">
        <f t="shared" si="20"/>
        <v>0</v>
      </c>
      <c r="E130" s="77">
        <f t="shared" si="21"/>
        <v>0</v>
      </c>
      <c r="F130" s="68">
        <f t="shared" si="22"/>
        <v>0</v>
      </c>
      <c r="G130" s="68">
        <f t="shared" si="23"/>
        <v>0</v>
      </c>
      <c r="H130" s="68">
        <f t="shared" si="24"/>
        <v>0</v>
      </c>
      <c r="I130" s="68">
        <f t="shared" si="25"/>
        <v>0</v>
      </c>
      <c r="J130" s="68">
        <f t="shared" si="26"/>
        <v>0</v>
      </c>
      <c r="K130" s="68">
        <f t="shared" si="27"/>
        <v>0</v>
      </c>
      <c r="L130" s="68">
        <f t="shared" si="28"/>
        <v>0</v>
      </c>
      <c r="M130" s="68">
        <f t="shared" ca="1" si="29"/>
        <v>-3.705107576470635E-2</v>
      </c>
      <c r="N130" s="68">
        <f t="shared" ca="1" si="30"/>
        <v>0</v>
      </c>
      <c r="O130" s="96">
        <f t="shared" ca="1" si="31"/>
        <v>0</v>
      </c>
      <c r="P130" s="68">
        <f t="shared" ca="1" si="32"/>
        <v>0</v>
      </c>
      <c r="Q130" s="68">
        <f t="shared" ca="1" si="33"/>
        <v>0</v>
      </c>
      <c r="R130" s="31">
        <f t="shared" ca="1" si="34"/>
        <v>3.705107576470635E-2</v>
      </c>
    </row>
    <row r="131" spans="1:18" x14ac:dyDescent="0.2">
      <c r="A131" s="76"/>
      <c r="B131" s="76"/>
      <c r="C131" s="76"/>
      <c r="D131" s="77">
        <f t="shared" si="20"/>
        <v>0</v>
      </c>
      <c r="E131" s="77">
        <f t="shared" si="21"/>
        <v>0</v>
      </c>
      <c r="F131" s="68">
        <f t="shared" si="22"/>
        <v>0</v>
      </c>
      <c r="G131" s="68">
        <f t="shared" si="23"/>
        <v>0</v>
      </c>
      <c r="H131" s="68">
        <f t="shared" si="24"/>
        <v>0</v>
      </c>
      <c r="I131" s="68">
        <f t="shared" si="25"/>
        <v>0</v>
      </c>
      <c r="J131" s="68">
        <f t="shared" si="26"/>
        <v>0</v>
      </c>
      <c r="K131" s="68">
        <f t="shared" si="27"/>
        <v>0</v>
      </c>
      <c r="L131" s="68">
        <f t="shared" si="28"/>
        <v>0</v>
      </c>
      <c r="M131" s="68">
        <f t="shared" ca="1" si="29"/>
        <v>-3.705107576470635E-2</v>
      </c>
      <c r="N131" s="68">
        <f t="shared" ca="1" si="30"/>
        <v>0</v>
      </c>
      <c r="O131" s="96">
        <f t="shared" ca="1" si="31"/>
        <v>0</v>
      </c>
      <c r="P131" s="68">
        <f t="shared" ca="1" si="32"/>
        <v>0</v>
      </c>
      <c r="Q131" s="68">
        <f t="shared" ca="1" si="33"/>
        <v>0</v>
      </c>
      <c r="R131" s="31">
        <f t="shared" ca="1" si="34"/>
        <v>3.705107576470635E-2</v>
      </c>
    </row>
    <row r="132" spans="1:18" x14ac:dyDescent="0.2">
      <c r="A132" s="76"/>
      <c r="B132" s="76"/>
      <c r="C132" s="76"/>
      <c r="D132" s="77">
        <f t="shared" si="20"/>
        <v>0</v>
      </c>
      <c r="E132" s="77">
        <f t="shared" si="21"/>
        <v>0</v>
      </c>
      <c r="F132" s="68">
        <f t="shared" si="22"/>
        <v>0</v>
      </c>
      <c r="G132" s="68">
        <f t="shared" si="23"/>
        <v>0</v>
      </c>
      <c r="H132" s="68">
        <f t="shared" si="24"/>
        <v>0</v>
      </c>
      <c r="I132" s="68">
        <f t="shared" si="25"/>
        <v>0</v>
      </c>
      <c r="J132" s="68">
        <f t="shared" si="26"/>
        <v>0</v>
      </c>
      <c r="K132" s="68">
        <f t="shared" si="27"/>
        <v>0</v>
      </c>
      <c r="L132" s="68">
        <f t="shared" si="28"/>
        <v>0</v>
      </c>
      <c r="M132" s="68">
        <f t="shared" ca="1" si="29"/>
        <v>-3.705107576470635E-2</v>
      </c>
      <c r="N132" s="68">
        <f t="shared" ca="1" si="30"/>
        <v>0</v>
      </c>
      <c r="O132" s="96">
        <f t="shared" ca="1" si="31"/>
        <v>0</v>
      </c>
      <c r="P132" s="68">
        <f t="shared" ca="1" si="32"/>
        <v>0</v>
      </c>
      <c r="Q132" s="68">
        <f t="shared" ca="1" si="33"/>
        <v>0</v>
      </c>
      <c r="R132" s="31">
        <f t="shared" ca="1" si="34"/>
        <v>3.705107576470635E-2</v>
      </c>
    </row>
    <row r="133" spans="1:18" x14ac:dyDescent="0.2">
      <c r="A133" s="76"/>
      <c r="B133" s="76"/>
      <c r="C133" s="76"/>
      <c r="D133" s="77">
        <f t="shared" si="20"/>
        <v>0</v>
      </c>
      <c r="E133" s="77">
        <f t="shared" si="21"/>
        <v>0</v>
      </c>
      <c r="F133" s="68">
        <f t="shared" si="22"/>
        <v>0</v>
      </c>
      <c r="G133" s="68">
        <f t="shared" si="23"/>
        <v>0</v>
      </c>
      <c r="H133" s="68">
        <f t="shared" si="24"/>
        <v>0</v>
      </c>
      <c r="I133" s="68">
        <f t="shared" si="25"/>
        <v>0</v>
      </c>
      <c r="J133" s="68">
        <f t="shared" si="26"/>
        <v>0</v>
      </c>
      <c r="K133" s="68">
        <f t="shared" si="27"/>
        <v>0</v>
      </c>
      <c r="L133" s="68">
        <f t="shared" si="28"/>
        <v>0</v>
      </c>
      <c r="M133" s="68">
        <f t="shared" ca="1" si="29"/>
        <v>-3.705107576470635E-2</v>
      </c>
      <c r="N133" s="68">
        <f t="shared" ca="1" si="30"/>
        <v>0</v>
      </c>
      <c r="O133" s="96">
        <f t="shared" ca="1" si="31"/>
        <v>0</v>
      </c>
      <c r="P133" s="68">
        <f t="shared" ca="1" si="32"/>
        <v>0</v>
      </c>
      <c r="Q133" s="68">
        <f t="shared" ca="1" si="33"/>
        <v>0</v>
      </c>
      <c r="R133" s="31">
        <f t="shared" ca="1" si="34"/>
        <v>3.705107576470635E-2</v>
      </c>
    </row>
    <row r="134" spans="1:18" x14ac:dyDescent="0.2">
      <c r="A134" s="76"/>
      <c r="B134" s="76"/>
      <c r="C134" s="76"/>
      <c r="D134" s="77">
        <f t="shared" si="20"/>
        <v>0</v>
      </c>
      <c r="E134" s="77">
        <f t="shared" si="21"/>
        <v>0</v>
      </c>
      <c r="F134" s="68">
        <f t="shared" si="22"/>
        <v>0</v>
      </c>
      <c r="G134" s="68">
        <f t="shared" si="23"/>
        <v>0</v>
      </c>
      <c r="H134" s="68">
        <f t="shared" si="24"/>
        <v>0</v>
      </c>
      <c r="I134" s="68">
        <f t="shared" si="25"/>
        <v>0</v>
      </c>
      <c r="J134" s="68">
        <f t="shared" si="26"/>
        <v>0</v>
      </c>
      <c r="K134" s="68">
        <f t="shared" si="27"/>
        <v>0</v>
      </c>
      <c r="L134" s="68">
        <f t="shared" si="28"/>
        <v>0</v>
      </c>
      <c r="M134" s="68">
        <f t="shared" ca="1" si="29"/>
        <v>-3.705107576470635E-2</v>
      </c>
      <c r="N134" s="68">
        <f t="shared" ca="1" si="30"/>
        <v>0</v>
      </c>
      <c r="O134" s="96">
        <f t="shared" ca="1" si="31"/>
        <v>0</v>
      </c>
      <c r="P134" s="68">
        <f t="shared" ca="1" si="32"/>
        <v>0</v>
      </c>
      <c r="Q134" s="68">
        <f t="shared" ca="1" si="33"/>
        <v>0</v>
      </c>
      <c r="R134" s="31">
        <f t="shared" ca="1" si="34"/>
        <v>3.705107576470635E-2</v>
      </c>
    </row>
    <row r="135" spans="1:18" x14ac:dyDescent="0.2">
      <c r="A135" s="76"/>
      <c r="B135" s="76"/>
      <c r="C135" s="76"/>
      <c r="D135" s="77">
        <f t="shared" si="20"/>
        <v>0</v>
      </c>
      <c r="E135" s="77">
        <f t="shared" si="21"/>
        <v>0</v>
      </c>
      <c r="F135" s="68">
        <f t="shared" si="22"/>
        <v>0</v>
      </c>
      <c r="G135" s="68">
        <f t="shared" si="23"/>
        <v>0</v>
      </c>
      <c r="H135" s="68">
        <f t="shared" si="24"/>
        <v>0</v>
      </c>
      <c r="I135" s="68">
        <f t="shared" si="25"/>
        <v>0</v>
      </c>
      <c r="J135" s="68">
        <f t="shared" si="26"/>
        <v>0</v>
      </c>
      <c r="K135" s="68">
        <f t="shared" si="27"/>
        <v>0</v>
      </c>
      <c r="L135" s="68">
        <f t="shared" si="28"/>
        <v>0</v>
      </c>
      <c r="M135" s="68">
        <f t="shared" ca="1" si="29"/>
        <v>-3.705107576470635E-2</v>
      </c>
      <c r="N135" s="68">
        <f t="shared" ca="1" si="30"/>
        <v>0</v>
      </c>
      <c r="O135" s="96">
        <f t="shared" ca="1" si="31"/>
        <v>0</v>
      </c>
      <c r="P135" s="68">
        <f t="shared" ca="1" si="32"/>
        <v>0</v>
      </c>
      <c r="Q135" s="68">
        <f t="shared" ca="1" si="33"/>
        <v>0</v>
      </c>
      <c r="R135" s="31">
        <f t="shared" ca="1" si="34"/>
        <v>3.705107576470635E-2</v>
      </c>
    </row>
    <row r="136" spans="1:18" x14ac:dyDescent="0.2">
      <c r="A136" s="76"/>
      <c r="B136" s="76"/>
      <c r="C136" s="76"/>
      <c r="D136" s="77">
        <f t="shared" si="20"/>
        <v>0</v>
      </c>
      <c r="E136" s="77">
        <f t="shared" si="21"/>
        <v>0</v>
      </c>
      <c r="F136" s="68">
        <f t="shared" si="22"/>
        <v>0</v>
      </c>
      <c r="G136" s="68">
        <f t="shared" si="23"/>
        <v>0</v>
      </c>
      <c r="H136" s="68">
        <f t="shared" si="24"/>
        <v>0</v>
      </c>
      <c r="I136" s="68">
        <f t="shared" si="25"/>
        <v>0</v>
      </c>
      <c r="J136" s="68">
        <f t="shared" si="26"/>
        <v>0</v>
      </c>
      <c r="K136" s="68">
        <f t="shared" si="27"/>
        <v>0</v>
      </c>
      <c r="L136" s="68">
        <f t="shared" si="28"/>
        <v>0</v>
      </c>
      <c r="M136" s="68">
        <f t="shared" ca="1" si="29"/>
        <v>-3.705107576470635E-2</v>
      </c>
      <c r="N136" s="68">
        <f t="shared" ca="1" si="30"/>
        <v>0</v>
      </c>
      <c r="O136" s="96">
        <f t="shared" ca="1" si="31"/>
        <v>0</v>
      </c>
      <c r="P136" s="68">
        <f t="shared" ca="1" si="32"/>
        <v>0</v>
      </c>
      <c r="Q136" s="68">
        <f t="shared" ca="1" si="33"/>
        <v>0</v>
      </c>
      <c r="R136" s="31">
        <f t="shared" ca="1" si="34"/>
        <v>3.705107576470635E-2</v>
      </c>
    </row>
    <row r="137" spans="1:18" x14ac:dyDescent="0.2">
      <c r="A137" s="76"/>
      <c r="B137" s="76"/>
      <c r="C137" s="76"/>
      <c r="D137" s="77">
        <f t="shared" si="20"/>
        <v>0</v>
      </c>
      <c r="E137" s="77">
        <f t="shared" si="21"/>
        <v>0</v>
      </c>
      <c r="F137" s="68">
        <f t="shared" si="22"/>
        <v>0</v>
      </c>
      <c r="G137" s="68">
        <f t="shared" si="23"/>
        <v>0</v>
      </c>
      <c r="H137" s="68">
        <f t="shared" si="24"/>
        <v>0</v>
      </c>
      <c r="I137" s="68">
        <f t="shared" si="25"/>
        <v>0</v>
      </c>
      <c r="J137" s="68">
        <f t="shared" si="26"/>
        <v>0</v>
      </c>
      <c r="K137" s="68">
        <f t="shared" si="27"/>
        <v>0</v>
      </c>
      <c r="L137" s="68">
        <f t="shared" si="28"/>
        <v>0</v>
      </c>
      <c r="M137" s="68">
        <f t="shared" ca="1" si="29"/>
        <v>-3.705107576470635E-2</v>
      </c>
      <c r="N137" s="68">
        <f t="shared" ca="1" si="30"/>
        <v>0</v>
      </c>
      <c r="O137" s="96">
        <f t="shared" ca="1" si="31"/>
        <v>0</v>
      </c>
      <c r="P137" s="68">
        <f t="shared" ca="1" si="32"/>
        <v>0</v>
      </c>
      <c r="Q137" s="68">
        <f t="shared" ca="1" si="33"/>
        <v>0</v>
      </c>
      <c r="R137" s="31">
        <f t="shared" ca="1" si="34"/>
        <v>3.705107576470635E-2</v>
      </c>
    </row>
    <row r="138" spans="1:18" x14ac:dyDescent="0.2">
      <c r="A138" s="76"/>
      <c r="B138" s="76"/>
      <c r="C138" s="76"/>
      <c r="D138" s="77">
        <f t="shared" si="20"/>
        <v>0</v>
      </c>
      <c r="E138" s="77">
        <f t="shared" si="21"/>
        <v>0</v>
      </c>
      <c r="F138" s="68">
        <f t="shared" si="22"/>
        <v>0</v>
      </c>
      <c r="G138" s="68">
        <f t="shared" si="23"/>
        <v>0</v>
      </c>
      <c r="H138" s="68">
        <f t="shared" si="24"/>
        <v>0</v>
      </c>
      <c r="I138" s="68">
        <f t="shared" si="25"/>
        <v>0</v>
      </c>
      <c r="J138" s="68">
        <f t="shared" si="26"/>
        <v>0</v>
      </c>
      <c r="K138" s="68">
        <f t="shared" si="27"/>
        <v>0</v>
      </c>
      <c r="L138" s="68">
        <f t="shared" si="28"/>
        <v>0</v>
      </c>
      <c r="M138" s="68">
        <f t="shared" ca="1" si="29"/>
        <v>-3.705107576470635E-2</v>
      </c>
      <c r="N138" s="68">
        <f t="shared" ca="1" si="30"/>
        <v>0</v>
      </c>
      <c r="O138" s="96">
        <f t="shared" ca="1" si="31"/>
        <v>0</v>
      </c>
      <c r="P138" s="68">
        <f t="shared" ca="1" si="32"/>
        <v>0</v>
      </c>
      <c r="Q138" s="68">
        <f t="shared" ca="1" si="33"/>
        <v>0</v>
      </c>
      <c r="R138" s="31">
        <f t="shared" ca="1" si="34"/>
        <v>3.705107576470635E-2</v>
      </c>
    </row>
    <row r="139" spans="1:18" x14ac:dyDescent="0.2">
      <c r="A139" s="76"/>
      <c r="B139" s="76"/>
      <c r="C139" s="76"/>
      <c r="D139" s="77">
        <f t="shared" si="20"/>
        <v>0</v>
      </c>
      <c r="E139" s="77">
        <f t="shared" si="21"/>
        <v>0</v>
      </c>
      <c r="F139" s="68">
        <f t="shared" si="22"/>
        <v>0</v>
      </c>
      <c r="G139" s="68">
        <f t="shared" si="23"/>
        <v>0</v>
      </c>
      <c r="H139" s="68">
        <f t="shared" si="24"/>
        <v>0</v>
      </c>
      <c r="I139" s="68">
        <f t="shared" si="25"/>
        <v>0</v>
      </c>
      <c r="J139" s="68">
        <f t="shared" si="26"/>
        <v>0</v>
      </c>
      <c r="K139" s="68">
        <f t="shared" si="27"/>
        <v>0</v>
      </c>
      <c r="L139" s="68">
        <f t="shared" si="28"/>
        <v>0</v>
      </c>
      <c r="M139" s="68">
        <f t="shared" ca="1" si="29"/>
        <v>-3.705107576470635E-2</v>
      </c>
      <c r="N139" s="68">
        <f t="shared" ca="1" si="30"/>
        <v>0</v>
      </c>
      <c r="O139" s="96">
        <f t="shared" ca="1" si="31"/>
        <v>0</v>
      </c>
      <c r="P139" s="68">
        <f t="shared" ca="1" si="32"/>
        <v>0</v>
      </c>
      <c r="Q139" s="68">
        <f t="shared" ca="1" si="33"/>
        <v>0</v>
      </c>
      <c r="R139" s="31">
        <f t="shared" ca="1" si="34"/>
        <v>3.705107576470635E-2</v>
      </c>
    </row>
    <row r="140" spans="1:18" x14ac:dyDescent="0.2">
      <c r="A140" s="76"/>
      <c r="B140" s="76"/>
      <c r="C140" s="76"/>
      <c r="D140" s="77">
        <f t="shared" si="20"/>
        <v>0</v>
      </c>
      <c r="E140" s="77">
        <f t="shared" si="21"/>
        <v>0</v>
      </c>
      <c r="F140" s="68">
        <f t="shared" si="22"/>
        <v>0</v>
      </c>
      <c r="G140" s="68">
        <f t="shared" si="23"/>
        <v>0</v>
      </c>
      <c r="H140" s="68">
        <f t="shared" si="24"/>
        <v>0</v>
      </c>
      <c r="I140" s="68">
        <f t="shared" si="25"/>
        <v>0</v>
      </c>
      <c r="J140" s="68">
        <f t="shared" si="26"/>
        <v>0</v>
      </c>
      <c r="K140" s="68">
        <f t="shared" si="27"/>
        <v>0</v>
      </c>
      <c r="L140" s="68">
        <f t="shared" si="28"/>
        <v>0</v>
      </c>
      <c r="M140" s="68">
        <f t="shared" ca="1" si="29"/>
        <v>-3.705107576470635E-2</v>
      </c>
      <c r="N140" s="68">
        <f t="shared" ca="1" si="30"/>
        <v>0</v>
      </c>
      <c r="O140" s="96">
        <f t="shared" ca="1" si="31"/>
        <v>0</v>
      </c>
      <c r="P140" s="68">
        <f t="shared" ca="1" si="32"/>
        <v>0</v>
      </c>
      <c r="Q140" s="68">
        <f t="shared" ca="1" si="33"/>
        <v>0</v>
      </c>
      <c r="R140" s="31">
        <f t="shared" ca="1" si="34"/>
        <v>3.705107576470635E-2</v>
      </c>
    </row>
    <row r="141" spans="1:18" x14ac:dyDescent="0.2">
      <c r="A141" s="76"/>
      <c r="B141" s="76"/>
      <c r="C141" s="76"/>
      <c r="D141" s="77">
        <f t="shared" si="20"/>
        <v>0</v>
      </c>
      <c r="E141" s="77">
        <f t="shared" si="21"/>
        <v>0</v>
      </c>
      <c r="F141" s="68">
        <f t="shared" si="22"/>
        <v>0</v>
      </c>
      <c r="G141" s="68">
        <f t="shared" si="23"/>
        <v>0</v>
      </c>
      <c r="H141" s="68">
        <f t="shared" si="24"/>
        <v>0</v>
      </c>
      <c r="I141" s="68">
        <f t="shared" si="25"/>
        <v>0</v>
      </c>
      <c r="J141" s="68">
        <f t="shared" si="26"/>
        <v>0</v>
      </c>
      <c r="K141" s="68">
        <f t="shared" si="27"/>
        <v>0</v>
      </c>
      <c r="L141" s="68">
        <f t="shared" si="28"/>
        <v>0</v>
      </c>
      <c r="M141" s="68">
        <f t="shared" ca="1" si="29"/>
        <v>-3.705107576470635E-2</v>
      </c>
      <c r="N141" s="68">
        <f t="shared" ca="1" si="30"/>
        <v>0</v>
      </c>
      <c r="O141" s="96">
        <f t="shared" ca="1" si="31"/>
        <v>0</v>
      </c>
      <c r="P141" s="68">
        <f t="shared" ca="1" si="32"/>
        <v>0</v>
      </c>
      <c r="Q141" s="68">
        <f t="shared" ca="1" si="33"/>
        <v>0</v>
      </c>
      <c r="R141" s="31">
        <f t="shared" ca="1" si="34"/>
        <v>3.705107576470635E-2</v>
      </c>
    </row>
    <row r="142" spans="1:18" x14ac:dyDescent="0.2">
      <c r="A142" s="76"/>
      <c r="B142" s="76"/>
      <c r="C142" s="76"/>
      <c r="D142" s="77">
        <f t="shared" si="20"/>
        <v>0</v>
      </c>
      <c r="E142" s="77">
        <f t="shared" si="21"/>
        <v>0</v>
      </c>
      <c r="F142" s="68">
        <f t="shared" si="22"/>
        <v>0</v>
      </c>
      <c r="G142" s="68">
        <f t="shared" si="23"/>
        <v>0</v>
      </c>
      <c r="H142" s="68">
        <f t="shared" si="24"/>
        <v>0</v>
      </c>
      <c r="I142" s="68">
        <f t="shared" si="25"/>
        <v>0</v>
      </c>
      <c r="J142" s="68">
        <f t="shared" si="26"/>
        <v>0</v>
      </c>
      <c r="K142" s="68">
        <f t="shared" si="27"/>
        <v>0</v>
      </c>
      <c r="L142" s="68">
        <f t="shared" si="28"/>
        <v>0</v>
      </c>
      <c r="M142" s="68">
        <f t="shared" ca="1" si="29"/>
        <v>-3.705107576470635E-2</v>
      </c>
      <c r="N142" s="68">
        <f t="shared" ca="1" si="30"/>
        <v>0</v>
      </c>
      <c r="O142" s="96">
        <f t="shared" ca="1" si="31"/>
        <v>0</v>
      </c>
      <c r="P142" s="68">
        <f t="shared" ca="1" si="32"/>
        <v>0</v>
      </c>
      <c r="Q142" s="68">
        <f t="shared" ca="1" si="33"/>
        <v>0</v>
      </c>
      <c r="R142" s="31">
        <f t="shared" ca="1" si="34"/>
        <v>3.705107576470635E-2</v>
      </c>
    </row>
    <row r="143" spans="1:18" x14ac:dyDescent="0.2">
      <c r="A143" s="76"/>
      <c r="B143" s="76"/>
      <c r="C143" s="76"/>
      <c r="D143" s="77">
        <f t="shared" si="20"/>
        <v>0</v>
      </c>
      <c r="E143" s="77">
        <f t="shared" si="21"/>
        <v>0</v>
      </c>
      <c r="F143" s="68">
        <f t="shared" si="22"/>
        <v>0</v>
      </c>
      <c r="G143" s="68">
        <f t="shared" si="23"/>
        <v>0</v>
      </c>
      <c r="H143" s="68">
        <f t="shared" si="24"/>
        <v>0</v>
      </c>
      <c r="I143" s="68">
        <f t="shared" si="25"/>
        <v>0</v>
      </c>
      <c r="J143" s="68">
        <f t="shared" si="26"/>
        <v>0</v>
      </c>
      <c r="K143" s="68">
        <f t="shared" si="27"/>
        <v>0</v>
      </c>
      <c r="L143" s="68">
        <f t="shared" si="28"/>
        <v>0</v>
      </c>
      <c r="M143" s="68">
        <f t="shared" ca="1" si="29"/>
        <v>-3.705107576470635E-2</v>
      </c>
      <c r="N143" s="68">
        <f t="shared" ca="1" si="30"/>
        <v>0</v>
      </c>
      <c r="O143" s="96">
        <f t="shared" ca="1" si="31"/>
        <v>0</v>
      </c>
      <c r="P143" s="68">
        <f t="shared" ca="1" si="32"/>
        <v>0</v>
      </c>
      <c r="Q143" s="68">
        <f t="shared" ca="1" si="33"/>
        <v>0</v>
      </c>
      <c r="R143" s="31">
        <f t="shared" ca="1" si="34"/>
        <v>3.705107576470635E-2</v>
      </c>
    </row>
    <row r="144" spans="1:18" x14ac:dyDescent="0.2">
      <c r="A144" s="76"/>
      <c r="B144" s="76"/>
      <c r="C144" s="76"/>
      <c r="D144" s="77">
        <f t="shared" ref="D144:D207" si="35">A144/A$18</f>
        <v>0</v>
      </c>
      <c r="E144" s="77">
        <f t="shared" ref="E144:E207" si="36">B144/B$18</f>
        <v>0</v>
      </c>
      <c r="F144" s="68">
        <f t="shared" ref="F144:F207" si="37">$C144*D144</f>
        <v>0</v>
      </c>
      <c r="G144" s="68">
        <f t="shared" ref="G144:G207" si="38">$C144*E144</f>
        <v>0</v>
      </c>
      <c r="H144" s="68">
        <f t="shared" ref="H144:H207" si="39">C144*D144*D144</f>
        <v>0</v>
      </c>
      <c r="I144" s="68">
        <f t="shared" ref="I144:I207" si="40">C144*D144*D144*D144</f>
        <v>0</v>
      </c>
      <c r="J144" s="68">
        <f t="shared" ref="J144:J207" si="41">C144*D144*D144*D144*D144</f>
        <v>0</v>
      </c>
      <c r="K144" s="68">
        <f t="shared" ref="K144:K207" si="42">C144*E144*D144</f>
        <v>0</v>
      </c>
      <c r="L144" s="68">
        <f t="shared" ref="L144:L207" si="43">C144*E144*D144*D144</f>
        <v>0</v>
      </c>
      <c r="M144" s="68">
        <f t="shared" ref="M144:M207" ca="1" si="44">+E$4+E$5*D144+E$6*D144^2</f>
        <v>-3.705107576470635E-2</v>
      </c>
      <c r="N144" s="68">
        <f t="shared" ref="N144:N207" ca="1" si="45">C144*(M144-E144)^2</f>
        <v>0</v>
      </c>
      <c r="O144" s="96">
        <f t="shared" ref="O144:O207" ca="1" si="46">(C144*O$1-O$2*F144+O$3*H144)^2</f>
        <v>0</v>
      </c>
      <c r="P144" s="68">
        <f t="shared" ref="P144:P207" ca="1" si="47">(-C144*O$2+O$4*F144-O$5*H144)^2</f>
        <v>0</v>
      </c>
      <c r="Q144" s="68">
        <f t="shared" ref="Q144:Q207" ca="1" si="48">+(C144*O$3-F144*O$5+H144*O$6)^2</f>
        <v>0</v>
      </c>
      <c r="R144" s="31">
        <f t="shared" ref="R144:R207" ca="1" si="49">+E144-M144</f>
        <v>3.705107576470635E-2</v>
      </c>
    </row>
    <row r="145" spans="1:18" x14ac:dyDescent="0.2">
      <c r="A145" s="76"/>
      <c r="B145" s="76"/>
      <c r="C145" s="76"/>
      <c r="D145" s="77">
        <f t="shared" si="35"/>
        <v>0</v>
      </c>
      <c r="E145" s="77">
        <f t="shared" si="36"/>
        <v>0</v>
      </c>
      <c r="F145" s="68">
        <f t="shared" si="37"/>
        <v>0</v>
      </c>
      <c r="G145" s="68">
        <f t="shared" si="38"/>
        <v>0</v>
      </c>
      <c r="H145" s="68">
        <f t="shared" si="39"/>
        <v>0</v>
      </c>
      <c r="I145" s="68">
        <f t="shared" si="40"/>
        <v>0</v>
      </c>
      <c r="J145" s="68">
        <f t="shared" si="41"/>
        <v>0</v>
      </c>
      <c r="K145" s="68">
        <f t="shared" si="42"/>
        <v>0</v>
      </c>
      <c r="L145" s="68">
        <f t="shared" si="43"/>
        <v>0</v>
      </c>
      <c r="M145" s="68">
        <f t="shared" ca="1" si="44"/>
        <v>-3.705107576470635E-2</v>
      </c>
      <c r="N145" s="68">
        <f t="shared" ca="1" si="45"/>
        <v>0</v>
      </c>
      <c r="O145" s="96">
        <f t="shared" ca="1" si="46"/>
        <v>0</v>
      </c>
      <c r="P145" s="68">
        <f t="shared" ca="1" si="47"/>
        <v>0</v>
      </c>
      <c r="Q145" s="68">
        <f t="shared" ca="1" si="48"/>
        <v>0</v>
      </c>
      <c r="R145" s="31">
        <f t="shared" ca="1" si="49"/>
        <v>3.705107576470635E-2</v>
      </c>
    </row>
    <row r="146" spans="1:18" x14ac:dyDescent="0.2">
      <c r="A146" s="76"/>
      <c r="B146" s="76"/>
      <c r="C146" s="76"/>
      <c r="D146" s="77">
        <f t="shared" si="35"/>
        <v>0</v>
      </c>
      <c r="E146" s="77">
        <f t="shared" si="36"/>
        <v>0</v>
      </c>
      <c r="F146" s="68">
        <f t="shared" si="37"/>
        <v>0</v>
      </c>
      <c r="G146" s="68">
        <f t="shared" si="38"/>
        <v>0</v>
      </c>
      <c r="H146" s="68">
        <f t="shared" si="39"/>
        <v>0</v>
      </c>
      <c r="I146" s="68">
        <f t="shared" si="40"/>
        <v>0</v>
      </c>
      <c r="J146" s="68">
        <f t="shared" si="41"/>
        <v>0</v>
      </c>
      <c r="K146" s="68">
        <f t="shared" si="42"/>
        <v>0</v>
      </c>
      <c r="L146" s="68">
        <f t="shared" si="43"/>
        <v>0</v>
      </c>
      <c r="M146" s="68">
        <f t="shared" ca="1" si="44"/>
        <v>-3.705107576470635E-2</v>
      </c>
      <c r="N146" s="68">
        <f t="shared" ca="1" si="45"/>
        <v>0</v>
      </c>
      <c r="O146" s="96">
        <f t="shared" ca="1" si="46"/>
        <v>0</v>
      </c>
      <c r="P146" s="68">
        <f t="shared" ca="1" si="47"/>
        <v>0</v>
      </c>
      <c r="Q146" s="68">
        <f t="shared" ca="1" si="48"/>
        <v>0</v>
      </c>
      <c r="R146" s="31">
        <f t="shared" ca="1" si="49"/>
        <v>3.705107576470635E-2</v>
      </c>
    </row>
    <row r="147" spans="1:18" x14ac:dyDescent="0.2">
      <c r="A147" s="76"/>
      <c r="B147" s="76"/>
      <c r="C147" s="76"/>
      <c r="D147" s="77">
        <f t="shared" si="35"/>
        <v>0</v>
      </c>
      <c r="E147" s="77">
        <f t="shared" si="36"/>
        <v>0</v>
      </c>
      <c r="F147" s="68">
        <f t="shared" si="37"/>
        <v>0</v>
      </c>
      <c r="G147" s="68">
        <f t="shared" si="38"/>
        <v>0</v>
      </c>
      <c r="H147" s="68">
        <f t="shared" si="39"/>
        <v>0</v>
      </c>
      <c r="I147" s="68">
        <f t="shared" si="40"/>
        <v>0</v>
      </c>
      <c r="J147" s="68">
        <f t="shared" si="41"/>
        <v>0</v>
      </c>
      <c r="K147" s="68">
        <f t="shared" si="42"/>
        <v>0</v>
      </c>
      <c r="L147" s="68">
        <f t="shared" si="43"/>
        <v>0</v>
      </c>
      <c r="M147" s="68">
        <f t="shared" ca="1" si="44"/>
        <v>-3.705107576470635E-2</v>
      </c>
      <c r="N147" s="68">
        <f t="shared" ca="1" si="45"/>
        <v>0</v>
      </c>
      <c r="O147" s="96">
        <f t="shared" ca="1" si="46"/>
        <v>0</v>
      </c>
      <c r="P147" s="68">
        <f t="shared" ca="1" si="47"/>
        <v>0</v>
      </c>
      <c r="Q147" s="68">
        <f t="shared" ca="1" si="48"/>
        <v>0</v>
      </c>
      <c r="R147" s="31">
        <f t="shared" ca="1" si="49"/>
        <v>3.705107576470635E-2</v>
      </c>
    </row>
    <row r="148" spans="1:18" x14ac:dyDescent="0.2">
      <c r="A148" s="76"/>
      <c r="B148" s="76"/>
      <c r="C148" s="76"/>
      <c r="D148" s="77">
        <f t="shared" si="35"/>
        <v>0</v>
      </c>
      <c r="E148" s="77">
        <f t="shared" si="36"/>
        <v>0</v>
      </c>
      <c r="F148" s="68">
        <f t="shared" si="37"/>
        <v>0</v>
      </c>
      <c r="G148" s="68">
        <f t="shared" si="38"/>
        <v>0</v>
      </c>
      <c r="H148" s="68">
        <f t="shared" si="39"/>
        <v>0</v>
      </c>
      <c r="I148" s="68">
        <f t="shared" si="40"/>
        <v>0</v>
      </c>
      <c r="J148" s="68">
        <f t="shared" si="41"/>
        <v>0</v>
      </c>
      <c r="K148" s="68">
        <f t="shared" si="42"/>
        <v>0</v>
      </c>
      <c r="L148" s="68">
        <f t="shared" si="43"/>
        <v>0</v>
      </c>
      <c r="M148" s="68">
        <f t="shared" ca="1" si="44"/>
        <v>-3.705107576470635E-2</v>
      </c>
      <c r="N148" s="68">
        <f t="shared" ca="1" si="45"/>
        <v>0</v>
      </c>
      <c r="O148" s="96">
        <f t="shared" ca="1" si="46"/>
        <v>0</v>
      </c>
      <c r="P148" s="68">
        <f t="shared" ca="1" si="47"/>
        <v>0</v>
      </c>
      <c r="Q148" s="68">
        <f t="shared" ca="1" si="48"/>
        <v>0</v>
      </c>
      <c r="R148" s="31">
        <f t="shared" ca="1" si="49"/>
        <v>3.705107576470635E-2</v>
      </c>
    </row>
    <row r="149" spans="1:18" x14ac:dyDescent="0.2">
      <c r="A149" s="76"/>
      <c r="B149" s="76"/>
      <c r="C149" s="76"/>
      <c r="D149" s="77">
        <f t="shared" si="35"/>
        <v>0</v>
      </c>
      <c r="E149" s="77">
        <f t="shared" si="36"/>
        <v>0</v>
      </c>
      <c r="F149" s="68">
        <f t="shared" si="37"/>
        <v>0</v>
      </c>
      <c r="G149" s="68">
        <f t="shared" si="38"/>
        <v>0</v>
      </c>
      <c r="H149" s="68">
        <f t="shared" si="39"/>
        <v>0</v>
      </c>
      <c r="I149" s="68">
        <f t="shared" si="40"/>
        <v>0</v>
      </c>
      <c r="J149" s="68">
        <f t="shared" si="41"/>
        <v>0</v>
      </c>
      <c r="K149" s="68">
        <f t="shared" si="42"/>
        <v>0</v>
      </c>
      <c r="L149" s="68">
        <f t="shared" si="43"/>
        <v>0</v>
      </c>
      <c r="M149" s="68">
        <f t="shared" ca="1" si="44"/>
        <v>-3.705107576470635E-2</v>
      </c>
      <c r="N149" s="68">
        <f t="shared" ca="1" si="45"/>
        <v>0</v>
      </c>
      <c r="O149" s="96">
        <f t="shared" ca="1" si="46"/>
        <v>0</v>
      </c>
      <c r="P149" s="68">
        <f t="shared" ca="1" si="47"/>
        <v>0</v>
      </c>
      <c r="Q149" s="68">
        <f t="shared" ca="1" si="48"/>
        <v>0</v>
      </c>
      <c r="R149" s="31">
        <f t="shared" ca="1" si="49"/>
        <v>3.705107576470635E-2</v>
      </c>
    </row>
    <row r="150" spans="1:18" x14ac:dyDescent="0.2">
      <c r="A150" s="76"/>
      <c r="B150" s="76"/>
      <c r="C150" s="76"/>
      <c r="D150" s="77">
        <f t="shared" si="35"/>
        <v>0</v>
      </c>
      <c r="E150" s="77">
        <f t="shared" si="36"/>
        <v>0</v>
      </c>
      <c r="F150" s="68">
        <f t="shared" si="37"/>
        <v>0</v>
      </c>
      <c r="G150" s="68">
        <f t="shared" si="38"/>
        <v>0</v>
      </c>
      <c r="H150" s="68">
        <f t="shared" si="39"/>
        <v>0</v>
      </c>
      <c r="I150" s="68">
        <f t="shared" si="40"/>
        <v>0</v>
      </c>
      <c r="J150" s="68">
        <f t="shared" si="41"/>
        <v>0</v>
      </c>
      <c r="K150" s="68">
        <f t="shared" si="42"/>
        <v>0</v>
      </c>
      <c r="L150" s="68">
        <f t="shared" si="43"/>
        <v>0</v>
      </c>
      <c r="M150" s="68">
        <f t="shared" ca="1" si="44"/>
        <v>-3.705107576470635E-2</v>
      </c>
      <c r="N150" s="68">
        <f t="shared" ca="1" si="45"/>
        <v>0</v>
      </c>
      <c r="O150" s="96">
        <f t="shared" ca="1" si="46"/>
        <v>0</v>
      </c>
      <c r="P150" s="68">
        <f t="shared" ca="1" si="47"/>
        <v>0</v>
      </c>
      <c r="Q150" s="68">
        <f t="shared" ca="1" si="48"/>
        <v>0</v>
      </c>
      <c r="R150" s="31">
        <f t="shared" ca="1" si="49"/>
        <v>3.705107576470635E-2</v>
      </c>
    </row>
    <row r="151" spans="1:18" x14ac:dyDescent="0.2">
      <c r="A151" s="76"/>
      <c r="B151" s="76"/>
      <c r="C151" s="76"/>
      <c r="D151" s="77">
        <f t="shared" si="35"/>
        <v>0</v>
      </c>
      <c r="E151" s="77">
        <f t="shared" si="36"/>
        <v>0</v>
      </c>
      <c r="F151" s="68">
        <f t="shared" si="37"/>
        <v>0</v>
      </c>
      <c r="G151" s="68">
        <f t="shared" si="38"/>
        <v>0</v>
      </c>
      <c r="H151" s="68">
        <f t="shared" si="39"/>
        <v>0</v>
      </c>
      <c r="I151" s="68">
        <f t="shared" si="40"/>
        <v>0</v>
      </c>
      <c r="J151" s="68">
        <f t="shared" si="41"/>
        <v>0</v>
      </c>
      <c r="K151" s="68">
        <f t="shared" si="42"/>
        <v>0</v>
      </c>
      <c r="L151" s="68">
        <f t="shared" si="43"/>
        <v>0</v>
      </c>
      <c r="M151" s="68">
        <f t="shared" ca="1" si="44"/>
        <v>-3.705107576470635E-2</v>
      </c>
      <c r="N151" s="68">
        <f t="shared" ca="1" si="45"/>
        <v>0</v>
      </c>
      <c r="O151" s="96">
        <f t="shared" ca="1" si="46"/>
        <v>0</v>
      </c>
      <c r="P151" s="68">
        <f t="shared" ca="1" si="47"/>
        <v>0</v>
      </c>
      <c r="Q151" s="68">
        <f t="shared" ca="1" si="48"/>
        <v>0</v>
      </c>
      <c r="R151" s="31">
        <f t="shared" ca="1" si="49"/>
        <v>3.705107576470635E-2</v>
      </c>
    </row>
    <row r="152" spans="1:18" x14ac:dyDescent="0.2">
      <c r="A152" s="76"/>
      <c r="B152" s="76"/>
      <c r="C152" s="76"/>
      <c r="D152" s="77">
        <f t="shared" si="35"/>
        <v>0</v>
      </c>
      <c r="E152" s="77">
        <f t="shared" si="36"/>
        <v>0</v>
      </c>
      <c r="F152" s="68">
        <f t="shared" si="37"/>
        <v>0</v>
      </c>
      <c r="G152" s="68">
        <f t="shared" si="38"/>
        <v>0</v>
      </c>
      <c r="H152" s="68">
        <f t="shared" si="39"/>
        <v>0</v>
      </c>
      <c r="I152" s="68">
        <f t="shared" si="40"/>
        <v>0</v>
      </c>
      <c r="J152" s="68">
        <f t="shared" si="41"/>
        <v>0</v>
      </c>
      <c r="K152" s="68">
        <f t="shared" si="42"/>
        <v>0</v>
      </c>
      <c r="L152" s="68">
        <f t="shared" si="43"/>
        <v>0</v>
      </c>
      <c r="M152" s="68">
        <f t="shared" ca="1" si="44"/>
        <v>-3.705107576470635E-2</v>
      </c>
      <c r="N152" s="68">
        <f t="shared" ca="1" si="45"/>
        <v>0</v>
      </c>
      <c r="O152" s="96">
        <f t="shared" ca="1" si="46"/>
        <v>0</v>
      </c>
      <c r="P152" s="68">
        <f t="shared" ca="1" si="47"/>
        <v>0</v>
      </c>
      <c r="Q152" s="68">
        <f t="shared" ca="1" si="48"/>
        <v>0</v>
      </c>
      <c r="R152" s="31">
        <f t="shared" ca="1" si="49"/>
        <v>3.705107576470635E-2</v>
      </c>
    </row>
    <row r="153" spans="1:18" x14ac:dyDescent="0.2">
      <c r="A153" s="76"/>
      <c r="B153" s="76"/>
      <c r="C153" s="76"/>
      <c r="D153" s="77">
        <f t="shared" si="35"/>
        <v>0</v>
      </c>
      <c r="E153" s="77">
        <f t="shared" si="36"/>
        <v>0</v>
      </c>
      <c r="F153" s="68">
        <f t="shared" si="37"/>
        <v>0</v>
      </c>
      <c r="G153" s="68">
        <f t="shared" si="38"/>
        <v>0</v>
      </c>
      <c r="H153" s="68">
        <f t="shared" si="39"/>
        <v>0</v>
      </c>
      <c r="I153" s="68">
        <f t="shared" si="40"/>
        <v>0</v>
      </c>
      <c r="J153" s="68">
        <f t="shared" si="41"/>
        <v>0</v>
      </c>
      <c r="K153" s="68">
        <f t="shared" si="42"/>
        <v>0</v>
      </c>
      <c r="L153" s="68">
        <f t="shared" si="43"/>
        <v>0</v>
      </c>
      <c r="M153" s="68">
        <f t="shared" ca="1" si="44"/>
        <v>-3.705107576470635E-2</v>
      </c>
      <c r="N153" s="68">
        <f t="shared" ca="1" si="45"/>
        <v>0</v>
      </c>
      <c r="O153" s="96">
        <f t="shared" ca="1" si="46"/>
        <v>0</v>
      </c>
      <c r="P153" s="68">
        <f t="shared" ca="1" si="47"/>
        <v>0</v>
      </c>
      <c r="Q153" s="68">
        <f t="shared" ca="1" si="48"/>
        <v>0</v>
      </c>
      <c r="R153" s="31">
        <f t="shared" ca="1" si="49"/>
        <v>3.705107576470635E-2</v>
      </c>
    </row>
    <row r="154" spans="1:18" x14ac:dyDescent="0.2">
      <c r="A154" s="76"/>
      <c r="B154" s="76"/>
      <c r="C154" s="76"/>
      <c r="D154" s="77">
        <f t="shared" si="35"/>
        <v>0</v>
      </c>
      <c r="E154" s="77">
        <f t="shared" si="36"/>
        <v>0</v>
      </c>
      <c r="F154" s="68">
        <f t="shared" si="37"/>
        <v>0</v>
      </c>
      <c r="G154" s="68">
        <f t="shared" si="38"/>
        <v>0</v>
      </c>
      <c r="H154" s="68">
        <f t="shared" si="39"/>
        <v>0</v>
      </c>
      <c r="I154" s="68">
        <f t="shared" si="40"/>
        <v>0</v>
      </c>
      <c r="J154" s="68">
        <f t="shared" si="41"/>
        <v>0</v>
      </c>
      <c r="K154" s="68">
        <f t="shared" si="42"/>
        <v>0</v>
      </c>
      <c r="L154" s="68">
        <f t="shared" si="43"/>
        <v>0</v>
      </c>
      <c r="M154" s="68">
        <f t="shared" ca="1" si="44"/>
        <v>-3.705107576470635E-2</v>
      </c>
      <c r="N154" s="68">
        <f t="shared" ca="1" si="45"/>
        <v>0</v>
      </c>
      <c r="O154" s="96">
        <f t="shared" ca="1" si="46"/>
        <v>0</v>
      </c>
      <c r="P154" s="68">
        <f t="shared" ca="1" si="47"/>
        <v>0</v>
      </c>
      <c r="Q154" s="68">
        <f t="shared" ca="1" si="48"/>
        <v>0</v>
      </c>
      <c r="R154" s="31">
        <f t="shared" ca="1" si="49"/>
        <v>3.705107576470635E-2</v>
      </c>
    </row>
    <row r="155" spans="1:18" x14ac:dyDescent="0.2">
      <c r="A155" s="76"/>
      <c r="B155" s="76"/>
      <c r="C155" s="76"/>
      <c r="D155" s="77">
        <f t="shared" si="35"/>
        <v>0</v>
      </c>
      <c r="E155" s="77">
        <f t="shared" si="36"/>
        <v>0</v>
      </c>
      <c r="F155" s="68">
        <f t="shared" si="37"/>
        <v>0</v>
      </c>
      <c r="G155" s="68">
        <f t="shared" si="38"/>
        <v>0</v>
      </c>
      <c r="H155" s="68">
        <f t="shared" si="39"/>
        <v>0</v>
      </c>
      <c r="I155" s="68">
        <f t="shared" si="40"/>
        <v>0</v>
      </c>
      <c r="J155" s="68">
        <f t="shared" si="41"/>
        <v>0</v>
      </c>
      <c r="K155" s="68">
        <f t="shared" si="42"/>
        <v>0</v>
      </c>
      <c r="L155" s="68">
        <f t="shared" si="43"/>
        <v>0</v>
      </c>
      <c r="M155" s="68">
        <f t="shared" ca="1" si="44"/>
        <v>-3.705107576470635E-2</v>
      </c>
      <c r="N155" s="68">
        <f t="shared" ca="1" si="45"/>
        <v>0</v>
      </c>
      <c r="O155" s="96">
        <f t="shared" ca="1" si="46"/>
        <v>0</v>
      </c>
      <c r="P155" s="68">
        <f t="shared" ca="1" si="47"/>
        <v>0</v>
      </c>
      <c r="Q155" s="68">
        <f t="shared" ca="1" si="48"/>
        <v>0</v>
      </c>
      <c r="R155" s="31">
        <f t="shared" ca="1" si="49"/>
        <v>3.705107576470635E-2</v>
      </c>
    </row>
    <row r="156" spans="1:18" x14ac:dyDescent="0.2">
      <c r="A156" s="76"/>
      <c r="B156" s="76"/>
      <c r="C156" s="76"/>
      <c r="D156" s="77">
        <f t="shared" si="35"/>
        <v>0</v>
      </c>
      <c r="E156" s="77">
        <f t="shared" si="36"/>
        <v>0</v>
      </c>
      <c r="F156" s="68">
        <f t="shared" si="37"/>
        <v>0</v>
      </c>
      <c r="G156" s="68">
        <f t="shared" si="38"/>
        <v>0</v>
      </c>
      <c r="H156" s="68">
        <f t="shared" si="39"/>
        <v>0</v>
      </c>
      <c r="I156" s="68">
        <f t="shared" si="40"/>
        <v>0</v>
      </c>
      <c r="J156" s="68">
        <f t="shared" si="41"/>
        <v>0</v>
      </c>
      <c r="K156" s="68">
        <f t="shared" si="42"/>
        <v>0</v>
      </c>
      <c r="L156" s="68">
        <f t="shared" si="43"/>
        <v>0</v>
      </c>
      <c r="M156" s="68">
        <f t="shared" ca="1" si="44"/>
        <v>-3.705107576470635E-2</v>
      </c>
      <c r="N156" s="68">
        <f t="shared" ca="1" si="45"/>
        <v>0</v>
      </c>
      <c r="O156" s="96">
        <f t="shared" ca="1" si="46"/>
        <v>0</v>
      </c>
      <c r="P156" s="68">
        <f t="shared" ca="1" si="47"/>
        <v>0</v>
      </c>
      <c r="Q156" s="68">
        <f t="shared" ca="1" si="48"/>
        <v>0</v>
      </c>
      <c r="R156" s="31">
        <f t="shared" ca="1" si="49"/>
        <v>3.705107576470635E-2</v>
      </c>
    </row>
    <row r="157" spans="1:18" x14ac:dyDescent="0.2">
      <c r="A157" s="76"/>
      <c r="B157" s="76"/>
      <c r="C157" s="76"/>
      <c r="D157" s="77">
        <f t="shared" si="35"/>
        <v>0</v>
      </c>
      <c r="E157" s="77">
        <f t="shared" si="36"/>
        <v>0</v>
      </c>
      <c r="F157" s="68">
        <f t="shared" si="37"/>
        <v>0</v>
      </c>
      <c r="G157" s="68">
        <f t="shared" si="38"/>
        <v>0</v>
      </c>
      <c r="H157" s="68">
        <f t="shared" si="39"/>
        <v>0</v>
      </c>
      <c r="I157" s="68">
        <f t="shared" si="40"/>
        <v>0</v>
      </c>
      <c r="J157" s="68">
        <f t="shared" si="41"/>
        <v>0</v>
      </c>
      <c r="K157" s="68">
        <f t="shared" si="42"/>
        <v>0</v>
      </c>
      <c r="L157" s="68">
        <f t="shared" si="43"/>
        <v>0</v>
      </c>
      <c r="M157" s="68">
        <f t="shared" ca="1" si="44"/>
        <v>-3.705107576470635E-2</v>
      </c>
      <c r="N157" s="68">
        <f t="shared" ca="1" si="45"/>
        <v>0</v>
      </c>
      <c r="O157" s="96">
        <f t="shared" ca="1" si="46"/>
        <v>0</v>
      </c>
      <c r="P157" s="68">
        <f t="shared" ca="1" si="47"/>
        <v>0</v>
      </c>
      <c r="Q157" s="68">
        <f t="shared" ca="1" si="48"/>
        <v>0</v>
      </c>
      <c r="R157" s="31">
        <f t="shared" ca="1" si="49"/>
        <v>3.705107576470635E-2</v>
      </c>
    </row>
    <row r="158" spans="1:18" x14ac:dyDescent="0.2">
      <c r="A158" s="76"/>
      <c r="B158" s="76"/>
      <c r="C158" s="76"/>
      <c r="D158" s="77">
        <f t="shared" si="35"/>
        <v>0</v>
      </c>
      <c r="E158" s="77">
        <f t="shared" si="36"/>
        <v>0</v>
      </c>
      <c r="F158" s="68">
        <f t="shared" si="37"/>
        <v>0</v>
      </c>
      <c r="G158" s="68">
        <f t="shared" si="38"/>
        <v>0</v>
      </c>
      <c r="H158" s="68">
        <f t="shared" si="39"/>
        <v>0</v>
      </c>
      <c r="I158" s="68">
        <f t="shared" si="40"/>
        <v>0</v>
      </c>
      <c r="J158" s="68">
        <f t="shared" si="41"/>
        <v>0</v>
      </c>
      <c r="K158" s="68">
        <f t="shared" si="42"/>
        <v>0</v>
      </c>
      <c r="L158" s="68">
        <f t="shared" si="43"/>
        <v>0</v>
      </c>
      <c r="M158" s="68">
        <f t="shared" ca="1" si="44"/>
        <v>-3.705107576470635E-2</v>
      </c>
      <c r="N158" s="68">
        <f t="shared" ca="1" si="45"/>
        <v>0</v>
      </c>
      <c r="O158" s="96">
        <f t="shared" ca="1" si="46"/>
        <v>0</v>
      </c>
      <c r="P158" s="68">
        <f t="shared" ca="1" si="47"/>
        <v>0</v>
      </c>
      <c r="Q158" s="68">
        <f t="shared" ca="1" si="48"/>
        <v>0</v>
      </c>
      <c r="R158" s="31">
        <f t="shared" ca="1" si="49"/>
        <v>3.705107576470635E-2</v>
      </c>
    </row>
    <row r="159" spans="1:18" x14ac:dyDescent="0.2">
      <c r="A159" s="76"/>
      <c r="B159" s="76"/>
      <c r="C159" s="76"/>
      <c r="D159" s="77">
        <f t="shared" si="35"/>
        <v>0</v>
      </c>
      <c r="E159" s="77">
        <f t="shared" si="36"/>
        <v>0</v>
      </c>
      <c r="F159" s="68">
        <f t="shared" si="37"/>
        <v>0</v>
      </c>
      <c r="G159" s="68">
        <f t="shared" si="38"/>
        <v>0</v>
      </c>
      <c r="H159" s="68">
        <f t="shared" si="39"/>
        <v>0</v>
      </c>
      <c r="I159" s="68">
        <f t="shared" si="40"/>
        <v>0</v>
      </c>
      <c r="J159" s="68">
        <f t="shared" si="41"/>
        <v>0</v>
      </c>
      <c r="K159" s="68">
        <f t="shared" si="42"/>
        <v>0</v>
      </c>
      <c r="L159" s="68">
        <f t="shared" si="43"/>
        <v>0</v>
      </c>
      <c r="M159" s="68">
        <f t="shared" ca="1" si="44"/>
        <v>-3.705107576470635E-2</v>
      </c>
      <c r="N159" s="68">
        <f t="shared" ca="1" si="45"/>
        <v>0</v>
      </c>
      <c r="O159" s="96">
        <f t="shared" ca="1" si="46"/>
        <v>0</v>
      </c>
      <c r="P159" s="68">
        <f t="shared" ca="1" si="47"/>
        <v>0</v>
      </c>
      <c r="Q159" s="68">
        <f t="shared" ca="1" si="48"/>
        <v>0</v>
      </c>
      <c r="R159" s="31">
        <f t="shared" ca="1" si="49"/>
        <v>3.705107576470635E-2</v>
      </c>
    </row>
    <row r="160" spans="1:18" x14ac:dyDescent="0.2">
      <c r="A160" s="76"/>
      <c r="B160" s="76"/>
      <c r="C160" s="76"/>
      <c r="D160" s="77">
        <f t="shared" si="35"/>
        <v>0</v>
      </c>
      <c r="E160" s="77">
        <f t="shared" si="36"/>
        <v>0</v>
      </c>
      <c r="F160" s="68">
        <f t="shared" si="37"/>
        <v>0</v>
      </c>
      <c r="G160" s="68">
        <f t="shared" si="38"/>
        <v>0</v>
      </c>
      <c r="H160" s="68">
        <f t="shared" si="39"/>
        <v>0</v>
      </c>
      <c r="I160" s="68">
        <f t="shared" si="40"/>
        <v>0</v>
      </c>
      <c r="J160" s="68">
        <f t="shared" si="41"/>
        <v>0</v>
      </c>
      <c r="K160" s="68">
        <f t="shared" si="42"/>
        <v>0</v>
      </c>
      <c r="L160" s="68">
        <f t="shared" si="43"/>
        <v>0</v>
      </c>
      <c r="M160" s="68">
        <f t="shared" ca="1" si="44"/>
        <v>-3.705107576470635E-2</v>
      </c>
      <c r="N160" s="68">
        <f t="shared" ca="1" si="45"/>
        <v>0</v>
      </c>
      <c r="O160" s="96">
        <f t="shared" ca="1" si="46"/>
        <v>0</v>
      </c>
      <c r="P160" s="68">
        <f t="shared" ca="1" si="47"/>
        <v>0</v>
      </c>
      <c r="Q160" s="68">
        <f t="shared" ca="1" si="48"/>
        <v>0</v>
      </c>
      <c r="R160" s="31">
        <f t="shared" ca="1" si="49"/>
        <v>3.705107576470635E-2</v>
      </c>
    </row>
    <row r="161" spans="1:18" x14ac:dyDescent="0.2">
      <c r="A161" s="76"/>
      <c r="B161" s="76"/>
      <c r="C161" s="76"/>
      <c r="D161" s="77">
        <f t="shared" si="35"/>
        <v>0</v>
      </c>
      <c r="E161" s="77">
        <f t="shared" si="36"/>
        <v>0</v>
      </c>
      <c r="F161" s="68">
        <f t="shared" si="37"/>
        <v>0</v>
      </c>
      <c r="G161" s="68">
        <f t="shared" si="38"/>
        <v>0</v>
      </c>
      <c r="H161" s="68">
        <f t="shared" si="39"/>
        <v>0</v>
      </c>
      <c r="I161" s="68">
        <f t="shared" si="40"/>
        <v>0</v>
      </c>
      <c r="J161" s="68">
        <f t="shared" si="41"/>
        <v>0</v>
      </c>
      <c r="K161" s="68">
        <f t="shared" si="42"/>
        <v>0</v>
      </c>
      <c r="L161" s="68">
        <f t="shared" si="43"/>
        <v>0</v>
      </c>
      <c r="M161" s="68">
        <f t="shared" ca="1" si="44"/>
        <v>-3.705107576470635E-2</v>
      </c>
      <c r="N161" s="68">
        <f t="shared" ca="1" si="45"/>
        <v>0</v>
      </c>
      <c r="O161" s="96">
        <f t="shared" ca="1" si="46"/>
        <v>0</v>
      </c>
      <c r="P161" s="68">
        <f t="shared" ca="1" si="47"/>
        <v>0</v>
      </c>
      <c r="Q161" s="68">
        <f t="shared" ca="1" si="48"/>
        <v>0</v>
      </c>
      <c r="R161" s="31">
        <f t="shared" ca="1" si="49"/>
        <v>3.705107576470635E-2</v>
      </c>
    </row>
    <row r="162" spans="1:18" x14ac:dyDescent="0.2">
      <c r="A162" s="76"/>
      <c r="B162" s="76"/>
      <c r="C162" s="76"/>
      <c r="D162" s="77">
        <f t="shared" si="35"/>
        <v>0</v>
      </c>
      <c r="E162" s="77">
        <f t="shared" si="36"/>
        <v>0</v>
      </c>
      <c r="F162" s="68">
        <f t="shared" si="37"/>
        <v>0</v>
      </c>
      <c r="G162" s="68">
        <f t="shared" si="38"/>
        <v>0</v>
      </c>
      <c r="H162" s="68">
        <f t="shared" si="39"/>
        <v>0</v>
      </c>
      <c r="I162" s="68">
        <f t="shared" si="40"/>
        <v>0</v>
      </c>
      <c r="J162" s="68">
        <f t="shared" si="41"/>
        <v>0</v>
      </c>
      <c r="K162" s="68">
        <f t="shared" si="42"/>
        <v>0</v>
      </c>
      <c r="L162" s="68">
        <f t="shared" si="43"/>
        <v>0</v>
      </c>
      <c r="M162" s="68">
        <f t="shared" ca="1" si="44"/>
        <v>-3.705107576470635E-2</v>
      </c>
      <c r="N162" s="68">
        <f t="shared" ca="1" si="45"/>
        <v>0</v>
      </c>
      <c r="O162" s="96">
        <f t="shared" ca="1" si="46"/>
        <v>0</v>
      </c>
      <c r="P162" s="68">
        <f t="shared" ca="1" si="47"/>
        <v>0</v>
      </c>
      <c r="Q162" s="68">
        <f t="shared" ca="1" si="48"/>
        <v>0</v>
      </c>
      <c r="R162" s="31">
        <f t="shared" ca="1" si="49"/>
        <v>3.705107576470635E-2</v>
      </c>
    </row>
    <row r="163" spans="1:18" x14ac:dyDescent="0.2">
      <c r="A163" s="76"/>
      <c r="B163" s="76"/>
      <c r="C163" s="76"/>
      <c r="D163" s="77">
        <f t="shared" si="35"/>
        <v>0</v>
      </c>
      <c r="E163" s="77">
        <f t="shared" si="36"/>
        <v>0</v>
      </c>
      <c r="F163" s="68">
        <f t="shared" si="37"/>
        <v>0</v>
      </c>
      <c r="G163" s="68">
        <f t="shared" si="38"/>
        <v>0</v>
      </c>
      <c r="H163" s="68">
        <f t="shared" si="39"/>
        <v>0</v>
      </c>
      <c r="I163" s="68">
        <f t="shared" si="40"/>
        <v>0</v>
      </c>
      <c r="J163" s="68">
        <f t="shared" si="41"/>
        <v>0</v>
      </c>
      <c r="K163" s="68">
        <f t="shared" si="42"/>
        <v>0</v>
      </c>
      <c r="L163" s="68">
        <f t="shared" si="43"/>
        <v>0</v>
      </c>
      <c r="M163" s="68">
        <f t="shared" ca="1" si="44"/>
        <v>-3.705107576470635E-2</v>
      </c>
      <c r="N163" s="68">
        <f t="shared" ca="1" si="45"/>
        <v>0</v>
      </c>
      <c r="O163" s="96">
        <f t="shared" ca="1" si="46"/>
        <v>0</v>
      </c>
      <c r="P163" s="68">
        <f t="shared" ca="1" si="47"/>
        <v>0</v>
      </c>
      <c r="Q163" s="68">
        <f t="shared" ca="1" si="48"/>
        <v>0</v>
      </c>
      <c r="R163" s="31">
        <f t="shared" ca="1" si="49"/>
        <v>3.705107576470635E-2</v>
      </c>
    </row>
    <row r="164" spans="1:18" x14ac:dyDescent="0.2">
      <c r="A164" s="76"/>
      <c r="B164" s="76"/>
      <c r="C164" s="76"/>
      <c r="D164" s="77">
        <f t="shared" si="35"/>
        <v>0</v>
      </c>
      <c r="E164" s="77">
        <f t="shared" si="36"/>
        <v>0</v>
      </c>
      <c r="F164" s="68">
        <f t="shared" si="37"/>
        <v>0</v>
      </c>
      <c r="G164" s="68">
        <f t="shared" si="38"/>
        <v>0</v>
      </c>
      <c r="H164" s="68">
        <f t="shared" si="39"/>
        <v>0</v>
      </c>
      <c r="I164" s="68">
        <f t="shared" si="40"/>
        <v>0</v>
      </c>
      <c r="J164" s="68">
        <f t="shared" si="41"/>
        <v>0</v>
      </c>
      <c r="K164" s="68">
        <f t="shared" si="42"/>
        <v>0</v>
      </c>
      <c r="L164" s="68">
        <f t="shared" si="43"/>
        <v>0</v>
      </c>
      <c r="M164" s="68">
        <f t="shared" ca="1" si="44"/>
        <v>-3.705107576470635E-2</v>
      </c>
      <c r="N164" s="68">
        <f t="shared" ca="1" si="45"/>
        <v>0</v>
      </c>
      <c r="O164" s="96">
        <f t="shared" ca="1" si="46"/>
        <v>0</v>
      </c>
      <c r="P164" s="68">
        <f t="shared" ca="1" si="47"/>
        <v>0</v>
      </c>
      <c r="Q164" s="68">
        <f t="shared" ca="1" si="48"/>
        <v>0</v>
      </c>
      <c r="R164" s="31">
        <f t="shared" ca="1" si="49"/>
        <v>3.705107576470635E-2</v>
      </c>
    </row>
    <row r="165" spans="1:18" x14ac:dyDescent="0.2">
      <c r="A165" s="76"/>
      <c r="B165" s="76"/>
      <c r="C165" s="76"/>
      <c r="D165" s="77">
        <f t="shared" si="35"/>
        <v>0</v>
      </c>
      <c r="E165" s="77">
        <f t="shared" si="36"/>
        <v>0</v>
      </c>
      <c r="F165" s="68">
        <f t="shared" si="37"/>
        <v>0</v>
      </c>
      <c r="G165" s="68">
        <f t="shared" si="38"/>
        <v>0</v>
      </c>
      <c r="H165" s="68">
        <f t="shared" si="39"/>
        <v>0</v>
      </c>
      <c r="I165" s="68">
        <f t="shared" si="40"/>
        <v>0</v>
      </c>
      <c r="J165" s="68">
        <f t="shared" si="41"/>
        <v>0</v>
      </c>
      <c r="K165" s="68">
        <f t="shared" si="42"/>
        <v>0</v>
      </c>
      <c r="L165" s="68">
        <f t="shared" si="43"/>
        <v>0</v>
      </c>
      <c r="M165" s="68">
        <f t="shared" ca="1" si="44"/>
        <v>-3.705107576470635E-2</v>
      </c>
      <c r="N165" s="68">
        <f t="shared" ca="1" si="45"/>
        <v>0</v>
      </c>
      <c r="O165" s="96">
        <f t="shared" ca="1" si="46"/>
        <v>0</v>
      </c>
      <c r="P165" s="68">
        <f t="shared" ca="1" si="47"/>
        <v>0</v>
      </c>
      <c r="Q165" s="68">
        <f t="shared" ca="1" si="48"/>
        <v>0</v>
      </c>
      <c r="R165" s="31">
        <f t="shared" ca="1" si="49"/>
        <v>3.705107576470635E-2</v>
      </c>
    </row>
    <row r="166" spans="1:18" x14ac:dyDescent="0.2">
      <c r="A166" s="76"/>
      <c r="B166" s="76"/>
      <c r="C166" s="76"/>
      <c r="D166" s="77">
        <f t="shared" si="35"/>
        <v>0</v>
      </c>
      <c r="E166" s="77">
        <f t="shared" si="36"/>
        <v>0</v>
      </c>
      <c r="F166" s="68">
        <f t="shared" si="37"/>
        <v>0</v>
      </c>
      <c r="G166" s="68">
        <f t="shared" si="38"/>
        <v>0</v>
      </c>
      <c r="H166" s="68">
        <f t="shared" si="39"/>
        <v>0</v>
      </c>
      <c r="I166" s="68">
        <f t="shared" si="40"/>
        <v>0</v>
      </c>
      <c r="J166" s="68">
        <f t="shared" si="41"/>
        <v>0</v>
      </c>
      <c r="K166" s="68">
        <f t="shared" si="42"/>
        <v>0</v>
      </c>
      <c r="L166" s="68">
        <f t="shared" si="43"/>
        <v>0</v>
      </c>
      <c r="M166" s="68">
        <f t="shared" ca="1" si="44"/>
        <v>-3.705107576470635E-2</v>
      </c>
      <c r="N166" s="68">
        <f t="shared" ca="1" si="45"/>
        <v>0</v>
      </c>
      <c r="O166" s="96">
        <f t="shared" ca="1" si="46"/>
        <v>0</v>
      </c>
      <c r="P166" s="68">
        <f t="shared" ca="1" si="47"/>
        <v>0</v>
      </c>
      <c r="Q166" s="68">
        <f t="shared" ca="1" si="48"/>
        <v>0</v>
      </c>
      <c r="R166" s="31">
        <f t="shared" ca="1" si="49"/>
        <v>3.705107576470635E-2</v>
      </c>
    </row>
    <row r="167" spans="1:18" x14ac:dyDescent="0.2">
      <c r="A167" s="76"/>
      <c r="B167" s="76"/>
      <c r="C167" s="76"/>
      <c r="D167" s="77">
        <f t="shared" si="35"/>
        <v>0</v>
      </c>
      <c r="E167" s="77">
        <f t="shared" si="36"/>
        <v>0</v>
      </c>
      <c r="F167" s="68">
        <f t="shared" si="37"/>
        <v>0</v>
      </c>
      <c r="G167" s="68">
        <f t="shared" si="38"/>
        <v>0</v>
      </c>
      <c r="H167" s="68">
        <f t="shared" si="39"/>
        <v>0</v>
      </c>
      <c r="I167" s="68">
        <f t="shared" si="40"/>
        <v>0</v>
      </c>
      <c r="J167" s="68">
        <f t="shared" si="41"/>
        <v>0</v>
      </c>
      <c r="K167" s="68">
        <f t="shared" si="42"/>
        <v>0</v>
      </c>
      <c r="L167" s="68">
        <f t="shared" si="43"/>
        <v>0</v>
      </c>
      <c r="M167" s="68">
        <f t="shared" ca="1" si="44"/>
        <v>-3.705107576470635E-2</v>
      </c>
      <c r="N167" s="68">
        <f t="shared" ca="1" si="45"/>
        <v>0</v>
      </c>
      <c r="O167" s="96">
        <f t="shared" ca="1" si="46"/>
        <v>0</v>
      </c>
      <c r="P167" s="68">
        <f t="shared" ca="1" si="47"/>
        <v>0</v>
      </c>
      <c r="Q167" s="68">
        <f t="shared" ca="1" si="48"/>
        <v>0</v>
      </c>
      <c r="R167" s="31">
        <f t="shared" ca="1" si="49"/>
        <v>3.705107576470635E-2</v>
      </c>
    </row>
    <row r="168" spans="1:18" x14ac:dyDescent="0.2">
      <c r="A168" s="76"/>
      <c r="B168" s="76"/>
      <c r="C168" s="76"/>
      <c r="D168" s="77">
        <f t="shared" si="35"/>
        <v>0</v>
      </c>
      <c r="E168" s="77">
        <f t="shared" si="36"/>
        <v>0</v>
      </c>
      <c r="F168" s="68">
        <f t="shared" si="37"/>
        <v>0</v>
      </c>
      <c r="G168" s="68">
        <f t="shared" si="38"/>
        <v>0</v>
      </c>
      <c r="H168" s="68">
        <f t="shared" si="39"/>
        <v>0</v>
      </c>
      <c r="I168" s="68">
        <f t="shared" si="40"/>
        <v>0</v>
      </c>
      <c r="J168" s="68">
        <f t="shared" si="41"/>
        <v>0</v>
      </c>
      <c r="K168" s="68">
        <f t="shared" si="42"/>
        <v>0</v>
      </c>
      <c r="L168" s="68">
        <f t="shared" si="43"/>
        <v>0</v>
      </c>
      <c r="M168" s="68">
        <f t="shared" ca="1" si="44"/>
        <v>-3.705107576470635E-2</v>
      </c>
      <c r="N168" s="68">
        <f t="shared" ca="1" si="45"/>
        <v>0</v>
      </c>
      <c r="O168" s="96">
        <f t="shared" ca="1" si="46"/>
        <v>0</v>
      </c>
      <c r="P168" s="68">
        <f t="shared" ca="1" si="47"/>
        <v>0</v>
      </c>
      <c r="Q168" s="68">
        <f t="shared" ca="1" si="48"/>
        <v>0</v>
      </c>
      <c r="R168" s="31">
        <f t="shared" ca="1" si="49"/>
        <v>3.705107576470635E-2</v>
      </c>
    </row>
    <row r="169" spans="1:18" x14ac:dyDescent="0.2">
      <c r="A169" s="76"/>
      <c r="B169" s="76"/>
      <c r="C169" s="76"/>
      <c r="D169" s="77">
        <f t="shared" si="35"/>
        <v>0</v>
      </c>
      <c r="E169" s="77">
        <f t="shared" si="36"/>
        <v>0</v>
      </c>
      <c r="F169" s="68">
        <f t="shared" si="37"/>
        <v>0</v>
      </c>
      <c r="G169" s="68">
        <f t="shared" si="38"/>
        <v>0</v>
      </c>
      <c r="H169" s="68">
        <f t="shared" si="39"/>
        <v>0</v>
      </c>
      <c r="I169" s="68">
        <f t="shared" si="40"/>
        <v>0</v>
      </c>
      <c r="J169" s="68">
        <f t="shared" si="41"/>
        <v>0</v>
      </c>
      <c r="K169" s="68">
        <f t="shared" si="42"/>
        <v>0</v>
      </c>
      <c r="L169" s="68">
        <f t="shared" si="43"/>
        <v>0</v>
      </c>
      <c r="M169" s="68">
        <f t="shared" ca="1" si="44"/>
        <v>-3.705107576470635E-2</v>
      </c>
      <c r="N169" s="68">
        <f t="shared" ca="1" si="45"/>
        <v>0</v>
      </c>
      <c r="O169" s="96">
        <f t="shared" ca="1" si="46"/>
        <v>0</v>
      </c>
      <c r="P169" s="68">
        <f t="shared" ca="1" si="47"/>
        <v>0</v>
      </c>
      <c r="Q169" s="68">
        <f t="shared" ca="1" si="48"/>
        <v>0</v>
      </c>
      <c r="R169" s="31">
        <f t="shared" ca="1" si="49"/>
        <v>3.705107576470635E-2</v>
      </c>
    </row>
    <row r="170" spans="1:18" x14ac:dyDescent="0.2">
      <c r="A170" s="76"/>
      <c r="B170" s="76"/>
      <c r="C170" s="76"/>
      <c r="D170" s="77">
        <f t="shared" si="35"/>
        <v>0</v>
      </c>
      <c r="E170" s="77">
        <f t="shared" si="36"/>
        <v>0</v>
      </c>
      <c r="F170" s="68">
        <f t="shared" si="37"/>
        <v>0</v>
      </c>
      <c r="G170" s="68">
        <f t="shared" si="38"/>
        <v>0</v>
      </c>
      <c r="H170" s="68">
        <f t="shared" si="39"/>
        <v>0</v>
      </c>
      <c r="I170" s="68">
        <f t="shared" si="40"/>
        <v>0</v>
      </c>
      <c r="J170" s="68">
        <f t="shared" si="41"/>
        <v>0</v>
      </c>
      <c r="K170" s="68">
        <f t="shared" si="42"/>
        <v>0</v>
      </c>
      <c r="L170" s="68">
        <f t="shared" si="43"/>
        <v>0</v>
      </c>
      <c r="M170" s="68">
        <f t="shared" ca="1" si="44"/>
        <v>-3.705107576470635E-2</v>
      </c>
      <c r="N170" s="68">
        <f t="shared" ca="1" si="45"/>
        <v>0</v>
      </c>
      <c r="O170" s="96">
        <f t="shared" ca="1" si="46"/>
        <v>0</v>
      </c>
      <c r="P170" s="68">
        <f t="shared" ca="1" si="47"/>
        <v>0</v>
      </c>
      <c r="Q170" s="68">
        <f t="shared" ca="1" si="48"/>
        <v>0</v>
      </c>
      <c r="R170" s="31">
        <f t="shared" ca="1" si="49"/>
        <v>3.705107576470635E-2</v>
      </c>
    </row>
    <row r="171" spans="1:18" x14ac:dyDescent="0.2">
      <c r="A171" s="76"/>
      <c r="B171" s="76"/>
      <c r="C171" s="76"/>
      <c r="D171" s="77">
        <f t="shared" si="35"/>
        <v>0</v>
      </c>
      <c r="E171" s="77">
        <f t="shared" si="36"/>
        <v>0</v>
      </c>
      <c r="F171" s="68">
        <f t="shared" si="37"/>
        <v>0</v>
      </c>
      <c r="G171" s="68">
        <f t="shared" si="38"/>
        <v>0</v>
      </c>
      <c r="H171" s="68">
        <f t="shared" si="39"/>
        <v>0</v>
      </c>
      <c r="I171" s="68">
        <f t="shared" si="40"/>
        <v>0</v>
      </c>
      <c r="J171" s="68">
        <f t="shared" si="41"/>
        <v>0</v>
      </c>
      <c r="K171" s="68">
        <f t="shared" si="42"/>
        <v>0</v>
      </c>
      <c r="L171" s="68">
        <f t="shared" si="43"/>
        <v>0</v>
      </c>
      <c r="M171" s="68">
        <f t="shared" ca="1" si="44"/>
        <v>-3.705107576470635E-2</v>
      </c>
      <c r="N171" s="68">
        <f t="shared" ca="1" si="45"/>
        <v>0</v>
      </c>
      <c r="O171" s="96">
        <f t="shared" ca="1" si="46"/>
        <v>0</v>
      </c>
      <c r="P171" s="68">
        <f t="shared" ca="1" si="47"/>
        <v>0</v>
      </c>
      <c r="Q171" s="68">
        <f t="shared" ca="1" si="48"/>
        <v>0</v>
      </c>
      <c r="R171" s="31">
        <f t="shared" ca="1" si="49"/>
        <v>3.705107576470635E-2</v>
      </c>
    </row>
    <row r="172" spans="1:18" x14ac:dyDescent="0.2">
      <c r="A172" s="76"/>
      <c r="B172" s="76"/>
      <c r="C172" s="76"/>
      <c r="D172" s="77">
        <f t="shared" si="35"/>
        <v>0</v>
      </c>
      <c r="E172" s="77">
        <f t="shared" si="36"/>
        <v>0</v>
      </c>
      <c r="F172" s="68">
        <f t="shared" si="37"/>
        <v>0</v>
      </c>
      <c r="G172" s="68">
        <f t="shared" si="38"/>
        <v>0</v>
      </c>
      <c r="H172" s="68">
        <f t="shared" si="39"/>
        <v>0</v>
      </c>
      <c r="I172" s="68">
        <f t="shared" si="40"/>
        <v>0</v>
      </c>
      <c r="J172" s="68">
        <f t="shared" si="41"/>
        <v>0</v>
      </c>
      <c r="K172" s="68">
        <f t="shared" si="42"/>
        <v>0</v>
      </c>
      <c r="L172" s="68">
        <f t="shared" si="43"/>
        <v>0</v>
      </c>
      <c r="M172" s="68">
        <f t="shared" ca="1" si="44"/>
        <v>-3.705107576470635E-2</v>
      </c>
      <c r="N172" s="68">
        <f t="shared" ca="1" si="45"/>
        <v>0</v>
      </c>
      <c r="O172" s="96">
        <f t="shared" ca="1" si="46"/>
        <v>0</v>
      </c>
      <c r="P172" s="68">
        <f t="shared" ca="1" si="47"/>
        <v>0</v>
      </c>
      <c r="Q172" s="68">
        <f t="shared" ca="1" si="48"/>
        <v>0</v>
      </c>
      <c r="R172" s="31">
        <f t="shared" ca="1" si="49"/>
        <v>3.705107576470635E-2</v>
      </c>
    </row>
    <row r="173" spans="1:18" x14ac:dyDescent="0.2">
      <c r="A173" s="76"/>
      <c r="B173" s="76"/>
      <c r="C173" s="76"/>
      <c r="D173" s="77">
        <f t="shared" si="35"/>
        <v>0</v>
      </c>
      <c r="E173" s="77">
        <f t="shared" si="36"/>
        <v>0</v>
      </c>
      <c r="F173" s="68">
        <f t="shared" si="37"/>
        <v>0</v>
      </c>
      <c r="G173" s="68">
        <f t="shared" si="38"/>
        <v>0</v>
      </c>
      <c r="H173" s="68">
        <f t="shared" si="39"/>
        <v>0</v>
      </c>
      <c r="I173" s="68">
        <f t="shared" si="40"/>
        <v>0</v>
      </c>
      <c r="J173" s="68">
        <f t="shared" si="41"/>
        <v>0</v>
      </c>
      <c r="K173" s="68">
        <f t="shared" si="42"/>
        <v>0</v>
      </c>
      <c r="L173" s="68">
        <f t="shared" si="43"/>
        <v>0</v>
      </c>
      <c r="M173" s="68">
        <f t="shared" ca="1" si="44"/>
        <v>-3.705107576470635E-2</v>
      </c>
      <c r="N173" s="68">
        <f t="shared" ca="1" si="45"/>
        <v>0</v>
      </c>
      <c r="O173" s="96">
        <f t="shared" ca="1" si="46"/>
        <v>0</v>
      </c>
      <c r="P173" s="68">
        <f t="shared" ca="1" si="47"/>
        <v>0</v>
      </c>
      <c r="Q173" s="68">
        <f t="shared" ca="1" si="48"/>
        <v>0</v>
      </c>
      <c r="R173" s="31">
        <f t="shared" ca="1" si="49"/>
        <v>3.705107576470635E-2</v>
      </c>
    </row>
    <row r="174" spans="1:18" x14ac:dyDescent="0.2">
      <c r="A174" s="76"/>
      <c r="B174" s="76"/>
      <c r="C174" s="76"/>
      <c r="D174" s="77">
        <f t="shared" si="35"/>
        <v>0</v>
      </c>
      <c r="E174" s="77">
        <f t="shared" si="36"/>
        <v>0</v>
      </c>
      <c r="F174" s="68">
        <f t="shared" si="37"/>
        <v>0</v>
      </c>
      <c r="G174" s="68">
        <f t="shared" si="38"/>
        <v>0</v>
      </c>
      <c r="H174" s="68">
        <f t="shared" si="39"/>
        <v>0</v>
      </c>
      <c r="I174" s="68">
        <f t="shared" si="40"/>
        <v>0</v>
      </c>
      <c r="J174" s="68">
        <f t="shared" si="41"/>
        <v>0</v>
      </c>
      <c r="K174" s="68">
        <f t="shared" si="42"/>
        <v>0</v>
      </c>
      <c r="L174" s="68">
        <f t="shared" si="43"/>
        <v>0</v>
      </c>
      <c r="M174" s="68">
        <f t="shared" ca="1" si="44"/>
        <v>-3.705107576470635E-2</v>
      </c>
      <c r="N174" s="68">
        <f t="shared" ca="1" si="45"/>
        <v>0</v>
      </c>
      <c r="O174" s="96">
        <f t="shared" ca="1" si="46"/>
        <v>0</v>
      </c>
      <c r="P174" s="68">
        <f t="shared" ca="1" si="47"/>
        <v>0</v>
      </c>
      <c r="Q174" s="68">
        <f t="shared" ca="1" si="48"/>
        <v>0</v>
      </c>
      <c r="R174" s="31">
        <f t="shared" ca="1" si="49"/>
        <v>3.705107576470635E-2</v>
      </c>
    </row>
    <row r="175" spans="1:18" x14ac:dyDescent="0.2">
      <c r="A175" s="76"/>
      <c r="B175" s="76"/>
      <c r="C175" s="76"/>
      <c r="D175" s="77">
        <f t="shared" si="35"/>
        <v>0</v>
      </c>
      <c r="E175" s="77">
        <f t="shared" si="36"/>
        <v>0</v>
      </c>
      <c r="F175" s="68">
        <f t="shared" si="37"/>
        <v>0</v>
      </c>
      <c r="G175" s="68">
        <f t="shared" si="38"/>
        <v>0</v>
      </c>
      <c r="H175" s="68">
        <f t="shared" si="39"/>
        <v>0</v>
      </c>
      <c r="I175" s="68">
        <f t="shared" si="40"/>
        <v>0</v>
      </c>
      <c r="J175" s="68">
        <f t="shared" si="41"/>
        <v>0</v>
      </c>
      <c r="K175" s="68">
        <f t="shared" si="42"/>
        <v>0</v>
      </c>
      <c r="L175" s="68">
        <f t="shared" si="43"/>
        <v>0</v>
      </c>
      <c r="M175" s="68">
        <f t="shared" ca="1" si="44"/>
        <v>-3.705107576470635E-2</v>
      </c>
      <c r="N175" s="68">
        <f t="shared" ca="1" si="45"/>
        <v>0</v>
      </c>
      <c r="O175" s="96">
        <f t="shared" ca="1" si="46"/>
        <v>0</v>
      </c>
      <c r="P175" s="68">
        <f t="shared" ca="1" si="47"/>
        <v>0</v>
      </c>
      <c r="Q175" s="68">
        <f t="shared" ca="1" si="48"/>
        <v>0</v>
      </c>
      <c r="R175" s="31">
        <f t="shared" ca="1" si="49"/>
        <v>3.705107576470635E-2</v>
      </c>
    </row>
    <row r="176" spans="1:18" x14ac:dyDescent="0.2">
      <c r="A176" s="76"/>
      <c r="B176" s="76"/>
      <c r="C176" s="76"/>
      <c r="D176" s="77">
        <f t="shared" si="35"/>
        <v>0</v>
      </c>
      <c r="E176" s="77">
        <f t="shared" si="36"/>
        <v>0</v>
      </c>
      <c r="F176" s="68">
        <f t="shared" si="37"/>
        <v>0</v>
      </c>
      <c r="G176" s="68">
        <f t="shared" si="38"/>
        <v>0</v>
      </c>
      <c r="H176" s="68">
        <f t="shared" si="39"/>
        <v>0</v>
      </c>
      <c r="I176" s="68">
        <f t="shared" si="40"/>
        <v>0</v>
      </c>
      <c r="J176" s="68">
        <f t="shared" si="41"/>
        <v>0</v>
      </c>
      <c r="K176" s="68">
        <f t="shared" si="42"/>
        <v>0</v>
      </c>
      <c r="L176" s="68">
        <f t="shared" si="43"/>
        <v>0</v>
      </c>
      <c r="M176" s="68">
        <f t="shared" ca="1" si="44"/>
        <v>-3.705107576470635E-2</v>
      </c>
      <c r="N176" s="68">
        <f t="shared" ca="1" si="45"/>
        <v>0</v>
      </c>
      <c r="O176" s="96">
        <f t="shared" ca="1" si="46"/>
        <v>0</v>
      </c>
      <c r="P176" s="68">
        <f t="shared" ca="1" si="47"/>
        <v>0</v>
      </c>
      <c r="Q176" s="68">
        <f t="shared" ca="1" si="48"/>
        <v>0</v>
      </c>
      <c r="R176" s="31">
        <f t="shared" ca="1" si="49"/>
        <v>3.705107576470635E-2</v>
      </c>
    </row>
    <row r="177" spans="1:18" x14ac:dyDescent="0.2">
      <c r="A177" s="76"/>
      <c r="B177" s="76"/>
      <c r="C177" s="76"/>
      <c r="D177" s="77">
        <f t="shared" si="35"/>
        <v>0</v>
      </c>
      <c r="E177" s="77">
        <f t="shared" si="36"/>
        <v>0</v>
      </c>
      <c r="F177" s="68">
        <f t="shared" si="37"/>
        <v>0</v>
      </c>
      <c r="G177" s="68">
        <f t="shared" si="38"/>
        <v>0</v>
      </c>
      <c r="H177" s="68">
        <f t="shared" si="39"/>
        <v>0</v>
      </c>
      <c r="I177" s="68">
        <f t="shared" si="40"/>
        <v>0</v>
      </c>
      <c r="J177" s="68">
        <f t="shared" si="41"/>
        <v>0</v>
      </c>
      <c r="K177" s="68">
        <f t="shared" si="42"/>
        <v>0</v>
      </c>
      <c r="L177" s="68">
        <f t="shared" si="43"/>
        <v>0</v>
      </c>
      <c r="M177" s="68">
        <f t="shared" ca="1" si="44"/>
        <v>-3.705107576470635E-2</v>
      </c>
      <c r="N177" s="68">
        <f t="shared" ca="1" si="45"/>
        <v>0</v>
      </c>
      <c r="O177" s="96">
        <f t="shared" ca="1" si="46"/>
        <v>0</v>
      </c>
      <c r="P177" s="68">
        <f t="shared" ca="1" si="47"/>
        <v>0</v>
      </c>
      <c r="Q177" s="68">
        <f t="shared" ca="1" si="48"/>
        <v>0</v>
      </c>
      <c r="R177" s="31">
        <f t="shared" ca="1" si="49"/>
        <v>3.705107576470635E-2</v>
      </c>
    </row>
    <row r="178" spans="1:18" x14ac:dyDescent="0.2">
      <c r="A178" s="76"/>
      <c r="B178" s="76"/>
      <c r="C178" s="76"/>
      <c r="D178" s="77">
        <f t="shared" si="35"/>
        <v>0</v>
      </c>
      <c r="E178" s="77">
        <f t="shared" si="36"/>
        <v>0</v>
      </c>
      <c r="F178" s="68">
        <f t="shared" si="37"/>
        <v>0</v>
      </c>
      <c r="G178" s="68">
        <f t="shared" si="38"/>
        <v>0</v>
      </c>
      <c r="H178" s="68">
        <f t="shared" si="39"/>
        <v>0</v>
      </c>
      <c r="I178" s="68">
        <f t="shared" si="40"/>
        <v>0</v>
      </c>
      <c r="J178" s="68">
        <f t="shared" si="41"/>
        <v>0</v>
      </c>
      <c r="K178" s="68">
        <f t="shared" si="42"/>
        <v>0</v>
      </c>
      <c r="L178" s="68">
        <f t="shared" si="43"/>
        <v>0</v>
      </c>
      <c r="M178" s="68">
        <f t="shared" ca="1" si="44"/>
        <v>-3.705107576470635E-2</v>
      </c>
      <c r="N178" s="68">
        <f t="shared" ca="1" si="45"/>
        <v>0</v>
      </c>
      <c r="O178" s="96">
        <f t="shared" ca="1" si="46"/>
        <v>0</v>
      </c>
      <c r="P178" s="68">
        <f t="shared" ca="1" si="47"/>
        <v>0</v>
      </c>
      <c r="Q178" s="68">
        <f t="shared" ca="1" si="48"/>
        <v>0</v>
      </c>
      <c r="R178" s="31">
        <f t="shared" ca="1" si="49"/>
        <v>3.705107576470635E-2</v>
      </c>
    </row>
    <row r="179" spans="1:18" x14ac:dyDescent="0.2">
      <c r="A179" s="76"/>
      <c r="B179" s="76"/>
      <c r="C179" s="76"/>
      <c r="D179" s="77">
        <f t="shared" si="35"/>
        <v>0</v>
      </c>
      <c r="E179" s="77">
        <f t="shared" si="36"/>
        <v>0</v>
      </c>
      <c r="F179" s="68">
        <f t="shared" si="37"/>
        <v>0</v>
      </c>
      <c r="G179" s="68">
        <f t="shared" si="38"/>
        <v>0</v>
      </c>
      <c r="H179" s="68">
        <f t="shared" si="39"/>
        <v>0</v>
      </c>
      <c r="I179" s="68">
        <f t="shared" si="40"/>
        <v>0</v>
      </c>
      <c r="J179" s="68">
        <f t="shared" si="41"/>
        <v>0</v>
      </c>
      <c r="K179" s="68">
        <f t="shared" si="42"/>
        <v>0</v>
      </c>
      <c r="L179" s="68">
        <f t="shared" si="43"/>
        <v>0</v>
      </c>
      <c r="M179" s="68">
        <f t="shared" ca="1" si="44"/>
        <v>-3.705107576470635E-2</v>
      </c>
      <c r="N179" s="68">
        <f t="shared" ca="1" si="45"/>
        <v>0</v>
      </c>
      <c r="O179" s="96">
        <f t="shared" ca="1" si="46"/>
        <v>0</v>
      </c>
      <c r="P179" s="68">
        <f t="shared" ca="1" si="47"/>
        <v>0</v>
      </c>
      <c r="Q179" s="68">
        <f t="shared" ca="1" si="48"/>
        <v>0</v>
      </c>
      <c r="R179" s="31">
        <f t="shared" ca="1" si="49"/>
        <v>3.705107576470635E-2</v>
      </c>
    </row>
    <row r="180" spans="1:18" x14ac:dyDescent="0.2">
      <c r="A180" s="76"/>
      <c r="B180" s="76"/>
      <c r="C180" s="76"/>
      <c r="D180" s="77">
        <f t="shared" si="35"/>
        <v>0</v>
      </c>
      <c r="E180" s="77">
        <f t="shared" si="36"/>
        <v>0</v>
      </c>
      <c r="F180" s="68">
        <f t="shared" si="37"/>
        <v>0</v>
      </c>
      <c r="G180" s="68">
        <f t="shared" si="38"/>
        <v>0</v>
      </c>
      <c r="H180" s="68">
        <f t="shared" si="39"/>
        <v>0</v>
      </c>
      <c r="I180" s="68">
        <f t="shared" si="40"/>
        <v>0</v>
      </c>
      <c r="J180" s="68">
        <f t="shared" si="41"/>
        <v>0</v>
      </c>
      <c r="K180" s="68">
        <f t="shared" si="42"/>
        <v>0</v>
      </c>
      <c r="L180" s="68">
        <f t="shared" si="43"/>
        <v>0</v>
      </c>
      <c r="M180" s="68">
        <f t="shared" ca="1" si="44"/>
        <v>-3.705107576470635E-2</v>
      </c>
      <c r="N180" s="68">
        <f t="shared" ca="1" si="45"/>
        <v>0</v>
      </c>
      <c r="O180" s="96">
        <f t="shared" ca="1" si="46"/>
        <v>0</v>
      </c>
      <c r="P180" s="68">
        <f t="shared" ca="1" si="47"/>
        <v>0</v>
      </c>
      <c r="Q180" s="68">
        <f t="shared" ca="1" si="48"/>
        <v>0</v>
      </c>
      <c r="R180" s="31">
        <f t="shared" ca="1" si="49"/>
        <v>3.705107576470635E-2</v>
      </c>
    </row>
    <row r="181" spans="1:18" x14ac:dyDescent="0.2">
      <c r="A181" s="76"/>
      <c r="B181" s="76"/>
      <c r="C181" s="76"/>
      <c r="D181" s="77">
        <f t="shared" si="35"/>
        <v>0</v>
      </c>
      <c r="E181" s="77">
        <f t="shared" si="36"/>
        <v>0</v>
      </c>
      <c r="F181" s="68">
        <f t="shared" si="37"/>
        <v>0</v>
      </c>
      <c r="G181" s="68">
        <f t="shared" si="38"/>
        <v>0</v>
      </c>
      <c r="H181" s="68">
        <f t="shared" si="39"/>
        <v>0</v>
      </c>
      <c r="I181" s="68">
        <f t="shared" si="40"/>
        <v>0</v>
      </c>
      <c r="J181" s="68">
        <f t="shared" si="41"/>
        <v>0</v>
      </c>
      <c r="K181" s="68">
        <f t="shared" si="42"/>
        <v>0</v>
      </c>
      <c r="L181" s="68">
        <f t="shared" si="43"/>
        <v>0</v>
      </c>
      <c r="M181" s="68">
        <f t="shared" ca="1" si="44"/>
        <v>-3.705107576470635E-2</v>
      </c>
      <c r="N181" s="68">
        <f t="shared" ca="1" si="45"/>
        <v>0</v>
      </c>
      <c r="O181" s="96">
        <f t="shared" ca="1" si="46"/>
        <v>0</v>
      </c>
      <c r="P181" s="68">
        <f t="shared" ca="1" si="47"/>
        <v>0</v>
      </c>
      <c r="Q181" s="68">
        <f t="shared" ca="1" si="48"/>
        <v>0</v>
      </c>
      <c r="R181" s="31">
        <f t="shared" ca="1" si="49"/>
        <v>3.705107576470635E-2</v>
      </c>
    </row>
    <row r="182" spans="1:18" x14ac:dyDescent="0.2">
      <c r="A182" s="76"/>
      <c r="B182" s="76"/>
      <c r="C182" s="76"/>
      <c r="D182" s="77">
        <f t="shared" si="35"/>
        <v>0</v>
      </c>
      <c r="E182" s="77">
        <f t="shared" si="36"/>
        <v>0</v>
      </c>
      <c r="F182" s="68">
        <f t="shared" si="37"/>
        <v>0</v>
      </c>
      <c r="G182" s="68">
        <f t="shared" si="38"/>
        <v>0</v>
      </c>
      <c r="H182" s="68">
        <f t="shared" si="39"/>
        <v>0</v>
      </c>
      <c r="I182" s="68">
        <f t="shared" si="40"/>
        <v>0</v>
      </c>
      <c r="J182" s="68">
        <f t="shared" si="41"/>
        <v>0</v>
      </c>
      <c r="K182" s="68">
        <f t="shared" si="42"/>
        <v>0</v>
      </c>
      <c r="L182" s="68">
        <f t="shared" si="43"/>
        <v>0</v>
      </c>
      <c r="M182" s="68">
        <f t="shared" ca="1" si="44"/>
        <v>-3.705107576470635E-2</v>
      </c>
      <c r="N182" s="68">
        <f t="shared" ca="1" si="45"/>
        <v>0</v>
      </c>
      <c r="O182" s="96">
        <f t="shared" ca="1" si="46"/>
        <v>0</v>
      </c>
      <c r="P182" s="68">
        <f t="shared" ca="1" si="47"/>
        <v>0</v>
      </c>
      <c r="Q182" s="68">
        <f t="shared" ca="1" si="48"/>
        <v>0</v>
      </c>
      <c r="R182" s="31">
        <f t="shared" ca="1" si="49"/>
        <v>3.705107576470635E-2</v>
      </c>
    </row>
    <row r="183" spans="1:18" x14ac:dyDescent="0.2">
      <c r="A183" s="76"/>
      <c r="B183" s="76"/>
      <c r="C183" s="76"/>
      <c r="D183" s="77">
        <f t="shared" si="35"/>
        <v>0</v>
      </c>
      <c r="E183" s="77">
        <f t="shared" si="36"/>
        <v>0</v>
      </c>
      <c r="F183" s="68">
        <f t="shared" si="37"/>
        <v>0</v>
      </c>
      <c r="G183" s="68">
        <f t="shared" si="38"/>
        <v>0</v>
      </c>
      <c r="H183" s="68">
        <f t="shared" si="39"/>
        <v>0</v>
      </c>
      <c r="I183" s="68">
        <f t="shared" si="40"/>
        <v>0</v>
      </c>
      <c r="J183" s="68">
        <f t="shared" si="41"/>
        <v>0</v>
      </c>
      <c r="K183" s="68">
        <f t="shared" si="42"/>
        <v>0</v>
      </c>
      <c r="L183" s="68">
        <f t="shared" si="43"/>
        <v>0</v>
      </c>
      <c r="M183" s="68">
        <f t="shared" ca="1" si="44"/>
        <v>-3.705107576470635E-2</v>
      </c>
      <c r="N183" s="68">
        <f t="shared" ca="1" si="45"/>
        <v>0</v>
      </c>
      <c r="O183" s="96">
        <f t="shared" ca="1" si="46"/>
        <v>0</v>
      </c>
      <c r="P183" s="68">
        <f t="shared" ca="1" si="47"/>
        <v>0</v>
      </c>
      <c r="Q183" s="68">
        <f t="shared" ca="1" si="48"/>
        <v>0</v>
      </c>
      <c r="R183" s="31">
        <f t="shared" ca="1" si="49"/>
        <v>3.705107576470635E-2</v>
      </c>
    </row>
    <row r="184" spans="1:18" x14ac:dyDescent="0.2">
      <c r="A184" s="76"/>
      <c r="B184" s="76"/>
      <c r="C184" s="76"/>
      <c r="D184" s="77">
        <f t="shared" si="35"/>
        <v>0</v>
      </c>
      <c r="E184" s="77">
        <f t="shared" si="36"/>
        <v>0</v>
      </c>
      <c r="F184" s="68">
        <f t="shared" si="37"/>
        <v>0</v>
      </c>
      <c r="G184" s="68">
        <f t="shared" si="38"/>
        <v>0</v>
      </c>
      <c r="H184" s="68">
        <f t="shared" si="39"/>
        <v>0</v>
      </c>
      <c r="I184" s="68">
        <f t="shared" si="40"/>
        <v>0</v>
      </c>
      <c r="J184" s="68">
        <f t="shared" si="41"/>
        <v>0</v>
      </c>
      <c r="K184" s="68">
        <f t="shared" si="42"/>
        <v>0</v>
      </c>
      <c r="L184" s="68">
        <f t="shared" si="43"/>
        <v>0</v>
      </c>
      <c r="M184" s="68">
        <f t="shared" ca="1" si="44"/>
        <v>-3.705107576470635E-2</v>
      </c>
      <c r="N184" s="68">
        <f t="shared" ca="1" si="45"/>
        <v>0</v>
      </c>
      <c r="O184" s="96">
        <f t="shared" ca="1" si="46"/>
        <v>0</v>
      </c>
      <c r="P184" s="68">
        <f t="shared" ca="1" si="47"/>
        <v>0</v>
      </c>
      <c r="Q184" s="68">
        <f t="shared" ca="1" si="48"/>
        <v>0</v>
      </c>
      <c r="R184" s="31">
        <f t="shared" ca="1" si="49"/>
        <v>3.705107576470635E-2</v>
      </c>
    </row>
    <row r="185" spans="1:18" x14ac:dyDescent="0.2">
      <c r="A185" s="76"/>
      <c r="B185" s="76"/>
      <c r="C185" s="76"/>
      <c r="D185" s="77">
        <f t="shared" si="35"/>
        <v>0</v>
      </c>
      <c r="E185" s="77">
        <f t="shared" si="36"/>
        <v>0</v>
      </c>
      <c r="F185" s="68">
        <f t="shared" si="37"/>
        <v>0</v>
      </c>
      <c r="G185" s="68">
        <f t="shared" si="38"/>
        <v>0</v>
      </c>
      <c r="H185" s="68">
        <f t="shared" si="39"/>
        <v>0</v>
      </c>
      <c r="I185" s="68">
        <f t="shared" si="40"/>
        <v>0</v>
      </c>
      <c r="J185" s="68">
        <f t="shared" si="41"/>
        <v>0</v>
      </c>
      <c r="K185" s="68">
        <f t="shared" si="42"/>
        <v>0</v>
      </c>
      <c r="L185" s="68">
        <f t="shared" si="43"/>
        <v>0</v>
      </c>
      <c r="M185" s="68">
        <f t="shared" ca="1" si="44"/>
        <v>-3.705107576470635E-2</v>
      </c>
      <c r="N185" s="68">
        <f t="shared" ca="1" si="45"/>
        <v>0</v>
      </c>
      <c r="O185" s="96">
        <f t="shared" ca="1" si="46"/>
        <v>0</v>
      </c>
      <c r="P185" s="68">
        <f t="shared" ca="1" si="47"/>
        <v>0</v>
      </c>
      <c r="Q185" s="68">
        <f t="shared" ca="1" si="48"/>
        <v>0</v>
      </c>
      <c r="R185" s="31">
        <f t="shared" ca="1" si="49"/>
        <v>3.705107576470635E-2</v>
      </c>
    </row>
    <row r="186" spans="1:18" x14ac:dyDescent="0.2">
      <c r="A186" s="76"/>
      <c r="B186" s="76"/>
      <c r="C186" s="76"/>
      <c r="D186" s="77">
        <f t="shared" si="35"/>
        <v>0</v>
      </c>
      <c r="E186" s="77">
        <f t="shared" si="36"/>
        <v>0</v>
      </c>
      <c r="F186" s="68">
        <f t="shared" si="37"/>
        <v>0</v>
      </c>
      <c r="G186" s="68">
        <f t="shared" si="38"/>
        <v>0</v>
      </c>
      <c r="H186" s="68">
        <f t="shared" si="39"/>
        <v>0</v>
      </c>
      <c r="I186" s="68">
        <f t="shared" si="40"/>
        <v>0</v>
      </c>
      <c r="J186" s="68">
        <f t="shared" si="41"/>
        <v>0</v>
      </c>
      <c r="K186" s="68">
        <f t="shared" si="42"/>
        <v>0</v>
      </c>
      <c r="L186" s="68">
        <f t="shared" si="43"/>
        <v>0</v>
      </c>
      <c r="M186" s="68">
        <f t="shared" ca="1" si="44"/>
        <v>-3.705107576470635E-2</v>
      </c>
      <c r="N186" s="68">
        <f t="shared" ca="1" si="45"/>
        <v>0</v>
      </c>
      <c r="O186" s="96">
        <f t="shared" ca="1" si="46"/>
        <v>0</v>
      </c>
      <c r="P186" s="68">
        <f t="shared" ca="1" si="47"/>
        <v>0</v>
      </c>
      <c r="Q186" s="68">
        <f t="shared" ca="1" si="48"/>
        <v>0</v>
      </c>
      <c r="R186" s="31">
        <f t="shared" ca="1" si="49"/>
        <v>3.705107576470635E-2</v>
      </c>
    </row>
    <row r="187" spans="1:18" x14ac:dyDescent="0.2">
      <c r="A187" s="76"/>
      <c r="B187" s="76"/>
      <c r="C187" s="76"/>
      <c r="D187" s="77">
        <f t="shared" si="35"/>
        <v>0</v>
      </c>
      <c r="E187" s="77">
        <f t="shared" si="36"/>
        <v>0</v>
      </c>
      <c r="F187" s="68">
        <f t="shared" si="37"/>
        <v>0</v>
      </c>
      <c r="G187" s="68">
        <f t="shared" si="38"/>
        <v>0</v>
      </c>
      <c r="H187" s="68">
        <f t="shared" si="39"/>
        <v>0</v>
      </c>
      <c r="I187" s="68">
        <f t="shared" si="40"/>
        <v>0</v>
      </c>
      <c r="J187" s="68">
        <f t="shared" si="41"/>
        <v>0</v>
      </c>
      <c r="K187" s="68">
        <f t="shared" si="42"/>
        <v>0</v>
      </c>
      <c r="L187" s="68">
        <f t="shared" si="43"/>
        <v>0</v>
      </c>
      <c r="M187" s="68">
        <f t="shared" ca="1" si="44"/>
        <v>-3.705107576470635E-2</v>
      </c>
      <c r="N187" s="68">
        <f t="shared" ca="1" si="45"/>
        <v>0</v>
      </c>
      <c r="O187" s="96">
        <f t="shared" ca="1" si="46"/>
        <v>0</v>
      </c>
      <c r="P187" s="68">
        <f t="shared" ca="1" si="47"/>
        <v>0</v>
      </c>
      <c r="Q187" s="68">
        <f t="shared" ca="1" si="48"/>
        <v>0</v>
      </c>
      <c r="R187" s="31">
        <f t="shared" ca="1" si="49"/>
        <v>3.705107576470635E-2</v>
      </c>
    </row>
    <row r="188" spans="1:18" x14ac:dyDescent="0.2">
      <c r="A188" s="76"/>
      <c r="B188" s="76"/>
      <c r="C188" s="76"/>
      <c r="D188" s="77">
        <f t="shared" si="35"/>
        <v>0</v>
      </c>
      <c r="E188" s="77">
        <f t="shared" si="36"/>
        <v>0</v>
      </c>
      <c r="F188" s="68">
        <f t="shared" si="37"/>
        <v>0</v>
      </c>
      <c r="G188" s="68">
        <f t="shared" si="38"/>
        <v>0</v>
      </c>
      <c r="H188" s="68">
        <f t="shared" si="39"/>
        <v>0</v>
      </c>
      <c r="I188" s="68">
        <f t="shared" si="40"/>
        <v>0</v>
      </c>
      <c r="J188" s="68">
        <f t="shared" si="41"/>
        <v>0</v>
      </c>
      <c r="K188" s="68">
        <f t="shared" si="42"/>
        <v>0</v>
      </c>
      <c r="L188" s="68">
        <f t="shared" si="43"/>
        <v>0</v>
      </c>
      <c r="M188" s="68">
        <f t="shared" ca="1" si="44"/>
        <v>-3.705107576470635E-2</v>
      </c>
      <c r="N188" s="68">
        <f t="shared" ca="1" si="45"/>
        <v>0</v>
      </c>
      <c r="O188" s="96">
        <f t="shared" ca="1" si="46"/>
        <v>0</v>
      </c>
      <c r="P188" s="68">
        <f t="shared" ca="1" si="47"/>
        <v>0</v>
      </c>
      <c r="Q188" s="68">
        <f t="shared" ca="1" si="48"/>
        <v>0</v>
      </c>
      <c r="R188" s="31">
        <f t="shared" ca="1" si="49"/>
        <v>3.705107576470635E-2</v>
      </c>
    </row>
    <row r="189" spans="1:18" x14ac:dyDescent="0.2">
      <c r="A189" s="76"/>
      <c r="B189" s="76"/>
      <c r="C189" s="76"/>
      <c r="D189" s="77">
        <f t="shared" si="35"/>
        <v>0</v>
      </c>
      <c r="E189" s="77">
        <f t="shared" si="36"/>
        <v>0</v>
      </c>
      <c r="F189" s="68">
        <f t="shared" si="37"/>
        <v>0</v>
      </c>
      <c r="G189" s="68">
        <f t="shared" si="38"/>
        <v>0</v>
      </c>
      <c r="H189" s="68">
        <f t="shared" si="39"/>
        <v>0</v>
      </c>
      <c r="I189" s="68">
        <f t="shared" si="40"/>
        <v>0</v>
      </c>
      <c r="J189" s="68">
        <f t="shared" si="41"/>
        <v>0</v>
      </c>
      <c r="K189" s="68">
        <f t="shared" si="42"/>
        <v>0</v>
      </c>
      <c r="L189" s="68">
        <f t="shared" si="43"/>
        <v>0</v>
      </c>
      <c r="M189" s="68">
        <f t="shared" ca="1" si="44"/>
        <v>-3.705107576470635E-2</v>
      </c>
      <c r="N189" s="68">
        <f t="shared" ca="1" si="45"/>
        <v>0</v>
      </c>
      <c r="O189" s="96">
        <f t="shared" ca="1" si="46"/>
        <v>0</v>
      </c>
      <c r="P189" s="68">
        <f t="shared" ca="1" si="47"/>
        <v>0</v>
      </c>
      <c r="Q189" s="68">
        <f t="shared" ca="1" si="48"/>
        <v>0</v>
      </c>
      <c r="R189" s="31">
        <f t="shared" ca="1" si="49"/>
        <v>3.705107576470635E-2</v>
      </c>
    </row>
    <row r="190" spans="1:18" x14ac:dyDescent="0.2">
      <c r="A190" s="76"/>
      <c r="B190" s="76"/>
      <c r="C190" s="76"/>
      <c r="D190" s="77">
        <f t="shared" si="35"/>
        <v>0</v>
      </c>
      <c r="E190" s="77">
        <f t="shared" si="36"/>
        <v>0</v>
      </c>
      <c r="F190" s="68">
        <f t="shared" si="37"/>
        <v>0</v>
      </c>
      <c r="G190" s="68">
        <f t="shared" si="38"/>
        <v>0</v>
      </c>
      <c r="H190" s="68">
        <f t="shared" si="39"/>
        <v>0</v>
      </c>
      <c r="I190" s="68">
        <f t="shared" si="40"/>
        <v>0</v>
      </c>
      <c r="J190" s="68">
        <f t="shared" si="41"/>
        <v>0</v>
      </c>
      <c r="K190" s="68">
        <f t="shared" si="42"/>
        <v>0</v>
      </c>
      <c r="L190" s="68">
        <f t="shared" si="43"/>
        <v>0</v>
      </c>
      <c r="M190" s="68">
        <f t="shared" ca="1" si="44"/>
        <v>-3.705107576470635E-2</v>
      </c>
      <c r="N190" s="68">
        <f t="shared" ca="1" si="45"/>
        <v>0</v>
      </c>
      <c r="O190" s="96">
        <f t="shared" ca="1" si="46"/>
        <v>0</v>
      </c>
      <c r="P190" s="68">
        <f t="shared" ca="1" si="47"/>
        <v>0</v>
      </c>
      <c r="Q190" s="68">
        <f t="shared" ca="1" si="48"/>
        <v>0</v>
      </c>
      <c r="R190" s="31">
        <f t="shared" ca="1" si="49"/>
        <v>3.705107576470635E-2</v>
      </c>
    </row>
    <row r="191" spans="1:18" x14ac:dyDescent="0.2">
      <c r="A191" s="76"/>
      <c r="B191" s="76"/>
      <c r="C191" s="76"/>
      <c r="D191" s="77">
        <f t="shared" si="35"/>
        <v>0</v>
      </c>
      <c r="E191" s="77">
        <f t="shared" si="36"/>
        <v>0</v>
      </c>
      <c r="F191" s="68">
        <f t="shared" si="37"/>
        <v>0</v>
      </c>
      <c r="G191" s="68">
        <f t="shared" si="38"/>
        <v>0</v>
      </c>
      <c r="H191" s="68">
        <f t="shared" si="39"/>
        <v>0</v>
      </c>
      <c r="I191" s="68">
        <f t="shared" si="40"/>
        <v>0</v>
      </c>
      <c r="J191" s="68">
        <f t="shared" si="41"/>
        <v>0</v>
      </c>
      <c r="K191" s="68">
        <f t="shared" si="42"/>
        <v>0</v>
      </c>
      <c r="L191" s="68">
        <f t="shared" si="43"/>
        <v>0</v>
      </c>
      <c r="M191" s="68">
        <f t="shared" ca="1" si="44"/>
        <v>-3.705107576470635E-2</v>
      </c>
      <c r="N191" s="68">
        <f t="shared" ca="1" si="45"/>
        <v>0</v>
      </c>
      <c r="O191" s="96">
        <f t="shared" ca="1" si="46"/>
        <v>0</v>
      </c>
      <c r="P191" s="68">
        <f t="shared" ca="1" si="47"/>
        <v>0</v>
      </c>
      <c r="Q191" s="68">
        <f t="shared" ca="1" si="48"/>
        <v>0</v>
      </c>
      <c r="R191" s="31">
        <f t="shared" ca="1" si="49"/>
        <v>3.705107576470635E-2</v>
      </c>
    </row>
    <row r="192" spans="1:18" x14ac:dyDescent="0.2">
      <c r="A192" s="76"/>
      <c r="B192" s="76"/>
      <c r="C192" s="76"/>
      <c r="D192" s="77">
        <f t="shared" si="35"/>
        <v>0</v>
      </c>
      <c r="E192" s="77">
        <f t="shared" si="36"/>
        <v>0</v>
      </c>
      <c r="F192" s="68">
        <f t="shared" si="37"/>
        <v>0</v>
      </c>
      <c r="G192" s="68">
        <f t="shared" si="38"/>
        <v>0</v>
      </c>
      <c r="H192" s="68">
        <f t="shared" si="39"/>
        <v>0</v>
      </c>
      <c r="I192" s="68">
        <f t="shared" si="40"/>
        <v>0</v>
      </c>
      <c r="J192" s="68">
        <f t="shared" si="41"/>
        <v>0</v>
      </c>
      <c r="K192" s="68">
        <f t="shared" si="42"/>
        <v>0</v>
      </c>
      <c r="L192" s="68">
        <f t="shared" si="43"/>
        <v>0</v>
      </c>
      <c r="M192" s="68">
        <f t="shared" ca="1" si="44"/>
        <v>-3.705107576470635E-2</v>
      </c>
      <c r="N192" s="68">
        <f t="shared" ca="1" si="45"/>
        <v>0</v>
      </c>
      <c r="O192" s="96">
        <f t="shared" ca="1" si="46"/>
        <v>0</v>
      </c>
      <c r="P192" s="68">
        <f t="shared" ca="1" si="47"/>
        <v>0</v>
      </c>
      <c r="Q192" s="68">
        <f t="shared" ca="1" si="48"/>
        <v>0</v>
      </c>
      <c r="R192" s="31">
        <f t="shared" ca="1" si="49"/>
        <v>3.705107576470635E-2</v>
      </c>
    </row>
    <row r="193" spans="1:18" x14ac:dyDescent="0.2">
      <c r="A193" s="76"/>
      <c r="B193" s="76"/>
      <c r="C193" s="76"/>
      <c r="D193" s="77">
        <f t="shared" si="35"/>
        <v>0</v>
      </c>
      <c r="E193" s="77">
        <f t="shared" si="36"/>
        <v>0</v>
      </c>
      <c r="F193" s="68">
        <f t="shared" si="37"/>
        <v>0</v>
      </c>
      <c r="G193" s="68">
        <f t="shared" si="38"/>
        <v>0</v>
      </c>
      <c r="H193" s="68">
        <f t="shared" si="39"/>
        <v>0</v>
      </c>
      <c r="I193" s="68">
        <f t="shared" si="40"/>
        <v>0</v>
      </c>
      <c r="J193" s="68">
        <f t="shared" si="41"/>
        <v>0</v>
      </c>
      <c r="K193" s="68">
        <f t="shared" si="42"/>
        <v>0</v>
      </c>
      <c r="L193" s="68">
        <f t="shared" si="43"/>
        <v>0</v>
      </c>
      <c r="M193" s="68">
        <f t="shared" ca="1" si="44"/>
        <v>-3.705107576470635E-2</v>
      </c>
      <c r="N193" s="68">
        <f t="shared" ca="1" si="45"/>
        <v>0</v>
      </c>
      <c r="O193" s="96">
        <f t="shared" ca="1" si="46"/>
        <v>0</v>
      </c>
      <c r="P193" s="68">
        <f t="shared" ca="1" si="47"/>
        <v>0</v>
      </c>
      <c r="Q193" s="68">
        <f t="shared" ca="1" si="48"/>
        <v>0</v>
      </c>
      <c r="R193" s="31">
        <f t="shared" ca="1" si="49"/>
        <v>3.705107576470635E-2</v>
      </c>
    </row>
    <row r="194" spans="1:18" x14ac:dyDescent="0.2">
      <c r="A194" s="76"/>
      <c r="B194" s="76"/>
      <c r="C194" s="76"/>
      <c r="D194" s="77">
        <f t="shared" si="35"/>
        <v>0</v>
      </c>
      <c r="E194" s="77">
        <f t="shared" si="36"/>
        <v>0</v>
      </c>
      <c r="F194" s="68">
        <f t="shared" si="37"/>
        <v>0</v>
      </c>
      <c r="G194" s="68">
        <f t="shared" si="38"/>
        <v>0</v>
      </c>
      <c r="H194" s="68">
        <f t="shared" si="39"/>
        <v>0</v>
      </c>
      <c r="I194" s="68">
        <f t="shared" si="40"/>
        <v>0</v>
      </c>
      <c r="J194" s="68">
        <f t="shared" si="41"/>
        <v>0</v>
      </c>
      <c r="K194" s="68">
        <f t="shared" si="42"/>
        <v>0</v>
      </c>
      <c r="L194" s="68">
        <f t="shared" si="43"/>
        <v>0</v>
      </c>
      <c r="M194" s="68">
        <f t="shared" ca="1" si="44"/>
        <v>-3.705107576470635E-2</v>
      </c>
      <c r="N194" s="68">
        <f t="shared" ca="1" si="45"/>
        <v>0</v>
      </c>
      <c r="O194" s="96">
        <f t="shared" ca="1" si="46"/>
        <v>0</v>
      </c>
      <c r="P194" s="68">
        <f t="shared" ca="1" si="47"/>
        <v>0</v>
      </c>
      <c r="Q194" s="68">
        <f t="shared" ca="1" si="48"/>
        <v>0</v>
      </c>
      <c r="R194" s="31">
        <f t="shared" ca="1" si="49"/>
        <v>3.705107576470635E-2</v>
      </c>
    </row>
    <row r="195" spans="1:18" x14ac:dyDescent="0.2">
      <c r="A195" s="76"/>
      <c r="B195" s="76"/>
      <c r="C195" s="76"/>
      <c r="D195" s="77">
        <f t="shared" si="35"/>
        <v>0</v>
      </c>
      <c r="E195" s="77">
        <f t="shared" si="36"/>
        <v>0</v>
      </c>
      <c r="F195" s="68">
        <f t="shared" si="37"/>
        <v>0</v>
      </c>
      <c r="G195" s="68">
        <f t="shared" si="38"/>
        <v>0</v>
      </c>
      <c r="H195" s="68">
        <f t="shared" si="39"/>
        <v>0</v>
      </c>
      <c r="I195" s="68">
        <f t="shared" si="40"/>
        <v>0</v>
      </c>
      <c r="J195" s="68">
        <f t="shared" si="41"/>
        <v>0</v>
      </c>
      <c r="K195" s="68">
        <f t="shared" si="42"/>
        <v>0</v>
      </c>
      <c r="L195" s="68">
        <f t="shared" si="43"/>
        <v>0</v>
      </c>
      <c r="M195" s="68">
        <f t="shared" ca="1" si="44"/>
        <v>-3.705107576470635E-2</v>
      </c>
      <c r="N195" s="68">
        <f t="shared" ca="1" si="45"/>
        <v>0</v>
      </c>
      <c r="O195" s="96">
        <f t="shared" ca="1" si="46"/>
        <v>0</v>
      </c>
      <c r="P195" s="68">
        <f t="shared" ca="1" si="47"/>
        <v>0</v>
      </c>
      <c r="Q195" s="68">
        <f t="shared" ca="1" si="48"/>
        <v>0</v>
      </c>
      <c r="R195" s="31">
        <f t="shared" ca="1" si="49"/>
        <v>3.705107576470635E-2</v>
      </c>
    </row>
    <row r="196" spans="1:18" x14ac:dyDescent="0.2">
      <c r="A196" s="76"/>
      <c r="B196" s="76"/>
      <c r="C196" s="76"/>
      <c r="D196" s="77">
        <f t="shared" si="35"/>
        <v>0</v>
      </c>
      <c r="E196" s="77">
        <f t="shared" si="36"/>
        <v>0</v>
      </c>
      <c r="F196" s="68">
        <f t="shared" si="37"/>
        <v>0</v>
      </c>
      <c r="G196" s="68">
        <f t="shared" si="38"/>
        <v>0</v>
      </c>
      <c r="H196" s="68">
        <f t="shared" si="39"/>
        <v>0</v>
      </c>
      <c r="I196" s="68">
        <f t="shared" si="40"/>
        <v>0</v>
      </c>
      <c r="J196" s="68">
        <f t="shared" si="41"/>
        <v>0</v>
      </c>
      <c r="K196" s="68">
        <f t="shared" si="42"/>
        <v>0</v>
      </c>
      <c r="L196" s="68">
        <f t="shared" si="43"/>
        <v>0</v>
      </c>
      <c r="M196" s="68">
        <f t="shared" ca="1" si="44"/>
        <v>-3.705107576470635E-2</v>
      </c>
      <c r="N196" s="68">
        <f t="shared" ca="1" si="45"/>
        <v>0</v>
      </c>
      <c r="O196" s="96">
        <f t="shared" ca="1" si="46"/>
        <v>0</v>
      </c>
      <c r="P196" s="68">
        <f t="shared" ca="1" si="47"/>
        <v>0</v>
      </c>
      <c r="Q196" s="68">
        <f t="shared" ca="1" si="48"/>
        <v>0</v>
      </c>
      <c r="R196" s="31">
        <f t="shared" ca="1" si="49"/>
        <v>3.705107576470635E-2</v>
      </c>
    </row>
    <row r="197" spans="1:18" x14ac:dyDescent="0.2">
      <c r="A197" s="76"/>
      <c r="B197" s="76"/>
      <c r="C197" s="76"/>
      <c r="D197" s="77">
        <f t="shared" si="35"/>
        <v>0</v>
      </c>
      <c r="E197" s="77">
        <f t="shared" si="36"/>
        <v>0</v>
      </c>
      <c r="F197" s="68">
        <f t="shared" si="37"/>
        <v>0</v>
      </c>
      <c r="G197" s="68">
        <f t="shared" si="38"/>
        <v>0</v>
      </c>
      <c r="H197" s="68">
        <f t="shared" si="39"/>
        <v>0</v>
      </c>
      <c r="I197" s="68">
        <f t="shared" si="40"/>
        <v>0</v>
      </c>
      <c r="J197" s="68">
        <f t="shared" si="41"/>
        <v>0</v>
      </c>
      <c r="K197" s="68">
        <f t="shared" si="42"/>
        <v>0</v>
      </c>
      <c r="L197" s="68">
        <f t="shared" si="43"/>
        <v>0</v>
      </c>
      <c r="M197" s="68">
        <f t="shared" ca="1" si="44"/>
        <v>-3.705107576470635E-2</v>
      </c>
      <c r="N197" s="68">
        <f t="shared" ca="1" si="45"/>
        <v>0</v>
      </c>
      <c r="O197" s="96">
        <f t="shared" ca="1" si="46"/>
        <v>0</v>
      </c>
      <c r="P197" s="68">
        <f t="shared" ca="1" si="47"/>
        <v>0</v>
      </c>
      <c r="Q197" s="68">
        <f t="shared" ca="1" si="48"/>
        <v>0</v>
      </c>
      <c r="R197" s="31">
        <f t="shared" ca="1" si="49"/>
        <v>3.705107576470635E-2</v>
      </c>
    </row>
    <row r="198" spans="1:18" x14ac:dyDescent="0.2">
      <c r="A198" s="76"/>
      <c r="B198" s="76"/>
      <c r="C198" s="76"/>
      <c r="D198" s="77">
        <f t="shared" si="35"/>
        <v>0</v>
      </c>
      <c r="E198" s="77">
        <f t="shared" si="36"/>
        <v>0</v>
      </c>
      <c r="F198" s="68">
        <f t="shared" si="37"/>
        <v>0</v>
      </c>
      <c r="G198" s="68">
        <f t="shared" si="38"/>
        <v>0</v>
      </c>
      <c r="H198" s="68">
        <f t="shared" si="39"/>
        <v>0</v>
      </c>
      <c r="I198" s="68">
        <f t="shared" si="40"/>
        <v>0</v>
      </c>
      <c r="J198" s="68">
        <f t="shared" si="41"/>
        <v>0</v>
      </c>
      <c r="K198" s="68">
        <f t="shared" si="42"/>
        <v>0</v>
      </c>
      <c r="L198" s="68">
        <f t="shared" si="43"/>
        <v>0</v>
      </c>
      <c r="M198" s="68">
        <f t="shared" ca="1" si="44"/>
        <v>-3.705107576470635E-2</v>
      </c>
      <c r="N198" s="68">
        <f t="shared" ca="1" si="45"/>
        <v>0</v>
      </c>
      <c r="O198" s="96">
        <f t="shared" ca="1" si="46"/>
        <v>0</v>
      </c>
      <c r="P198" s="68">
        <f t="shared" ca="1" si="47"/>
        <v>0</v>
      </c>
      <c r="Q198" s="68">
        <f t="shared" ca="1" si="48"/>
        <v>0</v>
      </c>
      <c r="R198" s="31">
        <f t="shared" ca="1" si="49"/>
        <v>3.705107576470635E-2</v>
      </c>
    </row>
    <row r="199" spans="1:18" x14ac:dyDescent="0.2">
      <c r="A199" s="76"/>
      <c r="B199" s="76"/>
      <c r="C199" s="76"/>
      <c r="D199" s="77">
        <f t="shared" si="35"/>
        <v>0</v>
      </c>
      <c r="E199" s="77">
        <f t="shared" si="36"/>
        <v>0</v>
      </c>
      <c r="F199" s="68">
        <f t="shared" si="37"/>
        <v>0</v>
      </c>
      <c r="G199" s="68">
        <f t="shared" si="38"/>
        <v>0</v>
      </c>
      <c r="H199" s="68">
        <f t="shared" si="39"/>
        <v>0</v>
      </c>
      <c r="I199" s="68">
        <f t="shared" si="40"/>
        <v>0</v>
      </c>
      <c r="J199" s="68">
        <f t="shared" si="41"/>
        <v>0</v>
      </c>
      <c r="K199" s="68">
        <f t="shared" si="42"/>
        <v>0</v>
      </c>
      <c r="L199" s="68">
        <f t="shared" si="43"/>
        <v>0</v>
      </c>
      <c r="M199" s="68">
        <f t="shared" ca="1" si="44"/>
        <v>-3.705107576470635E-2</v>
      </c>
      <c r="N199" s="68">
        <f t="shared" ca="1" si="45"/>
        <v>0</v>
      </c>
      <c r="O199" s="96">
        <f t="shared" ca="1" si="46"/>
        <v>0</v>
      </c>
      <c r="P199" s="68">
        <f t="shared" ca="1" si="47"/>
        <v>0</v>
      </c>
      <c r="Q199" s="68">
        <f t="shared" ca="1" si="48"/>
        <v>0</v>
      </c>
      <c r="R199" s="31">
        <f t="shared" ca="1" si="49"/>
        <v>3.705107576470635E-2</v>
      </c>
    </row>
    <row r="200" spans="1:18" x14ac:dyDescent="0.2">
      <c r="A200" s="76"/>
      <c r="B200" s="76"/>
      <c r="C200" s="76"/>
      <c r="D200" s="77">
        <f t="shared" si="35"/>
        <v>0</v>
      </c>
      <c r="E200" s="77">
        <f t="shared" si="36"/>
        <v>0</v>
      </c>
      <c r="F200" s="68">
        <f t="shared" si="37"/>
        <v>0</v>
      </c>
      <c r="G200" s="68">
        <f t="shared" si="38"/>
        <v>0</v>
      </c>
      <c r="H200" s="68">
        <f t="shared" si="39"/>
        <v>0</v>
      </c>
      <c r="I200" s="68">
        <f t="shared" si="40"/>
        <v>0</v>
      </c>
      <c r="J200" s="68">
        <f t="shared" si="41"/>
        <v>0</v>
      </c>
      <c r="K200" s="68">
        <f t="shared" si="42"/>
        <v>0</v>
      </c>
      <c r="L200" s="68">
        <f t="shared" si="43"/>
        <v>0</v>
      </c>
      <c r="M200" s="68">
        <f t="shared" ca="1" si="44"/>
        <v>-3.705107576470635E-2</v>
      </c>
      <c r="N200" s="68">
        <f t="shared" ca="1" si="45"/>
        <v>0</v>
      </c>
      <c r="O200" s="96">
        <f t="shared" ca="1" si="46"/>
        <v>0</v>
      </c>
      <c r="P200" s="68">
        <f t="shared" ca="1" si="47"/>
        <v>0</v>
      </c>
      <c r="Q200" s="68">
        <f t="shared" ca="1" si="48"/>
        <v>0</v>
      </c>
      <c r="R200" s="31">
        <f t="shared" ca="1" si="49"/>
        <v>3.705107576470635E-2</v>
      </c>
    </row>
    <row r="201" spans="1:18" x14ac:dyDescent="0.2">
      <c r="A201" s="76"/>
      <c r="B201" s="76"/>
      <c r="C201" s="76"/>
      <c r="D201" s="77">
        <f t="shared" si="35"/>
        <v>0</v>
      </c>
      <c r="E201" s="77">
        <f t="shared" si="36"/>
        <v>0</v>
      </c>
      <c r="F201" s="68">
        <f t="shared" si="37"/>
        <v>0</v>
      </c>
      <c r="G201" s="68">
        <f t="shared" si="38"/>
        <v>0</v>
      </c>
      <c r="H201" s="68">
        <f t="shared" si="39"/>
        <v>0</v>
      </c>
      <c r="I201" s="68">
        <f t="shared" si="40"/>
        <v>0</v>
      </c>
      <c r="J201" s="68">
        <f t="shared" si="41"/>
        <v>0</v>
      </c>
      <c r="K201" s="68">
        <f t="shared" si="42"/>
        <v>0</v>
      </c>
      <c r="L201" s="68">
        <f t="shared" si="43"/>
        <v>0</v>
      </c>
      <c r="M201" s="68">
        <f t="shared" ca="1" si="44"/>
        <v>-3.705107576470635E-2</v>
      </c>
      <c r="N201" s="68">
        <f t="shared" ca="1" si="45"/>
        <v>0</v>
      </c>
      <c r="O201" s="96">
        <f t="shared" ca="1" si="46"/>
        <v>0</v>
      </c>
      <c r="P201" s="68">
        <f t="shared" ca="1" si="47"/>
        <v>0</v>
      </c>
      <c r="Q201" s="68">
        <f t="shared" ca="1" si="48"/>
        <v>0</v>
      </c>
      <c r="R201" s="31">
        <f t="shared" ca="1" si="49"/>
        <v>3.705107576470635E-2</v>
      </c>
    </row>
    <row r="202" spans="1:18" x14ac:dyDescent="0.2">
      <c r="A202" s="76"/>
      <c r="B202" s="76"/>
      <c r="C202" s="76"/>
      <c r="D202" s="77">
        <f t="shared" si="35"/>
        <v>0</v>
      </c>
      <c r="E202" s="77">
        <f t="shared" si="36"/>
        <v>0</v>
      </c>
      <c r="F202" s="68">
        <f t="shared" si="37"/>
        <v>0</v>
      </c>
      <c r="G202" s="68">
        <f t="shared" si="38"/>
        <v>0</v>
      </c>
      <c r="H202" s="68">
        <f t="shared" si="39"/>
        <v>0</v>
      </c>
      <c r="I202" s="68">
        <f t="shared" si="40"/>
        <v>0</v>
      </c>
      <c r="J202" s="68">
        <f t="shared" si="41"/>
        <v>0</v>
      </c>
      <c r="K202" s="68">
        <f t="shared" si="42"/>
        <v>0</v>
      </c>
      <c r="L202" s="68">
        <f t="shared" si="43"/>
        <v>0</v>
      </c>
      <c r="M202" s="68">
        <f t="shared" ca="1" si="44"/>
        <v>-3.705107576470635E-2</v>
      </c>
      <c r="N202" s="68">
        <f t="shared" ca="1" si="45"/>
        <v>0</v>
      </c>
      <c r="O202" s="96">
        <f t="shared" ca="1" si="46"/>
        <v>0</v>
      </c>
      <c r="P202" s="68">
        <f t="shared" ca="1" si="47"/>
        <v>0</v>
      </c>
      <c r="Q202" s="68">
        <f t="shared" ca="1" si="48"/>
        <v>0</v>
      </c>
      <c r="R202" s="31">
        <f t="shared" ca="1" si="49"/>
        <v>3.705107576470635E-2</v>
      </c>
    </row>
    <row r="203" spans="1:18" x14ac:dyDescent="0.2">
      <c r="A203" s="76"/>
      <c r="B203" s="76"/>
      <c r="C203" s="76"/>
      <c r="D203" s="77">
        <f t="shared" si="35"/>
        <v>0</v>
      </c>
      <c r="E203" s="77">
        <f t="shared" si="36"/>
        <v>0</v>
      </c>
      <c r="F203" s="68">
        <f t="shared" si="37"/>
        <v>0</v>
      </c>
      <c r="G203" s="68">
        <f t="shared" si="38"/>
        <v>0</v>
      </c>
      <c r="H203" s="68">
        <f t="shared" si="39"/>
        <v>0</v>
      </c>
      <c r="I203" s="68">
        <f t="shared" si="40"/>
        <v>0</v>
      </c>
      <c r="J203" s="68">
        <f t="shared" si="41"/>
        <v>0</v>
      </c>
      <c r="K203" s="68">
        <f t="shared" si="42"/>
        <v>0</v>
      </c>
      <c r="L203" s="68">
        <f t="shared" si="43"/>
        <v>0</v>
      </c>
      <c r="M203" s="68">
        <f t="shared" ca="1" si="44"/>
        <v>-3.705107576470635E-2</v>
      </c>
      <c r="N203" s="68">
        <f t="shared" ca="1" si="45"/>
        <v>0</v>
      </c>
      <c r="O203" s="96">
        <f t="shared" ca="1" si="46"/>
        <v>0</v>
      </c>
      <c r="P203" s="68">
        <f t="shared" ca="1" si="47"/>
        <v>0</v>
      </c>
      <c r="Q203" s="68">
        <f t="shared" ca="1" si="48"/>
        <v>0</v>
      </c>
      <c r="R203" s="31">
        <f t="shared" ca="1" si="49"/>
        <v>3.705107576470635E-2</v>
      </c>
    </row>
    <row r="204" spans="1:18" x14ac:dyDescent="0.2">
      <c r="A204" s="76"/>
      <c r="B204" s="76"/>
      <c r="C204" s="76"/>
      <c r="D204" s="77">
        <f t="shared" si="35"/>
        <v>0</v>
      </c>
      <c r="E204" s="77">
        <f t="shared" si="36"/>
        <v>0</v>
      </c>
      <c r="F204" s="68">
        <f t="shared" si="37"/>
        <v>0</v>
      </c>
      <c r="G204" s="68">
        <f t="shared" si="38"/>
        <v>0</v>
      </c>
      <c r="H204" s="68">
        <f t="shared" si="39"/>
        <v>0</v>
      </c>
      <c r="I204" s="68">
        <f t="shared" si="40"/>
        <v>0</v>
      </c>
      <c r="J204" s="68">
        <f t="shared" si="41"/>
        <v>0</v>
      </c>
      <c r="K204" s="68">
        <f t="shared" si="42"/>
        <v>0</v>
      </c>
      <c r="L204" s="68">
        <f t="shared" si="43"/>
        <v>0</v>
      </c>
      <c r="M204" s="68">
        <f t="shared" ca="1" si="44"/>
        <v>-3.705107576470635E-2</v>
      </c>
      <c r="N204" s="68">
        <f t="shared" ca="1" si="45"/>
        <v>0</v>
      </c>
      <c r="O204" s="96">
        <f t="shared" ca="1" si="46"/>
        <v>0</v>
      </c>
      <c r="P204" s="68">
        <f t="shared" ca="1" si="47"/>
        <v>0</v>
      </c>
      <c r="Q204" s="68">
        <f t="shared" ca="1" si="48"/>
        <v>0</v>
      </c>
      <c r="R204" s="31">
        <f t="shared" ca="1" si="49"/>
        <v>3.705107576470635E-2</v>
      </c>
    </row>
    <row r="205" spans="1:18" x14ac:dyDescent="0.2">
      <c r="A205" s="76"/>
      <c r="B205" s="76"/>
      <c r="C205" s="76"/>
      <c r="D205" s="77">
        <f t="shared" si="35"/>
        <v>0</v>
      </c>
      <c r="E205" s="77">
        <f t="shared" si="36"/>
        <v>0</v>
      </c>
      <c r="F205" s="68">
        <f t="shared" si="37"/>
        <v>0</v>
      </c>
      <c r="G205" s="68">
        <f t="shared" si="38"/>
        <v>0</v>
      </c>
      <c r="H205" s="68">
        <f t="shared" si="39"/>
        <v>0</v>
      </c>
      <c r="I205" s="68">
        <f t="shared" si="40"/>
        <v>0</v>
      </c>
      <c r="J205" s="68">
        <f t="shared" si="41"/>
        <v>0</v>
      </c>
      <c r="K205" s="68">
        <f t="shared" si="42"/>
        <v>0</v>
      </c>
      <c r="L205" s="68">
        <f t="shared" si="43"/>
        <v>0</v>
      </c>
      <c r="M205" s="68">
        <f t="shared" ca="1" si="44"/>
        <v>-3.705107576470635E-2</v>
      </c>
      <c r="N205" s="68">
        <f t="shared" ca="1" si="45"/>
        <v>0</v>
      </c>
      <c r="O205" s="96">
        <f t="shared" ca="1" si="46"/>
        <v>0</v>
      </c>
      <c r="P205" s="68">
        <f t="shared" ca="1" si="47"/>
        <v>0</v>
      </c>
      <c r="Q205" s="68">
        <f t="shared" ca="1" si="48"/>
        <v>0</v>
      </c>
      <c r="R205" s="31">
        <f t="shared" ca="1" si="49"/>
        <v>3.705107576470635E-2</v>
      </c>
    </row>
    <row r="206" spans="1:18" x14ac:dyDescent="0.2">
      <c r="A206" s="76"/>
      <c r="B206" s="76"/>
      <c r="C206" s="76"/>
      <c r="D206" s="77">
        <f t="shared" si="35"/>
        <v>0</v>
      </c>
      <c r="E206" s="77">
        <f t="shared" si="36"/>
        <v>0</v>
      </c>
      <c r="F206" s="68">
        <f t="shared" si="37"/>
        <v>0</v>
      </c>
      <c r="G206" s="68">
        <f t="shared" si="38"/>
        <v>0</v>
      </c>
      <c r="H206" s="68">
        <f t="shared" si="39"/>
        <v>0</v>
      </c>
      <c r="I206" s="68">
        <f t="shared" si="40"/>
        <v>0</v>
      </c>
      <c r="J206" s="68">
        <f t="shared" si="41"/>
        <v>0</v>
      </c>
      <c r="K206" s="68">
        <f t="shared" si="42"/>
        <v>0</v>
      </c>
      <c r="L206" s="68">
        <f t="shared" si="43"/>
        <v>0</v>
      </c>
      <c r="M206" s="68">
        <f t="shared" ca="1" si="44"/>
        <v>-3.705107576470635E-2</v>
      </c>
      <c r="N206" s="68">
        <f t="shared" ca="1" si="45"/>
        <v>0</v>
      </c>
      <c r="O206" s="96">
        <f t="shared" ca="1" si="46"/>
        <v>0</v>
      </c>
      <c r="P206" s="68">
        <f t="shared" ca="1" si="47"/>
        <v>0</v>
      </c>
      <c r="Q206" s="68">
        <f t="shared" ca="1" si="48"/>
        <v>0</v>
      </c>
      <c r="R206" s="31">
        <f t="shared" ca="1" si="49"/>
        <v>3.705107576470635E-2</v>
      </c>
    </row>
    <row r="207" spans="1:18" x14ac:dyDescent="0.2">
      <c r="A207" s="76"/>
      <c r="B207" s="76"/>
      <c r="C207" s="76"/>
      <c r="D207" s="77">
        <f t="shared" si="35"/>
        <v>0</v>
      </c>
      <c r="E207" s="77">
        <f t="shared" si="36"/>
        <v>0</v>
      </c>
      <c r="F207" s="68">
        <f t="shared" si="37"/>
        <v>0</v>
      </c>
      <c r="G207" s="68">
        <f t="shared" si="38"/>
        <v>0</v>
      </c>
      <c r="H207" s="68">
        <f t="shared" si="39"/>
        <v>0</v>
      </c>
      <c r="I207" s="68">
        <f t="shared" si="40"/>
        <v>0</v>
      </c>
      <c r="J207" s="68">
        <f t="shared" si="41"/>
        <v>0</v>
      </c>
      <c r="K207" s="68">
        <f t="shared" si="42"/>
        <v>0</v>
      </c>
      <c r="L207" s="68">
        <f t="shared" si="43"/>
        <v>0</v>
      </c>
      <c r="M207" s="68">
        <f t="shared" ca="1" si="44"/>
        <v>-3.705107576470635E-2</v>
      </c>
      <c r="N207" s="68">
        <f t="shared" ca="1" si="45"/>
        <v>0</v>
      </c>
      <c r="O207" s="96">
        <f t="shared" ca="1" si="46"/>
        <v>0</v>
      </c>
      <c r="P207" s="68">
        <f t="shared" ca="1" si="47"/>
        <v>0</v>
      </c>
      <c r="Q207" s="68">
        <f t="shared" ca="1" si="48"/>
        <v>0</v>
      </c>
      <c r="R207" s="31">
        <f t="shared" ca="1" si="49"/>
        <v>3.705107576470635E-2</v>
      </c>
    </row>
    <row r="208" spans="1:18" x14ac:dyDescent="0.2">
      <c r="A208" s="76"/>
      <c r="B208" s="76"/>
      <c r="C208" s="76"/>
      <c r="D208" s="77">
        <f t="shared" ref="D208:D271" si="50">A208/A$18</f>
        <v>0</v>
      </c>
      <c r="E208" s="77">
        <f t="shared" ref="E208:E271" si="51">B208/B$18</f>
        <v>0</v>
      </c>
      <c r="F208" s="68">
        <f t="shared" ref="F208:F271" si="52">$C208*D208</f>
        <v>0</v>
      </c>
      <c r="G208" s="68">
        <f t="shared" ref="G208:G271" si="53">$C208*E208</f>
        <v>0</v>
      </c>
      <c r="H208" s="68">
        <f t="shared" ref="H208:H271" si="54">C208*D208*D208</f>
        <v>0</v>
      </c>
      <c r="I208" s="68">
        <f t="shared" ref="I208:I271" si="55">C208*D208*D208*D208</f>
        <v>0</v>
      </c>
      <c r="J208" s="68">
        <f t="shared" ref="J208:J271" si="56">C208*D208*D208*D208*D208</f>
        <v>0</v>
      </c>
      <c r="K208" s="68">
        <f t="shared" ref="K208:K271" si="57">C208*E208*D208</f>
        <v>0</v>
      </c>
      <c r="L208" s="68">
        <f t="shared" ref="L208:L271" si="58">C208*E208*D208*D208</f>
        <v>0</v>
      </c>
      <c r="M208" s="68">
        <f t="shared" ref="M208:M271" ca="1" si="59">+E$4+E$5*D208+E$6*D208^2</f>
        <v>-3.705107576470635E-2</v>
      </c>
      <c r="N208" s="68">
        <f t="shared" ref="N208:N271" ca="1" si="60">C208*(M208-E208)^2</f>
        <v>0</v>
      </c>
      <c r="O208" s="96">
        <f t="shared" ref="O208:O271" ca="1" si="61">(C208*O$1-O$2*F208+O$3*H208)^2</f>
        <v>0</v>
      </c>
      <c r="P208" s="68">
        <f t="shared" ref="P208:P271" ca="1" si="62">(-C208*O$2+O$4*F208-O$5*H208)^2</f>
        <v>0</v>
      </c>
      <c r="Q208" s="68">
        <f t="shared" ref="Q208:Q271" ca="1" si="63">+(C208*O$3-F208*O$5+H208*O$6)^2</f>
        <v>0</v>
      </c>
      <c r="R208" s="31">
        <f t="shared" ref="R208:R271" ca="1" si="64">+E208-M208</f>
        <v>3.705107576470635E-2</v>
      </c>
    </row>
    <row r="209" spans="1:18" x14ac:dyDescent="0.2">
      <c r="A209" s="76"/>
      <c r="B209" s="76"/>
      <c r="C209" s="76"/>
      <c r="D209" s="77">
        <f t="shared" si="50"/>
        <v>0</v>
      </c>
      <c r="E209" s="77">
        <f t="shared" si="51"/>
        <v>0</v>
      </c>
      <c r="F209" s="68">
        <f t="shared" si="52"/>
        <v>0</v>
      </c>
      <c r="G209" s="68">
        <f t="shared" si="53"/>
        <v>0</v>
      </c>
      <c r="H209" s="68">
        <f t="shared" si="54"/>
        <v>0</v>
      </c>
      <c r="I209" s="68">
        <f t="shared" si="55"/>
        <v>0</v>
      </c>
      <c r="J209" s="68">
        <f t="shared" si="56"/>
        <v>0</v>
      </c>
      <c r="K209" s="68">
        <f t="shared" si="57"/>
        <v>0</v>
      </c>
      <c r="L209" s="68">
        <f t="shared" si="58"/>
        <v>0</v>
      </c>
      <c r="M209" s="68">
        <f t="shared" ca="1" si="59"/>
        <v>-3.705107576470635E-2</v>
      </c>
      <c r="N209" s="68">
        <f t="shared" ca="1" si="60"/>
        <v>0</v>
      </c>
      <c r="O209" s="96">
        <f t="shared" ca="1" si="61"/>
        <v>0</v>
      </c>
      <c r="P209" s="68">
        <f t="shared" ca="1" si="62"/>
        <v>0</v>
      </c>
      <c r="Q209" s="68">
        <f t="shared" ca="1" si="63"/>
        <v>0</v>
      </c>
      <c r="R209" s="31">
        <f t="shared" ca="1" si="64"/>
        <v>3.705107576470635E-2</v>
      </c>
    </row>
    <row r="210" spans="1:18" x14ac:dyDescent="0.2">
      <c r="A210" s="76"/>
      <c r="B210" s="76"/>
      <c r="C210" s="76"/>
      <c r="D210" s="77">
        <f t="shared" si="50"/>
        <v>0</v>
      </c>
      <c r="E210" s="77">
        <f t="shared" si="51"/>
        <v>0</v>
      </c>
      <c r="F210" s="68">
        <f t="shared" si="52"/>
        <v>0</v>
      </c>
      <c r="G210" s="68">
        <f t="shared" si="53"/>
        <v>0</v>
      </c>
      <c r="H210" s="68">
        <f t="shared" si="54"/>
        <v>0</v>
      </c>
      <c r="I210" s="68">
        <f t="shared" si="55"/>
        <v>0</v>
      </c>
      <c r="J210" s="68">
        <f t="shared" si="56"/>
        <v>0</v>
      </c>
      <c r="K210" s="68">
        <f t="shared" si="57"/>
        <v>0</v>
      </c>
      <c r="L210" s="68">
        <f t="shared" si="58"/>
        <v>0</v>
      </c>
      <c r="M210" s="68">
        <f t="shared" ca="1" si="59"/>
        <v>-3.705107576470635E-2</v>
      </c>
      <c r="N210" s="68">
        <f t="shared" ca="1" si="60"/>
        <v>0</v>
      </c>
      <c r="O210" s="96">
        <f t="shared" ca="1" si="61"/>
        <v>0</v>
      </c>
      <c r="P210" s="68">
        <f t="shared" ca="1" si="62"/>
        <v>0</v>
      </c>
      <c r="Q210" s="68">
        <f t="shared" ca="1" si="63"/>
        <v>0</v>
      </c>
      <c r="R210" s="31">
        <f t="shared" ca="1" si="64"/>
        <v>3.705107576470635E-2</v>
      </c>
    </row>
    <row r="211" spans="1:18" x14ac:dyDescent="0.2">
      <c r="A211" s="76"/>
      <c r="B211" s="76"/>
      <c r="C211" s="76"/>
      <c r="D211" s="77">
        <f t="shared" si="50"/>
        <v>0</v>
      </c>
      <c r="E211" s="77">
        <f t="shared" si="51"/>
        <v>0</v>
      </c>
      <c r="F211" s="68">
        <f t="shared" si="52"/>
        <v>0</v>
      </c>
      <c r="G211" s="68">
        <f t="shared" si="53"/>
        <v>0</v>
      </c>
      <c r="H211" s="68">
        <f t="shared" si="54"/>
        <v>0</v>
      </c>
      <c r="I211" s="68">
        <f t="shared" si="55"/>
        <v>0</v>
      </c>
      <c r="J211" s="68">
        <f t="shared" si="56"/>
        <v>0</v>
      </c>
      <c r="K211" s="68">
        <f t="shared" si="57"/>
        <v>0</v>
      </c>
      <c r="L211" s="68">
        <f t="shared" si="58"/>
        <v>0</v>
      </c>
      <c r="M211" s="68">
        <f t="shared" ca="1" si="59"/>
        <v>-3.705107576470635E-2</v>
      </c>
      <c r="N211" s="68">
        <f t="shared" ca="1" si="60"/>
        <v>0</v>
      </c>
      <c r="O211" s="96">
        <f t="shared" ca="1" si="61"/>
        <v>0</v>
      </c>
      <c r="P211" s="68">
        <f t="shared" ca="1" si="62"/>
        <v>0</v>
      </c>
      <c r="Q211" s="68">
        <f t="shared" ca="1" si="63"/>
        <v>0</v>
      </c>
      <c r="R211" s="31">
        <f t="shared" ca="1" si="64"/>
        <v>3.705107576470635E-2</v>
      </c>
    </row>
    <row r="212" spans="1:18" x14ac:dyDescent="0.2">
      <c r="A212" s="76"/>
      <c r="B212" s="76"/>
      <c r="C212" s="76"/>
      <c r="D212" s="77">
        <f t="shared" si="50"/>
        <v>0</v>
      </c>
      <c r="E212" s="77">
        <f t="shared" si="51"/>
        <v>0</v>
      </c>
      <c r="F212" s="68">
        <f t="shared" si="52"/>
        <v>0</v>
      </c>
      <c r="G212" s="68">
        <f t="shared" si="53"/>
        <v>0</v>
      </c>
      <c r="H212" s="68">
        <f t="shared" si="54"/>
        <v>0</v>
      </c>
      <c r="I212" s="68">
        <f t="shared" si="55"/>
        <v>0</v>
      </c>
      <c r="J212" s="68">
        <f t="shared" si="56"/>
        <v>0</v>
      </c>
      <c r="K212" s="68">
        <f t="shared" si="57"/>
        <v>0</v>
      </c>
      <c r="L212" s="68">
        <f t="shared" si="58"/>
        <v>0</v>
      </c>
      <c r="M212" s="68">
        <f t="shared" ca="1" si="59"/>
        <v>-3.705107576470635E-2</v>
      </c>
      <c r="N212" s="68">
        <f t="shared" ca="1" si="60"/>
        <v>0</v>
      </c>
      <c r="O212" s="96">
        <f t="shared" ca="1" si="61"/>
        <v>0</v>
      </c>
      <c r="P212" s="68">
        <f t="shared" ca="1" si="62"/>
        <v>0</v>
      </c>
      <c r="Q212" s="68">
        <f t="shared" ca="1" si="63"/>
        <v>0</v>
      </c>
      <c r="R212" s="31">
        <f t="shared" ca="1" si="64"/>
        <v>3.705107576470635E-2</v>
      </c>
    </row>
    <row r="213" spans="1:18" x14ac:dyDescent="0.2">
      <c r="A213" s="76"/>
      <c r="B213" s="76"/>
      <c r="C213" s="76"/>
      <c r="D213" s="77">
        <f t="shared" si="50"/>
        <v>0</v>
      </c>
      <c r="E213" s="77">
        <f t="shared" si="51"/>
        <v>0</v>
      </c>
      <c r="F213" s="68">
        <f t="shared" si="52"/>
        <v>0</v>
      </c>
      <c r="G213" s="68">
        <f t="shared" si="53"/>
        <v>0</v>
      </c>
      <c r="H213" s="68">
        <f t="shared" si="54"/>
        <v>0</v>
      </c>
      <c r="I213" s="68">
        <f t="shared" si="55"/>
        <v>0</v>
      </c>
      <c r="J213" s="68">
        <f t="shared" si="56"/>
        <v>0</v>
      </c>
      <c r="K213" s="68">
        <f t="shared" si="57"/>
        <v>0</v>
      </c>
      <c r="L213" s="68">
        <f t="shared" si="58"/>
        <v>0</v>
      </c>
      <c r="M213" s="68">
        <f t="shared" ca="1" si="59"/>
        <v>-3.705107576470635E-2</v>
      </c>
      <c r="N213" s="68">
        <f t="shared" ca="1" si="60"/>
        <v>0</v>
      </c>
      <c r="O213" s="96">
        <f t="shared" ca="1" si="61"/>
        <v>0</v>
      </c>
      <c r="P213" s="68">
        <f t="shared" ca="1" si="62"/>
        <v>0</v>
      </c>
      <c r="Q213" s="68">
        <f t="shared" ca="1" si="63"/>
        <v>0</v>
      </c>
      <c r="R213" s="31">
        <f t="shared" ca="1" si="64"/>
        <v>3.705107576470635E-2</v>
      </c>
    </row>
    <row r="214" spans="1:18" x14ac:dyDescent="0.2">
      <c r="A214" s="76"/>
      <c r="B214" s="76"/>
      <c r="C214" s="76"/>
      <c r="D214" s="77">
        <f t="shared" si="50"/>
        <v>0</v>
      </c>
      <c r="E214" s="77">
        <f t="shared" si="51"/>
        <v>0</v>
      </c>
      <c r="F214" s="68">
        <f t="shared" si="52"/>
        <v>0</v>
      </c>
      <c r="G214" s="68">
        <f t="shared" si="53"/>
        <v>0</v>
      </c>
      <c r="H214" s="68">
        <f t="shared" si="54"/>
        <v>0</v>
      </c>
      <c r="I214" s="68">
        <f t="shared" si="55"/>
        <v>0</v>
      </c>
      <c r="J214" s="68">
        <f t="shared" si="56"/>
        <v>0</v>
      </c>
      <c r="K214" s="68">
        <f t="shared" si="57"/>
        <v>0</v>
      </c>
      <c r="L214" s="68">
        <f t="shared" si="58"/>
        <v>0</v>
      </c>
      <c r="M214" s="68">
        <f t="shared" ca="1" si="59"/>
        <v>-3.705107576470635E-2</v>
      </c>
      <c r="N214" s="68">
        <f t="shared" ca="1" si="60"/>
        <v>0</v>
      </c>
      <c r="O214" s="96">
        <f t="shared" ca="1" si="61"/>
        <v>0</v>
      </c>
      <c r="P214" s="68">
        <f t="shared" ca="1" si="62"/>
        <v>0</v>
      </c>
      <c r="Q214" s="68">
        <f t="shared" ca="1" si="63"/>
        <v>0</v>
      </c>
      <c r="R214" s="31">
        <f t="shared" ca="1" si="64"/>
        <v>3.705107576470635E-2</v>
      </c>
    </row>
    <row r="215" spans="1:18" x14ac:dyDescent="0.2">
      <c r="A215" s="76"/>
      <c r="B215" s="76"/>
      <c r="C215" s="76"/>
      <c r="D215" s="77">
        <f t="shared" si="50"/>
        <v>0</v>
      </c>
      <c r="E215" s="77">
        <f t="shared" si="51"/>
        <v>0</v>
      </c>
      <c r="F215" s="68">
        <f t="shared" si="52"/>
        <v>0</v>
      </c>
      <c r="G215" s="68">
        <f t="shared" si="53"/>
        <v>0</v>
      </c>
      <c r="H215" s="68">
        <f t="shared" si="54"/>
        <v>0</v>
      </c>
      <c r="I215" s="68">
        <f t="shared" si="55"/>
        <v>0</v>
      </c>
      <c r="J215" s="68">
        <f t="shared" si="56"/>
        <v>0</v>
      </c>
      <c r="K215" s="68">
        <f t="shared" si="57"/>
        <v>0</v>
      </c>
      <c r="L215" s="68">
        <f t="shared" si="58"/>
        <v>0</v>
      </c>
      <c r="M215" s="68">
        <f t="shared" ca="1" si="59"/>
        <v>-3.705107576470635E-2</v>
      </c>
      <c r="N215" s="68">
        <f t="shared" ca="1" si="60"/>
        <v>0</v>
      </c>
      <c r="O215" s="96">
        <f t="shared" ca="1" si="61"/>
        <v>0</v>
      </c>
      <c r="P215" s="68">
        <f t="shared" ca="1" si="62"/>
        <v>0</v>
      </c>
      <c r="Q215" s="68">
        <f t="shared" ca="1" si="63"/>
        <v>0</v>
      </c>
      <c r="R215" s="31">
        <f t="shared" ca="1" si="64"/>
        <v>3.705107576470635E-2</v>
      </c>
    </row>
    <row r="216" spans="1:18" x14ac:dyDescent="0.2">
      <c r="A216" s="76"/>
      <c r="B216" s="76"/>
      <c r="C216" s="76"/>
      <c r="D216" s="77">
        <f t="shared" si="50"/>
        <v>0</v>
      </c>
      <c r="E216" s="77">
        <f t="shared" si="51"/>
        <v>0</v>
      </c>
      <c r="F216" s="68">
        <f t="shared" si="52"/>
        <v>0</v>
      </c>
      <c r="G216" s="68">
        <f t="shared" si="53"/>
        <v>0</v>
      </c>
      <c r="H216" s="68">
        <f t="shared" si="54"/>
        <v>0</v>
      </c>
      <c r="I216" s="68">
        <f t="shared" si="55"/>
        <v>0</v>
      </c>
      <c r="J216" s="68">
        <f t="shared" si="56"/>
        <v>0</v>
      </c>
      <c r="K216" s="68">
        <f t="shared" si="57"/>
        <v>0</v>
      </c>
      <c r="L216" s="68">
        <f t="shared" si="58"/>
        <v>0</v>
      </c>
      <c r="M216" s="68">
        <f t="shared" ca="1" si="59"/>
        <v>-3.705107576470635E-2</v>
      </c>
      <c r="N216" s="68">
        <f t="shared" ca="1" si="60"/>
        <v>0</v>
      </c>
      <c r="O216" s="96">
        <f t="shared" ca="1" si="61"/>
        <v>0</v>
      </c>
      <c r="P216" s="68">
        <f t="shared" ca="1" si="62"/>
        <v>0</v>
      </c>
      <c r="Q216" s="68">
        <f t="shared" ca="1" si="63"/>
        <v>0</v>
      </c>
      <c r="R216" s="31">
        <f t="shared" ca="1" si="64"/>
        <v>3.705107576470635E-2</v>
      </c>
    </row>
    <row r="217" spans="1:18" x14ac:dyDescent="0.2">
      <c r="A217" s="76"/>
      <c r="B217" s="76"/>
      <c r="C217" s="76"/>
      <c r="D217" s="77">
        <f t="shared" si="50"/>
        <v>0</v>
      </c>
      <c r="E217" s="77">
        <f t="shared" si="51"/>
        <v>0</v>
      </c>
      <c r="F217" s="68">
        <f t="shared" si="52"/>
        <v>0</v>
      </c>
      <c r="G217" s="68">
        <f t="shared" si="53"/>
        <v>0</v>
      </c>
      <c r="H217" s="68">
        <f t="shared" si="54"/>
        <v>0</v>
      </c>
      <c r="I217" s="68">
        <f t="shared" si="55"/>
        <v>0</v>
      </c>
      <c r="J217" s="68">
        <f t="shared" si="56"/>
        <v>0</v>
      </c>
      <c r="K217" s="68">
        <f t="shared" si="57"/>
        <v>0</v>
      </c>
      <c r="L217" s="68">
        <f t="shared" si="58"/>
        <v>0</v>
      </c>
      <c r="M217" s="68">
        <f t="shared" ca="1" si="59"/>
        <v>-3.705107576470635E-2</v>
      </c>
      <c r="N217" s="68">
        <f t="shared" ca="1" si="60"/>
        <v>0</v>
      </c>
      <c r="O217" s="96">
        <f t="shared" ca="1" si="61"/>
        <v>0</v>
      </c>
      <c r="P217" s="68">
        <f t="shared" ca="1" si="62"/>
        <v>0</v>
      </c>
      <c r="Q217" s="68">
        <f t="shared" ca="1" si="63"/>
        <v>0</v>
      </c>
      <c r="R217" s="31">
        <f t="shared" ca="1" si="64"/>
        <v>3.705107576470635E-2</v>
      </c>
    </row>
    <row r="218" spans="1:18" x14ac:dyDescent="0.2">
      <c r="A218" s="76"/>
      <c r="B218" s="76"/>
      <c r="C218" s="76"/>
      <c r="D218" s="77">
        <f t="shared" si="50"/>
        <v>0</v>
      </c>
      <c r="E218" s="77">
        <f t="shared" si="51"/>
        <v>0</v>
      </c>
      <c r="F218" s="68">
        <f t="shared" si="52"/>
        <v>0</v>
      </c>
      <c r="G218" s="68">
        <f t="shared" si="53"/>
        <v>0</v>
      </c>
      <c r="H218" s="68">
        <f t="shared" si="54"/>
        <v>0</v>
      </c>
      <c r="I218" s="68">
        <f t="shared" si="55"/>
        <v>0</v>
      </c>
      <c r="J218" s="68">
        <f t="shared" si="56"/>
        <v>0</v>
      </c>
      <c r="K218" s="68">
        <f t="shared" si="57"/>
        <v>0</v>
      </c>
      <c r="L218" s="68">
        <f t="shared" si="58"/>
        <v>0</v>
      </c>
      <c r="M218" s="68">
        <f t="shared" ca="1" si="59"/>
        <v>-3.705107576470635E-2</v>
      </c>
      <c r="N218" s="68">
        <f t="shared" ca="1" si="60"/>
        <v>0</v>
      </c>
      <c r="O218" s="96">
        <f t="shared" ca="1" si="61"/>
        <v>0</v>
      </c>
      <c r="P218" s="68">
        <f t="shared" ca="1" si="62"/>
        <v>0</v>
      </c>
      <c r="Q218" s="68">
        <f t="shared" ca="1" si="63"/>
        <v>0</v>
      </c>
      <c r="R218" s="31">
        <f t="shared" ca="1" si="64"/>
        <v>3.705107576470635E-2</v>
      </c>
    </row>
    <row r="219" spans="1:18" x14ac:dyDescent="0.2">
      <c r="A219" s="76"/>
      <c r="B219" s="76"/>
      <c r="C219" s="76"/>
      <c r="D219" s="77">
        <f t="shared" si="50"/>
        <v>0</v>
      </c>
      <c r="E219" s="77">
        <f t="shared" si="51"/>
        <v>0</v>
      </c>
      <c r="F219" s="68">
        <f t="shared" si="52"/>
        <v>0</v>
      </c>
      <c r="G219" s="68">
        <f t="shared" si="53"/>
        <v>0</v>
      </c>
      <c r="H219" s="68">
        <f t="shared" si="54"/>
        <v>0</v>
      </c>
      <c r="I219" s="68">
        <f t="shared" si="55"/>
        <v>0</v>
      </c>
      <c r="J219" s="68">
        <f t="shared" si="56"/>
        <v>0</v>
      </c>
      <c r="K219" s="68">
        <f t="shared" si="57"/>
        <v>0</v>
      </c>
      <c r="L219" s="68">
        <f t="shared" si="58"/>
        <v>0</v>
      </c>
      <c r="M219" s="68">
        <f t="shared" ca="1" si="59"/>
        <v>-3.705107576470635E-2</v>
      </c>
      <c r="N219" s="68">
        <f t="shared" ca="1" si="60"/>
        <v>0</v>
      </c>
      <c r="O219" s="96">
        <f t="shared" ca="1" si="61"/>
        <v>0</v>
      </c>
      <c r="P219" s="68">
        <f t="shared" ca="1" si="62"/>
        <v>0</v>
      </c>
      <c r="Q219" s="68">
        <f t="shared" ca="1" si="63"/>
        <v>0</v>
      </c>
      <c r="R219" s="31">
        <f t="shared" ca="1" si="64"/>
        <v>3.705107576470635E-2</v>
      </c>
    </row>
    <row r="220" spans="1:18" x14ac:dyDescent="0.2">
      <c r="A220" s="76"/>
      <c r="B220" s="76"/>
      <c r="C220" s="76"/>
      <c r="D220" s="77">
        <f t="shared" si="50"/>
        <v>0</v>
      </c>
      <c r="E220" s="77">
        <f t="shared" si="51"/>
        <v>0</v>
      </c>
      <c r="F220" s="68">
        <f t="shared" si="52"/>
        <v>0</v>
      </c>
      <c r="G220" s="68">
        <f t="shared" si="53"/>
        <v>0</v>
      </c>
      <c r="H220" s="68">
        <f t="shared" si="54"/>
        <v>0</v>
      </c>
      <c r="I220" s="68">
        <f t="shared" si="55"/>
        <v>0</v>
      </c>
      <c r="J220" s="68">
        <f t="shared" si="56"/>
        <v>0</v>
      </c>
      <c r="K220" s="68">
        <f t="shared" si="57"/>
        <v>0</v>
      </c>
      <c r="L220" s="68">
        <f t="shared" si="58"/>
        <v>0</v>
      </c>
      <c r="M220" s="68">
        <f t="shared" ca="1" si="59"/>
        <v>-3.705107576470635E-2</v>
      </c>
      <c r="N220" s="68">
        <f t="shared" ca="1" si="60"/>
        <v>0</v>
      </c>
      <c r="O220" s="96">
        <f t="shared" ca="1" si="61"/>
        <v>0</v>
      </c>
      <c r="P220" s="68">
        <f t="shared" ca="1" si="62"/>
        <v>0</v>
      </c>
      <c r="Q220" s="68">
        <f t="shared" ca="1" si="63"/>
        <v>0</v>
      </c>
      <c r="R220" s="31">
        <f t="shared" ca="1" si="64"/>
        <v>3.705107576470635E-2</v>
      </c>
    </row>
    <row r="221" spans="1:18" x14ac:dyDescent="0.2">
      <c r="A221" s="76"/>
      <c r="B221" s="76"/>
      <c r="C221" s="76"/>
      <c r="D221" s="77">
        <f t="shared" si="50"/>
        <v>0</v>
      </c>
      <c r="E221" s="77">
        <f t="shared" si="51"/>
        <v>0</v>
      </c>
      <c r="F221" s="68">
        <f t="shared" si="52"/>
        <v>0</v>
      </c>
      <c r="G221" s="68">
        <f t="shared" si="53"/>
        <v>0</v>
      </c>
      <c r="H221" s="68">
        <f t="shared" si="54"/>
        <v>0</v>
      </c>
      <c r="I221" s="68">
        <f t="shared" si="55"/>
        <v>0</v>
      </c>
      <c r="J221" s="68">
        <f t="shared" si="56"/>
        <v>0</v>
      </c>
      <c r="K221" s="68">
        <f t="shared" si="57"/>
        <v>0</v>
      </c>
      <c r="L221" s="68">
        <f t="shared" si="58"/>
        <v>0</v>
      </c>
      <c r="M221" s="68">
        <f t="shared" ca="1" si="59"/>
        <v>-3.705107576470635E-2</v>
      </c>
      <c r="N221" s="68">
        <f t="shared" ca="1" si="60"/>
        <v>0</v>
      </c>
      <c r="O221" s="96">
        <f t="shared" ca="1" si="61"/>
        <v>0</v>
      </c>
      <c r="P221" s="68">
        <f t="shared" ca="1" si="62"/>
        <v>0</v>
      </c>
      <c r="Q221" s="68">
        <f t="shared" ca="1" si="63"/>
        <v>0</v>
      </c>
      <c r="R221" s="31">
        <f t="shared" ca="1" si="64"/>
        <v>3.705107576470635E-2</v>
      </c>
    </row>
    <row r="222" spans="1:18" x14ac:dyDescent="0.2">
      <c r="A222" s="76"/>
      <c r="B222" s="76"/>
      <c r="C222" s="76"/>
      <c r="D222" s="77">
        <f t="shared" si="50"/>
        <v>0</v>
      </c>
      <c r="E222" s="77">
        <f t="shared" si="51"/>
        <v>0</v>
      </c>
      <c r="F222" s="68">
        <f t="shared" si="52"/>
        <v>0</v>
      </c>
      <c r="G222" s="68">
        <f t="shared" si="53"/>
        <v>0</v>
      </c>
      <c r="H222" s="68">
        <f t="shared" si="54"/>
        <v>0</v>
      </c>
      <c r="I222" s="68">
        <f t="shared" si="55"/>
        <v>0</v>
      </c>
      <c r="J222" s="68">
        <f t="shared" si="56"/>
        <v>0</v>
      </c>
      <c r="K222" s="68">
        <f t="shared" si="57"/>
        <v>0</v>
      </c>
      <c r="L222" s="68">
        <f t="shared" si="58"/>
        <v>0</v>
      </c>
      <c r="M222" s="68">
        <f t="shared" ca="1" si="59"/>
        <v>-3.705107576470635E-2</v>
      </c>
      <c r="N222" s="68">
        <f t="shared" ca="1" si="60"/>
        <v>0</v>
      </c>
      <c r="O222" s="96">
        <f t="shared" ca="1" si="61"/>
        <v>0</v>
      </c>
      <c r="P222" s="68">
        <f t="shared" ca="1" si="62"/>
        <v>0</v>
      </c>
      <c r="Q222" s="68">
        <f t="shared" ca="1" si="63"/>
        <v>0</v>
      </c>
      <c r="R222" s="31">
        <f t="shared" ca="1" si="64"/>
        <v>3.705107576470635E-2</v>
      </c>
    </row>
    <row r="223" spans="1:18" x14ac:dyDescent="0.2">
      <c r="A223" s="76"/>
      <c r="B223" s="76"/>
      <c r="C223" s="76"/>
      <c r="D223" s="77">
        <f t="shared" si="50"/>
        <v>0</v>
      </c>
      <c r="E223" s="77">
        <f t="shared" si="51"/>
        <v>0</v>
      </c>
      <c r="F223" s="68">
        <f t="shared" si="52"/>
        <v>0</v>
      </c>
      <c r="G223" s="68">
        <f t="shared" si="53"/>
        <v>0</v>
      </c>
      <c r="H223" s="68">
        <f t="shared" si="54"/>
        <v>0</v>
      </c>
      <c r="I223" s="68">
        <f t="shared" si="55"/>
        <v>0</v>
      </c>
      <c r="J223" s="68">
        <f t="shared" si="56"/>
        <v>0</v>
      </c>
      <c r="K223" s="68">
        <f t="shared" si="57"/>
        <v>0</v>
      </c>
      <c r="L223" s="68">
        <f t="shared" si="58"/>
        <v>0</v>
      </c>
      <c r="M223" s="68">
        <f t="shared" ca="1" si="59"/>
        <v>-3.705107576470635E-2</v>
      </c>
      <c r="N223" s="68">
        <f t="shared" ca="1" si="60"/>
        <v>0</v>
      </c>
      <c r="O223" s="96">
        <f t="shared" ca="1" si="61"/>
        <v>0</v>
      </c>
      <c r="P223" s="68">
        <f t="shared" ca="1" si="62"/>
        <v>0</v>
      </c>
      <c r="Q223" s="68">
        <f t="shared" ca="1" si="63"/>
        <v>0</v>
      </c>
      <c r="R223" s="31">
        <f t="shared" ca="1" si="64"/>
        <v>3.705107576470635E-2</v>
      </c>
    </row>
    <row r="224" spans="1:18" x14ac:dyDescent="0.2">
      <c r="A224" s="76"/>
      <c r="B224" s="76"/>
      <c r="C224" s="76"/>
      <c r="D224" s="77">
        <f t="shared" si="50"/>
        <v>0</v>
      </c>
      <c r="E224" s="77">
        <f t="shared" si="51"/>
        <v>0</v>
      </c>
      <c r="F224" s="68">
        <f t="shared" si="52"/>
        <v>0</v>
      </c>
      <c r="G224" s="68">
        <f t="shared" si="53"/>
        <v>0</v>
      </c>
      <c r="H224" s="68">
        <f t="shared" si="54"/>
        <v>0</v>
      </c>
      <c r="I224" s="68">
        <f t="shared" si="55"/>
        <v>0</v>
      </c>
      <c r="J224" s="68">
        <f t="shared" si="56"/>
        <v>0</v>
      </c>
      <c r="K224" s="68">
        <f t="shared" si="57"/>
        <v>0</v>
      </c>
      <c r="L224" s="68">
        <f t="shared" si="58"/>
        <v>0</v>
      </c>
      <c r="M224" s="68">
        <f t="shared" ca="1" si="59"/>
        <v>-3.705107576470635E-2</v>
      </c>
      <c r="N224" s="68">
        <f t="shared" ca="1" si="60"/>
        <v>0</v>
      </c>
      <c r="O224" s="96">
        <f t="shared" ca="1" si="61"/>
        <v>0</v>
      </c>
      <c r="P224" s="68">
        <f t="shared" ca="1" si="62"/>
        <v>0</v>
      </c>
      <c r="Q224" s="68">
        <f t="shared" ca="1" si="63"/>
        <v>0</v>
      </c>
      <c r="R224" s="31">
        <f t="shared" ca="1" si="64"/>
        <v>3.705107576470635E-2</v>
      </c>
    </row>
    <row r="225" spans="1:18" x14ac:dyDescent="0.2">
      <c r="A225" s="76"/>
      <c r="B225" s="76"/>
      <c r="C225" s="76"/>
      <c r="D225" s="77">
        <f t="shared" si="50"/>
        <v>0</v>
      </c>
      <c r="E225" s="77">
        <f t="shared" si="51"/>
        <v>0</v>
      </c>
      <c r="F225" s="68">
        <f t="shared" si="52"/>
        <v>0</v>
      </c>
      <c r="G225" s="68">
        <f t="shared" si="53"/>
        <v>0</v>
      </c>
      <c r="H225" s="68">
        <f t="shared" si="54"/>
        <v>0</v>
      </c>
      <c r="I225" s="68">
        <f t="shared" si="55"/>
        <v>0</v>
      </c>
      <c r="J225" s="68">
        <f t="shared" si="56"/>
        <v>0</v>
      </c>
      <c r="K225" s="68">
        <f t="shared" si="57"/>
        <v>0</v>
      </c>
      <c r="L225" s="68">
        <f t="shared" si="58"/>
        <v>0</v>
      </c>
      <c r="M225" s="68">
        <f t="shared" ca="1" si="59"/>
        <v>-3.705107576470635E-2</v>
      </c>
      <c r="N225" s="68">
        <f t="shared" ca="1" si="60"/>
        <v>0</v>
      </c>
      <c r="O225" s="96">
        <f t="shared" ca="1" si="61"/>
        <v>0</v>
      </c>
      <c r="P225" s="68">
        <f t="shared" ca="1" si="62"/>
        <v>0</v>
      </c>
      <c r="Q225" s="68">
        <f t="shared" ca="1" si="63"/>
        <v>0</v>
      </c>
      <c r="R225" s="31">
        <f t="shared" ca="1" si="64"/>
        <v>3.705107576470635E-2</v>
      </c>
    </row>
    <row r="226" spans="1:18" x14ac:dyDescent="0.2">
      <c r="A226" s="76"/>
      <c r="B226" s="76"/>
      <c r="C226" s="76"/>
      <c r="D226" s="77">
        <f t="shared" si="50"/>
        <v>0</v>
      </c>
      <c r="E226" s="77">
        <f t="shared" si="51"/>
        <v>0</v>
      </c>
      <c r="F226" s="68">
        <f t="shared" si="52"/>
        <v>0</v>
      </c>
      <c r="G226" s="68">
        <f t="shared" si="53"/>
        <v>0</v>
      </c>
      <c r="H226" s="68">
        <f t="shared" si="54"/>
        <v>0</v>
      </c>
      <c r="I226" s="68">
        <f t="shared" si="55"/>
        <v>0</v>
      </c>
      <c r="J226" s="68">
        <f t="shared" si="56"/>
        <v>0</v>
      </c>
      <c r="K226" s="68">
        <f t="shared" si="57"/>
        <v>0</v>
      </c>
      <c r="L226" s="68">
        <f t="shared" si="58"/>
        <v>0</v>
      </c>
      <c r="M226" s="68">
        <f t="shared" ca="1" si="59"/>
        <v>-3.705107576470635E-2</v>
      </c>
      <c r="N226" s="68">
        <f t="shared" ca="1" si="60"/>
        <v>0</v>
      </c>
      <c r="O226" s="96">
        <f t="shared" ca="1" si="61"/>
        <v>0</v>
      </c>
      <c r="P226" s="68">
        <f t="shared" ca="1" si="62"/>
        <v>0</v>
      </c>
      <c r="Q226" s="68">
        <f t="shared" ca="1" si="63"/>
        <v>0</v>
      </c>
      <c r="R226" s="31">
        <f t="shared" ca="1" si="64"/>
        <v>3.705107576470635E-2</v>
      </c>
    </row>
    <row r="227" spans="1:18" x14ac:dyDescent="0.2">
      <c r="A227" s="76"/>
      <c r="B227" s="76"/>
      <c r="C227" s="76"/>
      <c r="D227" s="77">
        <f t="shared" si="50"/>
        <v>0</v>
      </c>
      <c r="E227" s="77">
        <f t="shared" si="51"/>
        <v>0</v>
      </c>
      <c r="F227" s="68">
        <f t="shared" si="52"/>
        <v>0</v>
      </c>
      <c r="G227" s="68">
        <f t="shared" si="53"/>
        <v>0</v>
      </c>
      <c r="H227" s="68">
        <f t="shared" si="54"/>
        <v>0</v>
      </c>
      <c r="I227" s="68">
        <f t="shared" si="55"/>
        <v>0</v>
      </c>
      <c r="J227" s="68">
        <f t="shared" si="56"/>
        <v>0</v>
      </c>
      <c r="K227" s="68">
        <f t="shared" si="57"/>
        <v>0</v>
      </c>
      <c r="L227" s="68">
        <f t="shared" si="58"/>
        <v>0</v>
      </c>
      <c r="M227" s="68">
        <f t="shared" ca="1" si="59"/>
        <v>-3.705107576470635E-2</v>
      </c>
      <c r="N227" s="68">
        <f t="shared" ca="1" si="60"/>
        <v>0</v>
      </c>
      <c r="O227" s="96">
        <f t="shared" ca="1" si="61"/>
        <v>0</v>
      </c>
      <c r="P227" s="68">
        <f t="shared" ca="1" si="62"/>
        <v>0</v>
      </c>
      <c r="Q227" s="68">
        <f t="shared" ca="1" si="63"/>
        <v>0</v>
      </c>
      <c r="R227" s="31">
        <f t="shared" ca="1" si="64"/>
        <v>3.705107576470635E-2</v>
      </c>
    </row>
    <row r="228" spans="1:18" x14ac:dyDescent="0.2">
      <c r="A228" s="76"/>
      <c r="B228" s="76"/>
      <c r="C228" s="76"/>
      <c r="D228" s="77">
        <f t="shared" si="50"/>
        <v>0</v>
      </c>
      <c r="E228" s="77">
        <f t="shared" si="51"/>
        <v>0</v>
      </c>
      <c r="F228" s="68">
        <f t="shared" si="52"/>
        <v>0</v>
      </c>
      <c r="G228" s="68">
        <f t="shared" si="53"/>
        <v>0</v>
      </c>
      <c r="H228" s="68">
        <f t="shared" si="54"/>
        <v>0</v>
      </c>
      <c r="I228" s="68">
        <f t="shared" si="55"/>
        <v>0</v>
      </c>
      <c r="J228" s="68">
        <f t="shared" si="56"/>
        <v>0</v>
      </c>
      <c r="K228" s="68">
        <f t="shared" si="57"/>
        <v>0</v>
      </c>
      <c r="L228" s="68">
        <f t="shared" si="58"/>
        <v>0</v>
      </c>
      <c r="M228" s="68">
        <f t="shared" ca="1" si="59"/>
        <v>-3.705107576470635E-2</v>
      </c>
      <c r="N228" s="68">
        <f t="shared" ca="1" si="60"/>
        <v>0</v>
      </c>
      <c r="O228" s="96">
        <f t="shared" ca="1" si="61"/>
        <v>0</v>
      </c>
      <c r="P228" s="68">
        <f t="shared" ca="1" si="62"/>
        <v>0</v>
      </c>
      <c r="Q228" s="68">
        <f t="shared" ca="1" si="63"/>
        <v>0</v>
      </c>
      <c r="R228" s="31">
        <f t="shared" ca="1" si="64"/>
        <v>3.705107576470635E-2</v>
      </c>
    </row>
    <row r="229" spans="1:18" x14ac:dyDescent="0.2">
      <c r="A229" s="76"/>
      <c r="B229" s="76"/>
      <c r="C229" s="76"/>
      <c r="D229" s="77">
        <f t="shared" si="50"/>
        <v>0</v>
      </c>
      <c r="E229" s="77">
        <f t="shared" si="51"/>
        <v>0</v>
      </c>
      <c r="F229" s="68">
        <f t="shared" si="52"/>
        <v>0</v>
      </c>
      <c r="G229" s="68">
        <f t="shared" si="53"/>
        <v>0</v>
      </c>
      <c r="H229" s="68">
        <f t="shared" si="54"/>
        <v>0</v>
      </c>
      <c r="I229" s="68">
        <f t="shared" si="55"/>
        <v>0</v>
      </c>
      <c r="J229" s="68">
        <f t="shared" si="56"/>
        <v>0</v>
      </c>
      <c r="K229" s="68">
        <f t="shared" si="57"/>
        <v>0</v>
      </c>
      <c r="L229" s="68">
        <f t="shared" si="58"/>
        <v>0</v>
      </c>
      <c r="M229" s="68">
        <f t="shared" ca="1" si="59"/>
        <v>-3.705107576470635E-2</v>
      </c>
      <c r="N229" s="68">
        <f t="shared" ca="1" si="60"/>
        <v>0</v>
      </c>
      <c r="O229" s="96">
        <f t="shared" ca="1" si="61"/>
        <v>0</v>
      </c>
      <c r="P229" s="68">
        <f t="shared" ca="1" si="62"/>
        <v>0</v>
      </c>
      <c r="Q229" s="68">
        <f t="shared" ca="1" si="63"/>
        <v>0</v>
      </c>
      <c r="R229" s="31">
        <f t="shared" ca="1" si="64"/>
        <v>3.705107576470635E-2</v>
      </c>
    </row>
    <row r="230" spans="1:18" x14ac:dyDescent="0.2">
      <c r="A230" s="76"/>
      <c r="B230" s="76"/>
      <c r="C230" s="76"/>
      <c r="D230" s="77">
        <f t="shared" si="50"/>
        <v>0</v>
      </c>
      <c r="E230" s="77">
        <f t="shared" si="51"/>
        <v>0</v>
      </c>
      <c r="F230" s="68">
        <f t="shared" si="52"/>
        <v>0</v>
      </c>
      <c r="G230" s="68">
        <f t="shared" si="53"/>
        <v>0</v>
      </c>
      <c r="H230" s="68">
        <f t="shared" si="54"/>
        <v>0</v>
      </c>
      <c r="I230" s="68">
        <f t="shared" si="55"/>
        <v>0</v>
      </c>
      <c r="J230" s="68">
        <f t="shared" si="56"/>
        <v>0</v>
      </c>
      <c r="K230" s="68">
        <f t="shared" si="57"/>
        <v>0</v>
      </c>
      <c r="L230" s="68">
        <f t="shared" si="58"/>
        <v>0</v>
      </c>
      <c r="M230" s="68">
        <f t="shared" ca="1" si="59"/>
        <v>-3.705107576470635E-2</v>
      </c>
      <c r="N230" s="68">
        <f t="shared" ca="1" si="60"/>
        <v>0</v>
      </c>
      <c r="O230" s="96">
        <f t="shared" ca="1" si="61"/>
        <v>0</v>
      </c>
      <c r="P230" s="68">
        <f t="shared" ca="1" si="62"/>
        <v>0</v>
      </c>
      <c r="Q230" s="68">
        <f t="shared" ca="1" si="63"/>
        <v>0</v>
      </c>
      <c r="R230" s="31">
        <f t="shared" ca="1" si="64"/>
        <v>3.705107576470635E-2</v>
      </c>
    </row>
    <row r="231" spans="1:18" x14ac:dyDescent="0.2">
      <c r="A231" s="76"/>
      <c r="B231" s="76"/>
      <c r="C231" s="76"/>
      <c r="D231" s="77">
        <f t="shared" si="50"/>
        <v>0</v>
      </c>
      <c r="E231" s="77">
        <f t="shared" si="51"/>
        <v>0</v>
      </c>
      <c r="F231" s="68">
        <f t="shared" si="52"/>
        <v>0</v>
      </c>
      <c r="G231" s="68">
        <f t="shared" si="53"/>
        <v>0</v>
      </c>
      <c r="H231" s="68">
        <f t="shared" si="54"/>
        <v>0</v>
      </c>
      <c r="I231" s="68">
        <f t="shared" si="55"/>
        <v>0</v>
      </c>
      <c r="J231" s="68">
        <f t="shared" si="56"/>
        <v>0</v>
      </c>
      <c r="K231" s="68">
        <f t="shared" si="57"/>
        <v>0</v>
      </c>
      <c r="L231" s="68">
        <f t="shared" si="58"/>
        <v>0</v>
      </c>
      <c r="M231" s="68">
        <f t="shared" ca="1" si="59"/>
        <v>-3.705107576470635E-2</v>
      </c>
      <c r="N231" s="68">
        <f t="shared" ca="1" si="60"/>
        <v>0</v>
      </c>
      <c r="O231" s="96">
        <f t="shared" ca="1" si="61"/>
        <v>0</v>
      </c>
      <c r="P231" s="68">
        <f t="shared" ca="1" si="62"/>
        <v>0</v>
      </c>
      <c r="Q231" s="68">
        <f t="shared" ca="1" si="63"/>
        <v>0</v>
      </c>
      <c r="R231" s="31">
        <f t="shared" ca="1" si="64"/>
        <v>3.705107576470635E-2</v>
      </c>
    </row>
    <row r="232" spans="1:18" x14ac:dyDescent="0.2">
      <c r="A232" s="76"/>
      <c r="B232" s="76"/>
      <c r="C232" s="76"/>
      <c r="D232" s="77">
        <f t="shared" si="50"/>
        <v>0</v>
      </c>
      <c r="E232" s="77">
        <f t="shared" si="51"/>
        <v>0</v>
      </c>
      <c r="F232" s="68">
        <f t="shared" si="52"/>
        <v>0</v>
      </c>
      <c r="G232" s="68">
        <f t="shared" si="53"/>
        <v>0</v>
      </c>
      <c r="H232" s="68">
        <f t="shared" si="54"/>
        <v>0</v>
      </c>
      <c r="I232" s="68">
        <f t="shared" si="55"/>
        <v>0</v>
      </c>
      <c r="J232" s="68">
        <f t="shared" si="56"/>
        <v>0</v>
      </c>
      <c r="K232" s="68">
        <f t="shared" si="57"/>
        <v>0</v>
      </c>
      <c r="L232" s="68">
        <f t="shared" si="58"/>
        <v>0</v>
      </c>
      <c r="M232" s="68">
        <f t="shared" ca="1" si="59"/>
        <v>-3.705107576470635E-2</v>
      </c>
      <c r="N232" s="68">
        <f t="shared" ca="1" si="60"/>
        <v>0</v>
      </c>
      <c r="O232" s="96">
        <f t="shared" ca="1" si="61"/>
        <v>0</v>
      </c>
      <c r="P232" s="68">
        <f t="shared" ca="1" si="62"/>
        <v>0</v>
      </c>
      <c r="Q232" s="68">
        <f t="shared" ca="1" si="63"/>
        <v>0</v>
      </c>
      <c r="R232" s="31">
        <f t="shared" ca="1" si="64"/>
        <v>3.705107576470635E-2</v>
      </c>
    </row>
    <row r="233" spans="1:18" x14ac:dyDescent="0.2">
      <c r="A233" s="76"/>
      <c r="B233" s="76"/>
      <c r="C233" s="76"/>
      <c r="D233" s="77">
        <f t="shared" si="50"/>
        <v>0</v>
      </c>
      <c r="E233" s="77">
        <f t="shared" si="51"/>
        <v>0</v>
      </c>
      <c r="F233" s="68">
        <f t="shared" si="52"/>
        <v>0</v>
      </c>
      <c r="G233" s="68">
        <f t="shared" si="53"/>
        <v>0</v>
      </c>
      <c r="H233" s="68">
        <f t="shared" si="54"/>
        <v>0</v>
      </c>
      <c r="I233" s="68">
        <f t="shared" si="55"/>
        <v>0</v>
      </c>
      <c r="J233" s="68">
        <f t="shared" si="56"/>
        <v>0</v>
      </c>
      <c r="K233" s="68">
        <f t="shared" si="57"/>
        <v>0</v>
      </c>
      <c r="L233" s="68">
        <f t="shared" si="58"/>
        <v>0</v>
      </c>
      <c r="M233" s="68">
        <f t="shared" ca="1" si="59"/>
        <v>-3.705107576470635E-2</v>
      </c>
      <c r="N233" s="68">
        <f t="shared" ca="1" si="60"/>
        <v>0</v>
      </c>
      <c r="O233" s="96">
        <f t="shared" ca="1" si="61"/>
        <v>0</v>
      </c>
      <c r="P233" s="68">
        <f t="shared" ca="1" si="62"/>
        <v>0</v>
      </c>
      <c r="Q233" s="68">
        <f t="shared" ca="1" si="63"/>
        <v>0</v>
      </c>
      <c r="R233" s="31">
        <f t="shared" ca="1" si="64"/>
        <v>3.705107576470635E-2</v>
      </c>
    </row>
    <row r="234" spans="1:18" x14ac:dyDescent="0.2">
      <c r="A234" s="76"/>
      <c r="B234" s="76"/>
      <c r="C234" s="76"/>
      <c r="D234" s="77">
        <f t="shared" si="50"/>
        <v>0</v>
      </c>
      <c r="E234" s="77">
        <f t="shared" si="51"/>
        <v>0</v>
      </c>
      <c r="F234" s="68">
        <f t="shared" si="52"/>
        <v>0</v>
      </c>
      <c r="G234" s="68">
        <f t="shared" si="53"/>
        <v>0</v>
      </c>
      <c r="H234" s="68">
        <f t="shared" si="54"/>
        <v>0</v>
      </c>
      <c r="I234" s="68">
        <f t="shared" si="55"/>
        <v>0</v>
      </c>
      <c r="J234" s="68">
        <f t="shared" si="56"/>
        <v>0</v>
      </c>
      <c r="K234" s="68">
        <f t="shared" si="57"/>
        <v>0</v>
      </c>
      <c r="L234" s="68">
        <f t="shared" si="58"/>
        <v>0</v>
      </c>
      <c r="M234" s="68">
        <f t="shared" ca="1" si="59"/>
        <v>-3.705107576470635E-2</v>
      </c>
      <c r="N234" s="68">
        <f t="shared" ca="1" si="60"/>
        <v>0</v>
      </c>
      <c r="O234" s="96">
        <f t="shared" ca="1" si="61"/>
        <v>0</v>
      </c>
      <c r="P234" s="68">
        <f t="shared" ca="1" si="62"/>
        <v>0</v>
      </c>
      <c r="Q234" s="68">
        <f t="shared" ca="1" si="63"/>
        <v>0</v>
      </c>
      <c r="R234" s="31">
        <f t="shared" ca="1" si="64"/>
        <v>3.705107576470635E-2</v>
      </c>
    </row>
    <row r="235" spans="1:18" x14ac:dyDescent="0.2">
      <c r="A235" s="76"/>
      <c r="B235" s="76"/>
      <c r="C235" s="76"/>
      <c r="D235" s="77">
        <f t="shared" si="50"/>
        <v>0</v>
      </c>
      <c r="E235" s="77">
        <f t="shared" si="51"/>
        <v>0</v>
      </c>
      <c r="F235" s="68">
        <f t="shared" si="52"/>
        <v>0</v>
      </c>
      <c r="G235" s="68">
        <f t="shared" si="53"/>
        <v>0</v>
      </c>
      <c r="H235" s="68">
        <f t="shared" si="54"/>
        <v>0</v>
      </c>
      <c r="I235" s="68">
        <f t="shared" si="55"/>
        <v>0</v>
      </c>
      <c r="J235" s="68">
        <f t="shared" si="56"/>
        <v>0</v>
      </c>
      <c r="K235" s="68">
        <f t="shared" si="57"/>
        <v>0</v>
      </c>
      <c r="L235" s="68">
        <f t="shared" si="58"/>
        <v>0</v>
      </c>
      <c r="M235" s="68">
        <f t="shared" ca="1" si="59"/>
        <v>-3.705107576470635E-2</v>
      </c>
      <c r="N235" s="68">
        <f t="shared" ca="1" si="60"/>
        <v>0</v>
      </c>
      <c r="O235" s="96">
        <f t="shared" ca="1" si="61"/>
        <v>0</v>
      </c>
      <c r="P235" s="68">
        <f t="shared" ca="1" si="62"/>
        <v>0</v>
      </c>
      <c r="Q235" s="68">
        <f t="shared" ca="1" si="63"/>
        <v>0</v>
      </c>
      <c r="R235" s="31">
        <f t="shared" ca="1" si="64"/>
        <v>3.705107576470635E-2</v>
      </c>
    </row>
    <row r="236" spans="1:18" x14ac:dyDescent="0.2">
      <c r="A236" s="76"/>
      <c r="B236" s="76"/>
      <c r="C236" s="76"/>
      <c r="D236" s="77">
        <f t="shared" si="50"/>
        <v>0</v>
      </c>
      <c r="E236" s="77">
        <f t="shared" si="51"/>
        <v>0</v>
      </c>
      <c r="F236" s="68">
        <f t="shared" si="52"/>
        <v>0</v>
      </c>
      <c r="G236" s="68">
        <f t="shared" si="53"/>
        <v>0</v>
      </c>
      <c r="H236" s="68">
        <f t="shared" si="54"/>
        <v>0</v>
      </c>
      <c r="I236" s="68">
        <f t="shared" si="55"/>
        <v>0</v>
      </c>
      <c r="J236" s="68">
        <f t="shared" si="56"/>
        <v>0</v>
      </c>
      <c r="K236" s="68">
        <f t="shared" si="57"/>
        <v>0</v>
      </c>
      <c r="L236" s="68">
        <f t="shared" si="58"/>
        <v>0</v>
      </c>
      <c r="M236" s="68">
        <f t="shared" ca="1" si="59"/>
        <v>-3.705107576470635E-2</v>
      </c>
      <c r="N236" s="68">
        <f t="shared" ca="1" si="60"/>
        <v>0</v>
      </c>
      <c r="O236" s="96">
        <f t="shared" ca="1" si="61"/>
        <v>0</v>
      </c>
      <c r="P236" s="68">
        <f t="shared" ca="1" si="62"/>
        <v>0</v>
      </c>
      <c r="Q236" s="68">
        <f t="shared" ca="1" si="63"/>
        <v>0</v>
      </c>
      <c r="R236" s="31">
        <f t="shared" ca="1" si="64"/>
        <v>3.705107576470635E-2</v>
      </c>
    </row>
    <row r="237" spans="1:18" x14ac:dyDescent="0.2">
      <c r="A237" s="76"/>
      <c r="B237" s="76"/>
      <c r="C237" s="76"/>
      <c r="D237" s="77">
        <f t="shared" si="50"/>
        <v>0</v>
      </c>
      <c r="E237" s="77">
        <f t="shared" si="51"/>
        <v>0</v>
      </c>
      <c r="F237" s="68">
        <f t="shared" si="52"/>
        <v>0</v>
      </c>
      <c r="G237" s="68">
        <f t="shared" si="53"/>
        <v>0</v>
      </c>
      <c r="H237" s="68">
        <f t="shared" si="54"/>
        <v>0</v>
      </c>
      <c r="I237" s="68">
        <f t="shared" si="55"/>
        <v>0</v>
      </c>
      <c r="J237" s="68">
        <f t="shared" si="56"/>
        <v>0</v>
      </c>
      <c r="K237" s="68">
        <f t="shared" si="57"/>
        <v>0</v>
      </c>
      <c r="L237" s="68">
        <f t="shared" si="58"/>
        <v>0</v>
      </c>
      <c r="M237" s="68">
        <f t="shared" ca="1" si="59"/>
        <v>-3.705107576470635E-2</v>
      </c>
      <c r="N237" s="68">
        <f t="shared" ca="1" si="60"/>
        <v>0</v>
      </c>
      <c r="O237" s="96">
        <f t="shared" ca="1" si="61"/>
        <v>0</v>
      </c>
      <c r="P237" s="68">
        <f t="shared" ca="1" si="62"/>
        <v>0</v>
      </c>
      <c r="Q237" s="68">
        <f t="shared" ca="1" si="63"/>
        <v>0</v>
      </c>
      <c r="R237" s="31">
        <f t="shared" ca="1" si="64"/>
        <v>3.705107576470635E-2</v>
      </c>
    </row>
    <row r="238" spans="1:18" x14ac:dyDescent="0.2">
      <c r="A238" s="76"/>
      <c r="B238" s="76"/>
      <c r="C238" s="76"/>
      <c r="D238" s="77">
        <f t="shared" si="50"/>
        <v>0</v>
      </c>
      <c r="E238" s="77">
        <f t="shared" si="51"/>
        <v>0</v>
      </c>
      <c r="F238" s="68">
        <f t="shared" si="52"/>
        <v>0</v>
      </c>
      <c r="G238" s="68">
        <f t="shared" si="53"/>
        <v>0</v>
      </c>
      <c r="H238" s="68">
        <f t="shared" si="54"/>
        <v>0</v>
      </c>
      <c r="I238" s="68">
        <f t="shared" si="55"/>
        <v>0</v>
      </c>
      <c r="J238" s="68">
        <f t="shared" si="56"/>
        <v>0</v>
      </c>
      <c r="K238" s="68">
        <f t="shared" si="57"/>
        <v>0</v>
      </c>
      <c r="L238" s="68">
        <f t="shared" si="58"/>
        <v>0</v>
      </c>
      <c r="M238" s="68">
        <f t="shared" ca="1" si="59"/>
        <v>-3.705107576470635E-2</v>
      </c>
      <c r="N238" s="68">
        <f t="shared" ca="1" si="60"/>
        <v>0</v>
      </c>
      <c r="O238" s="96">
        <f t="shared" ca="1" si="61"/>
        <v>0</v>
      </c>
      <c r="P238" s="68">
        <f t="shared" ca="1" si="62"/>
        <v>0</v>
      </c>
      <c r="Q238" s="68">
        <f t="shared" ca="1" si="63"/>
        <v>0</v>
      </c>
      <c r="R238" s="31">
        <f t="shared" ca="1" si="64"/>
        <v>3.705107576470635E-2</v>
      </c>
    </row>
    <row r="239" spans="1:18" x14ac:dyDescent="0.2">
      <c r="A239" s="76"/>
      <c r="B239" s="76"/>
      <c r="C239" s="76"/>
      <c r="D239" s="77">
        <f t="shared" si="50"/>
        <v>0</v>
      </c>
      <c r="E239" s="77">
        <f t="shared" si="51"/>
        <v>0</v>
      </c>
      <c r="F239" s="68">
        <f t="shared" si="52"/>
        <v>0</v>
      </c>
      <c r="G239" s="68">
        <f t="shared" si="53"/>
        <v>0</v>
      </c>
      <c r="H239" s="68">
        <f t="shared" si="54"/>
        <v>0</v>
      </c>
      <c r="I239" s="68">
        <f t="shared" si="55"/>
        <v>0</v>
      </c>
      <c r="J239" s="68">
        <f t="shared" si="56"/>
        <v>0</v>
      </c>
      <c r="K239" s="68">
        <f t="shared" si="57"/>
        <v>0</v>
      </c>
      <c r="L239" s="68">
        <f t="shared" si="58"/>
        <v>0</v>
      </c>
      <c r="M239" s="68">
        <f t="shared" ca="1" si="59"/>
        <v>-3.705107576470635E-2</v>
      </c>
      <c r="N239" s="68">
        <f t="shared" ca="1" si="60"/>
        <v>0</v>
      </c>
      <c r="O239" s="96">
        <f t="shared" ca="1" si="61"/>
        <v>0</v>
      </c>
      <c r="P239" s="68">
        <f t="shared" ca="1" si="62"/>
        <v>0</v>
      </c>
      <c r="Q239" s="68">
        <f t="shared" ca="1" si="63"/>
        <v>0</v>
      </c>
      <c r="R239" s="31">
        <f t="shared" ca="1" si="64"/>
        <v>3.705107576470635E-2</v>
      </c>
    </row>
    <row r="240" spans="1:18" x14ac:dyDescent="0.2">
      <c r="A240" s="76"/>
      <c r="B240" s="76"/>
      <c r="C240" s="76"/>
      <c r="D240" s="77">
        <f t="shared" si="50"/>
        <v>0</v>
      </c>
      <c r="E240" s="77">
        <f t="shared" si="51"/>
        <v>0</v>
      </c>
      <c r="F240" s="68">
        <f t="shared" si="52"/>
        <v>0</v>
      </c>
      <c r="G240" s="68">
        <f t="shared" si="53"/>
        <v>0</v>
      </c>
      <c r="H240" s="68">
        <f t="shared" si="54"/>
        <v>0</v>
      </c>
      <c r="I240" s="68">
        <f t="shared" si="55"/>
        <v>0</v>
      </c>
      <c r="J240" s="68">
        <f t="shared" si="56"/>
        <v>0</v>
      </c>
      <c r="K240" s="68">
        <f t="shared" si="57"/>
        <v>0</v>
      </c>
      <c r="L240" s="68">
        <f t="shared" si="58"/>
        <v>0</v>
      </c>
      <c r="M240" s="68">
        <f t="shared" ca="1" si="59"/>
        <v>-3.705107576470635E-2</v>
      </c>
      <c r="N240" s="68">
        <f t="shared" ca="1" si="60"/>
        <v>0</v>
      </c>
      <c r="O240" s="96">
        <f t="shared" ca="1" si="61"/>
        <v>0</v>
      </c>
      <c r="P240" s="68">
        <f t="shared" ca="1" si="62"/>
        <v>0</v>
      </c>
      <c r="Q240" s="68">
        <f t="shared" ca="1" si="63"/>
        <v>0</v>
      </c>
      <c r="R240" s="31">
        <f t="shared" ca="1" si="64"/>
        <v>3.705107576470635E-2</v>
      </c>
    </row>
    <row r="241" spans="1:18" x14ac:dyDescent="0.2">
      <c r="A241" s="76"/>
      <c r="B241" s="76"/>
      <c r="C241" s="76"/>
      <c r="D241" s="77">
        <f t="shared" si="50"/>
        <v>0</v>
      </c>
      <c r="E241" s="77">
        <f t="shared" si="51"/>
        <v>0</v>
      </c>
      <c r="F241" s="68">
        <f t="shared" si="52"/>
        <v>0</v>
      </c>
      <c r="G241" s="68">
        <f t="shared" si="53"/>
        <v>0</v>
      </c>
      <c r="H241" s="68">
        <f t="shared" si="54"/>
        <v>0</v>
      </c>
      <c r="I241" s="68">
        <f t="shared" si="55"/>
        <v>0</v>
      </c>
      <c r="J241" s="68">
        <f t="shared" si="56"/>
        <v>0</v>
      </c>
      <c r="K241" s="68">
        <f t="shared" si="57"/>
        <v>0</v>
      </c>
      <c r="L241" s="68">
        <f t="shared" si="58"/>
        <v>0</v>
      </c>
      <c r="M241" s="68">
        <f t="shared" ca="1" si="59"/>
        <v>-3.705107576470635E-2</v>
      </c>
      <c r="N241" s="68">
        <f t="shared" ca="1" si="60"/>
        <v>0</v>
      </c>
      <c r="O241" s="96">
        <f t="shared" ca="1" si="61"/>
        <v>0</v>
      </c>
      <c r="P241" s="68">
        <f t="shared" ca="1" si="62"/>
        <v>0</v>
      </c>
      <c r="Q241" s="68">
        <f t="shared" ca="1" si="63"/>
        <v>0</v>
      </c>
      <c r="R241" s="31">
        <f t="shared" ca="1" si="64"/>
        <v>3.705107576470635E-2</v>
      </c>
    </row>
    <row r="242" spans="1:18" x14ac:dyDescent="0.2">
      <c r="A242" s="76"/>
      <c r="B242" s="76"/>
      <c r="C242" s="76"/>
      <c r="D242" s="77">
        <f t="shared" si="50"/>
        <v>0</v>
      </c>
      <c r="E242" s="77">
        <f t="shared" si="51"/>
        <v>0</v>
      </c>
      <c r="F242" s="68">
        <f t="shared" si="52"/>
        <v>0</v>
      </c>
      <c r="G242" s="68">
        <f t="shared" si="53"/>
        <v>0</v>
      </c>
      <c r="H242" s="68">
        <f t="shared" si="54"/>
        <v>0</v>
      </c>
      <c r="I242" s="68">
        <f t="shared" si="55"/>
        <v>0</v>
      </c>
      <c r="J242" s="68">
        <f t="shared" si="56"/>
        <v>0</v>
      </c>
      <c r="K242" s="68">
        <f t="shared" si="57"/>
        <v>0</v>
      </c>
      <c r="L242" s="68">
        <f t="shared" si="58"/>
        <v>0</v>
      </c>
      <c r="M242" s="68">
        <f t="shared" ca="1" si="59"/>
        <v>-3.705107576470635E-2</v>
      </c>
      <c r="N242" s="68">
        <f t="shared" ca="1" si="60"/>
        <v>0</v>
      </c>
      <c r="O242" s="96">
        <f t="shared" ca="1" si="61"/>
        <v>0</v>
      </c>
      <c r="P242" s="68">
        <f t="shared" ca="1" si="62"/>
        <v>0</v>
      </c>
      <c r="Q242" s="68">
        <f t="shared" ca="1" si="63"/>
        <v>0</v>
      </c>
      <c r="R242" s="31">
        <f t="shared" ca="1" si="64"/>
        <v>3.705107576470635E-2</v>
      </c>
    </row>
    <row r="243" spans="1:18" x14ac:dyDescent="0.2">
      <c r="A243" s="76"/>
      <c r="B243" s="76"/>
      <c r="C243" s="76"/>
      <c r="D243" s="77">
        <f t="shared" si="50"/>
        <v>0</v>
      </c>
      <c r="E243" s="77">
        <f t="shared" si="51"/>
        <v>0</v>
      </c>
      <c r="F243" s="68">
        <f t="shared" si="52"/>
        <v>0</v>
      </c>
      <c r="G243" s="68">
        <f t="shared" si="53"/>
        <v>0</v>
      </c>
      <c r="H243" s="68">
        <f t="shared" si="54"/>
        <v>0</v>
      </c>
      <c r="I243" s="68">
        <f t="shared" si="55"/>
        <v>0</v>
      </c>
      <c r="J243" s="68">
        <f t="shared" si="56"/>
        <v>0</v>
      </c>
      <c r="K243" s="68">
        <f t="shared" si="57"/>
        <v>0</v>
      </c>
      <c r="L243" s="68">
        <f t="shared" si="58"/>
        <v>0</v>
      </c>
      <c r="M243" s="68">
        <f t="shared" ca="1" si="59"/>
        <v>-3.705107576470635E-2</v>
      </c>
      <c r="N243" s="68">
        <f t="shared" ca="1" si="60"/>
        <v>0</v>
      </c>
      <c r="O243" s="96">
        <f t="shared" ca="1" si="61"/>
        <v>0</v>
      </c>
      <c r="P243" s="68">
        <f t="shared" ca="1" si="62"/>
        <v>0</v>
      </c>
      <c r="Q243" s="68">
        <f t="shared" ca="1" si="63"/>
        <v>0</v>
      </c>
      <c r="R243" s="31">
        <f t="shared" ca="1" si="64"/>
        <v>3.705107576470635E-2</v>
      </c>
    </row>
    <row r="244" spans="1:18" x14ac:dyDescent="0.2">
      <c r="A244" s="76"/>
      <c r="B244" s="76"/>
      <c r="C244" s="76"/>
      <c r="D244" s="77">
        <f t="shared" si="50"/>
        <v>0</v>
      </c>
      <c r="E244" s="77">
        <f t="shared" si="51"/>
        <v>0</v>
      </c>
      <c r="F244" s="68">
        <f t="shared" si="52"/>
        <v>0</v>
      </c>
      <c r="G244" s="68">
        <f t="shared" si="53"/>
        <v>0</v>
      </c>
      <c r="H244" s="68">
        <f t="shared" si="54"/>
        <v>0</v>
      </c>
      <c r="I244" s="68">
        <f t="shared" si="55"/>
        <v>0</v>
      </c>
      <c r="J244" s="68">
        <f t="shared" si="56"/>
        <v>0</v>
      </c>
      <c r="K244" s="68">
        <f t="shared" si="57"/>
        <v>0</v>
      </c>
      <c r="L244" s="68">
        <f t="shared" si="58"/>
        <v>0</v>
      </c>
      <c r="M244" s="68">
        <f t="shared" ca="1" si="59"/>
        <v>-3.705107576470635E-2</v>
      </c>
      <c r="N244" s="68">
        <f t="shared" ca="1" si="60"/>
        <v>0</v>
      </c>
      <c r="O244" s="96">
        <f t="shared" ca="1" si="61"/>
        <v>0</v>
      </c>
      <c r="P244" s="68">
        <f t="shared" ca="1" si="62"/>
        <v>0</v>
      </c>
      <c r="Q244" s="68">
        <f t="shared" ca="1" si="63"/>
        <v>0</v>
      </c>
      <c r="R244" s="31">
        <f t="shared" ca="1" si="64"/>
        <v>3.705107576470635E-2</v>
      </c>
    </row>
    <row r="245" spans="1:18" x14ac:dyDescent="0.2">
      <c r="A245" s="76"/>
      <c r="B245" s="76"/>
      <c r="C245" s="76"/>
      <c r="D245" s="77">
        <f t="shared" si="50"/>
        <v>0</v>
      </c>
      <c r="E245" s="77">
        <f t="shared" si="51"/>
        <v>0</v>
      </c>
      <c r="F245" s="68">
        <f t="shared" si="52"/>
        <v>0</v>
      </c>
      <c r="G245" s="68">
        <f t="shared" si="53"/>
        <v>0</v>
      </c>
      <c r="H245" s="68">
        <f t="shared" si="54"/>
        <v>0</v>
      </c>
      <c r="I245" s="68">
        <f t="shared" si="55"/>
        <v>0</v>
      </c>
      <c r="J245" s="68">
        <f t="shared" si="56"/>
        <v>0</v>
      </c>
      <c r="K245" s="68">
        <f t="shared" si="57"/>
        <v>0</v>
      </c>
      <c r="L245" s="68">
        <f t="shared" si="58"/>
        <v>0</v>
      </c>
      <c r="M245" s="68">
        <f t="shared" ca="1" si="59"/>
        <v>-3.705107576470635E-2</v>
      </c>
      <c r="N245" s="68">
        <f t="shared" ca="1" si="60"/>
        <v>0</v>
      </c>
      <c r="O245" s="96">
        <f t="shared" ca="1" si="61"/>
        <v>0</v>
      </c>
      <c r="P245" s="68">
        <f t="shared" ca="1" si="62"/>
        <v>0</v>
      </c>
      <c r="Q245" s="68">
        <f t="shared" ca="1" si="63"/>
        <v>0</v>
      </c>
      <c r="R245" s="31">
        <f t="shared" ca="1" si="64"/>
        <v>3.705107576470635E-2</v>
      </c>
    </row>
    <row r="246" spans="1:18" x14ac:dyDescent="0.2">
      <c r="A246" s="76"/>
      <c r="B246" s="76"/>
      <c r="C246" s="76"/>
      <c r="D246" s="77">
        <f t="shared" si="50"/>
        <v>0</v>
      </c>
      <c r="E246" s="77">
        <f t="shared" si="51"/>
        <v>0</v>
      </c>
      <c r="F246" s="68">
        <f t="shared" si="52"/>
        <v>0</v>
      </c>
      <c r="G246" s="68">
        <f t="shared" si="53"/>
        <v>0</v>
      </c>
      <c r="H246" s="68">
        <f t="shared" si="54"/>
        <v>0</v>
      </c>
      <c r="I246" s="68">
        <f t="shared" si="55"/>
        <v>0</v>
      </c>
      <c r="J246" s="68">
        <f t="shared" si="56"/>
        <v>0</v>
      </c>
      <c r="K246" s="68">
        <f t="shared" si="57"/>
        <v>0</v>
      </c>
      <c r="L246" s="68">
        <f t="shared" si="58"/>
        <v>0</v>
      </c>
      <c r="M246" s="68">
        <f t="shared" ca="1" si="59"/>
        <v>-3.705107576470635E-2</v>
      </c>
      <c r="N246" s="68">
        <f t="shared" ca="1" si="60"/>
        <v>0</v>
      </c>
      <c r="O246" s="96">
        <f t="shared" ca="1" si="61"/>
        <v>0</v>
      </c>
      <c r="P246" s="68">
        <f t="shared" ca="1" si="62"/>
        <v>0</v>
      </c>
      <c r="Q246" s="68">
        <f t="shared" ca="1" si="63"/>
        <v>0</v>
      </c>
      <c r="R246" s="31">
        <f t="shared" ca="1" si="64"/>
        <v>3.705107576470635E-2</v>
      </c>
    </row>
    <row r="247" spans="1:18" x14ac:dyDescent="0.2">
      <c r="A247" s="76"/>
      <c r="B247" s="76"/>
      <c r="C247" s="76"/>
      <c r="D247" s="77">
        <f t="shared" si="50"/>
        <v>0</v>
      </c>
      <c r="E247" s="77">
        <f t="shared" si="51"/>
        <v>0</v>
      </c>
      <c r="F247" s="68">
        <f t="shared" si="52"/>
        <v>0</v>
      </c>
      <c r="G247" s="68">
        <f t="shared" si="53"/>
        <v>0</v>
      </c>
      <c r="H247" s="68">
        <f t="shared" si="54"/>
        <v>0</v>
      </c>
      <c r="I247" s="68">
        <f t="shared" si="55"/>
        <v>0</v>
      </c>
      <c r="J247" s="68">
        <f t="shared" si="56"/>
        <v>0</v>
      </c>
      <c r="K247" s="68">
        <f t="shared" si="57"/>
        <v>0</v>
      </c>
      <c r="L247" s="68">
        <f t="shared" si="58"/>
        <v>0</v>
      </c>
      <c r="M247" s="68">
        <f t="shared" ca="1" si="59"/>
        <v>-3.705107576470635E-2</v>
      </c>
      <c r="N247" s="68">
        <f t="shared" ca="1" si="60"/>
        <v>0</v>
      </c>
      <c r="O247" s="96">
        <f t="shared" ca="1" si="61"/>
        <v>0</v>
      </c>
      <c r="P247" s="68">
        <f t="shared" ca="1" si="62"/>
        <v>0</v>
      </c>
      <c r="Q247" s="68">
        <f t="shared" ca="1" si="63"/>
        <v>0</v>
      </c>
      <c r="R247" s="31">
        <f t="shared" ca="1" si="64"/>
        <v>3.705107576470635E-2</v>
      </c>
    </row>
    <row r="248" spans="1:18" x14ac:dyDescent="0.2">
      <c r="A248" s="76"/>
      <c r="B248" s="76"/>
      <c r="C248" s="76"/>
      <c r="D248" s="77">
        <f t="shared" si="50"/>
        <v>0</v>
      </c>
      <c r="E248" s="77">
        <f t="shared" si="51"/>
        <v>0</v>
      </c>
      <c r="F248" s="68">
        <f t="shared" si="52"/>
        <v>0</v>
      </c>
      <c r="G248" s="68">
        <f t="shared" si="53"/>
        <v>0</v>
      </c>
      <c r="H248" s="68">
        <f t="shared" si="54"/>
        <v>0</v>
      </c>
      <c r="I248" s="68">
        <f t="shared" si="55"/>
        <v>0</v>
      </c>
      <c r="J248" s="68">
        <f t="shared" si="56"/>
        <v>0</v>
      </c>
      <c r="K248" s="68">
        <f t="shared" si="57"/>
        <v>0</v>
      </c>
      <c r="L248" s="68">
        <f t="shared" si="58"/>
        <v>0</v>
      </c>
      <c r="M248" s="68">
        <f t="shared" ca="1" si="59"/>
        <v>-3.705107576470635E-2</v>
      </c>
      <c r="N248" s="68">
        <f t="shared" ca="1" si="60"/>
        <v>0</v>
      </c>
      <c r="O248" s="96">
        <f t="shared" ca="1" si="61"/>
        <v>0</v>
      </c>
      <c r="P248" s="68">
        <f t="shared" ca="1" si="62"/>
        <v>0</v>
      </c>
      <c r="Q248" s="68">
        <f t="shared" ca="1" si="63"/>
        <v>0</v>
      </c>
      <c r="R248" s="31">
        <f t="shared" ca="1" si="64"/>
        <v>3.705107576470635E-2</v>
      </c>
    </row>
    <row r="249" spans="1:18" x14ac:dyDescent="0.2">
      <c r="A249" s="76"/>
      <c r="B249" s="76"/>
      <c r="C249" s="76"/>
      <c r="D249" s="77">
        <f t="shared" si="50"/>
        <v>0</v>
      </c>
      <c r="E249" s="77">
        <f t="shared" si="51"/>
        <v>0</v>
      </c>
      <c r="F249" s="68">
        <f t="shared" si="52"/>
        <v>0</v>
      </c>
      <c r="G249" s="68">
        <f t="shared" si="53"/>
        <v>0</v>
      </c>
      <c r="H249" s="68">
        <f t="shared" si="54"/>
        <v>0</v>
      </c>
      <c r="I249" s="68">
        <f t="shared" si="55"/>
        <v>0</v>
      </c>
      <c r="J249" s="68">
        <f t="shared" si="56"/>
        <v>0</v>
      </c>
      <c r="K249" s="68">
        <f t="shared" si="57"/>
        <v>0</v>
      </c>
      <c r="L249" s="68">
        <f t="shared" si="58"/>
        <v>0</v>
      </c>
      <c r="M249" s="68">
        <f t="shared" ca="1" si="59"/>
        <v>-3.705107576470635E-2</v>
      </c>
      <c r="N249" s="68">
        <f t="shared" ca="1" si="60"/>
        <v>0</v>
      </c>
      <c r="O249" s="96">
        <f t="shared" ca="1" si="61"/>
        <v>0</v>
      </c>
      <c r="P249" s="68">
        <f t="shared" ca="1" si="62"/>
        <v>0</v>
      </c>
      <c r="Q249" s="68">
        <f t="shared" ca="1" si="63"/>
        <v>0</v>
      </c>
      <c r="R249" s="31">
        <f t="shared" ca="1" si="64"/>
        <v>3.705107576470635E-2</v>
      </c>
    </row>
    <row r="250" spans="1:18" x14ac:dyDescent="0.2">
      <c r="A250" s="76"/>
      <c r="B250" s="76"/>
      <c r="C250" s="76"/>
      <c r="D250" s="77">
        <f t="shared" si="50"/>
        <v>0</v>
      </c>
      <c r="E250" s="77">
        <f t="shared" si="51"/>
        <v>0</v>
      </c>
      <c r="F250" s="68">
        <f t="shared" si="52"/>
        <v>0</v>
      </c>
      <c r="G250" s="68">
        <f t="shared" si="53"/>
        <v>0</v>
      </c>
      <c r="H250" s="68">
        <f t="shared" si="54"/>
        <v>0</v>
      </c>
      <c r="I250" s="68">
        <f t="shared" si="55"/>
        <v>0</v>
      </c>
      <c r="J250" s="68">
        <f t="shared" si="56"/>
        <v>0</v>
      </c>
      <c r="K250" s="68">
        <f t="shared" si="57"/>
        <v>0</v>
      </c>
      <c r="L250" s="68">
        <f t="shared" si="58"/>
        <v>0</v>
      </c>
      <c r="M250" s="68">
        <f t="shared" ca="1" si="59"/>
        <v>-3.705107576470635E-2</v>
      </c>
      <c r="N250" s="68">
        <f t="shared" ca="1" si="60"/>
        <v>0</v>
      </c>
      <c r="O250" s="96">
        <f t="shared" ca="1" si="61"/>
        <v>0</v>
      </c>
      <c r="P250" s="68">
        <f t="shared" ca="1" si="62"/>
        <v>0</v>
      </c>
      <c r="Q250" s="68">
        <f t="shared" ca="1" si="63"/>
        <v>0</v>
      </c>
      <c r="R250" s="31">
        <f t="shared" ca="1" si="64"/>
        <v>3.705107576470635E-2</v>
      </c>
    </row>
    <row r="251" spans="1:18" x14ac:dyDescent="0.2">
      <c r="A251" s="76"/>
      <c r="B251" s="76"/>
      <c r="C251" s="76"/>
      <c r="D251" s="77">
        <f t="shared" si="50"/>
        <v>0</v>
      </c>
      <c r="E251" s="77">
        <f t="shared" si="51"/>
        <v>0</v>
      </c>
      <c r="F251" s="68">
        <f t="shared" si="52"/>
        <v>0</v>
      </c>
      <c r="G251" s="68">
        <f t="shared" si="53"/>
        <v>0</v>
      </c>
      <c r="H251" s="68">
        <f t="shared" si="54"/>
        <v>0</v>
      </c>
      <c r="I251" s="68">
        <f t="shared" si="55"/>
        <v>0</v>
      </c>
      <c r="J251" s="68">
        <f t="shared" si="56"/>
        <v>0</v>
      </c>
      <c r="K251" s="68">
        <f t="shared" si="57"/>
        <v>0</v>
      </c>
      <c r="L251" s="68">
        <f t="shared" si="58"/>
        <v>0</v>
      </c>
      <c r="M251" s="68">
        <f t="shared" ca="1" si="59"/>
        <v>-3.705107576470635E-2</v>
      </c>
      <c r="N251" s="68">
        <f t="shared" ca="1" si="60"/>
        <v>0</v>
      </c>
      <c r="O251" s="96">
        <f t="shared" ca="1" si="61"/>
        <v>0</v>
      </c>
      <c r="P251" s="68">
        <f t="shared" ca="1" si="62"/>
        <v>0</v>
      </c>
      <c r="Q251" s="68">
        <f t="shared" ca="1" si="63"/>
        <v>0</v>
      </c>
      <c r="R251" s="31">
        <f t="shared" ca="1" si="64"/>
        <v>3.705107576470635E-2</v>
      </c>
    </row>
    <row r="252" spans="1:18" x14ac:dyDescent="0.2">
      <c r="A252" s="76"/>
      <c r="B252" s="76"/>
      <c r="C252" s="76"/>
      <c r="D252" s="77">
        <f t="shared" si="50"/>
        <v>0</v>
      </c>
      <c r="E252" s="77">
        <f t="shared" si="51"/>
        <v>0</v>
      </c>
      <c r="F252" s="68">
        <f t="shared" si="52"/>
        <v>0</v>
      </c>
      <c r="G252" s="68">
        <f t="shared" si="53"/>
        <v>0</v>
      </c>
      <c r="H252" s="68">
        <f t="shared" si="54"/>
        <v>0</v>
      </c>
      <c r="I252" s="68">
        <f t="shared" si="55"/>
        <v>0</v>
      </c>
      <c r="J252" s="68">
        <f t="shared" si="56"/>
        <v>0</v>
      </c>
      <c r="K252" s="68">
        <f t="shared" si="57"/>
        <v>0</v>
      </c>
      <c r="L252" s="68">
        <f t="shared" si="58"/>
        <v>0</v>
      </c>
      <c r="M252" s="68">
        <f t="shared" ca="1" si="59"/>
        <v>-3.705107576470635E-2</v>
      </c>
      <c r="N252" s="68">
        <f t="shared" ca="1" si="60"/>
        <v>0</v>
      </c>
      <c r="O252" s="96">
        <f t="shared" ca="1" si="61"/>
        <v>0</v>
      </c>
      <c r="P252" s="68">
        <f t="shared" ca="1" si="62"/>
        <v>0</v>
      </c>
      <c r="Q252" s="68">
        <f t="shared" ca="1" si="63"/>
        <v>0</v>
      </c>
      <c r="R252" s="31">
        <f t="shared" ca="1" si="64"/>
        <v>3.705107576470635E-2</v>
      </c>
    </row>
    <row r="253" spans="1:18" x14ac:dyDescent="0.2">
      <c r="A253" s="76"/>
      <c r="B253" s="76"/>
      <c r="C253" s="76"/>
      <c r="D253" s="77">
        <f t="shared" si="50"/>
        <v>0</v>
      </c>
      <c r="E253" s="77">
        <f t="shared" si="51"/>
        <v>0</v>
      </c>
      <c r="F253" s="68">
        <f t="shared" si="52"/>
        <v>0</v>
      </c>
      <c r="G253" s="68">
        <f t="shared" si="53"/>
        <v>0</v>
      </c>
      <c r="H253" s="68">
        <f t="shared" si="54"/>
        <v>0</v>
      </c>
      <c r="I253" s="68">
        <f t="shared" si="55"/>
        <v>0</v>
      </c>
      <c r="J253" s="68">
        <f t="shared" si="56"/>
        <v>0</v>
      </c>
      <c r="K253" s="68">
        <f t="shared" si="57"/>
        <v>0</v>
      </c>
      <c r="L253" s="68">
        <f t="shared" si="58"/>
        <v>0</v>
      </c>
      <c r="M253" s="68">
        <f t="shared" ca="1" si="59"/>
        <v>-3.705107576470635E-2</v>
      </c>
      <c r="N253" s="68">
        <f t="shared" ca="1" si="60"/>
        <v>0</v>
      </c>
      <c r="O253" s="96">
        <f t="shared" ca="1" si="61"/>
        <v>0</v>
      </c>
      <c r="P253" s="68">
        <f t="shared" ca="1" si="62"/>
        <v>0</v>
      </c>
      <c r="Q253" s="68">
        <f t="shared" ca="1" si="63"/>
        <v>0</v>
      </c>
      <c r="R253" s="31">
        <f t="shared" ca="1" si="64"/>
        <v>3.705107576470635E-2</v>
      </c>
    </row>
    <row r="254" spans="1:18" x14ac:dyDescent="0.2">
      <c r="A254" s="76"/>
      <c r="B254" s="76"/>
      <c r="C254" s="76"/>
      <c r="D254" s="77">
        <f t="shared" si="50"/>
        <v>0</v>
      </c>
      <c r="E254" s="77">
        <f t="shared" si="51"/>
        <v>0</v>
      </c>
      <c r="F254" s="68">
        <f t="shared" si="52"/>
        <v>0</v>
      </c>
      <c r="G254" s="68">
        <f t="shared" si="53"/>
        <v>0</v>
      </c>
      <c r="H254" s="68">
        <f t="shared" si="54"/>
        <v>0</v>
      </c>
      <c r="I254" s="68">
        <f t="shared" si="55"/>
        <v>0</v>
      </c>
      <c r="J254" s="68">
        <f t="shared" si="56"/>
        <v>0</v>
      </c>
      <c r="K254" s="68">
        <f t="shared" si="57"/>
        <v>0</v>
      </c>
      <c r="L254" s="68">
        <f t="shared" si="58"/>
        <v>0</v>
      </c>
      <c r="M254" s="68">
        <f t="shared" ca="1" si="59"/>
        <v>-3.705107576470635E-2</v>
      </c>
      <c r="N254" s="68">
        <f t="shared" ca="1" si="60"/>
        <v>0</v>
      </c>
      <c r="O254" s="96">
        <f t="shared" ca="1" si="61"/>
        <v>0</v>
      </c>
      <c r="P254" s="68">
        <f t="shared" ca="1" si="62"/>
        <v>0</v>
      </c>
      <c r="Q254" s="68">
        <f t="shared" ca="1" si="63"/>
        <v>0</v>
      </c>
      <c r="R254" s="31">
        <f t="shared" ca="1" si="64"/>
        <v>3.705107576470635E-2</v>
      </c>
    </row>
    <row r="255" spans="1:18" x14ac:dyDescent="0.2">
      <c r="A255" s="76"/>
      <c r="B255" s="76"/>
      <c r="C255" s="76"/>
      <c r="D255" s="77">
        <f t="shared" si="50"/>
        <v>0</v>
      </c>
      <c r="E255" s="77">
        <f t="shared" si="51"/>
        <v>0</v>
      </c>
      <c r="F255" s="68">
        <f t="shared" si="52"/>
        <v>0</v>
      </c>
      <c r="G255" s="68">
        <f t="shared" si="53"/>
        <v>0</v>
      </c>
      <c r="H255" s="68">
        <f t="shared" si="54"/>
        <v>0</v>
      </c>
      <c r="I255" s="68">
        <f t="shared" si="55"/>
        <v>0</v>
      </c>
      <c r="J255" s="68">
        <f t="shared" si="56"/>
        <v>0</v>
      </c>
      <c r="K255" s="68">
        <f t="shared" si="57"/>
        <v>0</v>
      </c>
      <c r="L255" s="68">
        <f t="shared" si="58"/>
        <v>0</v>
      </c>
      <c r="M255" s="68">
        <f t="shared" ca="1" si="59"/>
        <v>-3.705107576470635E-2</v>
      </c>
      <c r="N255" s="68">
        <f t="shared" ca="1" si="60"/>
        <v>0</v>
      </c>
      <c r="O255" s="96">
        <f t="shared" ca="1" si="61"/>
        <v>0</v>
      </c>
      <c r="P255" s="68">
        <f t="shared" ca="1" si="62"/>
        <v>0</v>
      </c>
      <c r="Q255" s="68">
        <f t="shared" ca="1" si="63"/>
        <v>0</v>
      </c>
      <c r="R255" s="31">
        <f t="shared" ca="1" si="64"/>
        <v>3.705107576470635E-2</v>
      </c>
    </row>
    <row r="256" spans="1:18" x14ac:dyDescent="0.2">
      <c r="A256" s="76"/>
      <c r="B256" s="76"/>
      <c r="C256" s="76"/>
      <c r="D256" s="77">
        <f t="shared" si="50"/>
        <v>0</v>
      </c>
      <c r="E256" s="77">
        <f t="shared" si="51"/>
        <v>0</v>
      </c>
      <c r="F256" s="68">
        <f t="shared" si="52"/>
        <v>0</v>
      </c>
      <c r="G256" s="68">
        <f t="shared" si="53"/>
        <v>0</v>
      </c>
      <c r="H256" s="68">
        <f t="shared" si="54"/>
        <v>0</v>
      </c>
      <c r="I256" s="68">
        <f t="shared" si="55"/>
        <v>0</v>
      </c>
      <c r="J256" s="68">
        <f t="shared" si="56"/>
        <v>0</v>
      </c>
      <c r="K256" s="68">
        <f t="shared" si="57"/>
        <v>0</v>
      </c>
      <c r="L256" s="68">
        <f t="shared" si="58"/>
        <v>0</v>
      </c>
      <c r="M256" s="68">
        <f t="shared" ca="1" si="59"/>
        <v>-3.705107576470635E-2</v>
      </c>
      <c r="N256" s="68">
        <f t="shared" ca="1" si="60"/>
        <v>0</v>
      </c>
      <c r="O256" s="96">
        <f t="shared" ca="1" si="61"/>
        <v>0</v>
      </c>
      <c r="P256" s="68">
        <f t="shared" ca="1" si="62"/>
        <v>0</v>
      </c>
      <c r="Q256" s="68">
        <f t="shared" ca="1" si="63"/>
        <v>0</v>
      </c>
      <c r="R256" s="31">
        <f t="shared" ca="1" si="64"/>
        <v>3.705107576470635E-2</v>
      </c>
    </row>
    <row r="257" spans="1:18" x14ac:dyDescent="0.2">
      <c r="A257" s="76"/>
      <c r="B257" s="76"/>
      <c r="C257" s="76"/>
      <c r="D257" s="77">
        <f t="shared" si="50"/>
        <v>0</v>
      </c>
      <c r="E257" s="77">
        <f t="shared" si="51"/>
        <v>0</v>
      </c>
      <c r="F257" s="68">
        <f t="shared" si="52"/>
        <v>0</v>
      </c>
      <c r="G257" s="68">
        <f t="shared" si="53"/>
        <v>0</v>
      </c>
      <c r="H257" s="68">
        <f t="shared" si="54"/>
        <v>0</v>
      </c>
      <c r="I257" s="68">
        <f t="shared" si="55"/>
        <v>0</v>
      </c>
      <c r="J257" s="68">
        <f t="shared" si="56"/>
        <v>0</v>
      </c>
      <c r="K257" s="68">
        <f t="shared" si="57"/>
        <v>0</v>
      </c>
      <c r="L257" s="68">
        <f t="shared" si="58"/>
        <v>0</v>
      </c>
      <c r="M257" s="68">
        <f t="shared" ca="1" si="59"/>
        <v>-3.705107576470635E-2</v>
      </c>
      <c r="N257" s="68">
        <f t="shared" ca="1" si="60"/>
        <v>0</v>
      </c>
      <c r="O257" s="96">
        <f t="shared" ca="1" si="61"/>
        <v>0</v>
      </c>
      <c r="P257" s="68">
        <f t="shared" ca="1" si="62"/>
        <v>0</v>
      </c>
      <c r="Q257" s="68">
        <f t="shared" ca="1" si="63"/>
        <v>0</v>
      </c>
      <c r="R257" s="31">
        <f t="shared" ca="1" si="64"/>
        <v>3.705107576470635E-2</v>
      </c>
    </row>
    <row r="258" spans="1:18" x14ac:dyDescent="0.2">
      <c r="A258" s="76"/>
      <c r="B258" s="76"/>
      <c r="C258" s="76"/>
      <c r="D258" s="77">
        <f t="shared" si="50"/>
        <v>0</v>
      </c>
      <c r="E258" s="77">
        <f t="shared" si="51"/>
        <v>0</v>
      </c>
      <c r="F258" s="68">
        <f t="shared" si="52"/>
        <v>0</v>
      </c>
      <c r="G258" s="68">
        <f t="shared" si="53"/>
        <v>0</v>
      </c>
      <c r="H258" s="68">
        <f t="shared" si="54"/>
        <v>0</v>
      </c>
      <c r="I258" s="68">
        <f t="shared" si="55"/>
        <v>0</v>
      </c>
      <c r="J258" s="68">
        <f t="shared" si="56"/>
        <v>0</v>
      </c>
      <c r="K258" s="68">
        <f t="shared" si="57"/>
        <v>0</v>
      </c>
      <c r="L258" s="68">
        <f t="shared" si="58"/>
        <v>0</v>
      </c>
      <c r="M258" s="68">
        <f t="shared" ca="1" si="59"/>
        <v>-3.705107576470635E-2</v>
      </c>
      <c r="N258" s="68">
        <f t="shared" ca="1" si="60"/>
        <v>0</v>
      </c>
      <c r="O258" s="96">
        <f t="shared" ca="1" si="61"/>
        <v>0</v>
      </c>
      <c r="P258" s="68">
        <f t="shared" ca="1" si="62"/>
        <v>0</v>
      </c>
      <c r="Q258" s="68">
        <f t="shared" ca="1" si="63"/>
        <v>0</v>
      </c>
      <c r="R258" s="31">
        <f t="shared" ca="1" si="64"/>
        <v>3.705107576470635E-2</v>
      </c>
    </row>
    <row r="259" spans="1:18" x14ac:dyDescent="0.2">
      <c r="A259" s="76"/>
      <c r="B259" s="76"/>
      <c r="C259" s="76"/>
      <c r="D259" s="77">
        <f t="shared" si="50"/>
        <v>0</v>
      </c>
      <c r="E259" s="77">
        <f t="shared" si="51"/>
        <v>0</v>
      </c>
      <c r="F259" s="68">
        <f t="shared" si="52"/>
        <v>0</v>
      </c>
      <c r="G259" s="68">
        <f t="shared" si="53"/>
        <v>0</v>
      </c>
      <c r="H259" s="68">
        <f t="shared" si="54"/>
        <v>0</v>
      </c>
      <c r="I259" s="68">
        <f t="shared" si="55"/>
        <v>0</v>
      </c>
      <c r="J259" s="68">
        <f t="shared" si="56"/>
        <v>0</v>
      </c>
      <c r="K259" s="68">
        <f t="shared" si="57"/>
        <v>0</v>
      </c>
      <c r="L259" s="68">
        <f t="shared" si="58"/>
        <v>0</v>
      </c>
      <c r="M259" s="68">
        <f t="shared" ca="1" si="59"/>
        <v>-3.705107576470635E-2</v>
      </c>
      <c r="N259" s="68">
        <f t="shared" ca="1" si="60"/>
        <v>0</v>
      </c>
      <c r="O259" s="96">
        <f t="shared" ca="1" si="61"/>
        <v>0</v>
      </c>
      <c r="P259" s="68">
        <f t="shared" ca="1" si="62"/>
        <v>0</v>
      </c>
      <c r="Q259" s="68">
        <f t="shared" ca="1" si="63"/>
        <v>0</v>
      </c>
      <c r="R259" s="31">
        <f t="shared" ca="1" si="64"/>
        <v>3.705107576470635E-2</v>
      </c>
    </row>
    <row r="260" spans="1:18" x14ac:dyDescent="0.2">
      <c r="A260" s="76"/>
      <c r="B260" s="76"/>
      <c r="C260" s="76"/>
      <c r="D260" s="77">
        <f t="shared" si="50"/>
        <v>0</v>
      </c>
      <c r="E260" s="77">
        <f t="shared" si="51"/>
        <v>0</v>
      </c>
      <c r="F260" s="68">
        <f t="shared" si="52"/>
        <v>0</v>
      </c>
      <c r="G260" s="68">
        <f t="shared" si="53"/>
        <v>0</v>
      </c>
      <c r="H260" s="68">
        <f t="shared" si="54"/>
        <v>0</v>
      </c>
      <c r="I260" s="68">
        <f t="shared" si="55"/>
        <v>0</v>
      </c>
      <c r="J260" s="68">
        <f t="shared" si="56"/>
        <v>0</v>
      </c>
      <c r="K260" s="68">
        <f t="shared" si="57"/>
        <v>0</v>
      </c>
      <c r="L260" s="68">
        <f t="shared" si="58"/>
        <v>0</v>
      </c>
      <c r="M260" s="68">
        <f t="shared" ca="1" si="59"/>
        <v>-3.705107576470635E-2</v>
      </c>
      <c r="N260" s="68">
        <f t="shared" ca="1" si="60"/>
        <v>0</v>
      </c>
      <c r="O260" s="96">
        <f t="shared" ca="1" si="61"/>
        <v>0</v>
      </c>
      <c r="P260" s="68">
        <f t="shared" ca="1" si="62"/>
        <v>0</v>
      </c>
      <c r="Q260" s="68">
        <f t="shared" ca="1" si="63"/>
        <v>0</v>
      </c>
      <c r="R260" s="31">
        <f t="shared" ca="1" si="64"/>
        <v>3.705107576470635E-2</v>
      </c>
    </row>
    <row r="261" spans="1:18" x14ac:dyDescent="0.2">
      <c r="A261" s="76"/>
      <c r="B261" s="76"/>
      <c r="C261" s="76"/>
      <c r="D261" s="77">
        <f t="shared" si="50"/>
        <v>0</v>
      </c>
      <c r="E261" s="77">
        <f t="shared" si="51"/>
        <v>0</v>
      </c>
      <c r="F261" s="68">
        <f t="shared" si="52"/>
        <v>0</v>
      </c>
      <c r="G261" s="68">
        <f t="shared" si="53"/>
        <v>0</v>
      </c>
      <c r="H261" s="68">
        <f t="shared" si="54"/>
        <v>0</v>
      </c>
      <c r="I261" s="68">
        <f t="shared" si="55"/>
        <v>0</v>
      </c>
      <c r="J261" s="68">
        <f t="shared" si="56"/>
        <v>0</v>
      </c>
      <c r="K261" s="68">
        <f t="shared" si="57"/>
        <v>0</v>
      </c>
      <c r="L261" s="68">
        <f t="shared" si="58"/>
        <v>0</v>
      </c>
      <c r="M261" s="68">
        <f t="shared" ca="1" si="59"/>
        <v>-3.705107576470635E-2</v>
      </c>
      <c r="N261" s="68">
        <f t="shared" ca="1" si="60"/>
        <v>0</v>
      </c>
      <c r="O261" s="96">
        <f t="shared" ca="1" si="61"/>
        <v>0</v>
      </c>
      <c r="P261" s="68">
        <f t="shared" ca="1" si="62"/>
        <v>0</v>
      </c>
      <c r="Q261" s="68">
        <f t="shared" ca="1" si="63"/>
        <v>0</v>
      </c>
      <c r="R261" s="31">
        <f t="shared" ca="1" si="64"/>
        <v>3.705107576470635E-2</v>
      </c>
    </row>
    <row r="262" spans="1:18" x14ac:dyDescent="0.2">
      <c r="A262" s="76"/>
      <c r="B262" s="76"/>
      <c r="C262" s="76"/>
      <c r="D262" s="77">
        <f t="shared" si="50"/>
        <v>0</v>
      </c>
      <c r="E262" s="77">
        <f t="shared" si="51"/>
        <v>0</v>
      </c>
      <c r="F262" s="68">
        <f t="shared" si="52"/>
        <v>0</v>
      </c>
      <c r="G262" s="68">
        <f t="shared" si="53"/>
        <v>0</v>
      </c>
      <c r="H262" s="68">
        <f t="shared" si="54"/>
        <v>0</v>
      </c>
      <c r="I262" s="68">
        <f t="shared" si="55"/>
        <v>0</v>
      </c>
      <c r="J262" s="68">
        <f t="shared" si="56"/>
        <v>0</v>
      </c>
      <c r="K262" s="68">
        <f t="shared" si="57"/>
        <v>0</v>
      </c>
      <c r="L262" s="68">
        <f t="shared" si="58"/>
        <v>0</v>
      </c>
      <c r="M262" s="68">
        <f t="shared" ca="1" si="59"/>
        <v>-3.705107576470635E-2</v>
      </c>
      <c r="N262" s="68">
        <f t="shared" ca="1" si="60"/>
        <v>0</v>
      </c>
      <c r="O262" s="96">
        <f t="shared" ca="1" si="61"/>
        <v>0</v>
      </c>
      <c r="P262" s="68">
        <f t="shared" ca="1" si="62"/>
        <v>0</v>
      </c>
      <c r="Q262" s="68">
        <f t="shared" ca="1" si="63"/>
        <v>0</v>
      </c>
      <c r="R262" s="31">
        <f t="shared" ca="1" si="64"/>
        <v>3.705107576470635E-2</v>
      </c>
    </row>
    <row r="263" spans="1:18" x14ac:dyDescent="0.2">
      <c r="A263" s="76"/>
      <c r="B263" s="76"/>
      <c r="C263" s="76"/>
      <c r="D263" s="77">
        <f t="shared" si="50"/>
        <v>0</v>
      </c>
      <c r="E263" s="77">
        <f t="shared" si="51"/>
        <v>0</v>
      </c>
      <c r="F263" s="68">
        <f t="shared" si="52"/>
        <v>0</v>
      </c>
      <c r="G263" s="68">
        <f t="shared" si="53"/>
        <v>0</v>
      </c>
      <c r="H263" s="68">
        <f t="shared" si="54"/>
        <v>0</v>
      </c>
      <c r="I263" s="68">
        <f t="shared" si="55"/>
        <v>0</v>
      </c>
      <c r="J263" s="68">
        <f t="shared" si="56"/>
        <v>0</v>
      </c>
      <c r="K263" s="68">
        <f t="shared" si="57"/>
        <v>0</v>
      </c>
      <c r="L263" s="68">
        <f t="shared" si="58"/>
        <v>0</v>
      </c>
      <c r="M263" s="68">
        <f t="shared" ca="1" si="59"/>
        <v>-3.705107576470635E-2</v>
      </c>
      <c r="N263" s="68">
        <f t="shared" ca="1" si="60"/>
        <v>0</v>
      </c>
      <c r="O263" s="96">
        <f t="shared" ca="1" si="61"/>
        <v>0</v>
      </c>
      <c r="P263" s="68">
        <f t="shared" ca="1" si="62"/>
        <v>0</v>
      </c>
      <c r="Q263" s="68">
        <f t="shared" ca="1" si="63"/>
        <v>0</v>
      </c>
      <c r="R263" s="31">
        <f t="shared" ca="1" si="64"/>
        <v>3.705107576470635E-2</v>
      </c>
    </row>
    <row r="264" spans="1:18" x14ac:dyDescent="0.2">
      <c r="A264" s="76"/>
      <c r="B264" s="76"/>
      <c r="C264" s="76"/>
      <c r="D264" s="77">
        <f t="shared" si="50"/>
        <v>0</v>
      </c>
      <c r="E264" s="77">
        <f t="shared" si="51"/>
        <v>0</v>
      </c>
      <c r="F264" s="68">
        <f t="shared" si="52"/>
        <v>0</v>
      </c>
      <c r="G264" s="68">
        <f t="shared" si="53"/>
        <v>0</v>
      </c>
      <c r="H264" s="68">
        <f t="shared" si="54"/>
        <v>0</v>
      </c>
      <c r="I264" s="68">
        <f t="shared" si="55"/>
        <v>0</v>
      </c>
      <c r="J264" s="68">
        <f t="shared" si="56"/>
        <v>0</v>
      </c>
      <c r="K264" s="68">
        <f t="shared" si="57"/>
        <v>0</v>
      </c>
      <c r="L264" s="68">
        <f t="shared" si="58"/>
        <v>0</v>
      </c>
      <c r="M264" s="68">
        <f t="shared" ca="1" si="59"/>
        <v>-3.705107576470635E-2</v>
      </c>
      <c r="N264" s="68">
        <f t="shared" ca="1" si="60"/>
        <v>0</v>
      </c>
      <c r="O264" s="96">
        <f t="shared" ca="1" si="61"/>
        <v>0</v>
      </c>
      <c r="P264" s="68">
        <f t="shared" ca="1" si="62"/>
        <v>0</v>
      </c>
      <c r="Q264" s="68">
        <f t="shared" ca="1" si="63"/>
        <v>0</v>
      </c>
      <c r="R264" s="31">
        <f t="shared" ca="1" si="64"/>
        <v>3.705107576470635E-2</v>
      </c>
    </row>
    <row r="265" spans="1:18" x14ac:dyDescent="0.2">
      <c r="A265" s="76"/>
      <c r="B265" s="76"/>
      <c r="C265" s="76"/>
      <c r="D265" s="77">
        <f t="shared" si="50"/>
        <v>0</v>
      </c>
      <c r="E265" s="77">
        <f t="shared" si="51"/>
        <v>0</v>
      </c>
      <c r="F265" s="68">
        <f t="shared" si="52"/>
        <v>0</v>
      </c>
      <c r="G265" s="68">
        <f t="shared" si="53"/>
        <v>0</v>
      </c>
      <c r="H265" s="68">
        <f t="shared" si="54"/>
        <v>0</v>
      </c>
      <c r="I265" s="68">
        <f t="shared" si="55"/>
        <v>0</v>
      </c>
      <c r="J265" s="68">
        <f t="shared" si="56"/>
        <v>0</v>
      </c>
      <c r="K265" s="68">
        <f t="shared" si="57"/>
        <v>0</v>
      </c>
      <c r="L265" s="68">
        <f t="shared" si="58"/>
        <v>0</v>
      </c>
      <c r="M265" s="68">
        <f t="shared" ca="1" si="59"/>
        <v>-3.705107576470635E-2</v>
      </c>
      <c r="N265" s="68">
        <f t="shared" ca="1" si="60"/>
        <v>0</v>
      </c>
      <c r="O265" s="96">
        <f t="shared" ca="1" si="61"/>
        <v>0</v>
      </c>
      <c r="P265" s="68">
        <f t="shared" ca="1" si="62"/>
        <v>0</v>
      </c>
      <c r="Q265" s="68">
        <f t="shared" ca="1" si="63"/>
        <v>0</v>
      </c>
      <c r="R265" s="31">
        <f t="shared" ca="1" si="64"/>
        <v>3.705107576470635E-2</v>
      </c>
    </row>
    <row r="266" spans="1:18" x14ac:dyDescent="0.2">
      <c r="A266" s="76"/>
      <c r="B266" s="76"/>
      <c r="C266" s="76"/>
      <c r="D266" s="77">
        <f t="shared" si="50"/>
        <v>0</v>
      </c>
      <c r="E266" s="77">
        <f t="shared" si="51"/>
        <v>0</v>
      </c>
      <c r="F266" s="68">
        <f t="shared" si="52"/>
        <v>0</v>
      </c>
      <c r="G266" s="68">
        <f t="shared" si="53"/>
        <v>0</v>
      </c>
      <c r="H266" s="68">
        <f t="shared" si="54"/>
        <v>0</v>
      </c>
      <c r="I266" s="68">
        <f t="shared" si="55"/>
        <v>0</v>
      </c>
      <c r="J266" s="68">
        <f t="shared" si="56"/>
        <v>0</v>
      </c>
      <c r="K266" s="68">
        <f t="shared" si="57"/>
        <v>0</v>
      </c>
      <c r="L266" s="68">
        <f t="shared" si="58"/>
        <v>0</v>
      </c>
      <c r="M266" s="68">
        <f t="shared" ca="1" si="59"/>
        <v>-3.705107576470635E-2</v>
      </c>
      <c r="N266" s="68">
        <f t="shared" ca="1" si="60"/>
        <v>0</v>
      </c>
      <c r="O266" s="96">
        <f t="shared" ca="1" si="61"/>
        <v>0</v>
      </c>
      <c r="P266" s="68">
        <f t="shared" ca="1" si="62"/>
        <v>0</v>
      </c>
      <c r="Q266" s="68">
        <f t="shared" ca="1" si="63"/>
        <v>0</v>
      </c>
      <c r="R266" s="31">
        <f t="shared" ca="1" si="64"/>
        <v>3.705107576470635E-2</v>
      </c>
    </row>
    <row r="267" spans="1:18" x14ac:dyDescent="0.2">
      <c r="A267" s="76"/>
      <c r="B267" s="76"/>
      <c r="C267" s="76"/>
      <c r="D267" s="77">
        <f t="shared" si="50"/>
        <v>0</v>
      </c>
      <c r="E267" s="77">
        <f t="shared" si="51"/>
        <v>0</v>
      </c>
      <c r="F267" s="68">
        <f t="shared" si="52"/>
        <v>0</v>
      </c>
      <c r="G267" s="68">
        <f t="shared" si="53"/>
        <v>0</v>
      </c>
      <c r="H267" s="68">
        <f t="shared" si="54"/>
        <v>0</v>
      </c>
      <c r="I267" s="68">
        <f t="shared" si="55"/>
        <v>0</v>
      </c>
      <c r="J267" s="68">
        <f t="shared" si="56"/>
        <v>0</v>
      </c>
      <c r="K267" s="68">
        <f t="shared" si="57"/>
        <v>0</v>
      </c>
      <c r="L267" s="68">
        <f t="shared" si="58"/>
        <v>0</v>
      </c>
      <c r="M267" s="68">
        <f t="shared" ca="1" si="59"/>
        <v>-3.705107576470635E-2</v>
      </c>
      <c r="N267" s="68">
        <f t="shared" ca="1" si="60"/>
        <v>0</v>
      </c>
      <c r="O267" s="96">
        <f t="shared" ca="1" si="61"/>
        <v>0</v>
      </c>
      <c r="P267" s="68">
        <f t="shared" ca="1" si="62"/>
        <v>0</v>
      </c>
      <c r="Q267" s="68">
        <f t="shared" ca="1" si="63"/>
        <v>0</v>
      </c>
      <c r="R267" s="31">
        <f t="shared" ca="1" si="64"/>
        <v>3.705107576470635E-2</v>
      </c>
    </row>
    <row r="268" spans="1:18" x14ac:dyDescent="0.2">
      <c r="A268" s="76"/>
      <c r="B268" s="76"/>
      <c r="C268" s="76"/>
      <c r="D268" s="77">
        <f t="shared" si="50"/>
        <v>0</v>
      </c>
      <c r="E268" s="77">
        <f t="shared" si="51"/>
        <v>0</v>
      </c>
      <c r="F268" s="68">
        <f t="shared" si="52"/>
        <v>0</v>
      </c>
      <c r="G268" s="68">
        <f t="shared" si="53"/>
        <v>0</v>
      </c>
      <c r="H268" s="68">
        <f t="shared" si="54"/>
        <v>0</v>
      </c>
      <c r="I268" s="68">
        <f t="shared" si="55"/>
        <v>0</v>
      </c>
      <c r="J268" s="68">
        <f t="shared" si="56"/>
        <v>0</v>
      </c>
      <c r="K268" s="68">
        <f t="shared" si="57"/>
        <v>0</v>
      </c>
      <c r="L268" s="68">
        <f t="shared" si="58"/>
        <v>0</v>
      </c>
      <c r="M268" s="68">
        <f t="shared" ca="1" si="59"/>
        <v>-3.705107576470635E-2</v>
      </c>
      <c r="N268" s="68">
        <f t="shared" ca="1" si="60"/>
        <v>0</v>
      </c>
      <c r="O268" s="96">
        <f t="shared" ca="1" si="61"/>
        <v>0</v>
      </c>
      <c r="P268" s="68">
        <f t="shared" ca="1" si="62"/>
        <v>0</v>
      </c>
      <c r="Q268" s="68">
        <f t="shared" ca="1" si="63"/>
        <v>0</v>
      </c>
      <c r="R268" s="31">
        <f t="shared" ca="1" si="64"/>
        <v>3.705107576470635E-2</v>
      </c>
    </row>
    <row r="269" spans="1:18" x14ac:dyDescent="0.2">
      <c r="A269" s="76"/>
      <c r="B269" s="76"/>
      <c r="C269" s="76"/>
      <c r="D269" s="77">
        <f t="shared" si="50"/>
        <v>0</v>
      </c>
      <c r="E269" s="77">
        <f t="shared" si="51"/>
        <v>0</v>
      </c>
      <c r="F269" s="68">
        <f t="shared" si="52"/>
        <v>0</v>
      </c>
      <c r="G269" s="68">
        <f t="shared" si="53"/>
        <v>0</v>
      </c>
      <c r="H269" s="68">
        <f t="shared" si="54"/>
        <v>0</v>
      </c>
      <c r="I269" s="68">
        <f t="shared" si="55"/>
        <v>0</v>
      </c>
      <c r="J269" s="68">
        <f t="shared" si="56"/>
        <v>0</v>
      </c>
      <c r="K269" s="68">
        <f t="shared" si="57"/>
        <v>0</v>
      </c>
      <c r="L269" s="68">
        <f t="shared" si="58"/>
        <v>0</v>
      </c>
      <c r="M269" s="68">
        <f t="shared" ca="1" si="59"/>
        <v>-3.705107576470635E-2</v>
      </c>
      <c r="N269" s="68">
        <f t="shared" ca="1" si="60"/>
        <v>0</v>
      </c>
      <c r="O269" s="96">
        <f t="shared" ca="1" si="61"/>
        <v>0</v>
      </c>
      <c r="P269" s="68">
        <f t="shared" ca="1" si="62"/>
        <v>0</v>
      </c>
      <c r="Q269" s="68">
        <f t="shared" ca="1" si="63"/>
        <v>0</v>
      </c>
      <c r="R269" s="31">
        <f t="shared" ca="1" si="64"/>
        <v>3.705107576470635E-2</v>
      </c>
    </row>
    <row r="270" spans="1:18" x14ac:dyDescent="0.2">
      <c r="A270" s="76"/>
      <c r="B270" s="76"/>
      <c r="C270" s="76"/>
      <c r="D270" s="77">
        <f t="shared" si="50"/>
        <v>0</v>
      </c>
      <c r="E270" s="77">
        <f t="shared" si="51"/>
        <v>0</v>
      </c>
      <c r="F270" s="68">
        <f t="shared" si="52"/>
        <v>0</v>
      </c>
      <c r="G270" s="68">
        <f t="shared" si="53"/>
        <v>0</v>
      </c>
      <c r="H270" s="68">
        <f t="shared" si="54"/>
        <v>0</v>
      </c>
      <c r="I270" s="68">
        <f t="shared" si="55"/>
        <v>0</v>
      </c>
      <c r="J270" s="68">
        <f t="shared" si="56"/>
        <v>0</v>
      </c>
      <c r="K270" s="68">
        <f t="shared" si="57"/>
        <v>0</v>
      </c>
      <c r="L270" s="68">
        <f t="shared" si="58"/>
        <v>0</v>
      </c>
      <c r="M270" s="68">
        <f t="shared" ca="1" si="59"/>
        <v>-3.705107576470635E-2</v>
      </c>
      <c r="N270" s="68">
        <f t="shared" ca="1" si="60"/>
        <v>0</v>
      </c>
      <c r="O270" s="96">
        <f t="shared" ca="1" si="61"/>
        <v>0</v>
      </c>
      <c r="P270" s="68">
        <f t="shared" ca="1" si="62"/>
        <v>0</v>
      </c>
      <c r="Q270" s="68">
        <f t="shared" ca="1" si="63"/>
        <v>0</v>
      </c>
      <c r="R270" s="31">
        <f t="shared" ca="1" si="64"/>
        <v>3.705107576470635E-2</v>
      </c>
    </row>
    <row r="271" spans="1:18" x14ac:dyDescent="0.2">
      <c r="A271" s="76"/>
      <c r="B271" s="76"/>
      <c r="C271" s="76"/>
      <c r="D271" s="77">
        <f t="shared" si="50"/>
        <v>0</v>
      </c>
      <c r="E271" s="77">
        <f t="shared" si="51"/>
        <v>0</v>
      </c>
      <c r="F271" s="68">
        <f t="shared" si="52"/>
        <v>0</v>
      </c>
      <c r="G271" s="68">
        <f t="shared" si="53"/>
        <v>0</v>
      </c>
      <c r="H271" s="68">
        <f t="shared" si="54"/>
        <v>0</v>
      </c>
      <c r="I271" s="68">
        <f t="shared" si="55"/>
        <v>0</v>
      </c>
      <c r="J271" s="68">
        <f t="shared" si="56"/>
        <v>0</v>
      </c>
      <c r="K271" s="68">
        <f t="shared" si="57"/>
        <v>0</v>
      </c>
      <c r="L271" s="68">
        <f t="shared" si="58"/>
        <v>0</v>
      </c>
      <c r="M271" s="68">
        <f t="shared" ca="1" si="59"/>
        <v>-3.705107576470635E-2</v>
      </c>
      <c r="N271" s="68">
        <f t="shared" ca="1" si="60"/>
        <v>0</v>
      </c>
      <c r="O271" s="96">
        <f t="shared" ca="1" si="61"/>
        <v>0</v>
      </c>
      <c r="P271" s="68">
        <f t="shared" ca="1" si="62"/>
        <v>0</v>
      </c>
      <c r="Q271" s="68">
        <f t="shared" ca="1" si="63"/>
        <v>0</v>
      </c>
      <c r="R271" s="31">
        <f t="shared" ca="1" si="64"/>
        <v>3.705107576470635E-2</v>
      </c>
    </row>
    <row r="272" spans="1:18" x14ac:dyDescent="0.2">
      <c r="A272" s="76"/>
      <c r="B272" s="76"/>
      <c r="C272" s="76"/>
      <c r="D272" s="77">
        <f t="shared" ref="D272:D335" si="65">A272/A$18</f>
        <v>0</v>
      </c>
      <c r="E272" s="77">
        <f t="shared" ref="E272:E335" si="66">B272/B$18</f>
        <v>0</v>
      </c>
      <c r="F272" s="68">
        <f t="shared" ref="F272:F335" si="67">$C272*D272</f>
        <v>0</v>
      </c>
      <c r="G272" s="68">
        <f t="shared" ref="G272:G335" si="68">$C272*E272</f>
        <v>0</v>
      </c>
      <c r="H272" s="68">
        <f t="shared" ref="H272:H335" si="69">C272*D272*D272</f>
        <v>0</v>
      </c>
      <c r="I272" s="68">
        <f t="shared" ref="I272:I335" si="70">C272*D272*D272*D272</f>
        <v>0</v>
      </c>
      <c r="J272" s="68">
        <f t="shared" ref="J272:J335" si="71">C272*D272*D272*D272*D272</f>
        <v>0</v>
      </c>
      <c r="K272" s="68">
        <f t="shared" ref="K272:K335" si="72">C272*E272*D272</f>
        <v>0</v>
      </c>
      <c r="L272" s="68">
        <f t="shared" ref="L272:L335" si="73">C272*E272*D272*D272</f>
        <v>0</v>
      </c>
      <c r="M272" s="68">
        <f t="shared" ref="M272:M335" ca="1" si="74">+E$4+E$5*D272+E$6*D272^2</f>
        <v>-3.705107576470635E-2</v>
      </c>
      <c r="N272" s="68">
        <f t="shared" ref="N272:N335" ca="1" si="75">C272*(M272-E272)^2</f>
        <v>0</v>
      </c>
      <c r="O272" s="96">
        <f t="shared" ref="O272:O335" ca="1" si="76">(C272*O$1-O$2*F272+O$3*H272)^2</f>
        <v>0</v>
      </c>
      <c r="P272" s="68">
        <f t="shared" ref="P272:P335" ca="1" si="77">(-C272*O$2+O$4*F272-O$5*H272)^2</f>
        <v>0</v>
      </c>
      <c r="Q272" s="68">
        <f t="shared" ref="Q272:Q335" ca="1" si="78">+(C272*O$3-F272*O$5+H272*O$6)^2</f>
        <v>0</v>
      </c>
      <c r="R272" s="31">
        <f t="shared" ref="R272:R335" ca="1" si="79">+E272-M272</f>
        <v>3.705107576470635E-2</v>
      </c>
    </row>
    <row r="273" spans="1:18" x14ac:dyDescent="0.2">
      <c r="A273" s="76"/>
      <c r="B273" s="76"/>
      <c r="C273" s="76"/>
      <c r="D273" s="77">
        <f t="shared" si="65"/>
        <v>0</v>
      </c>
      <c r="E273" s="77">
        <f t="shared" si="66"/>
        <v>0</v>
      </c>
      <c r="F273" s="68">
        <f t="shared" si="67"/>
        <v>0</v>
      </c>
      <c r="G273" s="68">
        <f t="shared" si="68"/>
        <v>0</v>
      </c>
      <c r="H273" s="68">
        <f t="shared" si="69"/>
        <v>0</v>
      </c>
      <c r="I273" s="68">
        <f t="shared" si="70"/>
        <v>0</v>
      </c>
      <c r="J273" s="68">
        <f t="shared" si="71"/>
        <v>0</v>
      </c>
      <c r="K273" s="68">
        <f t="shared" si="72"/>
        <v>0</v>
      </c>
      <c r="L273" s="68">
        <f t="shared" si="73"/>
        <v>0</v>
      </c>
      <c r="M273" s="68">
        <f t="shared" ca="1" si="74"/>
        <v>-3.705107576470635E-2</v>
      </c>
      <c r="N273" s="68">
        <f t="shared" ca="1" si="75"/>
        <v>0</v>
      </c>
      <c r="O273" s="96">
        <f t="shared" ca="1" si="76"/>
        <v>0</v>
      </c>
      <c r="P273" s="68">
        <f t="shared" ca="1" si="77"/>
        <v>0</v>
      </c>
      <c r="Q273" s="68">
        <f t="shared" ca="1" si="78"/>
        <v>0</v>
      </c>
      <c r="R273" s="31">
        <f t="shared" ca="1" si="79"/>
        <v>3.705107576470635E-2</v>
      </c>
    </row>
    <row r="274" spans="1:18" x14ac:dyDescent="0.2">
      <c r="A274" s="76"/>
      <c r="B274" s="76"/>
      <c r="C274" s="76"/>
      <c r="D274" s="77">
        <f t="shared" si="65"/>
        <v>0</v>
      </c>
      <c r="E274" s="77">
        <f t="shared" si="66"/>
        <v>0</v>
      </c>
      <c r="F274" s="68">
        <f t="shared" si="67"/>
        <v>0</v>
      </c>
      <c r="G274" s="68">
        <f t="shared" si="68"/>
        <v>0</v>
      </c>
      <c r="H274" s="68">
        <f t="shared" si="69"/>
        <v>0</v>
      </c>
      <c r="I274" s="68">
        <f t="shared" si="70"/>
        <v>0</v>
      </c>
      <c r="J274" s="68">
        <f t="shared" si="71"/>
        <v>0</v>
      </c>
      <c r="K274" s="68">
        <f t="shared" si="72"/>
        <v>0</v>
      </c>
      <c r="L274" s="68">
        <f t="shared" si="73"/>
        <v>0</v>
      </c>
      <c r="M274" s="68">
        <f t="shared" ca="1" si="74"/>
        <v>-3.705107576470635E-2</v>
      </c>
      <c r="N274" s="68">
        <f t="shared" ca="1" si="75"/>
        <v>0</v>
      </c>
      <c r="O274" s="96">
        <f t="shared" ca="1" si="76"/>
        <v>0</v>
      </c>
      <c r="P274" s="68">
        <f t="shared" ca="1" si="77"/>
        <v>0</v>
      </c>
      <c r="Q274" s="68">
        <f t="shared" ca="1" si="78"/>
        <v>0</v>
      </c>
      <c r="R274" s="31">
        <f t="shared" ca="1" si="79"/>
        <v>3.705107576470635E-2</v>
      </c>
    </row>
    <row r="275" spans="1:18" x14ac:dyDescent="0.2">
      <c r="A275" s="76"/>
      <c r="B275" s="76"/>
      <c r="C275" s="76"/>
      <c r="D275" s="77">
        <f t="shared" si="65"/>
        <v>0</v>
      </c>
      <c r="E275" s="77">
        <f t="shared" si="66"/>
        <v>0</v>
      </c>
      <c r="F275" s="68">
        <f t="shared" si="67"/>
        <v>0</v>
      </c>
      <c r="G275" s="68">
        <f t="shared" si="68"/>
        <v>0</v>
      </c>
      <c r="H275" s="68">
        <f t="shared" si="69"/>
        <v>0</v>
      </c>
      <c r="I275" s="68">
        <f t="shared" si="70"/>
        <v>0</v>
      </c>
      <c r="J275" s="68">
        <f t="shared" si="71"/>
        <v>0</v>
      </c>
      <c r="K275" s="68">
        <f t="shared" si="72"/>
        <v>0</v>
      </c>
      <c r="L275" s="68">
        <f t="shared" si="73"/>
        <v>0</v>
      </c>
      <c r="M275" s="68">
        <f t="shared" ca="1" si="74"/>
        <v>-3.705107576470635E-2</v>
      </c>
      <c r="N275" s="68">
        <f t="shared" ca="1" si="75"/>
        <v>0</v>
      </c>
      <c r="O275" s="96">
        <f t="shared" ca="1" si="76"/>
        <v>0</v>
      </c>
      <c r="P275" s="68">
        <f t="shared" ca="1" si="77"/>
        <v>0</v>
      </c>
      <c r="Q275" s="68">
        <f t="shared" ca="1" si="78"/>
        <v>0</v>
      </c>
      <c r="R275" s="31">
        <f t="shared" ca="1" si="79"/>
        <v>3.705107576470635E-2</v>
      </c>
    </row>
    <row r="276" spans="1:18" x14ac:dyDescent="0.2">
      <c r="A276" s="76"/>
      <c r="B276" s="76"/>
      <c r="C276" s="76"/>
      <c r="D276" s="77">
        <f t="shared" si="65"/>
        <v>0</v>
      </c>
      <c r="E276" s="77">
        <f t="shared" si="66"/>
        <v>0</v>
      </c>
      <c r="F276" s="68">
        <f t="shared" si="67"/>
        <v>0</v>
      </c>
      <c r="G276" s="68">
        <f t="shared" si="68"/>
        <v>0</v>
      </c>
      <c r="H276" s="68">
        <f t="shared" si="69"/>
        <v>0</v>
      </c>
      <c r="I276" s="68">
        <f t="shared" si="70"/>
        <v>0</v>
      </c>
      <c r="J276" s="68">
        <f t="shared" si="71"/>
        <v>0</v>
      </c>
      <c r="K276" s="68">
        <f t="shared" si="72"/>
        <v>0</v>
      </c>
      <c r="L276" s="68">
        <f t="shared" si="73"/>
        <v>0</v>
      </c>
      <c r="M276" s="68">
        <f t="shared" ca="1" si="74"/>
        <v>-3.705107576470635E-2</v>
      </c>
      <c r="N276" s="68">
        <f t="shared" ca="1" si="75"/>
        <v>0</v>
      </c>
      <c r="O276" s="96">
        <f t="shared" ca="1" si="76"/>
        <v>0</v>
      </c>
      <c r="P276" s="68">
        <f t="shared" ca="1" si="77"/>
        <v>0</v>
      </c>
      <c r="Q276" s="68">
        <f t="shared" ca="1" si="78"/>
        <v>0</v>
      </c>
      <c r="R276" s="31">
        <f t="shared" ca="1" si="79"/>
        <v>3.705107576470635E-2</v>
      </c>
    </row>
    <row r="277" spans="1:18" x14ac:dyDescent="0.2">
      <c r="A277" s="76"/>
      <c r="B277" s="76"/>
      <c r="C277" s="76"/>
      <c r="D277" s="77">
        <f t="shared" si="65"/>
        <v>0</v>
      </c>
      <c r="E277" s="77">
        <f t="shared" si="66"/>
        <v>0</v>
      </c>
      <c r="F277" s="68">
        <f t="shared" si="67"/>
        <v>0</v>
      </c>
      <c r="G277" s="68">
        <f t="shared" si="68"/>
        <v>0</v>
      </c>
      <c r="H277" s="68">
        <f t="shared" si="69"/>
        <v>0</v>
      </c>
      <c r="I277" s="68">
        <f t="shared" si="70"/>
        <v>0</v>
      </c>
      <c r="J277" s="68">
        <f t="shared" si="71"/>
        <v>0</v>
      </c>
      <c r="K277" s="68">
        <f t="shared" si="72"/>
        <v>0</v>
      </c>
      <c r="L277" s="68">
        <f t="shared" si="73"/>
        <v>0</v>
      </c>
      <c r="M277" s="68">
        <f t="shared" ca="1" si="74"/>
        <v>-3.705107576470635E-2</v>
      </c>
      <c r="N277" s="68">
        <f t="shared" ca="1" si="75"/>
        <v>0</v>
      </c>
      <c r="O277" s="96">
        <f t="shared" ca="1" si="76"/>
        <v>0</v>
      </c>
      <c r="P277" s="68">
        <f t="shared" ca="1" si="77"/>
        <v>0</v>
      </c>
      <c r="Q277" s="68">
        <f t="shared" ca="1" si="78"/>
        <v>0</v>
      </c>
      <c r="R277" s="31">
        <f t="shared" ca="1" si="79"/>
        <v>3.705107576470635E-2</v>
      </c>
    </row>
    <row r="278" spans="1:18" x14ac:dyDescent="0.2">
      <c r="A278" s="76"/>
      <c r="B278" s="76"/>
      <c r="C278" s="76"/>
      <c r="D278" s="77">
        <f t="shared" si="65"/>
        <v>0</v>
      </c>
      <c r="E278" s="77">
        <f t="shared" si="66"/>
        <v>0</v>
      </c>
      <c r="F278" s="68">
        <f t="shared" si="67"/>
        <v>0</v>
      </c>
      <c r="G278" s="68">
        <f t="shared" si="68"/>
        <v>0</v>
      </c>
      <c r="H278" s="68">
        <f t="shared" si="69"/>
        <v>0</v>
      </c>
      <c r="I278" s="68">
        <f t="shared" si="70"/>
        <v>0</v>
      </c>
      <c r="J278" s="68">
        <f t="shared" si="71"/>
        <v>0</v>
      </c>
      <c r="K278" s="68">
        <f t="shared" si="72"/>
        <v>0</v>
      </c>
      <c r="L278" s="68">
        <f t="shared" si="73"/>
        <v>0</v>
      </c>
      <c r="M278" s="68">
        <f t="shared" ca="1" si="74"/>
        <v>-3.705107576470635E-2</v>
      </c>
      <c r="N278" s="68">
        <f t="shared" ca="1" si="75"/>
        <v>0</v>
      </c>
      <c r="O278" s="96">
        <f t="shared" ca="1" si="76"/>
        <v>0</v>
      </c>
      <c r="P278" s="68">
        <f t="shared" ca="1" si="77"/>
        <v>0</v>
      </c>
      <c r="Q278" s="68">
        <f t="shared" ca="1" si="78"/>
        <v>0</v>
      </c>
      <c r="R278" s="31">
        <f t="shared" ca="1" si="79"/>
        <v>3.705107576470635E-2</v>
      </c>
    </row>
    <row r="279" spans="1:18" x14ac:dyDescent="0.2">
      <c r="A279" s="76"/>
      <c r="B279" s="76"/>
      <c r="C279" s="76"/>
      <c r="D279" s="77">
        <f t="shared" si="65"/>
        <v>0</v>
      </c>
      <c r="E279" s="77">
        <f t="shared" si="66"/>
        <v>0</v>
      </c>
      <c r="F279" s="68">
        <f t="shared" si="67"/>
        <v>0</v>
      </c>
      <c r="G279" s="68">
        <f t="shared" si="68"/>
        <v>0</v>
      </c>
      <c r="H279" s="68">
        <f t="shared" si="69"/>
        <v>0</v>
      </c>
      <c r="I279" s="68">
        <f t="shared" si="70"/>
        <v>0</v>
      </c>
      <c r="J279" s="68">
        <f t="shared" si="71"/>
        <v>0</v>
      </c>
      <c r="K279" s="68">
        <f t="shared" si="72"/>
        <v>0</v>
      </c>
      <c r="L279" s="68">
        <f t="shared" si="73"/>
        <v>0</v>
      </c>
      <c r="M279" s="68">
        <f t="shared" ca="1" si="74"/>
        <v>-3.705107576470635E-2</v>
      </c>
      <c r="N279" s="68">
        <f t="shared" ca="1" si="75"/>
        <v>0</v>
      </c>
      <c r="O279" s="96">
        <f t="shared" ca="1" si="76"/>
        <v>0</v>
      </c>
      <c r="P279" s="68">
        <f t="shared" ca="1" si="77"/>
        <v>0</v>
      </c>
      <c r="Q279" s="68">
        <f t="shared" ca="1" si="78"/>
        <v>0</v>
      </c>
      <c r="R279" s="31">
        <f t="shared" ca="1" si="79"/>
        <v>3.705107576470635E-2</v>
      </c>
    </row>
    <row r="280" spans="1:18" x14ac:dyDescent="0.2">
      <c r="A280" s="76"/>
      <c r="B280" s="76"/>
      <c r="C280" s="76"/>
      <c r="D280" s="77">
        <f t="shared" si="65"/>
        <v>0</v>
      </c>
      <c r="E280" s="77">
        <f t="shared" si="66"/>
        <v>0</v>
      </c>
      <c r="F280" s="68">
        <f t="shared" si="67"/>
        <v>0</v>
      </c>
      <c r="G280" s="68">
        <f t="shared" si="68"/>
        <v>0</v>
      </c>
      <c r="H280" s="68">
        <f t="shared" si="69"/>
        <v>0</v>
      </c>
      <c r="I280" s="68">
        <f t="shared" si="70"/>
        <v>0</v>
      </c>
      <c r="J280" s="68">
        <f t="shared" si="71"/>
        <v>0</v>
      </c>
      <c r="K280" s="68">
        <f t="shared" si="72"/>
        <v>0</v>
      </c>
      <c r="L280" s="68">
        <f t="shared" si="73"/>
        <v>0</v>
      </c>
      <c r="M280" s="68">
        <f t="shared" ca="1" si="74"/>
        <v>-3.705107576470635E-2</v>
      </c>
      <c r="N280" s="68">
        <f t="shared" ca="1" si="75"/>
        <v>0</v>
      </c>
      <c r="O280" s="96">
        <f t="shared" ca="1" si="76"/>
        <v>0</v>
      </c>
      <c r="P280" s="68">
        <f t="shared" ca="1" si="77"/>
        <v>0</v>
      </c>
      <c r="Q280" s="68">
        <f t="shared" ca="1" si="78"/>
        <v>0</v>
      </c>
      <c r="R280" s="31">
        <f t="shared" ca="1" si="79"/>
        <v>3.705107576470635E-2</v>
      </c>
    </row>
    <row r="281" spans="1:18" x14ac:dyDescent="0.2">
      <c r="A281" s="76"/>
      <c r="B281" s="76"/>
      <c r="C281" s="76"/>
      <c r="D281" s="77">
        <f t="shared" si="65"/>
        <v>0</v>
      </c>
      <c r="E281" s="77">
        <f t="shared" si="66"/>
        <v>0</v>
      </c>
      <c r="F281" s="68">
        <f t="shared" si="67"/>
        <v>0</v>
      </c>
      <c r="G281" s="68">
        <f t="shared" si="68"/>
        <v>0</v>
      </c>
      <c r="H281" s="68">
        <f t="shared" si="69"/>
        <v>0</v>
      </c>
      <c r="I281" s="68">
        <f t="shared" si="70"/>
        <v>0</v>
      </c>
      <c r="J281" s="68">
        <f t="shared" si="71"/>
        <v>0</v>
      </c>
      <c r="K281" s="68">
        <f t="shared" si="72"/>
        <v>0</v>
      </c>
      <c r="L281" s="68">
        <f t="shared" si="73"/>
        <v>0</v>
      </c>
      <c r="M281" s="68">
        <f t="shared" ca="1" si="74"/>
        <v>-3.705107576470635E-2</v>
      </c>
      <c r="N281" s="68">
        <f t="shared" ca="1" si="75"/>
        <v>0</v>
      </c>
      <c r="O281" s="96">
        <f t="shared" ca="1" si="76"/>
        <v>0</v>
      </c>
      <c r="P281" s="68">
        <f t="shared" ca="1" si="77"/>
        <v>0</v>
      </c>
      <c r="Q281" s="68">
        <f t="shared" ca="1" si="78"/>
        <v>0</v>
      </c>
      <c r="R281" s="31">
        <f t="shared" ca="1" si="79"/>
        <v>3.705107576470635E-2</v>
      </c>
    </row>
    <row r="282" spans="1:18" x14ac:dyDescent="0.2">
      <c r="A282" s="76"/>
      <c r="B282" s="76"/>
      <c r="C282" s="76"/>
      <c r="D282" s="77">
        <f t="shared" si="65"/>
        <v>0</v>
      </c>
      <c r="E282" s="77">
        <f t="shared" si="66"/>
        <v>0</v>
      </c>
      <c r="F282" s="68">
        <f t="shared" si="67"/>
        <v>0</v>
      </c>
      <c r="G282" s="68">
        <f t="shared" si="68"/>
        <v>0</v>
      </c>
      <c r="H282" s="68">
        <f t="shared" si="69"/>
        <v>0</v>
      </c>
      <c r="I282" s="68">
        <f t="shared" si="70"/>
        <v>0</v>
      </c>
      <c r="J282" s="68">
        <f t="shared" si="71"/>
        <v>0</v>
      </c>
      <c r="K282" s="68">
        <f t="shared" si="72"/>
        <v>0</v>
      </c>
      <c r="L282" s="68">
        <f t="shared" si="73"/>
        <v>0</v>
      </c>
      <c r="M282" s="68">
        <f t="shared" ca="1" si="74"/>
        <v>-3.705107576470635E-2</v>
      </c>
      <c r="N282" s="68">
        <f t="shared" ca="1" si="75"/>
        <v>0</v>
      </c>
      <c r="O282" s="96">
        <f t="shared" ca="1" si="76"/>
        <v>0</v>
      </c>
      <c r="P282" s="68">
        <f t="shared" ca="1" si="77"/>
        <v>0</v>
      </c>
      <c r="Q282" s="68">
        <f t="shared" ca="1" si="78"/>
        <v>0</v>
      </c>
      <c r="R282" s="31">
        <f t="shared" ca="1" si="79"/>
        <v>3.705107576470635E-2</v>
      </c>
    </row>
    <row r="283" spans="1:18" x14ac:dyDescent="0.2">
      <c r="A283" s="76"/>
      <c r="B283" s="76"/>
      <c r="C283" s="76"/>
      <c r="D283" s="77">
        <f t="shared" si="65"/>
        <v>0</v>
      </c>
      <c r="E283" s="77">
        <f t="shared" si="66"/>
        <v>0</v>
      </c>
      <c r="F283" s="68">
        <f t="shared" si="67"/>
        <v>0</v>
      </c>
      <c r="G283" s="68">
        <f t="shared" si="68"/>
        <v>0</v>
      </c>
      <c r="H283" s="68">
        <f t="shared" si="69"/>
        <v>0</v>
      </c>
      <c r="I283" s="68">
        <f t="shared" si="70"/>
        <v>0</v>
      </c>
      <c r="J283" s="68">
        <f t="shared" si="71"/>
        <v>0</v>
      </c>
      <c r="K283" s="68">
        <f t="shared" si="72"/>
        <v>0</v>
      </c>
      <c r="L283" s="68">
        <f t="shared" si="73"/>
        <v>0</v>
      </c>
      <c r="M283" s="68">
        <f t="shared" ca="1" si="74"/>
        <v>-3.705107576470635E-2</v>
      </c>
      <c r="N283" s="68">
        <f t="shared" ca="1" si="75"/>
        <v>0</v>
      </c>
      <c r="O283" s="96">
        <f t="shared" ca="1" si="76"/>
        <v>0</v>
      </c>
      <c r="P283" s="68">
        <f t="shared" ca="1" si="77"/>
        <v>0</v>
      </c>
      <c r="Q283" s="68">
        <f t="shared" ca="1" si="78"/>
        <v>0</v>
      </c>
      <c r="R283" s="31">
        <f t="shared" ca="1" si="79"/>
        <v>3.705107576470635E-2</v>
      </c>
    </row>
    <row r="284" spans="1:18" x14ac:dyDescent="0.2">
      <c r="A284" s="76"/>
      <c r="B284" s="76"/>
      <c r="C284" s="76"/>
      <c r="D284" s="77">
        <f t="shared" si="65"/>
        <v>0</v>
      </c>
      <c r="E284" s="77">
        <f t="shared" si="66"/>
        <v>0</v>
      </c>
      <c r="F284" s="68">
        <f t="shared" si="67"/>
        <v>0</v>
      </c>
      <c r="G284" s="68">
        <f t="shared" si="68"/>
        <v>0</v>
      </c>
      <c r="H284" s="68">
        <f t="shared" si="69"/>
        <v>0</v>
      </c>
      <c r="I284" s="68">
        <f t="shared" si="70"/>
        <v>0</v>
      </c>
      <c r="J284" s="68">
        <f t="shared" si="71"/>
        <v>0</v>
      </c>
      <c r="K284" s="68">
        <f t="shared" si="72"/>
        <v>0</v>
      </c>
      <c r="L284" s="68">
        <f t="shared" si="73"/>
        <v>0</v>
      </c>
      <c r="M284" s="68">
        <f t="shared" ca="1" si="74"/>
        <v>-3.705107576470635E-2</v>
      </c>
      <c r="N284" s="68">
        <f t="shared" ca="1" si="75"/>
        <v>0</v>
      </c>
      <c r="O284" s="96">
        <f t="shared" ca="1" si="76"/>
        <v>0</v>
      </c>
      <c r="P284" s="68">
        <f t="shared" ca="1" si="77"/>
        <v>0</v>
      </c>
      <c r="Q284" s="68">
        <f t="shared" ca="1" si="78"/>
        <v>0</v>
      </c>
      <c r="R284" s="31">
        <f t="shared" ca="1" si="79"/>
        <v>3.705107576470635E-2</v>
      </c>
    </row>
    <row r="285" spans="1:18" x14ac:dyDescent="0.2">
      <c r="A285" s="76"/>
      <c r="B285" s="76"/>
      <c r="C285" s="76"/>
      <c r="D285" s="77">
        <f t="shared" si="65"/>
        <v>0</v>
      </c>
      <c r="E285" s="77">
        <f t="shared" si="66"/>
        <v>0</v>
      </c>
      <c r="F285" s="68">
        <f t="shared" si="67"/>
        <v>0</v>
      </c>
      <c r="G285" s="68">
        <f t="shared" si="68"/>
        <v>0</v>
      </c>
      <c r="H285" s="68">
        <f t="shared" si="69"/>
        <v>0</v>
      </c>
      <c r="I285" s="68">
        <f t="shared" si="70"/>
        <v>0</v>
      </c>
      <c r="J285" s="68">
        <f t="shared" si="71"/>
        <v>0</v>
      </c>
      <c r="K285" s="68">
        <f t="shared" si="72"/>
        <v>0</v>
      </c>
      <c r="L285" s="68">
        <f t="shared" si="73"/>
        <v>0</v>
      </c>
      <c r="M285" s="68">
        <f t="shared" ca="1" si="74"/>
        <v>-3.705107576470635E-2</v>
      </c>
      <c r="N285" s="68">
        <f t="shared" ca="1" si="75"/>
        <v>0</v>
      </c>
      <c r="O285" s="96">
        <f t="shared" ca="1" si="76"/>
        <v>0</v>
      </c>
      <c r="P285" s="68">
        <f t="shared" ca="1" si="77"/>
        <v>0</v>
      </c>
      <c r="Q285" s="68">
        <f t="shared" ca="1" si="78"/>
        <v>0</v>
      </c>
      <c r="R285" s="31">
        <f t="shared" ca="1" si="79"/>
        <v>3.705107576470635E-2</v>
      </c>
    </row>
    <row r="286" spans="1:18" x14ac:dyDescent="0.2">
      <c r="A286" s="76"/>
      <c r="B286" s="76"/>
      <c r="C286" s="76"/>
      <c r="D286" s="77">
        <f t="shared" si="65"/>
        <v>0</v>
      </c>
      <c r="E286" s="77">
        <f t="shared" si="66"/>
        <v>0</v>
      </c>
      <c r="F286" s="68">
        <f t="shared" si="67"/>
        <v>0</v>
      </c>
      <c r="G286" s="68">
        <f t="shared" si="68"/>
        <v>0</v>
      </c>
      <c r="H286" s="68">
        <f t="shared" si="69"/>
        <v>0</v>
      </c>
      <c r="I286" s="68">
        <f t="shared" si="70"/>
        <v>0</v>
      </c>
      <c r="J286" s="68">
        <f t="shared" si="71"/>
        <v>0</v>
      </c>
      <c r="K286" s="68">
        <f t="shared" si="72"/>
        <v>0</v>
      </c>
      <c r="L286" s="68">
        <f t="shared" si="73"/>
        <v>0</v>
      </c>
      <c r="M286" s="68">
        <f t="shared" ca="1" si="74"/>
        <v>-3.705107576470635E-2</v>
      </c>
      <c r="N286" s="68">
        <f t="shared" ca="1" si="75"/>
        <v>0</v>
      </c>
      <c r="O286" s="96">
        <f t="shared" ca="1" si="76"/>
        <v>0</v>
      </c>
      <c r="P286" s="68">
        <f t="shared" ca="1" si="77"/>
        <v>0</v>
      </c>
      <c r="Q286" s="68">
        <f t="shared" ca="1" si="78"/>
        <v>0</v>
      </c>
      <c r="R286" s="31">
        <f t="shared" ca="1" si="79"/>
        <v>3.705107576470635E-2</v>
      </c>
    </row>
    <row r="287" spans="1:18" x14ac:dyDescent="0.2">
      <c r="A287" s="76"/>
      <c r="B287" s="76"/>
      <c r="C287" s="76"/>
      <c r="D287" s="77">
        <f t="shared" si="65"/>
        <v>0</v>
      </c>
      <c r="E287" s="77">
        <f t="shared" si="66"/>
        <v>0</v>
      </c>
      <c r="F287" s="68">
        <f t="shared" si="67"/>
        <v>0</v>
      </c>
      <c r="G287" s="68">
        <f t="shared" si="68"/>
        <v>0</v>
      </c>
      <c r="H287" s="68">
        <f t="shared" si="69"/>
        <v>0</v>
      </c>
      <c r="I287" s="68">
        <f t="shared" si="70"/>
        <v>0</v>
      </c>
      <c r="J287" s="68">
        <f t="shared" si="71"/>
        <v>0</v>
      </c>
      <c r="K287" s="68">
        <f t="shared" si="72"/>
        <v>0</v>
      </c>
      <c r="L287" s="68">
        <f t="shared" si="73"/>
        <v>0</v>
      </c>
      <c r="M287" s="68">
        <f t="shared" ca="1" si="74"/>
        <v>-3.705107576470635E-2</v>
      </c>
      <c r="N287" s="68">
        <f t="shared" ca="1" si="75"/>
        <v>0</v>
      </c>
      <c r="O287" s="96">
        <f t="shared" ca="1" si="76"/>
        <v>0</v>
      </c>
      <c r="P287" s="68">
        <f t="shared" ca="1" si="77"/>
        <v>0</v>
      </c>
      <c r="Q287" s="68">
        <f t="shared" ca="1" si="78"/>
        <v>0</v>
      </c>
      <c r="R287" s="31">
        <f t="shared" ca="1" si="79"/>
        <v>3.705107576470635E-2</v>
      </c>
    </row>
    <row r="288" spans="1:18" x14ac:dyDescent="0.2">
      <c r="A288" s="76"/>
      <c r="B288" s="76"/>
      <c r="C288" s="76"/>
      <c r="D288" s="77">
        <f t="shared" si="65"/>
        <v>0</v>
      </c>
      <c r="E288" s="77">
        <f t="shared" si="66"/>
        <v>0</v>
      </c>
      <c r="F288" s="68">
        <f t="shared" si="67"/>
        <v>0</v>
      </c>
      <c r="G288" s="68">
        <f t="shared" si="68"/>
        <v>0</v>
      </c>
      <c r="H288" s="68">
        <f t="shared" si="69"/>
        <v>0</v>
      </c>
      <c r="I288" s="68">
        <f t="shared" si="70"/>
        <v>0</v>
      </c>
      <c r="J288" s="68">
        <f t="shared" si="71"/>
        <v>0</v>
      </c>
      <c r="K288" s="68">
        <f t="shared" si="72"/>
        <v>0</v>
      </c>
      <c r="L288" s="68">
        <f t="shared" si="73"/>
        <v>0</v>
      </c>
      <c r="M288" s="68">
        <f t="shared" ca="1" si="74"/>
        <v>-3.705107576470635E-2</v>
      </c>
      <c r="N288" s="68">
        <f t="shared" ca="1" si="75"/>
        <v>0</v>
      </c>
      <c r="O288" s="96">
        <f t="shared" ca="1" si="76"/>
        <v>0</v>
      </c>
      <c r="P288" s="68">
        <f t="shared" ca="1" si="77"/>
        <v>0</v>
      </c>
      <c r="Q288" s="68">
        <f t="shared" ca="1" si="78"/>
        <v>0</v>
      </c>
      <c r="R288" s="31">
        <f t="shared" ca="1" si="79"/>
        <v>3.705107576470635E-2</v>
      </c>
    </row>
    <row r="289" spans="1:18" x14ac:dyDescent="0.2">
      <c r="A289" s="76"/>
      <c r="B289" s="76"/>
      <c r="C289" s="76"/>
      <c r="D289" s="77">
        <f t="shared" si="65"/>
        <v>0</v>
      </c>
      <c r="E289" s="77">
        <f t="shared" si="66"/>
        <v>0</v>
      </c>
      <c r="F289" s="68">
        <f t="shared" si="67"/>
        <v>0</v>
      </c>
      <c r="G289" s="68">
        <f t="shared" si="68"/>
        <v>0</v>
      </c>
      <c r="H289" s="68">
        <f t="shared" si="69"/>
        <v>0</v>
      </c>
      <c r="I289" s="68">
        <f t="shared" si="70"/>
        <v>0</v>
      </c>
      <c r="J289" s="68">
        <f t="shared" si="71"/>
        <v>0</v>
      </c>
      <c r="K289" s="68">
        <f t="shared" si="72"/>
        <v>0</v>
      </c>
      <c r="L289" s="68">
        <f t="shared" si="73"/>
        <v>0</v>
      </c>
      <c r="M289" s="68">
        <f t="shared" ca="1" si="74"/>
        <v>-3.705107576470635E-2</v>
      </c>
      <c r="N289" s="68">
        <f t="shared" ca="1" si="75"/>
        <v>0</v>
      </c>
      <c r="O289" s="96">
        <f t="shared" ca="1" si="76"/>
        <v>0</v>
      </c>
      <c r="P289" s="68">
        <f t="shared" ca="1" si="77"/>
        <v>0</v>
      </c>
      <c r="Q289" s="68">
        <f t="shared" ca="1" si="78"/>
        <v>0</v>
      </c>
      <c r="R289" s="31">
        <f t="shared" ca="1" si="79"/>
        <v>3.705107576470635E-2</v>
      </c>
    </row>
    <row r="290" spans="1:18" x14ac:dyDescent="0.2">
      <c r="A290" s="76"/>
      <c r="B290" s="76"/>
      <c r="C290" s="76"/>
      <c r="D290" s="77">
        <f t="shared" si="65"/>
        <v>0</v>
      </c>
      <c r="E290" s="77">
        <f t="shared" si="66"/>
        <v>0</v>
      </c>
      <c r="F290" s="68">
        <f t="shared" si="67"/>
        <v>0</v>
      </c>
      <c r="G290" s="68">
        <f t="shared" si="68"/>
        <v>0</v>
      </c>
      <c r="H290" s="68">
        <f t="shared" si="69"/>
        <v>0</v>
      </c>
      <c r="I290" s="68">
        <f t="shared" si="70"/>
        <v>0</v>
      </c>
      <c r="J290" s="68">
        <f t="shared" si="71"/>
        <v>0</v>
      </c>
      <c r="K290" s="68">
        <f t="shared" si="72"/>
        <v>0</v>
      </c>
      <c r="L290" s="68">
        <f t="shared" si="73"/>
        <v>0</v>
      </c>
      <c r="M290" s="68">
        <f t="shared" ca="1" si="74"/>
        <v>-3.705107576470635E-2</v>
      </c>
      <c r="N290" s="68">
        <f t="shared" ca="1" si="75"/>
        <v>0</v>
      </c>
      <c r="O290" s="96">
        <f t="shared" ca="1" si="76"/>
        <v>0</v>
      </c>
      <c r="P290" s="68">
        <f t="shared" ca="1" si="77"/>
        <v>0</v>
      </c>
      <c r="Q290" s="68">
        <f t="shared" ca="1" si="78"/>
        <v>0</v>
      </c>
      <c r="R290" s="31">
        <f t="shared" ca="1" si="79"/>
        <v>3.705107576470635E-2</v>
      </c>
    </row>
    <row r="291" spans="1:18" x14ac:dyDescent="0.2">
      <c r="A291" s="76"/>
      <c r="B291" s="76"/>
      <c r="C291" s="76"/>
      <c r="D291" s="77">
        <f t="shared" si="65"/>
        <v>0</v>
      </c>
      <c r="E291" s="77">
        <f t="shared" si="66"/>
        <v>0</v>
      </c>
      <c r="F291" s="68">
        <f t="shared" si="67"/>
        <v>0</v>
      </c>
      <c r="G291" s="68">
        <f t="shared" si="68"/>
        <v>0</v>
      </c>
      <c r="H291" s="68">
        <f t="shared" si="69"/>
        <v>0</v>
      </c>
      <c r="I291" s="68">
        <f t="shared" si="70"/>
        <v>0</v>
      </c>
      <c r="J291" s="68">
        <f t="shared" si="71"/>
        <v>0</v>
      </c>
      <c r="K291" s="68">
        <f t="shared" si="72"/>
        <v>0</v>
      </c>
      <c r="L291" s="68">
        <f t="shared" si="73"/>
        <v>0</v>
      </c>
      <c r="M291" s="68">
        <f t="shared" ca="1" si="74"/>
        <v>-3.705107576470635E-2</v>
      </c>
      <c r="N291" s="68">
        <f t="shared" ca="1" si="75"/>
        <v>0</v>
      </c>
      <c r="O291" s="96">
        <f t="shared" ca="1" si="76"/>
        <v>0</v>
      </c>
      <c r="P291" s="68">
        <f t="shared" ca="1" si="77"/>
        <v>0</v>
      </c>
      <c r="Q291" s="68">
        <f t="shared" ca="1" si="78"/>
        <v>0</v>
      </c>
      <c r="R291" s="31">
        <f t="shared" ca="1" si="79"/>
        <v>3.705107576470635E-2</v>
      </c>
    </row>
    <row r="292" spans="1:18" x14ac:dyDescent="0.2">
      <c r="A292" s="76"/>
      <c r="B292" s="76"/>
      <c r="C292" s="76"/>
      <c r="D292" s="77">
        <f t="shared" si="65"/>
        <v>0</v>
      </c>
      <c r="E292" s="77">
        <f t="shared" si="66"/>
        <v>0</v>
      </c>
      <c r="F292" s="68">
        <f t="shared" si="67"/>
        <v>0</v>
      </c>
      <c r="G292" s="68">
        <f t="shared" si="68"/>
        <v>0</v>
      </c>
      <c r="H292" s="68">
        <f t="shared" si="69"/>
        <v>0</v>
      </c>
      <c r="I292" s="68">
        <f t="shared" si="70"/>
        <v>0</v>
      </c>
      <c r="J292" s="68">
        <f t="shared" si="71"/>
        <v>0</v>
      </c>
      <c r="K292" s="68">
        <f t="shared" si="72"/>
        <v>0</v>
      </c>
      <c r="L292" s="68">
        <f t="shared" si="73"/>
        <v>0</v>
      </c>
      <c r="M292" s="68">
        <f t="shared" ca="1" si="74"/>
        <v>-3.705107576470635E-2</v>
      </c>
      <c r="N292" s="68">
        <f t="shared" ca="1" si="75"/>
        <v>0</v>
      </c>
      <c r="O292" s="96">
        <f t="shared" ca="1" si="76"/>
        <v>0</v>
      </c>
      <c r="P292" s="68">
        <f t="shared" ca="1" si="77"/>
        <v>0</v>
      </c>
      <c r="Q292" s="68">
        <f t="shared" ca="1" si="78"/>
        <v>0</v>
      </c>
      <c r="R292" s="31">
        <f t="shared" ca="1" si="79"/>
        <v>3.705107576470635E-2</v>
      </c>
    </row>
    <row r="293" spans="1:18" x14ac:dyDescent="0.2">
      <c r="A293" s="76"/>
      <c r="B293" s="76"/>
      <c r="C293" s="76"/>
      <c r="D293" s="77">
        <f t="shared" si="65"/>
        <v>0</v>
      </c>
      <c r="E293" s="77">
        <f t="shared" si="66"/>
        <v>0</v>
      </c>
      <c r="F293" s="68">
        <f t="shared" si="67"/>
        <v>0</v>
      </c>
      <c r="G293" s="68">
        <f t="shared" si="68"/>
        <v>0</v>
      </c>
      <c r="H293" s="68">
        <f t="shared" si="69"/>
        <v>0</v>
      </c>
      <c r="I293" s="68">
        <f t="shared" si="70"/>
        <v>0</v>
      </c>
      <c r="J293" s="68">
        <f t="shared" si="71"/>
        <v>0</v>
      </c>
      <c r="K293" s="68">
        <f t="shared" si="72"/>
        <v>0</v>
      </c>
      <c r="L293" s="68">
        <f t="shared" si="73"/>
        <v>0</v>
      </c>
      <c r="M293" s="68">
        <f t="shared" ca="1" si="74"/>
        <v>-3.705107576470635E-2</v>
      </c>
      <c r="N293" s="68">
        <f t="shared" ca="1" si="75"/>
        <v>0</v>
      </c>
      <c r="O293" s="96">
        <f t="shared" ca="1" si="76"/>
        <v>0</v>
      </c>
      <c r="P293" s="68">
        <f t="shared" ca="1" si="77"/>
        <v>0</v>
      </c>
      <c r="Q293" s="68">
        <f t="shared" ca="1" si="78"/>
        <v>0</v>
      </c>
      <c r="R293" s="31">
        <f t="shared" ca="1" si="79"/>
        <v>3.705107576470635E-2</v>
      </c>
    </row>
    <row r="294" spans="1:18" x14ac:dyDescent="0.2">
      <c r="A294" s="76"/>
      <c r="B294" s="76"/>
      <c r="C294" s="76"/>
      <c r="D294" s="77">
        <f t="shared" si="65"/>
        <v>0</v>
      </c>
      <c r="E294" s="77">
        <f t="shared" si="66"/>
        <v>0</v>
      </c>
      <c r="F294" s="68">
        <f t="shared" si="67"/>
        <v>0</v>
      </c>
      <c r="G294" s="68">
        <f t="shared" si="68"/>
        <v>0</v>
      </c>
      <c r="H294" s="68">
        <f t="shared" si="69"/>
        <v>0</v>
      </c>
      <c r="I294" s="68">
        <f t="shared" si="70"/>
        <v>0</v>
      </c>
      <c r="J294" s="68">
        <f t="shared" si="71"/>
        <v>0</v>
      </c>
      <c r="K294" s="68">
        <f t="shared" si="72"/>
        <v>0</v>
      </c>
      <c r="L294" s="68">
        <f t="shared" si="73"/>
        <v>0</v>
      </c>
      <c r="M294" s="68">
        <f t="shared" ca="1" si="74"/>
        <v>-3.705107576470635E-2</v>
      </c>
      <c r="N294" s="68">
        <f t="shared" ca="1" si="75"/>
        <v>0</v>
      </c>
      <c r="O294" s="96">
        <f t="shared" ca="1" si="76"/>
        <v>0</v>
      </c>
      <c r="P294" s="68">
        <f t="shared" ca="1" si="77"/>
        <v>0</v>
      </c>
      <c r="Q294" s="68">
        <f t="shared" ca="1" si="78"/>
        <v>0</v>
      </c>
      <c r="R294" s="31">
        <f t="shared" ca="1" si="79"/>
        <v>3.705107576470635E-2</v>
      </c>
    </row>
    <row r="295" spans="1:18" x14ac:dyDescent="0.2">
      <c r="A295" s="76"/>
      <c r="B295" s="76"/>
      <c r="C295" s="76"/>
      <c r="D295" s="77">
        <f t="shared" si="65"/>
        <v>0</v>
      </c>
      <c r="E295" s="77">
        <f t="shared" si="66"/>
        <v>0</v>
      </c>
      <c r="F295" s="68">
        <f t="shared" si="67"/>
        <v>0</v>
      </c>
      <c r="G295" s="68">
        <f t="shared" si="68"/>
        <v>0</v>
      </c>
      <c r="H295" s="68">
        <f t="shared" si="69"/>
        <v>0</v>
      </c>
      <c r="I295" s="68">
        <f t="shared" si="70"/>
        <v>0</v>
      </c>
      <c r="J295" s="68">
        <f t="shared" si="71"/>
        <v>0</v>
      </c>
      <c r="K295" s="68">
        <f t="shared" si="72"/>
        <v>0</v>
      </c>
      <c r="L295" s="68">
        <f t="shared" si="73"/>
        <v>0</v>
      </c>
      <c r="M295" s="68">
        <f t="shared" ca="1" si="74"/>
        <v>-3.705107576470635E-2</v>
      </c>
      <c r="N295" s="68">
        <f t="shared" ca="1" si="75"/>
        <v>0</v>
      </c>
      <c r="O295" s="96">
        <f t="shared" ca="1" si="76"/>
        <v>0</v>
      </c>
      <c r="P295" s="68">
        <f t="shared" ca="1" si="77"/>
        <v>0</v>
      </c>
      <c r="Q295" s="68">
        <f t="shared" ca="1" si="78"/>
        <v>0</v>
      </c>
      <c r="R295" s="31">
        <f t="shared" ca="1" si="79"/>
        <v>3.705107576470635E-2</v>
      </c>
    </row>
    <row r="296" spans="1:18" x14ac:dyDescent="0.2">
      <c r="A296" s="76"/>
      <c r="B296" s="76"/>
      <c r="C296" s="76"/>
      <c r="D296" s="77">
        <f t="shared" si="65"/>
        <v>0</v>
      </c>
      <c r="E296" s="77">
        <f t="shared" si="66"/>
        <v>0</v>
      </c>
      <c r="F296" s="68">
        <f t="shared" si="67"/>
        <v>0</v>
      </c>
      <c r="G296" s="68">
        <f t="shared" si="68"/>
        <v>0</v>
      </c>
      <c r="H296" s="68">
        <f t="shared" si="69"/>
        <v>0</v>
      </c>
      <c r="I296" s="68">
        <f t="shared" si="70"/>
        <v>0</v>
      </c>
      <c r="J296" s="68">
        <f t="shared" si="71"/>
        <v>0</v>
      </c>
      <c r="K296" s="68">
        <f t="shared" si="72"/>
        <v>0</v>
      </c>
      <c r="L296" s="68">
        <f t="shared" si="73"/>
        <v>0</v>
      </c>
      <c r="M296" s="68">
        <f t="shared" ca="1" si="74"/>
        <v>-3.705107576470635E-2</v>
      </c>
      <c r="N296" s="68">
        <f t="shared" ca="1" si="75"/>
        <v>0</v>
      </c>
      <c r="O296" s="96">
        <f t="shared" ca="1" si="76"/>
        <v>0</v>
      </c>
      <c r="P296" s="68">
        <f t="shared" ca="1" si="77"/>
        <v>0</v>
      </c>
      <c r="Q296" s="68">
        <f t="shared" ca="1" si="78"/>
        <v>0</v>
      </c>
      <c r="R296" s="31">
        <f t="shared" ca="1" si="79"/>
        <v>3.705107576470635E-2</v>
      </c>
    </row>
    <row r="297" spans="1:18" x14ac:dyDescent="0.2">
      <c r="A297" s="76"/>
      <c r="B297" s="76"/>
      <c r="C297" s="76"/>
      <c r="D297" s="77">
        <f t="shared" si="65"/>
        <v>0</v>
      </c>
      <c r="E297" s="77">
        <f t="shared" si="66"/>
        <v>0</v>
      </c>
      <c r="F297" s="68">
        <f t="shared" si="67"/>
        <v>0</v>
      </c>
      <c r="G297" s="68">
        <f t="shared" si="68"/>
        <v>0</v>
      </c>
      <c r="H297" s="68">
        <f t="shared" si="69"/>
        <v>0</v>
      </c>
      <c r="I297" s="68">
        <f t="shared" si="70"/>
        <v>0</v>
      </c>
      <c r="J297" s="68">
        <f t="shared" si="71"/>
        <v>0</v>
      </c>
      <c r="K297" s="68">
        <f t="shared" si="72"/>
        <v>0</v>
      </c>
      <c r="L297" s="68">
        <f t="shared" si="73"/>
        <v>0</v>
      </c>
      <c r="M297" s="68">
        <f t="shared" ca="1" si="74"/>
        <v>-3.705107576470635E-2</v>
      </c>
      <c r="N297" s="68">
        <f t="shared" ca="1" si="75"/>
        <v>0</v>
      </c>
      <c r="O297" s="96">
        <f t="shared" ca="1" si="76"/>
        <v>0</v>
      </c>
      <c r="P297" s="68">
        <f t="shared" ca="1" si="77"/>
        <v>0</v>
      </c>
      <c r="Q297" s="68">
        <f t="shared" ca="1" si="78"/>
        <v>0</v>
      </c>
      <c r="R297" s="31">
        <f t="shared" ca="1" si="79"/>
        <v>3.705107576470635E-2</v>
      </c>
    </row>
    <row r="298" spans="1:18" x14ac:dyDescent="0.2">
      <c r="A298" s="76"/>
      <c r="B298" s="76"/>
      <c r="C298" s="76"/>
      <c r="D298" s="77">
        <f t="shared" si="65"/>
        <v>0</v>
      </c>
      <c r="E298" s="77">
        <f t="shared" si="66"/>
        <v>0</v>
      </c>
      <c r="F298" s="68">
        <f t="shared" si="67"/>
        <v>0</v>
      </c>
      <c r="G298" s="68">
        <f t="shared" si="68"/>
        <v>0</v>
      </c>
      <c r="H298" s="68">
        <f t="shared" si="69"/>
        <v>0</v>
      </c>
      <c r="I298" s="68">
        <f t="shared" si="70"/>
        <v>0</v>
      </c>
      <c r="J298" s="68">
        <f t="shared" si="71"/>
        <v>0</v>
      </c>
      <c r="K298" s="68">
        <f t="shared" si="72"/>
        <v>0</v>
      </c>
      <c r="L298" s="68">
        <f t="shared" si="73"/>
        <v>0</v>
      </c>
      <c r="M298" s="68">
        <f t="shared" ca="1" si="74"/>
        <v>-3.705107576470635E-2</v>
      </c>
      <c r="N298" s="68">
        <f t="shared" ca="1" si="75"/>
        <v>0</v>
      </c>
      <c r="O298" s="96">
        <f t="shared" ca="1" si="76"/>
        <v>0</v>
      </c>
      <c r="P298" s="68">
        <f t="shared" ca="1" si="77"/>
        <v>0</v>
      </c>
      <c r="Q298" s="68">
        <f t="shared" ca="1" si="78"/>
        <v>0</v>
      </c>
      <c r="R298" s="31">
        <f t="shared" ca="1" si="79"/>
        <v>3.705107576470635E-2</v>
      </c>
    </row>
    <row r="299" spans="1:18" x14ac:dyDescent="0.2">
      <c r="A299" s="76"/>
      <c r="B299" s="76"/>
      <c r="C299" s="76"/>
      <c r="D299" s="77">
        <f t="shared" si="65"/>
        <v>0</v>
      </c>
      <c r="E299" s="77">
        <f t="shared" si="66"/>
        <v>0</v>
      </c>
      <c r="F299" s="68">
        <f t="shared" si="67"/>
        <v>0</v>
      </c>
      <c r="G299" s="68">
        <f t="shared" si="68"/>
        <v>0</v>
      </c>
      <c r="H299" s="68">
        <f t="shared" si="69"/>
        <v>0</v>
      </c>
      <c r="I299" s="68">
        <f t="shared" si="70"/>
        <v>0</v>
      </c>
      <c r="J299" s="68">
        <f t="shared" si="71"/>
        <v>0</v>
      </c>
      <c r="K299" s="68">
        <f t="shared" si="72"/>
        <v>0</v>
      </c>
      <c r="L299" s="68">
        <f t="shared" si="73"/>
        <v>0</v>
      </c>
      <c r="M299" s="68">
        <f t="shared" ca="1" si="74"/>
        <v>-3.705107576470635E-2</v>
      </c>
      <c r="N299" s="68">
        <f t="shared" ca="1" si="75"/>
        <v>0</v>
      </c>
      <c r="O299" s="96">
        <f t="shared" ca="1" si="76"/>
        <v>0</v>
      </c>
      <c r="P299" s="68">
        <f t="shared" ca="1" si="77"/>
        <v>0</v>
      </c>
      <c r="Q299" s="68">
        <f t="shared" ca="1" si="78"/>
        <v>0</v>
      </c>
      <c r="R299" s="31">
        <f t="shared" ca="1" si="79"/>
        <v>3.705107576470635E-2</v>
      </c>
    </row>
    <row r="300" spans="1:18" x14ac:dyDescent="0.2">
      <c r="A300" s="76"/>
      <c r="B300" s="76"/>
      <c r="C300" s="76"/>
      <c r="D300" s="77">
        <f t="shared" si="65"/>
        <v>0</v>
      </c>
      <c r="E300" s="77">
        <f t="shared" si="66"/>
        <v>0</v>
      </c>
      <c r="F300" s="68">
        <f t="shared" si="67"/>
        <v>0</v>
      </c>
      <c r="G300" s="68">
        <f t="shared" si="68"/>
        <v>0</v>
      </c>
      <c r="H300" s="68">
        <f t="shared" si="69"/>
        <v>0</v>
      </c>
      <c r="I300" s="68">
        <f t="shared" si="70"/>
        <v>0</v>
      </c>
      <c r="J300" s="68">
        <f t="shared" si="71"/>
        <v>0</v>
      </c>
      <c r="K300" s="68">
        <f t="shared" si="72"/>
        <v>0</v>
      </c>
      <c r="L300" s="68">
        <f t="shared" si="73"/>
        <v>0</v>
      </c>
      <c r="M300" s="68">
        <f t="shared" ca="1" si="74"/>
        <v>-3.705107576470635E-2</v>
      </c>
      <c r="N300" s="68">
        <f t="shared" ca="1" si="75"/>
        <v>0</v>
      </c>
      <c r="O300" s="96">
        <f t="shared" ca="1" si="76"/>
        <v>0</v>
      </c>
      <c r="P300" s="68">
        <f t="shared" ca="1" si="77"/>
        <v>0</v>
      </c>
      <c r="Q300" s="68">
        <f t="shared" ca="1" si="78"/>
        <v>0</v>
      </c>
      <c r="R300" s="31">
        <f t="shared" ca="1" si="79"/>
        <v>3.705107576470635E-2</v>
      </c>
    </row>
    <row r="301" spans="1:18" x14ac:dyDescent="0.2">
      <c r="A301" s="76"/>
      <c r="B301" s="76"/>
      <c r="C301" s="76"/>
      <c r="D301" s="77">
        <f t="shared" si="65"/>
        <v>0</v>
      </c>
      <c r="E301" s="77">
        <f t="shared" si="66"/>
        <v>0</v>
      </c>
      <c r="F301" s="68">
        <f t="shared" si="67"/>
        <v>0</v>
      </c>
      <c r="G301" s="68">
        <f t="shared" si="68"/>
        <v>0</v>
      </c>
      <c r="H301" s="68">
        <f t="shared" si="69"/>
        <v>0</v>
      </c>
      <c r="I301" s="68">
        <f t="shared" si="70"/>
        <v>0</v>
      </c>
      <c r="J301" s="68">
        <f t="shared" si="71"/>
        <v>0</v>
      </c>
      <c r="K301" s="68">
        <f t="shared" si="72"/>
        <v>0</v>
      </c>
      <c r="L301" s="68">
        <f t="shared" si="73"/>
        <v>0</v>
      </c>
      <c r="M301" s="68">
        <f t="shared" ca="1" si="74"/>
        <v>-3.705107576470635E-2</v>
      </c>
      <c r="N301" s="68">
        <f t="shared" ca="1" si="75"/>
        <v>0</v>
      </c>
      <c r="O301" s="96">
        <f t="shared" ca="1" si="76"/>
        <v>0</v>
      </c>
      <c r="P301" s="68">
        <f t="shared" ca="1" si="77"/>
        <v>0</v>
      </c>
      <c r="Q301" s="68">
        <f t="shared" ca="1" si="78"/>
        <v>0</v>
      </c>
      <c r="R301" s="31">
        <f t="shared" ca="1" si="79"/>
        <v>3.705107576470635E-2</v>
      </c>
    </row>
    <row r="302" spans="1:18" x14ac:dyDescent="0.2">
      <c r="A302" s="76"/>
      <c r="B302" s="76"/>
      <c r="C302" s="76"/>
      <c r="D302" s="77">
        <f t="shared" si="65"/>
        <v>0</v>
      </c>
      <c r="E302" s="77">
        <f t="shared" si="66"/>
        <v>0</v>
      </c>
      <c r="F302" s="68">
        <f t="shared" si="67"/>
        <v>0</v>
      </c>
      <c r="G302" s="68">
        <f t="shared" si="68"/>
        <v>0</v>
      </c>
      <c r="H302" s="68">
        <f t="shared" si="69"/>
        <v>0</v>
      </c>
      <c r="I302" s="68">
        <f t="shared" si="70"/>
        <v>0</v>
      </c>
      <c r="J302" s="68">
        <f t="shared" si="71"/>
        <v>0</v>
      </c>
      <c r="K302" s="68">
        <f t="shared" si="72"/>
        <v>0</v>
      </c>
      <c r="L302" s="68">
        <f t="shared" si="73"/>
        <v>0</v>
      </c>
      <c r="M302" s="68">
        <f t="shared" ca="1" si="74"/>
        <v>-3.705107576470635E-2</v>
      </c>
      <c r="N302" s="68">
        <f t="shared" ca="1" si="75"/>
        <v>0</v>
      </c>
      <c r="O302" s="96">
        <f t="shared" ca="1" si="76"/>
        <v>0</v>
      </c>
      <c r="P302" s="68">
        <f t="shared" ca="1" si="77"/>
        <v>0</v>
      </c>
      <c r="Q302" s="68">
        <f t="shared" ca="1" si="78"/>
        <v>0</v>
      </c>
      <c r="R302" s="31">
        <f t="shared" ca="1" si="79"/>
        <v>3.705107576470635E-2</v>
      </c>
    </row>
    <row r="303" spans="1:18" x14ac:dyDescent="0.2">
      <c r="A303" s="76"/>
      <c r="B303" s="76"/>
      <c r="C303" s="76"/>
      <c r="D303" s="77">
        <f t="shared" si="65"/>
        <v>0</v>
      </c>
      <c r="E303" s="77">
        <f t="shared" si="66"/>
        <v>0</v>
      </c>
      <c r="F303" s="68">
        <f t="shared" si="67"/>
        <v>0</v>
      </c>
      <c r="G303" s="68">
        <f t="shared" si="68"/>
        <v>0</v>
      </c>
      <c r="H303" s="68">
        <f t="shared" si="69"/>
        <v>0</v>
      </c>
      <c r="I303" s="68">
        <f t="shared" si="70"/>
        <v>0</v>
      </c>
      <c r="J303" s="68">
        <f t="shared" si="71"/>
        <v>0</v>
      </c>
      <c r="K303" s="68">
        <f t="shared" si="72"/>
        <v>0</v>
      </c>
      <c r="L303" s="68">
        <f t="shared" si="73"/>
        <v>0</v>
      </c>
      <c r="M303" s="68">
        <f t="shared" ca="1" si="74"/>
        <v>-3.705107576470635E-2</v>
      </c>
      <c r="N303" s="68">
        <f t="shared" ca="1" si="75"/>
        <v>0</v>
      </c>
      <c r="O303" s="96">
        <f t="shared" ca="1" si="76"/>
        <v>0</v>
      </c>
      <c r="P303" s="68">
        <f t="shared" ca="1" si="77"/>
        <v>0</v>
      </c>
      <c r="Q303" s="68">
        <f t="shared" ca="1" si="78"/>
        <v>0</v>
      </c>
      <c r="R303" s="31">
        <f t="shared" ca="1" si="79"/>
        <v>3.705107576470635E-2</v>
      </c>
    </row>
    <row r="304" spans="1:18" x14ac:dyDescent="0.2">
      <c r="A304" s="76"/>
      <c r="B304" s="76"/>
      <c r="C304" s="76"/>
      <c r="D304" s="77">
        <f t="shared" si="65"/>
        <v>0</v>
      </c>
      <c r="E304" s="77">
        <f t="shared" si="66"/>
        <v>0</v>
      </c>
      <c r="F304" s="68">
        <f t="shared" si="67"/>
        <v>0</v>
      </c>
      <c r="G304" s="68">
        <f t="shared" si="68"/>
        <v>0</v>
      </c>
      <c r="H304" s="68">
        <f t="shared" si="69"/>
        <v>0</v>
      </c>
      <c r="I304" s="68">
        <f t="shared" si="70"/>
        <v>0</v>
      </c>
      <c r="J304" s="68">
        <f t="shared" si="71"/>
        <v>0</v>
      </c>
      <c r="K304" s="68">
        <f t="shared" si="72"/>
        <v>0</v>
      </c>
      <c r="L304" s="68">
        <f t="shared" si="73"/>
        <v>0</v>
      </c>
      <c r="M304" s="68">
        <f t="shared" ca="1" si="74"/>
        <v>-3.705107576470635E-2</v>
      </c>
      <c r="N304" s="68">
        <f t="shared" ca="1" si="75"/>
        <v>0</v>
      </c>
      <c r="O304" s="96">
        <f t="shared" ca="1" si="76"/>
        <v>0</v>
      </c>
      <c r="P304" s="68">
        <f t="shared" ca="1" si="77"/>
        <v>0</v>
      </c>
      <c r="Q304" s="68">
        <f t="shared" ca="1" si="78"/>
        <v>0</v>
      </c>
      <c r="R304" s="31">
        <f t="shared" ca="1" si="79"/>
        <v>3.705107576470635E-2</v>
      </c>
    </row>
    <row r="305" spans="1:18" x14ac:dyDescent="0.2">
      <c r="A305" s="76"/>
      <c r="B305" s="76"/>
      <c r="C305" s="76"/>
      <c r="D305" s="77">
        <f t="shared" si="65"/>
        <v>0</v>
      </c>
      <c r="E305" s="77">
        <f t="shared" si="66"/>
        <v>0</v>
      </c>
      <c r="F305" s="68">
        <f t="shared" si="67"/>
        <v>0</v>
      </c>
      <c r="G305" s="68">
        <f t="shared" si="68"/>
        <v>0</v>
      </c>
      <c r="H305" s="68">
        <f t="shared" si="69"/>
        <v>0</v>
      </c>
      <c r="I305" s="68">
        <f t="shared" si="70"/>
        <v>0</v>
      </c>
      <c r="J305" s="68">
        <f t="shared" si="71"/>
        <v>0</v>
      </c>
      <c r="K305" s="68">
        <f t="shared" si="72"/>
        <v>0</v>
      </c>
      <c r="L305" s="68">
        <f t="shared" si="73"/>
        <v>0</v>
      </c>
      <c r="M305" s="68">
        <f t="shared" ca="1" si="74"/>
        <v>-3.705107576470635E-2</v>
      </c>
      <c r="N305" s="68">
        <f t="shared" ca="1" si="75"/>
        <v>0</v>
      </c>
      <c r="O305" s="96">
        <f t="shared" ca="1" si="76"/>
        <v>0</v>
      </c>
      <c r="P305" s="68">
        <f t="shared" ca="1" si="77"/>
        <v>0</v>
      </c>
      <c r="Q305" s="68">
        <f t="shared" ca="1" si="78"/>
        <v>0</v>
      </c>
      <c r="R305" s="31">
        <f t="shared" ca="1" si="79"/>
        <v>3.705107576470635E-2</v>
      </c>
    </row>
    <row r="306" spans="1:18" x14ac:dyDescent="0.2">
      <c r="A306" s="76"/>
      <c r="B306" s="76"/>
      <c r="C306" s="76"/>
      <c r="D306" s="77">
        <f t="shared" si="65"/>
        <v>0</v>
      </c>
      <c r="E306" s="77">
        <f t="shared" si="66"/>
        <v>0</v>
      </c>
      <c r="F306" s="68">
        <f t="shared" si="67"/>
        <v>0</v>
      </c>
      <c r="G306" s="68">
        <f t="shared" si="68"/>
        <v>0</v>
      </c>
      <c r="H306" s="68">
        <f t="shared" si="69"/>
        <v>0</v>
      </c>
      <c r="I306" s="68">
        <f t="shared" si="70"/>
        <v>0</v>
      </c>
      <c r="J306" s="68">
        <f t="shared" si="71"/>
        <v>0</v>
      </c>
      <c r="K306" s="68">
        <f t="shared" si="72"/>
        <v>0</v>
      </c>
      <c r="L306" s="68">
        <f t="shared" si="73"/>
        <v>0</v>
      </c>
      <c r="M306" s="68">
        <f t="shared" ca="1" si="74"/>
        <v>-3.705107576470635E-2</v>
      </c>
      <c r="N306" s="68">
        <f t="shared" ca="1" si="75"/>
        <v>0</v>
      </c>
      <c r="O306" s="96">
        <f t="shared" ca="1" si="76"/>
        <v>0</v>
      </c>
      <c r="P306" s="68">
        <f t="shared" ca="1" si="77"/>
        <v>0</v>
      </c>
      <c r="Q306" s="68">
        <f t="shared" ca="1" si="78"/>
        <v>0</v>
      </c>
      <c r="R306" s="31">
        <f t="shared" ca="1" si="79"/>
        <v>3.705107576470635E-2</v>
      </c>
    </row>
    <row r="307" spans="1:18" x14ac:dyDescent="0.2">
      <c r="A307" s="76"/>
      <c r="B307" s="76"/>
      <c r="C307" s="76"/>
      <c r="D307" s="77">
        <f t="shared" si="65"/>
        <v>0</v>
      </c>
      <c r="E307" s="77">
        <f t="shared" si="66"/>
        <v>0</v>
      </c>
      <c r="F307" s="68">
        <f t="shared" si="67"/>
        <v>0</v>
      </c>
      <c r="G307" s="68">
        <f t="shared" si="68"/>
        <v>0</v>
      </c>
      <c r="H307" s="68">
        <f t="shared" si="69"/>
        <v>0</v>
      </c>
      <c r="I307" s="68">
        <f t="shared" si="70"/>
        <v>0</v>
      </c>
      <c r="J307" s="68">
        <f t="shared" si="71"/>
        <v>0</v>
      </c>
      <c r="K307" s="68">
        <f t="shared" si="72"/>
        <v>0</v>
      </c>
      <c r="L307" s="68">
        <f t="shared" si="73"/>
        <v>0</v>
      </c>
      <c r="M307" s="68">
        <f t="shared" ca="1" si="74"/>
        <v>-3.705107576470635E-2</v>
      </c>
      <c r="N307" s="68">
        <f t="shared" ca="1" si="75"/>
        <v>0</v>
      </c>
      <c r="O307" s="96">
        <f t="shared" ca="1" si="76"/>
        <v>0</v>
      </c>
      <c r="P307" s="68">
        <f t="shared" ca="1" si="77"/>
        <v>0</v>
      </c>
      <c r="Q307" s="68">
        <f t="shared" ca="1" si="78"/>
        <v>0</v>
      </c>
      <c r="R307" s="31">
        <f t="shared" ca="1" si="79"/>
        <v>3.705107576470635E-2</v>
      </c>
    </row>
    <row r="308" spans="1:18" x14ac:dyDescent="0.2">
      <c r="A308" s="76"/>
      <c r="B308" s="76"/>
      <c r="C308" s="76"/>
      <c r="D308" s="77">
        <f t="shared" si="65"/>
        <v>0</v>
      </c>
      <c r="E308" s="77">
        <f t="shared" si="66"/>
        <v>0</v>
      </c>
      <c r="F308" s="68">
        <f t="shared" si="67"/>
        <v>0</v>
      </c>
      <c r="G308" s="68">
        <f t="shared" si="68"/>
        <v>0</v>
      </c>
      <c r="H308" s="68">
        <f t="shared" si="69"/>
        <v>0</v>
      </c>
      <c r="I308" s="68">
        <f t="shared" si="70"/>
        <v>0</v>
      </c>
      <c r="J308" s="68">
        <f t="shared" si="71"/>
        <v>0</v>
      </c>
      <c r="K308" s="68">
        <f t="shared" si="72"/>
        <v>0</v>
      </c>
      <c r="L308" s="68">
        <f t="shared" si="73"/>
        <v>0</v>
      </c>
      <c r="M308" s="68">
        <f t="shared" ca="1" si="74"/>
        <v>-3.705107576470635E-2</v>
      </c>
      <c r="N308" s="68">
        <f t="shared" ca="1" si="75"/>
        <v>0</v>
      </c>
      <c r="O308" s="96">
        <f t="shared" ca="1" si="76"/>
        <v>0</v>
      </c>
      <c r="P308" s="68">
        <f t="shared" ca="1" si="77"/>
        <v>0</v>
      </c>
      <c r="Q308" s="68">
        <f t="shared" ca="1" si="78"/>
        <v>0</v>
      </c>
      <c r="R308" s="31">
        <f t="shared" ca="1" si="79"/>
        <v>3.705107576470635E-2</v>
      </c>
    </row>
    <row r="309" spans="1:18" x14ac:dyDescent="0.2">
      <c r="A309" s="76"/>
      <c r="B309" s="76"/>
      <c r="C309" s="76"/>
      <c r="D309" s="77">
        <f t="shared" si="65"/>
        <v>0</v>
      </c>
      <c r="E309" s="77">
        <f t="shared" si="66"/>
        <v>0</v>
      </c>
      <c r="F309" s="68">
        <f t="shared" si="67"/>
        <v>0</v>
      </c>
      <c r="G309" s="68">
        <f t="shared" si="68"/>
        <v>0</v>
      </c>
      <c r="H309" s="68">
        <f t="shared" si="69"/>
        <v>0</v>
      </c>
      <c r="I309" s="68">
        <f t="shared" si="70"/>
        <v>0</v>
      </c>
      <c r="J309" s="68">
        <f t="shared" si="71"/>
        <v>0</v>
      </c>
      <c r="K309" s="68">
        <f t="shared" si="72"/>
        <v>0</v>
      </c>
      <c r="L309" s="68">
        <f t="shared" si="73"/>
        <v>0</v>
      </c>
      <c r="M309" s="68">
        <f t="shared" ca="1" si="74"/>
        <v>-3.705107576470635E-2</v>
      </c>
      <c r="N309" s="68">
        <f t="shared" ca="1" si="75"/>
        <v>0</v>
      </c>
      <c r="O309" s="96">
        <f t="shared" ca="1" si="76"/>
        <v>0</v>
      </c>
      <c r="P309" s="68">
        <f t="shared" ca="1" si="77"/>
        <v>0</v>
      </c>
      <c r="Q309" s="68">
        <f t="shared" ca="1" si="78"/>
        <v>0</v>
      </c>
      <c r="R309" s="31">
        <f t="shared" ca="1" si="79"/>
        <v>3.705107576470635E-2</v>
      </c>
    </row>
    <row r="310" spans="1:18" x14ac:dyDescent="0.2">
      <c r="A310" s="76"/>
      <c r="B310" s="76"/>
      <c r="C310" s="76"/>
      <c r="D310" s="77">
        <f t="shared" si="65"/>
        <v>0</v>
      </c>
      <c r="E310" s="77">
        <f t="shared" si="66"/>
        <v>0</v>
      </c>
      <c r="F310" s="68">
        <f t="shared" si="67"/>
        <v>0</v>
      </c>
      <c r="G310" s="68">
        <f t="shared" si="68"/>
        <v>0</v>
      </c>
      <c r="H310" s="68">
        <f t="shared" si="69"/>
        <v>0</v>
      </c>
      <c r="I310" s="68">
        <f t="shared" si="70"/>
        <v>0</v>
      </c>
      <c r="J310" s="68">
        <f t="shared" si="71"/>
        <v>0</v>
      </c>
      <c r="K310" s="68">
        <f t="shared" si="72"/>
        <v>0</v>
      </c>
      <c r="L310" s="68">
        <f t="shared" si="73"/>
        <v>0</v>
      </c>
      <c r="M310" s="68">
        <f t="shared" ca="1" si="74"/>
        <v>-3.705107576470635E-2</v>
      </c>
      <c r="N310" s="68">
        <f t="shared" ca="1" si="75"/>
        <v>0</v>
      </c>
      <c r="O310" s="96">
        <f t="shared" ca="1" si="76"/>
        <v>0</v>
      </c>
      <c r="P310" s="68">
        <f t="shared" ca="1" si="77"/>
        <v>0</v>
      </c>
      <c r="Q310" s="68">
        <f t="shared" ca="1" si="78"/>
        <v>0</v>
      </c>
      <c r="R310" s="31">
        <f t="shared" ca="1" si="79"/>
        <v>3.705107576470635E-2</v>
      </c>
    </row>
    <row r="311" spans="1:18" x14ac:dyDescent="0.2">
      <c r="A311" s="76"/>
      <c r="B311" s="76"/>
      <c r="C311" s="76"/>
      <c r="D311" s="77">
        <f t="shared" si="65"/>
        <v>0</v>
      </c>
      <c r="E311" s="77">
        <f t="shared" si="66"/>
        <v>0</v>
      </c>
      <c r="F311" s="68">
        <f t="shared" si="67"/>
        <v>0</v>
      </c>
      <c r="G311" s="68">
        <f t="shared" si="68"/>
        <v>0</v>
      </c>
      <c r="H311" s="68">
        <f t="shared" si="69"/>
        <v>0</v>
      </c>
      <c r="I311" s="68">
        <f t="shared" si="70"/>
        <v>0</v>
      </c>
      <c r="J311" s="68">
        <f t="shared" si="71"/>
        <v>0</v>
      </c>
      <c r="K311" s="68">
        <f t="shared" si="72"/>
        <v>0</v>
      </c>
      <c r="L311" s="68">
        <f t="shared" si="73"/>
        <v>0</v>
      </c>
      <c r="M311" s="68">
        <f t="shared" ca="1" si="74"/>
        <v>-3.705107576470635E-2</v>
      </c>
      <c r="N311" s="68">
        <f t="shared" ca="1" si="75"/>
        <v>0</v>
      </c>
      <c r="O311" s="96">
        <f t="shared" ca="1" si="76"/>
        <v>0</v>
      </c>
      <c r="P311" s="68">
        <f t="shared" ca="1" si="77"/>
        <v>0</v>
      </c>
      <c r="Q311" s="68">
        <f t="shared" ca="1" si="78"/>
        <v>0</v>
      </c>
      <c r="R311" s="31">
        <f t="shared" ca="1" si="79"/>
        <v>3.705107576470635E-2</v>
      </c>
    </row>
    <row r="312" spans="1:18" x14ac:dyDescent="0.2">
      <c r="A312" s="76"/>
      <c r="B312" s="76"/>
      <c r="C312" s="76"/>
      <c r="D312" s="77">
        <f t="shared" si="65"/>
        <v>0</v>
      </c>
      <c r="E312" s="77">
        <f t="shared" si="66"/>
        <v>0</v>
      </c>
      <c r="F312" s="68">
        <f t="shared" si="67"/>
        <v>0</v>
      </c>
      <c r="G312" s="68">
        <f t="shared" si="68"/>
        <v>0</v>
      </c>
      <c r="H312" s="68">
        <f t="shared" si="69"/>
        <v>0</v>
      </c>
      <c r="I312" s="68">
        <f t="shared" si="70"/>
        <v>0</v>
      </c>
      <c r="J312" s="68">
        <f t="shared" si="71"/>
        <v>0</v>
      </c>
      <c r="K312" s="68">
        <f t="shared" si="72"/>
        <v>0</v>
      </c>
      <c r="L312" s="68">
        <f t="shared" si="73"/>
        <v>0</v>
      </c>
      <c r="M312" s="68">
        <f t="shared" ca="1" si="74"/>
        <v>-3.705107576470635E-2</v>
      </c>
      <c r="N312" s="68">
        <f t="shared" ca="1" si="75"/>
        <v>0</v>
      </c>
      <c r="O312" s="96">
        <f t="shared" ca="1" si="76"/>
        <v>0</v>
      </c>
      <c r="P312" s="68">
        <f t="shared" ca="1" si="77"/>
        <v>0</v>
      </c>
      <c r="Q312" s="68">
        <f t="shared" ca="1" si="78"/>
        <v>0</v>
      </c>
      <c r="R312" s="31">
        <f t="shared" ca="1" si="79"/>
        <v>3.705107576470635E-2</v>
      </c>
    </row>
    <row r="313" spans="1:18" x14ac:dyDescent="0.2">
      <c r="A313" s="76"/>
      <c r="B313" s="76"/>
      <c r="C313" s="76"/>
      <c r="D313" s="77">
        <f t="shared" si="65"/>
        <v>0</v>
      </c>
      <c r="E313" s="77">
        <f t="shared" si="66"/>
        <v>0</v>
      </c>
      <c r="F313" s="68">
        <f t="shared" si="67"/>
        <v>0</v>
      </c>
      <c r="G313" s="68">
        <f t="shared" si="68"/>
        <v>0</v>
      </c>
      <c r="H313" s="68">
        <f t="shared" si="69"/>
        <v>0</v>
      </c>
      <c r="I313" s="68">
        <f t="shared" si="70"/>
        <v>0</v>
      </c>
      <c r="J313" s="68">
        <f t="shared" si="71"/>
        <v>0</v>
      </c>
      <c r="K313" s="68">
        <f t="shared" si="72"/>
        <v>0</v>
      </c>
      <c r="L313" s="68">
        <f t="shared" si="73"/>
        <v>0</v>
      </c>
      <c r="M313" s="68">
        <f t="shared" ca="1" si="74"/>
        <v>-3.705107576470635E-2</v>
      </c>
      <c r="N313" s="68">
        <f t="shared" ca="1" si="75"/>
        <v>0</v>
      </c>
      <c r="O313" s="96">
        <f t="shared" ca="1" si="76"/>
        <v>0</v>
      </c>
      <c r="P313" s="68">
        <f t="shared" ca="1" si="77"/>
        <v>0</v>
      </c>
      <c r="Q313" s="68">
        <f t="shared" ca="1" si="78"/>
        <v>0</v>
      </c>
      <c r="R313" s="31">
        <f t="shared" ca="1" si="79"/>
        <v>3.705107576470635E-2</v>
      </c>
    </row>
    <row r="314" spans="1:18" x14ac:dyDescent="0.2">
      <c r="A314" s="76"/>
      <c r="B314" s="76"/>
      <c r="C314" s="76"/>
      <c r="D314" s="77">
        <f t="shared" si="65"/>
        <v>0</v>
      </c>
      <c r="E314" s="77">
        <f t="shared" si="66"/>
        <v>0</v>
      </c>
      <c r="F314" s="68">
        <f t="shared" si="67"/>
        <v>0</v>
      </c>
      <c r="G314" s="68">
        <f t="shared" si="68"/>
        <v>0</v>
      </c>
      <c r="H314" s="68">
        <f t="shared" si="69"/>
        <v>0</v>
      </c>
      <c r="I314" s="68">
        <f t="shared" si="70"/>
        <v>0</v>
      </c>
      <c r="J314" s="68">
        <f t="shared" si="71"/>
        <v>0</v>
      </c>
      <c r="K314" s="68">
        <f t="shared" si="72"/>
        <v>0</v>
      </c>
      <c r="L314" s="68">
        <f t="shared" si="73"/>
        <v>0</v>
      </c>
      <c r="M314" s="68">
        <f t="shared" ca="1" si="74"/>
        <v>-3.705107576470635E-2</v>
      </c>
      <c r="N314" s="68">
        <f t="shared" ca="1" si="75"/>
        <v>0</v>
      </c>
      <c r="O314" s="96">
        <f t="shared" ca="1" si="76"/>
        <v>0</v>
      </c>
      <c r="P314" s="68">
        <f t="shared" ca="1" si="77"/>
        <v>0</v>
      </c>
      <c r="Q314" s="68">
        <f t="shared" ca="1" si="78"/>
        <v>0</v>
      </c>
      <c r="R314" s="31">
        <f t="shared" ca="1" si="79"/>
        <v>3.705107576470635E-2</v>
      </c>
    </row>
    <row r="315" spans="1:18" x14ac:dyDescent="0.2">
      <c r="A315" s="76"/>
      <c r="B315" s="76"/>
      <c r="C315" s="76"/>
      <c r="D315" s="77">
        <f t="shared" si="65"/>
        <v>0</v>
      </c>
      <c r="E315" s="77">
        <f t="shared" si="66"/>
        <v>0</v>
      </c>
      <c r="F315" s="68">
        <f t="shared" si="67"/>
        <v>0</v>
      </c>
      <c r="G315" s="68">
        <f t="shared" si="68"/>
        <v>0</v>
      </c>
      <c r="H315" s="68">
        <f t="shared" si="69"/>
        <v>0</v>
      </c>
      <c r="I315" s="68">
        <f t="shared" si="70"/>
        <v>0</v>
      </c>
      <c r="J315" s="68">
        <f t="shared" si="71"/>
        <v>0</v>
      </c>
      <c r="K315" s="68">
        <f t="shared" si="72"/>
        <v>0</v>
      </c>
      <c r="L315" s="68">
        <f t="shared" si="73"/>
        <v>0</v>
      </c>
      <c r="M315" s="68">
        <f t="shared" ca="1" si="74"/>
        <v>-3.705107576470635E-2</v>
      </c>
      <c r="N315" s="68">
        <f t="shared" ca="1" si="75"/>
        <v>0</v>
      </c>
      <c r="O315" s="96">
        <f t="shared" ca="1" si="76"/>
        <v>0</v>
      </c>
      <c r="P315" s="68">
        <f t="shared" ca="1" si="77"/>
        <v>0</v>
      </c>
      <c r="Q315" s="68">
        <f t="shared" ca="1" si="78"/>
        <v>0</v>
      </c>
      <c r="R315" s="31">
        <f t="shared" ca="1" si="79"/>
        <v>3.705107576470635E-2</v>
      </c>
    </row>
    <row r="316" spans="1:18" x14ac:dyDescent="0.2">
      <c r="A316" s="76"/>
      <c r="B316" s="76"/>
      <c r="C316" s="76"/>
      <c r="D316" s="77">
        <f t="shared" si="65"/>
        <v>0</v>
      </c>
      <c r="E316" s="77">
        <f t="shared" si="66"/>
        <v>0</v>
      </c>
      <c r="F316" s="68">
        <f t="shared" si="67"/>
        <v>0</v>
      </c>
      <c r="G316" s="68">
        <f t="shared" si="68"/>
        <v>0</v>
      </c>
      <c r="H316" s="68">
        <f t="shared" si="69"/>
        <v>0</v>
      </c>
      <c r="I316" s="68">
        <f t="shared" si="70"/>
        <v>0</v>
      </c>
      <c r="J316" s="68">
        <f t="shared" si="71"/>
        <v>0</v>
      </c>
      <c r="K316" s="68">
        <f t="shared" si="72"/>
        <v>0</v>
      </c>
      <c r="L316" s="68">
        <f t="shared" si="73"/>
        <v>0</v>
      </c>
      <c r="M316" s="68">
        <f t="shared" ca="1" si="74"/>
        <v>-3.705107576470635E-2</v>
      </c>
      <c r="N316" s="68">
        <f t="shared" ca="1" si="75"/>
        <v>0</v>
      </c>
      <c r="O316" s="96">
        <f t="shared" ca="1" si="76"/>
        <v>0</v>
      </c>
      <c r="P316" s="68">
        <f t="shared" ca="1" si="77"/>
        <v>0</v>
      </c>
      <c r="Q316" s="68">
        <f t="shared" ca="1" si="78"/>
        <v>0</v>
      </c>
      <c r="R316" s="31">
        <f t="shared" ca="1" si="79"/>
        <v>3.705107576470635E-2</v>
      </c>
    </row>
    <row r="317" spans="1:18" x14ac:dyDescent="0.2">
      <c r="A317" s="76"/>
      <c r="B317" s="76"/>
      <c r="C317" s="76"/>
      <c r="D317" s="77">
        <f t="shared" si="65"/>
        <v>0</v>
      </c>
      <c r="E317" s="77">
        <f t="shared" si="66"/>
        <v>0</v>
      </c>
      <c r="F317" s="68">
        <f t="shared" si="67"/>
        <v>0</v>
      </c>
      <c r="G317" s="68">
        <f t="shared" si="68"/>
        <v>0</v>
      </c>
      <c r="H317" s="68">
        <f t="shared" si="69"/>
        <v>0</v>
      </c>
      <c r="I317" s="68">
        <f t="shared" si="70"/>
        <v>0</v>
      </c>
      <c r="J317" s="68">
        <f t="shared" si="71"/>
        <v>0</v>
      </c>
      <c r="K317" s="68">
        <f t="shared" si="72"/>
        <v>0</v>
      </c>
      <c r="L317" s="68">
        <f t="shared" si="73"/>
        <v>0</v>
      </c>
      <c r="M317" s="68">
        <f t="shared" ca="1" si="74"/>
        <v>-3.705107576470635E-2</v>
      </c>
      <c r="N317" s="68">
        <f t="shared" ca="1" si="75"/>
        <v>0</v>
      </c>
      <c r="O317" s="96">
        <f t="shared" ca="1" si="76"/>
        <v>0</v>
      </c>
      <c r="P317" s="68">
        <f t="shared" ca="1" si="77"/>
        <v>0</v>
      </c>
      <c r="Q317" s="68">
        <f t="shared" ca="1" si="78"/>
        <v>0</v>
      </c>
      <c r="R317" s="31">
        <f t="shared" ca="1" si="79"/>
        <v>3.705107576470635E-2</v>
      </c>
    </row>
    <row r="318" spans="1:18" x14ac:dyDescent="0.2">
      <c r="A318" s="76"/>
      <c r="B318" s="76"/>
      <c r="C318" s="76"/>
      <c r="D318" s="77">
        <f t="shared" si="65"/>
        <v>0</v>
      </c>
      <c r="E318" s="77">
        <f t="shared" si="66"/>
        <v>0</v>
      </c>
      <c r="F318" s="68">
        <f t="shared" si="67"/>
        <v>0</v>
      </c>
      <c r="G318" s="68">
        <f t="shared" si="68"/>
        <v>0</v>
      </c>
      <c r="H318" s="68">
        <f t="shared" si="69"/>
        <v>0</v>
      </c>
      <c r="I318" s="68">
        <f t="shared" si="70"/>
        <v>0</v>
      </c>
      <c r="J318" s="68">
        <f t="shared" si="71"/>
        <v>0</v>
      </c>
      <c r="K318" s="68">
        <f t="shared" si="72"/>
        <v>0</v>
      </c>
      <c r="L318" s="68">
        <f t="shared" si="73"/>
        <v>0</v>
      </c>
      <c r="M318" s="68">
        <f t="shared" ca="1" si="74"/>
        <v>-3.705107576470635E-2</v>
      </c>
      <c r="N318" s="68">
        <f t="shared" ca="1" si="75"/>
        <v>0</v>
      </c>
      <c r="O318" s="96">
        <f t="shared" ca="1" si="76"/>
        <v>0</v>
      </c>
      <c r="P318" s="68">
        <f t="shared" ca="1" si="77"/>
        <v>0</v>
      </c>
      <c r="Q318" s="68">
        <f t="shared" ca="1" si="78"/>
        <v>0</v>
      </c>
      <c r="R318" s="31">
        <f t="shared" ca="1" si="79"/>
        <v>3.705107576470635E-2</v>
      </c>
    </row>
    <row r="319" spans="1:18" x14ac:dyDescent="0.2">
      <c r="A319" s="76"/>
      <c r="B319" s="76"/>
      <c r="C319" s="76"/>
      <c r="D319" s="77">
        <f t="shared" si="65"/>
        <v>0</v>
      </c>
      <c r="E319" s="77">
        <f t="shared" si="66"/>
        <v>0</v>
      </c>
      <c r="F319" s="68">
        <f t="shared" si="67"/>
        <v>0</v>
      </c>
      <c r="G319" s="68">
        <f t="shared" si="68"/>
        <v>0</v>
      </c>
      <c r="H319" s="68">
        <f t="shared" si="69"/>
        <v>0</v>
      </c>
      <c r="I319" s="68">
        <f t="shared" si="70"/>
        <v>0</v>
      </c>
      <c r="J319" s="68">
        <f t="shared" si="71"/>
        <v>0</v>
      </c>
      <c r="K319" s="68">
        <f t="shared" si="72"/>
        <v>0</v>
      </c>
      <c r="L319" s="68">
        <f t="shared" si="73"/>
        <v>0</v>
      </c>
      <c r="M319" s="68">
        <f t="shared" ca="1" si="74"/>
        <v>-3.705107576470635E-2</v>
      </c>
      <c r="N319" s="68">
        <f t="shared" ca="1" si="75"/>
        <v>0</v>
      </c>
      <c r="O319" s="96">
        <f t="shared" ca="1" si="76"/>
        <v>0</v>
      </c>
      <c r="P319" s="68">
        <f t="shared" ca="1" si="77"/>
        <v>0</v>
      </c>
      <c r="Q319" s="68">
        <f t="shared" ca="1" si="78"/>
        <v>0</v>
      </c>
      <c r="R319" s="31">
        <f t="shared" ca="1" si="79"/>
        <v>3.705107576470635E-2</v>
      </c>
    </row>
    <row r="320" spans="1:18" x14ac:dyDescent="0.2">
      <c r="A320" s="76"/>
      <c r="B320" s="76"/>
      <c r="C320" s="76"/>
      <c r="D320" s="77">
        <f t="shared" si="65"/>
        <v>0</v>
      </c>
      <c r="E320" s="77">
        <f t="shared" si="66"/>
        <v>0</v>
      </c>
      <c r="F320" s="68">
        <f t="shared" si="67"/>
        <v>0</v>
      </c>
      <c r="G320" s="68">
        <f t="shared" si="68"/>
        <v>0</v>
      </c>
      <c r="H320" s="68">
        <f t="shared" si="69"/>
        <v>0</v>
      </c>
      <c r="I320" s="68">
        <f t="shared" si="70"/>
        <v>0</v>
      </c>
      <c r="J320" s="68">
        <f t="shared" si="71"/>
        <v>0</v>
      </c>
      <c r="K320" s="68">
        <f t="shared" si="72"/>
        <v>0</v>
      </c>
      <c r="L320" s="68">
        <f t="shared" si="73"/>
        <v>0</v>
      </c>
      <c r="M320" s="68">
        <f t="shared" ca="1" si="74"/>
        <v>-3.705107576470635E-2</v>
      </c>
      <c r="N320" s="68">
        <f t="shared" ca="1" si="75"/>
        <v>0</v>
      </c>
      <c r="O320" s="96">
        <f t="shared" ca="1" si="76"/>
        <v>0</v>
      </c>
      <c r="P320" s="68">
        <f t="shared" ca="1" si="77"/>
        <v>0</v>
      </c>
      <c r="Q320" s="68">
        <f t="shared" ca="1" si="78"/>
        <v>0</v>
      </c>
      <c r="R320" s="31">
        <f t="shared" ca="1" si="79"/>
        <v>3.705107576470635E-2</v>
      </c>
    </row>
    <row r="321" spans="1:18" x14ac:dyDescent="0.2">
      <c r="A321" s="76"/>
      <c r="B321" s="76"/>
      <c r="C321" s="76"/>
      <c r="D321" s="77">
        <f t="shared" si="65"/>
        <v>0</v>
      </c>
      <c r="E321" s="77">
        <f t="shared" si="66"/>
        <v>0</v>
      </c>
      <c r="F321" s="68">
        <f t="shared" si="67"/>
        <v>0</v>
      </c>
      <c r="G321" s="68">
        <f t="shared" si="68"/>
        <v>0</v>
      </c>
      <c r="H321" s="68">
        <f t="shared" si="69"/>
        <v>0</v>
      </c>
      <c r="I321" s="68">
        <f t="shared" si="70"/>
        <v>0</v>
      </c>
      <c r="J321" s="68">
        <f t="shared" si="71"/>
        <v>0</v>
      </c>
      <c r="K321" s="68">
        <f t="shared" si="72"/>
        <v>0</v>
      </c>
      <c r="L321" s="68">
        <f t="shared" si="73"/>
        <v>0</v>
      </c>
      <c r="M321" s="68">
        <f t="shared" ca="1" si="74"/>
        <v>-3.705107576470635E-2</v>
      </c>
      <c r="N321" s="68">
        <f t="shared" ca="1" si="75"/>
        <v>0</v>
      </c>
      <c r="O321" s="96">
        <f t="shared" ca="1" si="76"/>
        <v>0</v>
      </c>
      <c r="P321" s="68">
        <f t="shared" ca="1" si="77"/>
        <v>0</v>
      </c>
      <c r="Q321" s="68">
        <f t="shared" ca="1" si="78"/>
        <v>0</v>
      </c>
      <c r="R321" s="31">
        <f t="shared" ca="1" si="79"/>
        <v>3.705107576470635E-2</v>
      </c>
    </row>
    <row r="322" spans="1:18" x14ac:dyDescent="0.2">
      <c r="A322" s="76"/>
      <c r="B322" s="76"/>
      <c r="C322" s="76"/>
      <c r="D322" s="77">
        <f t="shared" si="65"/>
        <v>0</v>
      </c>
      <c r="E322" s="77">
        <f t="shared" si="66"/>
        <v>0</v>
      </c>
      <c r="F322" s="68">
        <f t="shared" si="67"/>
        <v>0</v>
      </c>
      <c r="G322" s="68">
        <f t="shared" si="68"/>
        <v>0</v>
      </c>
      <c r="H322" s="68">
        <f t="shared" si="69"/>
        <v>0</v>
      </c>
      <c r="I322" s="68">
        <f t="shared" si="70"/>
        <v>0</v>
      </c>
      <c r="J322" s="68">
        <f t="shared" si="71"/>
        <v>0</v>
      </c>
      <c r="K322" s="68">
        <f t="shared" si="72"/>
        <v>0</v>
      </c>
      <c r="L322" s="68">
        <f t="shared" si="73"/>
        <v>0</v>
      </c>
      <c r="M322" s="68">
        <f t="shared" ca="1" si="74"/>
        <v>-3.705107576470635E-2</v>
      </c>
      <c r="N322" s="68">
        <f t="shared" ca="1" si="75"/>
        <v>0</v>
      </c>
      <c r="O322" s="96">
        <f t="shared" ca="1" si="76"/>
        <v>0</v>
      </c>
      <c r="P322" s="68">
        <f t="shared" ca="1" si="77"/>
        <v>0</v>
      </c>
      <c r="Q322" s="68">
        <f t="shared" ca="1" si="78"/>
        <v>0</v>
      </c>
      <c r="R322" s="31">
        <f t="shared" ca="1" si="79"/>
        <v>3.705107576470635E-2</v>
      </c>
    </row>
    <row r="323" spans="1:18" x14ac:dyDescent="0.2">
      <c r="A323" s="76"/>
      <c r="B323" s="76"/>
      <c r="C323" s="76"/>
      <c r="D323" s="77">
        <f t="shared" si="65"/>
        <v>0</v>
      </c>
      <c r="E323" s="77">
        <f t="shared" si="66"/>
        <v>0</v>
      </c>
      <c r="F323" s="68">
        <f t="shared" si="67"/>
        <v>0</v>
      </c>
      <c r="G323" s="68">
        <f t="shared" si="68"/>
        <v>0</v>
      </c>
      <c r="H323" s="68">
        <f t="shared" si="69"/>
        <v>0</v>
      </c>
      <c r="I323" s="68">
        <f t="shared" si="70"/>
        <v>0</v>
      </c>
      <c r="J323" s="68">
        <f t="shared" si="71"/>
        <v>0</v>
      </c>
      <c r="K323" s="68">
        <f t="shared" si="72"/>
        <v>0</v>
      </c>
      <c r="L323" s="68">
        <f t="shared" si="73"/>
        <v>0</v>
      </c>
      <c r="M323" s="68">
        <f t="shared" ca="1" si="74"/>
        <v>-3.705107576470635E-2</v>
      </c>
      <c r="N323" s="68">
        <f t="shared" ca="1" si="75"/>
        <v>0</v>
      </c>
      <c r="O323" s="96">
        <f t="shared" ca="1" si="76"/>
        <v>0</v>
      </c>
      <c r="P323" s="68">
        <f t="shared" ca="1" si="77"/>
        <v>0</v>
      </c>
      <c r="Q323" s="68">
        <f t="shared" ca="1" si="78"/>
        <v>0</v>
      </c>
      <c r="R323" s="31">
        <f t="shared" ca="1" si="79"/>
        <v>3.705107576470635E-2</v>
      </c>
    </row>
    <row r="324" spans="1:18" x14ac:dyDescent="0.2">
      <c r="A324" s="76"/>
      <c r="B324" s="76"/>
      <c r="C324" s="76"/>
      <c r="D324" s="77">
        <f t="shared" si="65"/>
        <v>0</v>
      </c>
      <c r="E324" s="77">
        <f t="shared" si="66"/>
        <v>0</v>
      </c>
      <c r="F324" s="68">
        <f t="shared" si="67"/>
        <v>0</v>
      </c>
      <c r="G324" s="68">
        <f t="shared" si="68"/>
        <v>0</v>
      </c>
      <c r="H324" s="68">
        <f t="shared" si="69"/>
        <v>0</v>
      </c>
      <c r="I324" s="68">
        <f t="shared" si="70"/>
        <v>0</v>
      </c>
      <c r="J324" s="68">
        <f t="shared" si="71"/>
        <v>0</v>
      </c>
      <c r="K324" s="68">
        <f t="shared" si="72"/>
        <v>0</v>
      </c>
      <c r="L324" s="68">
        <f t="shared" si="73"/>
        <v>0</v>
      </c>
      <c r="M324" s="68">
        <f t="shared" ca="1" si="74"/>
        <v>-3.705107576470635E-2</v>
      </c>
      <c r="N324" s="68">
        <f t="shared" ca="1" si="75"/>
        <v>0</v>
      </c>
      <c r="O324" s="96">
        <f t="shared" ca="1" si="76"/>
        <v>0</v>
      </c>
      <c r="P324" s="68">
        <f t="shared" ca="1" si="77"/>
        <v>0</v>
      </c>
      <c r="Q324" s="68">
        <f t="shared" ca="1" si="78"/>
        <v>0</v>
      </c>
      <c r="R324" s="31">
        <f t="shared" ca="1" si="79"/>
        <v>3.705107576470635E-2</v>
      </c>
    </row>
    <row r="325" spans="1:18" x14ac:dyDescent="0.2">
      <c r="A325" s="76"/>
      <c r="B325" s="76"/>
      <c r="C325" s="76"/>
      <c r="D325" s="77">
        <f t="shared" si="65"/>
        <v>0</v>
      </c>
      <c r="E325" s="77">
        <f t="shared" si="66"/>
        <v>0</v>
      </c>
      <c r="F325" s="68">
        <f t="shared" si="67"/>
        <v>0</v>
      </c>
      <c r="G325" s="68">
        <f t="shared" si="68"/>
        <v>0</v>
      </c>
      <c r="H325" s="68">
        <f t="shared" si="69"/>
        <v>0</v>
      </c>
      <c r="I325" s="68">
        <f t="shared" si="70"/>
        <v>0</v>
      </c>
      <c r="J325" s="68">
        <f t="shared" si="71"/>
        <v>0</v>
      </c>
      <c r="K325" s="68">
        <f t="shared" si="72"/>
        <v>0</v>
      </c>
      <c r="L325" s="68">
        <f t="shared" si="73"/>
        <v>0</v>
      </c>
      <c r="M325" s="68">
        <f t="shared" ca="1" si="74"/>
        <v>-3.705107576470635E-2</v>
      </c>
      <c r="N325" s="68">
        <f t="shared" ca="1" si="75"/>
        <v>0</v>
      </c>
      <c r="O325" s="96">
        <f t="shared" ca="1" si="76"/>
        <v>0</v>
      </c>
      <c r="P325" s="68">
        <f t="shared" ca="1" si="77"/>
        <v>0</v>
      </c>
      <c r="Q325" s="68">
        <f t="shared" ca="1" si="78"/>
        <v>0</v>
      </c>
      <c r="R325" s="31">
        <f t="shared" ca="1" si="79"/>
        <v>3.705107576470635E-2</v>
      </c>
    </row>
    <row r="326" spans="1:18" x14ac:dyDescent="0.2">
      <c r="A326" s="76"/>
      <c r="B326" s="76"/>
      <c r="C326" s="76"/>
      <c r="D326" s="77">
        <f t="shared" si="65"/>
        <v>0</v>
      </c>
      <c r="E326" s="77">
        <f t="shared" si="66"/>
        <v>0</v>
      </c>
      <c r="F326" s="68">
        <f t="shared" si="67"/>
        <v>0</v>
      </c>
      <c r="G326" s="68">
        <f t="shared" si="68"/>
        <v>0</v>
      </c>
      <c r="H326" s="68">
        <f t="shared" si="69"/>
        <v>0</v>
      </c>
      <c r="I326" s="68">
        <f t="shared" si="70"/>
        <v>0</v>
      </c>
      <c r="J326" s="68">
        <f t="shared" si="71"/>
        <v>0</v>
      </c>
      <c r="K326" s="68">
        <f t="shared" si="72"/>
        <v>0</v>
      </c>
      <c r="L326" s="68">
        <f t="shared" si="73"/>
        <v>0</v>
      </c>
      <c r="M326" s="68">
        <f t="shared" ca="1" si="74"/>
        <v>-3.705107576470635E-2</v>
      </c>
      <c r="N326" s="68">
        <f t="shared" ca="1" si="75"/>
        <v>0</v>
      </c>
      <c r="O326" s="96">
        <f t="shared" ca="1" si="76"/>
        <v>0</v>
      </c>
      <c r="P326" s="68">
        <f t="shared" ca="1" si="77"/>
        <v>0</v>
      </c>
      <c r="Q326" s="68">
        <f t="shared" ca="1" si="78"/>
        <v>0</v>
      </c>
      <c r="R326" s="31">
        <f t="shared" ca="1" si="79"/>
        <v>3.705107576470635E-2</v>
      </c>
    </row>
    <row r="327" spans="1:18" x14ac:dyDescent="0.2">
      <c r="A327" s="76"/>
      <c r="B327" s="76"/>
      <c r="C327" s="76"/>
      <c r="D327" s="77">
        <f t="shared" si="65"/>
        <v>0</v>
      </c>
      <c r="E327" s="77">
        <f t="shared" si="66"/>
        <v>0</v>
      </c>
      <c r="F327" s="68">
        <f t="shared" si="67"/>
        <v>0</v>
      </c>
      <c r="G327" s="68">
        <f t="shared" si="68"/>
        <v>0</v>
      </c>
      <c r="H327" s="68">
        <f t="shared" si="69"/>
        <v>0</v>
      </c>
      <c r="I327" s="68">
        <f t="shared" si="70"/>
        <v>0</v>
      </c>
      <c r="J327" s="68">
        <f t="shared" si="71"/>
        <v>0</v>
      </c>
      <c r="K327" s="68">
        <f t="shared" si="72"/>
        <v>0</v>
      </c>
      <c r="L327" s="68">
        <f t="shared" si="73"/>
        <v>0</v>
      </c>
      <c r="M327" s="68">
        <f t="shared" ca="1" si="74"/>
        <v>-3.705107576470635E-2</v>
      </c>
      <c r="N327" s="68">
        <f t="shared" ca="1" si="75"/>
        <v>0</v>
      </c>
      <c r="O327" s="96">
        <f t="shared" ca="1" si="76"/>
        <v>0</v>
      </c>
      <c r="P327" s="68">
        <f t="shared" ca="1" si="77"/>
        <v>0</v>
      </c>
      <c r="Q327" s="68">
        <f t="shared" ca="1" si="78"/>
        <v>0</v>
      </c>
      <c r="R327" s="31">
        <f t="shared" ca="1" si="79"/>
        <v>3.705107576470635E-2</v>
      </c>
    </row>
    <row r="328" spans="1:18" x14ac:dyDescent="0.2">
      <c r="A328" s="76"/>
      <c r="B328" s="76"/>
      <c r="C328" s="76"/>
      <c r="D328" s="77">
        <f t="shared" si="65"/>
        <v>0</v>
      </c>
      <c r="E328" s="77">
        <f t="shared" si="66"/>
        <v>0</v>
      </c>
      <c r="F328" s="68">
        <f t="shared" si="67"/>
        <v>0</v>
      </c>
      <c r="G328" s="68">
        <f t="shared" si="68"/>
        <v>0</v>
      </c>
      <c r="H328" s="68">
        <f t="shared" si="69"/>
        <v>0</v>
      </c>
      <c r="I328" s="68">
        <f t="shared" si="70"/>
        <v>0</v>
      </c>
      <c r="J328" s="68">
        <f t="shared" si="71"/>
        <v>0</v>
      </c>
      <c r="K328" s="68">
        <f t="shared" si="72"/>
        <v>0</v>
      </c>
      <c r="L328" s="68">
        <f t="shared" si="73"/>
        <v>0</v>
      </c>
      <c r="M328" s="68">
        <f t="shared" ca="1" si="74"/>
        <v>-3.705107576470635E-2</v>
      </c>
      <c r="N328" s="68">
        <f t="shared" ca="1" si="75"/>
        <v>0</v>
      </c>
      <c r="O328" s="96">
        <f t="shared" ca="1" si="76"/>
        <v>0</v>
      </c>
      <c r="P328" s="68">
        <f t="shared" ca="1" si="77"/>
        <v>0</v>
      </c>
      <c r="Q328" s="68">
        <f t="shared" ca="1" si="78"/>
        <v>0</v>
      </c>
      <c r="R328" s="31">
        <f t="shared" ca="1" si="79"/>
        <v>3.705107576470635E-2</v>
      </c>
    </row>
    <row r="329" spans="1:18" x14ac:dyDescent="0.2">
      <c r="A329" s="76"/>
      <c r="B329" s="76"/>
      <c r="C329" s="76"/>
      <c r="D329" s="77">
        <f t="shared" si="65"/>
        <v>0</v>
      </c>
      <c r="E329" s="77">
        <f t="shared" si="66"/>
        <v>0</v>
      </c>
      <c r="F329" s="68">
        <f t="shared" si="67"/>
        <v>0</v>
      </c>
      <c r="G329" s="68">
        <f t="shared" si="68"/>
        <v>0</v>
      </c>
      <c r="H329" s="68">
        <f t="shared" si="69"/>
        <v>0</v>
      </c>
      <c r="I329" s="68">
        <f t="shared" si="70"/>
        <v>0</v>
      </c>
      <c r="J329" s="68">
        <f t="shared" si="71"/>
        <v>0</v>
      </c>
      <c r="K329" s="68">
        <f t="shared" si="72"/>
        <v>0</v>
      </c>
      <c r="L329" s="68">
        <f t="shared" si="73"/>
        <v>0</v>
      </c>
      <c r="M329" s="68">
        <f t="shared" ca="1" si="74"/>
        <v>-3.705107576470635E-2</v>
      </c>
      <c r="N329" s="68">
        <f t="shared" ca="1" si="75"/>
        <v>0</v>
      </c>
      <c r="O329" s="96">
        <f t="shared" ca="1" si="76"/>
        <v>0</v>
      </c>
      <c r="P329" s="68">
        <f t="shared" ca="1" si="77"/>
        <v>0</v>
      </c>
      <c r="Q329" s="68">
        <f t="shared" ca="1" si="78"/>
        <v>0</v>
      </c>
      <c r="R329" s="31">
        <f t="shared" ca="1" si="79"/>
        <v>3.705107576470635E-2</v>
      </c>
    </row>
    <row r="330" spans="1:18" x14ac:dyDescent="0.2">
      <c r="A330" s="76"/>
      <c r="B330" s="76"/>
      <c r="C330" s="76"/>
      <c r="D330" s="77">
        <f t="shared" si="65"/>
        <v>0</v>
      </c>
      <c r="E330" s="77">
        <f t="shared" si="66"/>
        <v>0</v>
      </c>
      <c r="F330" s="68">
        <f t="shared" si="67"/>
        <v>0</v>
      </c>
      <c r="G330" s="68">
        <f t="shared" si="68"/>
        <v>0</v>
      </c>
      <c r="H330" s="68">
        <f t="shared" si="69"/>
        <v>0</v>
      </c>
      <c r="I330" s="68">
        <f t="shared" si="70"/>
        <v>0</v>
      </c>
      <c r="J330" s="68">
        <f t="shared" si="71"/>
        <v>0</v>
      </c>
      <c r="K330" s="68">
        <f t="shared" si="72"/>
        <v>0</v>
      </c>
      <c r="L330" s="68">
        <f t="shared" si="73"/>
        <v>0</v>
      </c>
      <c r="M330" s="68">
        <f t="shared" ca="1" si="74"/>
        <v>-3.705107576470635E-2</v>
      </c>
      <c r="N330" s="68">
        <f t="shared" ca="1" si="75"/>
        <v>0</v>
      </c>
      <c r="O330" s="96">
        <f t="shared" ca="1" si="76"/>
        <v>0</v>
      </c>
      <c r="P330" s="68">
        <f t="shared" ca="1" si="77"/>
        <v>0</v>
      </c>
      <c r="Q330" s="68">
        <f t="shared" ca="1" si="78"/>
        <v>0</v>
      </c>
      <c r="R330" s="31">
        <f t="shared" ca="1" si="79"/>
        <v>3.705107576470635E-2</v>
      </c>
    </row>
    <row r="331" spans="1:18" x14ac:dyDescent="0.2">
      <c r="A331" s="76"/>
      <c r="B331" s="76"/>
      <c r="C331" s="76"/>
      <c r="D331" s="77">
        <f t="shared" si="65"/>
        <v>0</v>
      </c>
      <c r="E331" s="77">
        <f t="shared" si="66"/>
        <v>0</v>
      </c>
      <c r="F331" s="68">
        <f t="shared" si="67"/>
        <v>0</v>
      </c>
      <c r="G331" s="68">
        <f t="shared" si="68"/>
        <v>0</v>
      </c>
      <c r="H331" s="68">
        <f t="shared" si="69"/>
        <v>0</v>
      </c>
      <c r="I331" s="68">
        <f t="shared" si="70"/>
        <v>0</v>
      </c>
      <c r="J331" s="68">
        <f t="shared" si="71"/>
        <v>0</v>
      </c>
      <c r="K331" s="68">
        <f t="shared" si="72"/>
        <v>0</v>
      </c>
      <c r="L331" s="68">
        <f t="shared" si="73"/>
        <v>0</v>
      </c>
      <c r="M331" s="68">
        <f t="shared" ca="1" si="74"/>
        <v>-3.705107576470635E-2</v>
      </c>
      <c r="N331" s="68">
        <f t="shared" ca="1" si="75"/>
        <v>0</v>
      </c>
      <c r="O331" s="96">
        <f t="shared" ca="1" si="76"/>
        <v>0</v>
      </c>
      <c r="P331" s="68">
        <f t="shared" ca="1" si="77"/>
        <v>0</v>
      </c>
      <c r="Q331" s="68">
        <f t="shared" ca="1" si="78"/>
        <v>0</v>
      </c>
      <c r="R331" s="31">
        <f t="shared" ca="1" si="79"/>
        <v>3.705107576470635E-2</v>
      </c>
    </row>
    <row r="332" spans="1:18" x14ac:dyDescent="0.2">
      <c r="A332" s="76"/>
      <c r="B332" s="76"/>
      <c r="C332" s="76"/>
      <c r="D332" s="77">
        <f t="shared" si="65"/>
        <v>0</v>
      </c>
      <c r="E332" s="77">
        <f t="shared" si="66"/>
        <v>0</v>
      </c>
      <c r="F332" s="68">
        <f t="shared" si="67"/>
        <v>0</v>
      </c>
      <c r="G332" s="68">
        <f t="shared" si="68"/>
        <v>0</v>
      </c>
      <c r="H332" s="68">
        <f t="shared" si="69"/>
        <v>0</v>
      </c>
      <c r="I332" s="68">
        <f t="shared" si="70"/>
        <v>0</v>
      </c>
      <c r="J332" s="68">
        <f t="shared" si="71"/>
        <v>0</v>
      </c>
      <c r="K332" s="68">
        <f t="shared" si="72"/>
        <v>0</v>
      </c>
      <c r="L332" s="68">
        <f t="shared" si="73"/>
        <v>0</v>
      </c>
      <c r="M332" s="68">
        <f t="shared" ca="1" si="74"/>
        <v>-3.705107576470635E-2</v>
      </c>
      <c r="N332" s="68">
        <f t="shared" ca="1" si="75"/>
        <v>0</v>
      </c>
      <c r="O332" s="96">
        <f t="shared" ca="1" si="76"/>
        <v>0</v>
      </c>
      <c r="P332" s="68">
        <f t="shared" ca="1" si="77"/>
        <v>0</v>
      </c>
      <c r="Q332" s="68">
        <f t="shared" ca="1" si="78"/>
        <v>0</v>
      </c>
      <c r="R332" s="31">
        <f t="shared" ca="1" si="79"/>
        <v>3.705107576470635E-2</v>
      </c>
    </row>
    <row r="333" spans="1:18" x14ac:dyDescent="0.2">
      <c r="A333" s="76"/>
      <c r="B333" s="76"/>
      <c r="C333" s="76"/>
      <c r="D333" s="77">
        <f t="shared" si="65"/>
        <v>0</v>
      </c>
      <c r="E333" s="77">
        <f t="shared" si="66"/>
        <v>0</v>
      </c>
      <c r="F333" s="68">
        <f t="shared" si="67"/>
        <v>0</v>
      </c>
      <c r="G333" s="68">
        <f t="shared" si="68"/>
        <v>0</v>
      </c>
      <c r="H333" s="68">
        <f t="shared" si="69"/>
        <v>0</v>
      </c>
      <c r="I333" s="68">
        <f t="shared" si="70"/>
        <v>0</v>
      </c>
      <c r="J333" s="68">
        <f t="shared" si="71"/>
        <v>0</v>
      </c>
      <c r="K333" s="68">
        <f t="shared" si="72"/>
        <v>0</v>
      </c>
      <c r="L333" s="68">
        <f t="shared" si="73"/>
        <v>0</v>
      </c>
      <c r="M333" s="68">
        <f t="shared" ca="1" si="74"/>
        <v>-3.705107576470635E-2</v>
      </c>
      <c r="N333" s="68">
        <f t="shared" ca="1" si="75"/>
        <v>0</v>
      </c>
      <c r="O333" s="96">
        <f t="shared" ca="1" si="76"/>
        <v>0</v>
      </c>
      <c r="P333" s="68">
        <f t="shared" ca="1" si="77"/>
        <v>0</v>
      </c>
      <c r="Q333" s="68">
        <f t="shared" ca="1" si="78"/>
        <v>0</v>
      </c>
      <c r="R333" s="31">
        <f t="shared" ca="1" si="79"/>
        <v>3.705107576470635E-2</v>
      </c>
    </row>
    <row r="334" spans="1:18" x14ac:dyDescent="0.2">
      <c r="A334" s="76"/>
      <c r="B334" s="76"/>
      <c r="C334" s="76"/>
      <c r="D334" s="77">
        <f t="shared" si="65"/>
        <v>0</v>
      </c>
      <c r="E334" s="77">
        <f t="shared" si="66"/>
        <v>0</v>
      </c>
      <c r="F334" s="68">
        <f t="shared" si="67"/>
        <v>0</v>
      </c>
      <c r="G334" s="68">
        <f t="shared" si="68"/>
        <v>0</v>
      </c>
      <c r="H334" s="68">
        <f t="shared" si="69"/>
        <v>0</v>
      </c>
      <c r="I334" s="68">
        <f t="shared" si="70"/>
        <v>0</v>
      </c>
      <c r="J334" s="68">
        <f t="shared" si="71"/>
        <v>0</v>
      </c>
      <c r="K334" s="68">
        <f t="shared" si="72"/>
        <v>0</v>
      </c>
      <c r="L334" s="68">
        <f t="shared" si="73"/>
        <v>0</v>
      </c>
      <c r="M334" s="68">
        <f t="shared" ca="1" si="74"/>
        <v>-3.705107576470635E-2</v>
      </c>
      <c r="N334" s="68">
        <f t="shared" ca="1" si="75"/>
        <v>0</v>
      </c>
      <c r="O334" s="96">
        <f t="shared" ca="1" si="76"/>
        <v>0</v>
      </c>
      <c r="P334" s="68">
        <f t="shared" ca="1" si="77"/>
        <v>0</v>
      </c>
      <c r="Q334" s="68">
        <f t="shared" ca="1" si="78"/>
        <v>0</v>
      </c>
      <c r="R334" s="31">
        <f t="shared" ca="1" si="79"/>
        <v>3.705107576470635E-2</v>
      </c>
    </row>
    <row r="335" spans="1:18" x14ac:dyDescent="0.2">
      <c r="A335" s="76"/>
      <c r="B335" s="76"/>
      <c r="C335" s="76"/>
      <c r="D335" s="77">
        <f t="shared" si="65"/>
        <v>0</v>
      </c>
      <c r="E335" s="77">
        <f t="shared" si="66"/>
        <v>0</v>
      </c>
      <c r="F335" s="68">
        <f t="shared" si="67"/>
        <v>0</v>
      </c>
      <c r="G335" s="68">
        <f t="shared" si="68"/>
        <v>0</v>
      </c>
      <c r="H335" s="68">
        <f t="shared" si="69"/>
        <v>0</v>
      </c>
      <c r="I335" s="68">
        <f t="shared" si="70"/>
        <v>0</v>
      </c>
      <c r="J335" s="68">
        <f t="shared" si="71"/>
        <v>0</v>
      </c>
      <c r="K335" s="68">
        <f t="shared" si="72"/>
        <v>0</v>
      </c>
      <c r="L335" s="68">
        <f t="shared" si="73"/>
        <v>0</v>
      </c>
      <c r="M335" s="68">
        <f t="shared" ca="1" si="74"/>
        <v>-3.705107576470635E-2</v>
      </c>
      <c r="N335" s="68">
        <f t="shared" ca="1" si="75"/>
        <v>0</v>
      </c>
      <c r="O335" s="96">
        <f t="shared" ca="1" si="76"/>
        <v>0</v>
      </c>
      <c r="P335" s="68">
        <f t="shared" ca="1" si="77"/>
        <v>0</v>
      </c>
      <c r="Q335" s="68">
        <f t="shared" ca="1" si="78"/>
        <v>0</v>
      </c>
      <c r="R335" s="31">
        <f t="shared" ca="1" si="79"/>
        <v>3.705107576470635E-2</v>
      </c>
    </row>
  </sheetData>
  <phoneticPr fontId="11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7"/>
  </sheetPr>
  <dimension ref="A1:V1531"/>
  <sheetViews>
    <sheetView workbookViewId="0"/>
  </sheetViews>
  <sheetFormatPr defaultRowHeight="12.75" x14ac:dyDescent="0.2"/>
  <cols>
    <col min="1" max="1" width="14.85546875" customWidth="1"/>
    <col min="2" max="2" width="4.5703125" style="11" customWidth="1"/>
    <col min="3" max="3" width="13.28515625" customWidth="1"/>
    <col min="4" max="4" width="9.5703125" customWidth="1"/>
    <col min="5" max="5" width="11.140625" customWidth="1"/>
    <col min="6" max="6" width="9.42578125" customWidth="1"/>
    <col min="7" max="7" width="9.5703125" customWidth="1"/>
    <col min="9" max="9" width="8.42578125" customWidth="1"/>
    <col min="16" max="16" width="9.5703125" bestFit="1" customWidth="1"/>
    <col min="17" max="17" width="10.7109375" customWidth="1"/>
  </cols>
  <sheetData>
    <row r="1" spans="1:22" ht="21" thickBot="1" x14ac:dyDescent="0.35">
      <c r="A1" s="21" t="s">
        <v>68</v>
      </c>
      <c r="U1" s="74" t="s">
        <v>18</v>
      </c>
      <c r="V1" s="74" t="s">
        <v>172</v>
      </c>
    </row>
    <row r="2" spans="1:22" x14ac:dyDescent="0.2">
      <c r="A2" t="s">
        <v>26</v>
      </c>
      <c r="B2" s="11" t="s">
        <v>2</v>
      </c>
      <c r="C2" s="9"/>
      <c r="U2">
        <v>-36000</v>
      </c>
      <c r="V2" s="7">
        <f t="shared" ref="V2:V23" si="0">+D$11+D$12*U2+D$13*U2^2</f>
        <v>-0.77995970652488689</v>
      </c>
    </row>
    <row r="3" spans="1:22" ht="13.5" thickBot="1" x14ac:dyDescent="0.25">
      <c r="A3" s="119" t="s">
        <v>173</v>
      </c>
      <c r="U3">
        <v>-34000</v>
      </c>
      <c r="V3" s="7">
        <f t="shared" si="0"/>
        <v>-0.69291739398780705</v>
      </c>
    </row>
    <row r="4" spans="1:22" ht="14.25" thickTop="1" thickBot="1" x14ac:dyDescent="0.25">
      <c r="A4" s="8" t="s">
        <v>27</v>
      </c>
      <c r="C4" s="2">
        <v>24454.416000000001</v>
      </c>
      <c r="D4" s="3">
        <v>0.98343080000000005</v>
      </c>
      <c r="U4">
        <v>-32000</v>
      </c>
      <c r="V4" s="7">
        <f t="shared" si="0"/>
        <v>-0.61101770156167134</v>
      </c>
    </row>
    <row r="5" spans="1:22" x14ac:dyDescent="0.2">
      <c r="U5">
        <v>-30000</v>
      </c>
      <c r="V5" s="7">
        <f t="shared" si="0"/>
        <v>-0.53426062924647977</v>
      </c>
    </row>
    <row r="6" spans="1:22" x14ac:dyDescent="0.2">
      <c r="A6" s="8" t="s">
        <v>28</v>
      </c>
      <c r="U6">
        <v>-28000</v>
      </c>
      <c r="V6" s="7">
        <f t="shared" si="0"/>
        <v>-0.46264617704223243</v>
      </c>
    </row>
    <row r="7" spans="1:22" x14ac:dyDescent="0.2">
      <c r="A7" t="s">
        <v>4</v>
      </c>
      <c r="C7">
        <v>49265.258699999998</v>
      </c>
      <c r="D7" s="1" t="s">
        <v>5</v>
      </c>
      <c r="U7">
        <v>-26000</v>
      </c>
      <c r="V7" s="7">
        <f t="shared" si="0"/>
        <v>-0.39617434494892922</v>
      </c>
    </row>
    <row r="8" spans="1:22" x14ac:dyDescent="0.2">
      <c r="A8" t="s">
        <v>6</v>
      </c>
      <c r="C8">
        <v>0.98341210000000001</v>
      </c>
      <c r="D8" s="1" t="s">
        <v>7</v>
      </c>
      <c r="U8">
        <v>-24000</v>
      </c>
      <c r="V8" s="7">
        <f t="shared" si="0"/>
        <v>-0.33484513296657015</v>
      </c>
    </row>
    <row r="9" spans="1:22" x14ac:dyDescent="0.2">
      <c r="A9" t="s">
        <v>64</v>
      </c>
      <c r="C9">
        <f>COUNT(C21:C128)</f>
        <v>77</v>
      </c>
      <c r="U9">
        <v>-22000</v>
      </c>
      <c r="V9" s="7">
        <f t="shared" si="0"/>
        <v>-0.2786585410951552</v>
      </c>
    </row>
    <row r="10" spans="1:22" ht="13.5" thickBot="1" x14ac:dyDescent="0.25">
      <c r="C10" s="6" t="s">
        <v>34</v>
      </c>
      <c r="D10" s="6" t="s">
        <v>35</v>
      </c>
      <c r="U10">
        <v>-20000</v>
      </c>
      <c r="V10" s="7">
        <f t="shared" si="0"/>
        <v>-0.22761456933468449</v>
      </c>
    </row>
    <row r="11" spans="1:22" x14ac:dyDescent="0.2">
      <c r="A11" t="s">
        <v>29</v>
      </c>
      <c r="C11">
        <f>INTERCEPT(G67:G895,F67:F895)</f>
        <v>1.9683932962298208E-2</v>
      </c>
      <c r="D11" s="10">
        <f>+E11*F11</f>
        <v>-1.895783190526867E-5</v>
      </c>
      <c r="E11" s="12">
        <v>-18.957831905268669</v>
      </c>
      <c r="F11" s="7">
        <v>9.9999999999999995E-7</v>
      </c>
      <c r="U11">
        <v>-18000</v>
      </c>
      <c r="V11" s="7">
        <f t="shared" si="0"/>
        <v>-0.18171321768515786</v>
      </c>
    </row>
    <row r="12" spans="1:22" x14ac:dyDescent="0.2">
      <c r="A12" t="s">
        <v>30</v>
      </c>
      <c r="C12">
        <f>SLOPE(G67:G895,F67:F895)</f>
        <v>7.2989539505501267E-6</v>
      </c>
      <c r="D12" s="10">
        <f>+E12*F12</f>
        <v>-1.4767697022214233E-6</v>
      </c>
      <c r="E12" s="13">
        <v>-147.67697022214233</v>
      </c>
      <c r="F12" s="7">
        <v>1E-8</v>
      </c>
      <c r="U12">
        <v>-16000</v>
      </c>
      <c r="V12" s="7">
        <f t="shared" si="0"/>
        <v>-0.14095448614657541</v>
      </c>
    </row>
    <row r="13" spans="1:22" ht="13.5" thickBot="1" x14ac:dyDescent="0.25">
      <c r="A13" t="s">
        <v>31</v>
      </c>
      <c r="D13" s="10">
        <f>+E13*F13</f>
        <v>-6.4282751386801919E-10</v>
      </c>
      <c r="E13" s="14">
        <v>-0.64282751386801917</v>
      </c>
      <c r="F13" s="7">
        <v>1.0000000000000001E-9</v>
      </c>
      <c r="U13">
        <v>-14000</v>
      </c>
      <c r="V13" s="7">
        <f t="shared" si="0"/>
        <v>-0.1053383747189371</v>
      </c>
    </row>
    <row r="14" spans="1:22" x14ac:dyDescent="0.2">
      <c r="A14" t="s">
        <v>32</v>
      </c>
      <c r="E14">
        <f>SUM(R21:R38)</f>
        <v>6.2581318690928906E-3</v>
      </c>
      <c r="U14">
        <v>-12000</v>
      </c>
      <c r="V14" s="7">
        <f t="shared" si="0"/>
        <v>-7.4864883402242954E-2</v>
      </c>
    </row>
    <row r="15" spans="1:22" x14ac:dyDescent="0.2">
      <c r="A15" s="4" t="s">
        <v>33</v>
      </c>
      <c r="B15"/>
      <c r="C15" s="24">
        <f>(C7+C11)+(C8+C12)*INT(MAX(F21:F3449))</f>
        <v>49294.780965901584</v>
      </c>
      <c r="D15" s="26">
        <f>+C7+INT(MAX(F21:F1504))*C8+D11+D12*INT(MAX(F21:F3939))+D13*INT(MAX(F21:F3966)^2)</f>
        <v>49294.760999141246</v>
      </c>
      <c r="U15">
        <v>-10000</v>
      </c>
      <c r="V15" s="7">
        <f t="shared" si="0"/>
        <v>-4.9534012196492956E-2</v>
      </c>
    </row>
    <row r="16" spans="1:22" x14ac:dyDescent="0.2">
      <c r="A16" s="8" t="s">
        <v>8</v>
      </c>
      <c r="B16"/>
      <c r="C16" s="25">
        <f>+C8+C12</f>
        <v>0.98341939895395059</v>
      </c>
      <c r="D16" s="9">
        <f>+C8+D12+2*D13*F81</f>
        <v>0.98341594005666499</v>
      </c>
      <c r="U16">
        <v>-8000</v>
      </c>
      <c r="V16" s="7">
        <f t="shared" si="0"/>
        <v>-2.9345761101687112E-2</v>
      </c>
    </row>
    <row r="17" spans="1:22" ht="13.5" thickBot="1" x14ac:dyDescent="0.25">
      <c r="A17" s="30" t="s">
        <v>72</v>
      </c>
      <c r="B17"/>
      <c r="C17">
        <f>COUNT(C21:C2107)</f>
        <v>77</v>
      </c>
      <c r="U17">
        <v>-6000</v>
      </c>
      <c r="V17" s="7">
        <f t="shared" si="0"/>
        <v>-1.4300130117825419E-2</v>
      </c>
    </row>
    <row r="18" spans="1:22" ht="14.25" thickTop="1" thickBot="1" x14ac:dyDescent="0.25">
      <c r="A18" s="8" t="s">
        <v>9</v>
      </c>
      <c r="B18"/>
      <c r="C18" s="38">
        <f>+C15</f>
        <v>49294.780965901584</v>
      </c>
      <c r="D18" s="39">
        <f>C16</f>
        <v>0.98341939895395059</v>
      </c>
      <c r="E18" s="27" t="s">
        <v>34</v>
      </c>
      <c r="U18">
        <v>-4000</v>
      </c>
      <c r="V18" s="7">
        <f t="shared" si="0"/>
        <v>-4.3971192449078827E-3</v>
      </c>
    </row>
    <row r="19" spans="1:22" ht="13.5" thickBot="1" x14ac:dyDescent="0.25">
      <c r="A19" s="8" t="s">
        <v>70</v>
      </c>
      <c r="B19"/>
      <c r="C19" s="28">
        <f>+D15</f>
        <v>49294.760999141246</v>
      </c>
      <c r="D19" s="29">
        <f>+D16</f>
        <v>0.98341594005666499</v>
      </c>
      <c r="E19" s="37" t="s">
        <v>71</v>
      </c>
      <c r="H19" t="s">
        <v>10</v>
      </c>
      <c r="J19" t="s">
        <v>11</v>
      </c>
      <c r="K19" t="s">
        <v>12</v>
      </c>
      <c r="U19">
        <v>-2000</v>
      </c>
      <c r="V19" s="7">
        <f t="shared" si="0"/>
        <v>3.6327151706550117E-4</v>
      </c>
    </row>
    <row r="20" spans="1:22" ht="13.5" thickBot="1" x14ac:dyDescent="0.25">
      <c r="A20" s="6" t="s">
        <v>13</v>
      </c>
      <c r="B20" s="6" t="s">
        <v>14</v>
      </c>
      <c r="C20" s="6" t="s">
        <v>15</v>
      </c>
      <c r="D20" s="6" t="s">
        <v>16</v>
      </c>
      <c r="E20" s="6" t="s">
        <v>17</v>
      </c>
      <c r="F20" s="6" t="s">
        <v>18</v>
      </c>
      <c r="G20" s="6" t="s">
        <v>19</v>
      </c>
      <c r="H20" s="5" t="s">
        <v>20</v>
      </c>
      <c r="I20" s="5" t="s">
        <v>21</v>
      </c>
      <c r="J20" s="5" t="s">
        <v>22</v>
      </c>
      <c r="K20" s="5" t="s">
        <v>63</v>
      </c>
      <c r="L20" s="5" t="s">
        <v>57</v>
      </c>
      <c r="M20" s="5" t="s">
        <v>58</v>
      </c>
      <c r="N20" s="5" t="s">
        <v>59</v>
      </c>
      <c r="O20" s="5" t="s">
        <v>37</v>
      </c>
      <c r="P20" s="5" t="s">
        <v>38</v>
      </c>
      <c r="Q20" s="5" t="s">
        <v>25</v>
      </c>
      <c r="R20" s="11" t="s">
        <v>39</v>
      </c>
      <c r="S20" s="5" t="s">
        <v>217</v>
      </c>
      <c r="U20">
        <v>0</v>
      </c>
      <c r="V20" s="7">
        <f t="shared" si="0"/>
        <v>-1.895783190526867E-5</v>
      </c>
    </row>
    <row r="21" spans="1:22" x14ac:dyDescent="0.2">
      <c r="A21" s="82" t="s">
        <v>154</v>
      </c>
      <c r="B21" s="81" t="s">
        <v>61</v>
      </c>
      <c r="C21" s="80">
        <v>14346.495000000001</v>
      </c>
      <c r="D21" s="82" t="s">
        <v>40</v>
      </c>
      <c r="E21">
        <f t="shared" ref="E21:E52" si="1">+(C21-C$7)/C$8</f>
        <v>-35507.76292054978</v>
      </c>
      <c r="F21" s="94">
        <f>ROUND(2*E21,0)/2+1</f>
        <v>-35507</v>
      </c>
      <c r="G21">
        <f>+C21-(C$7+F21*C$8)</f>
        <v>-0.75026529999922786</v>
      </c>
      <c r="N21">
        <f>G21</f>
        <v>-0.75026529999922786</v>
      </c>
      <c r="P21" s="7">
        <f t="shared" ref="P21:P52" si="2">+D$11+D$12*F21+D$13*F21^2</f>
        <v>-0.75802618714024095</v>
      </c>
      <c r="Q21" s="92" t="s">
        <v>171</v>
      </c>
      <c r="R21">
        <f>+(P21-G21)^2</f>
        <v>6.0231369215542241E-5</v>
      </c>
      <c r="U21">
        <v>2000</v>
      </c>
      <c r="V21" s="7">
        <f t="shared" si="0"/>
        <v>-5.5438072918201926E-3</v>
      </c>
    </row>
    <row r="22" spans="1:22" x14ac:dyDescent="0.2">
      <c r="A22" s="82" t="s">
        <v>154</v>
      </c>
      <c r="B22" s="81" t="s">
        <v>61</v>
      </c>
      <c r="C22" s="80">
        <v>17522.055</v>
      </c>
      <c r="D22" s="82" t="s">
        <v>40</v>
      </c>
      <c r="E22">
        <f t="shared" si="1"/>
        <v>-32278.638528039261</v>
      </c>
      <c r="F22" s="95">
        <f>ROUND(2*E22,0)/2+0.5</f>
        <v>-32278</v>
      </c>
      <c r="G22">
        <f>+C22-(C$7+F22*C$8)</f>
        <v>-0.62793619999865768</v>
      </c>
      <c r="N22">
        <f>G22</f>
        <v>-0.62793619999865768</v>
      </c>
      <c r="P22" s="7">
        <f t="shared" si="2"/>
        <v>-0.62209402699277538</v>
      </c>
      <c r="Q22" s="93">
        <f t="shared" ref="Q22:Q53" si="3">C22-15018.5</f>
        <v>2503.5550000000003</v>
      </c>
      <c r="R22">
        <f>+(P22-G22)^2</f>
        <v>3.4130985430659836E-5</v>
      </c>
      <c r="U22">
        <v>4000</v>
      </c>
      <c r="V22" s="7">
        <f t="shared" si="0"/>
        <v>-1.6211276862679268E-2</v>
      </c>
    </row>
    <row r="23" spans="1:22" x14ac:dyDescent="0.2">
      <c r="A23" s="82" t="s">
        <v>155</v>
      </c>
      <c r="B23" s="81" t="s">
        <v>61</v>
      </c>
      <c r="C23" s="80">
        <v>24458.248</v>
      </c>
      <c r="D23" s="82" t="s">
        <v>40</v>
      </c>
      <c r="E23">
        <f t="shared" si="1"/>
        <v>-25225.447907342201</v>
      </c>
      <c r="F23" s="95">
        <f>ROUND(2*E23,0)/2+0.5</f>
        <v>-25225</v>
      </c>
      <c r="H23" s="115">
        <v>-0.44047750000027008</v>
      </c>
      <c r="P23" s="7">
        <f t="shared" si="2"/>
        <v>-0.37179899093478663</v>
      </c>
      <c r="Q23" s="93">
        <f t="shared" si="3"/>
        <v>9439.7479999999996</v>
      </c>
      <c r="S23">
        <f>+C23-(C$7+F23*C$8)</f>
        <v>-0.44047750000027008</v>
      </c>
      <c r="U23">
        <v>6000</v>
      </c>
      <c r="V23" s="7">
        <f t="shared" si="0"/>
        <v>-3.2021366544482496E-2</v>
      </c>
    </row>
    <row r="24" spans="1:22" x14ac:dyDescent="0.2">
      <c r="A24" s="82" t="s">
        <v>168</v>
      </c>
      <c r="B24" s="81" t="s">
        <v>61</v>
      </c>
      <c r="C24" s="83">
        <v>24459.322400000001</v>
      </c>
      <c r="D24" s="82" t="s">
        <v>40</v>
      </c>
      <c r="E24">
        <f t="shared" si="1"/>
        <v>-25224.355384685623</v>
      </c>
      <c r="F24" s="95">
        <f t="shared" ref="F24:F33" si="4">ROUND(2*E24,0)/2+0.5</f>
        <v>-25224</v>
      </c>
      <c r="G24">
        <f t="shared" ref="G24:G55" si="5">+C24-(C$7+F24*C$8)</f>
        <v>-0.34948959999746876</v>
      </c>
      <c r="N24">
        <f t="shared" ref="N24:N55" si="6">G24</f>
        <v>-0.34948959999746876</v>
      </c>
      <c r="P24" s="7">
        <f t="shared" si="2"/>
        <v>-0.37176803769924172</v>
      </c>
      <c r="Q24" s="93">
        <f t="shared" si="3"/>
        <v>9440.8224000000009</v>
      </c>
      <c r="R24">
        <f t="shared" ref="R24:R55" si="7">+(P24-G24)^2</f>
        <v>4.9632878643177873E-4</v>
      </c>
    </row>
    <row r="25" spans="1:22" x14ac:dyDescent="0.2">
      <c r="A25" s="82" t="s">
        <v>168</v>
      </c>
      <c r="B25" s="81" t="s">
        <v>62</v>
      </c>
      <c r="C25" s="83">
        <v>24493.2202</v>
      </c>
      <c r="D25" s="82" t="s">
        <v>40</v>
      </c>
      <c r="E25">
        <f t="shared" si="1"/>
        <v>-25189.885806774189</v>
      </c>
      <c r="F25" s="95">
        <f t="shared" si="4"/>
        <v>-25189.5</v>
      </c>
      <c r="G25">
        <f t="shared" si="5"/>
        <v>-0.37940704999709851</v>
      </c>
      <c r="N25">
        <f t="shared" si="6"/>
        <v>-0.37940704999709851</v>
      </c>
      <c r="P25" s="7">
        <f t="shared" si="2"/>
        <v>-0.37070093837594009</v>
      </c>
      <c r="Q25" s="93">
        <f t="shared" si="3"/>
        <v>9474.7201999999997</v>
      </c>
      <c r="R25">
        <f t="shared" si="7"/>
        <v>7.5796379560069671E-5</v>
      </c>
      <c r="T25" t="s">
        <v>170</v>
      </c>
    </row>
    <row r="26" spans="1:22" x14ac:dyDescent="0.2">
      <c r="A26" s="82" t="s">
        <v>168</v>
      </c>
      <c r="B26" s="81" t="s">
        <v>62</v>
      </c>
      <c r="C26" s="83">
        <v>24656.4879</v>
      </c>
      <c r="D26" s="82" t="s">
        <v>149</v>
      </c>
      <c r="E26">
        <f t="shared" si="1"/>
        <v>-25023.864156237247</v>
      </c>
      <c r="F26" s="95">
        <f t="shared" si="4"/>
        <v>-25023.5</v>
      </c>
      <c r="G26">
        <f t="shared" si="5"/>
        <v>-0.35811564999676193</v>
      </c>
      <c r="N26">
        <f t="shared" si="6"/>
        <v>-0.35811564999676193</v>
      </c>
      <c r="P26" s="7">
        <f t="shared" si="2"/>
        <v>-0.36558788468616893</v>
      </c>
      <c r="Q26" s="93">
        <f t="shared" si="3"/>
        <v>9637.9879000000001</v>
      </c>
      <c r="R26">
        <f t="shared" si="7"/>
        <v>5.5834291253577294E-5</v>
      </c>
      <c r="T26" t="s">
        <v>170</v>
      </c>
    </row>
    <row r="27" spans="1:22" x14ac:dyDescent="0.2">
      <c r="A27" s="82" t="s">
        <v>155</v>
      </c>
      <c r="B27" s="81" t="s">
        <v>61</v>
      </c>
      <c r="C27" s="80">
        <v>24726.835999999999</v>
      </c>
      <c r="D27" s="82" t="s">
        <v>40</v>
      </c>
      <c r="E27">
        <f t="shared" si="1"/>
        <v>-24952.329445610849</v>
      </c>
      <c r="F27" s="95">
        <f t="shared" si="4"/>
        <v>-24952</v>
      </c>
      <c r="G27">
        <f t="shared" si="5"/>
        <v>-0.32398079999984475</v>
      </c>
      <c r="N27">
        <f t="shared" si="6"/>
        <v>-0.32398079999984475</v>
      </c>
      <c r="P27" s="7">
        <f t="shared" si="2"/>
        <v>-0.36339649143089697</v>
      </c>
      <c r="Q27" s="93">
        <f t="shared" si="3"/>
        <v>9708.3359999999993</v>
      </c>
      <c r="R27">
        <f t="shared" si="7"/>
        <v>1.5535967309879238E-3</v>
      </c>
    </row>
    <row r="28" spans="1:22" x14ac:dyDescent="0.2">
      <c r="A28" s="82" t="s">
        <v>168</v>
      </c>
      <c r="B28" s="81" t="s">
        <v>61</v>
      </c>
      <c r="C28" s="83">
        <v>25044.454900000001</v>
      </c>
      <c r="D28" s="82" t="s">
        <v>149</v>
      </c>
      <c r="E28">
        <f t="shared" si="1"/>
        <v>-24629.353045381482</v>
      </c>
      <c r="F28" s="95">
        <f t="shared" si="4"/>
        <v>-24629</v>
      </c>
      <c r="G28">
        <f t="shared" si="5"/>
        <v>-0.34718909999719472</v>
      </c>
      <c r="N28">
        <f t="shared" si="6"/>
        <v>-0.34718909999719472</v>
      </c>
      <c r="P28" s="7">
        <f t="shared" si="2"/>
        <v>-0.3535788220429904</v>
      </c>
      <c r="Q28" s="93">
        <f t="shared" si="3"/>
        <v>10025.954900000001</v>
      </c>
      <c r="R28">
        <f t="shared" si="7"/>
        <v>4.0828547822527423E-5</v>
      </c>
    </row>
    <row r="29" spans="1:22" x14ac:dyDescent="0.2">
      <c r="A29" s="82" t="s">
        <v>155</v>
      </c>
      <c r="B29" s="81" t="s">
        <v>61</v>
      </c>
      <c r="C29" s="80">
        <v>25488.008000000002</v>
      </c>
      <c r="D29" s="82" t="s">
        <v>40</v>
      </c>
      <c r="E29">
        <f t="shared" si="1"/>
        <v>-24178.318224882525</v>
      </c>
      <c r="F29" s="95">
        <f t="shared" si="4"/>
        <v>-24178</v>
      </c>
      <c r="G29">
        <f t="shared" si="5"/>
        <v>-0.31294619999607676</v>
      </c>
      <c r="N29">
        <f t="shared" si="6"/>
        <v>-0.31294619999607676</v>
      </c>
      <c r="P29" s="7">
        <f t="shared" si="2"/>
        <v>-0.34009495358501252</v>
      </c>
      <c r="Q29" s="93">
        <f t="shared" si="3"/>
        <v>10469.508000000002</v>
      </c>
      <c r="R29">
        <f t="shared" si="7"/>
        <v>7.3705482143275223E-4</v>
      </c>
    </row>
    <row r="30" spans="1:22" x14ac:dyDescent="0.2">
      <c r="A30" s="82" t="s">
        <v>168</v>
      </c>
      <c r="B30" s="81" t="s">
        <v>62</v>
      </c>
      <c r="C30" s="83">
        <v>25560.2624</v>
      </c>
      <c r="D30" s="82" t="s">
        <v>40</v>
      </c>
      <c r="E30">
        <f t="shared" si="1"/>
        <v>-24104.845059360159</v>
      </c>
      <c r="F30" s="95">
        <f t="shared" si="4"/>
        <v>-24104.5</v>
      </c>
      <c r="G30">
        <f t="shared" si="5"/>
        <v>-0.33933554999748594</v>
      </c>
      <c r="N30">
        <f t="shared" si="6"/>
        <v>-0.33933554999748594</v>
      </c>
      <c r="P30" s="7">
        <f t="shared" si="2"/>
        <v>-0.33792225317940833</v>
      </c>
      <c r="Q30" s="93">
        <f t="shared" si="3"/>
        <v>10541.7624</v>
      </c>
      <c r="R30">
        <f t="shared" si="7"/>
        <v>1.9974078959883084E-6</v>
      </c>
    </row>
    <row r="31" spans="1:22" x14ac:dyDescent="0.2">
      <c r="A31" s="82" t="s">
        <v>168</v>
      </c>
      <c r="B31" s="81" t="s">
        <v>61</v>
      </c>
      <c r="C31" s="83">
        <v>25591.242300000002</v>
      </c>
      <c r="D31" s="82" t="s">
        <v>40</v>
      </c>
      <c r="E31">
        <f t="shared" si="1"/>
        <v>-24073.342599709722</v>
      </c>
      <c r="F31" s="95">
        <f t="shared" si="4"/>
        <v>-24073</v>
      </c>
      <c r="G31">
        <f t="shared" si="5"/>
        <v>-0.33691669999825535</v>
      </c>
      <c r="N31">
        <f t="shared" si="6"/>
        <v>-0.33691669999825535</v>
      </c>
      <c r="P31" s="7">
        <f t="shared" si="2"/>
        <v>-0.33699322201472293</v>
      </c>
      <c r="Q31" s="93">
        <f t="shared" si="3"/>
        <v>10572.742300000002</v>
      </c>
      <c r="R31">
        <f t="shared" si="7"/>
        <v>5.8556190042634888E-9</v>
      </c>
      <c r="T31" t="s">
        <v>170</v>
      </c>
    </row>
    <row r="32" spans="1:22" x14ac:dyDescent="0.2">
      <c r="A32" s="82" t="s">
        <v>169</v>
      </c>
      <c r="B32" s="81" t="s">
        <v>62</v>
      </c>
      <c r="C32" s="83">
        <v>28048.3482</v>
      </c>
      <c r="D32" s="82" t="s">
        <v>40</v>
      </c>
      <c r="E32">
        <f t="shared" si="1"/>
        <v>-21574.790975217813</v>
      </c>
      <c r="F32" s="95">
        <f t="shared" si="4"/>
        <v>-21574.5</v>
      </c>
      <c r="G32">
        <f t="shared" si="5"/>
        <v>-0.28614854999614181</v>
      </c>
      <c r="N32">
        <f t="shared" si="6"/>
        <v>-0.28614854999614181</v>
      </c>
      <c r="P32" s="7">
        <f t="shared" si="2"/>
        <v>-0.26736827397090612</v>
      </c>
      <c r="Q32" s="93">
        <f t="shared" si="3"/>
        <v>13029.8482</v>
      </c>
      <c r="R32">
        <f t="shared" si="7"/>
        <v>3.5269876758404231E-4</v>
      </c>
    </row>
    <row r="33" spans="1:20" x14ac:dyDescent="0.2">
      <c r="A33" s="82" t="s">
        <v>154</v>
      </c>
      <c r="B33" s="81" t="s">
        <v>61</v>
      </c>
      <c r="C33" s="80">
        <v>28747.088</v>
      </c>
      <c r="D33" s="82" t="s">
        <v>40</v>
      </c>
      <c r="E33">
        <f t="shared" si="1"/>
        <v>-20864.265042091713</v>
      </c>
      <c r="F33" s="95">
        <f t="shared" si="4"/>
        <v>-20864</v>
      </c>
      <c r="G33">
        <f t="shared" si="5"/>
        <v>-0.26064559999940684</v>
      </c>
      <c r="N33">
        <f t="shared" si="6"/>
        <v>-0.26064559999940684</v>
      </c>
      <c r="P33" s="7">
        <f t="shared" si="2"/>
        <v>-0.24903462735903634</v>
      </c>
      <c r="Q33" s="93">
        <f t="shared" si="3"/>
        <v>13728.588</v>
      </c>
      <c r="R33">
        <f t="shared" si="7"/>
        <v>1.3481468565543239E-4</v>
      </c>
    </row>
    <row r="34" spans="1:20" x14ac:dyDescent="0.2">
      <c r="A34" s="82" t="s">
        <v>154</v>
      </c>
      <c r="B34" s="81" t="s">
        <v>61</v>
      </c>
      <c r="C34" s="80">
        <v>29090.322</v>
      </c>
      <c r="D34" s="82" t="s">
        <v>40</v>
      </c>
      <c r="E34">
        <f t="shared" si="1"/>
        <v>-20515.241474047347</v>
      </c>
      <c r="F34">
        <f t="shared" ref="F34:F65" si="8">ROUND(2*E34,0)/2</f>
        <v>-20515</v>
      </c>
      <c r="G34">
        <f t="shared" si="5"/>
        <v>-0.23746849999952246</v>
      </c>
      <c r="N34">
        <f t="shared" si="6"/>
        <v>-0.23746849999952246</v>
      </c>
      <c r="P34" s="7">
        <f t="shared" si="2"/>
        <v>-0.24026677365108728</v>
      </c>
      <c r="Q34" s="93">
        <f t="shared" si="3"/>
        <v>14071.822</v>
      </c>
      <c r="R34">
        <f t="shared" si="7"/>
        <v>7.8303354290419111E-6</v>
      </c>
    </row>
    <row r="35" spans="1:20" x14ac:dyDescent="0.2">
      <c r="A35" s="82" t="s">
        <v>154</v>
      </c>
      <c r="B35" s="81" t="s">
        <v>61</v>
      </c>
      <c r="C35" s="80">
        <v>29449.275000000001</v>
      </c>
      <c r="D35" s="82" t="s">
        <v>40</v>
      </c>
      <c r="E35">
        <f t="shared" si="1"/>
        <v>-20150.233762631146</v>
      </c>
      <c r="F35">
        <f t="shared" si="8"/>
        <v>-20150</v>
      </c>
      <c r="G35">
        <f t="shared" si="5"/>
        <v>-0.22988499999701162</v>
      </c>
      <c r="N35">
        <f t="shared" si="6"/>
        <v>-0.22988499999701162</v>
      </c>
      <c r="P35" s="7">
        <f t="shared" si="2"/>
        <v>-0.23126448258162141</v>
      </c>
      <c r="Q35" s="93">
        <f t="shared" si="3"/>
        <v>14430.775000000001</v>
      </c>
      <c r="R35">
        <f t="shared" si="7"/>
        <v>1.9029722012417132E-6</v>
      </c>
    </row>
    <row r="36" spans="1:20" x14ac:dyDescent="0.2">
      <c r="A36" s="82" t="s">
        <v>154</v>
      </c>
      <c r="B36" s="81" t="s">
        <v>61</v>
      </c>
      <c r="C36" s="80">
        <v>29810.227999999999</v>
      </c>
      <c r="D36" s="82" t="s">
        <v>40</v>
      </c>
      <c r="E36">
        <f t="shared" si="1"/>
        <v>-19783.192315815515</v>
      </c>
      <c r="F36">
        <f t="shared" si="8"/>
        <v>-19783</v>
      </c>
      <c r="G36">
        <f t="shared" si="5"/>
        <v>-0.18912569999883999</v>
      </c>
      <c r="N36">
        <f t="shared" si="6"/>
        <v>-0.18912569999883999</v>
      </c>
      <c r="P36" s="7">
        <f t="shared" si="2"/>
        <v>-0.22238555564449267</v>
      </c>
      <c r="Q36" s="93">
        <f t="shared" si="3"/>
        <v>14791.727999999999</v>
      </c>
      <c r="R36">
        <f t="shared" si="7"/>
        <v>1.1062179975696541E-3</v>
      </c>
    </row>
    <row r="37" spans="1:20" x14ac:dyDescent="0.2">
      <c r="A37" s="82" t="s">
        <v>154</v>
      </c>
      <c r="B37" s="81" t="s">
        <v>61</v>
      </c>
      <c r="C37" s="80">
        <v>30874.264999999999</v>
      </c>
      <c r="D37" s="82" t="s">
        <v>40</v>
      </c>
      <c r="E37">
        <f t="shared" si="1"/>
        <v>-18701.207459212674</v>
      </c>
      <c r="F37">
        <f t="shared" si="8"/>
        <v>-18701</v>
      </c>
      <c r="G37">
        <f t="shared" si="5"/>
        <v>-0.20401789999959874</v>
      </c>
      <c r="N37">
        <f t="shared" si="6"/>
        <v>-0.20401789999959874</v>
      </c>
      <c r="P37" s="7">
        <f t="shared" si="2"/>
        <v>-0.19721628334701624</v>
      </c>
      <c r="Q37" s="93">
        <f t="shared" si="3"/>
        <v>15855.764999999999</v>
      </c>
      <c r="R37">
        <f t="shared" si="7"/>
        <v>4.626198908868755E-5</v>
      </c>
    </row>
    <row r="38" spans="1:20" x14ac:dyDescent="0.2">
      <c r="A38" s="82" t="s">
        <v>156</v>
      </c>
      <c r="B38" s="81" t="s">
        <v>61</v>
      </c>
      <c r="C38" s="80">
        <v>32260.874</v>
      </c>
      <c r="D38" s="82" t="s">
        <v>40</v>
      </c>
      <c r="E38">
        <f t="shared" si="1"/>
        <v>-17291.209554977002</v>
      </c>
      <c r="F38">
        <f t="shared" si="8"/>
        <v>-17291</v>
      </c>
      <c r="G38">
        <f t="shared" si="5"/>
        <v>-0.206078899998829</v>
      </c>
      <c r="N38">
        <f t="shared" si="6"/>
        <v>-0.206078899998829</v>
      </c>
      <c r="P38" s="7">
        <f t="shared" si="2"/>
        <v>-0.16667585511756422</v>
      </c>
      <c r="Q38" s="93">
        <f t="shared" si="3"/>
        <v>17242.374</v>
      </c>
      <c r="R38">
        <f t="shared" si="7"/>
        <v>1.5525999459149668E-3</v>
      </c>
    </row>
    <row r="39" spans="1:20" x14ac:dyDescent="0.2">
      <c r="A39" s="82" t="s">
        <v>156</v>
      </c>
      <c r="B39" s="81" t="s">
        <v>62</v>
      </c>
      <c r="C39" s="80">
        <v>32296.794999999998</v>
      </c>
      <c r="D39" s="82" t="s">
        <v>40</v>
      </c>
      <c r="E39">
        <f t="shared" si="1"/>
        <v>-17254.682650335501</v>
      </c>
      <c r="F39">
        <f t="shared" si="8"/>
        <v>-17254.5</v>
      </c>
      <c r="G39">
        <f t="shared" si="5"/>
        <v>-0.1796205499995267</v>
      </c>
      <c r="N39">
        <f t="shared" si="6"/>
        <v>-0.1796205499995267</v>
      </c>
      <c r="P39" s="7">
        <f t="shared" si="2"/>
        <v>-0.16591920908906335</v>
      </c>
      <c r="Q39" s="93">
        <f t="shared" si="3"/>
        <v>17278.294999999998</v>
      </c>
      <c r="R39">
        <f t="shared" si="7"/>
        <v>1.8772674274473666E-4</v>
      </c>
    </row>
    <row r="40" spans="1:20" x14ac:dyDescent="0.2">
      <c r="A40" s="82" t="s">
        <v>156</v>
      </c>
      <c r="B40" s="81" t="s">
        <v>62</v>
      </c>
      <c r="C40" s="80">
        <v>32826.868000000002</v>
      </c>
      <c r="D40" s="82" t="s">
        <v>40</v>
      </c>
      <c r="E40">
        <f t="shared" si="1"/>
        <v>-16715.668538143873</v>
      </c>
      <c r="F40">
        <f t="shared" si="8"/>
        <v>-16715.5</v>
      </c>
      <c r="G40">
        <f t="shared" si="5"/>
        <v>-0.16574245000083465</v>
      </c>
      <c r="N40">
        <f t="shared" si="6"/>
        <v>-0.16574245000083465</v>
      </c>
      <c r="P40" s="7">
        <f t="shared" si="2"/>
        <v>-0.15494512546031461</v>
      </c>
      <c r="Q40" s="93">
        <f t="shared" si="3"/>
        <v>17808.368000000002</v>
      </c>
      <c r="R40">
        <f t="shared" si="7"/>
        <v>1.1658221723331634E-4</v>
      </c>
      <c r="T40" t="s">
        <v>170</v>
      </c>
    </row>
    <row r="41" spans="1:20" x14ac:dyDescent="0.2">
      <c r="A41" s="82" t="s">
        <v>156</v>
      </c>
      <c r="B41" s="81" t="s">
        <v>62</v>
      </c>
      <c r="C41" s="80">
        <v>33002.902999999998</v>
      </c>
      <c r="D41" s="82" t="s">
        <v>40</v>
      </c>
      <c r="E41">
        <f t="shared" si="1"/>
        <v>-16536.664232624349</v>
      </c>
      <c r="F41">
        <f t="shared" si="8"/>
        <v>-16536.5</v>
      </c>
      <c r="G41">
        <f t="shared" si="5"/>
        <v>-0.16150835000007646</v>
      </c>
      <c r="N41">
        <f t="shared" si="6"/>
        <v>-0.16150835000007646</v>
      </c>
      <c r="P41" s="7">
        <f t="shared" si="2"/>
        <v>-0.15138328844909832</v>
      </c>
      <c r="Q41" s="93">
        <f t="shared" si="3"/>
        <v>17984.402999999998</v>
      </c>
      <c r="R41">
        <f t="shared" si="7"/>
        <v>1.0251687141109592E-4</v>
      </c>
    </row>
    <row r="42" spans="1:20" x14ac:dyDescent="0.2">
      <c r="A42" s="82" t="s">
        <v>156</v>
      </c>
      <c r="B42" s="81" t="s">
        <v>61</v>
      </c>
      <c r="C42" s="80">
        <v>33029.927000000003</v>
      </c>
      <c r="D42" s="82" t="s">
        <v>40</v>
      </c>
      <c r="E42">
        <f t="shared" si="1"/>
        <v>-16509.184399907215</v>
      </c>
      <c r="F42">
        <f t="shared" si="8"/>
        <v>-16509</v>
      </c>
      <c r="G42">
        <f t="shared" si="5"/>
        <v>-0.18134109999664361</v>
      </c>
      <c r="N42">
        <f t="shared" si="6"/>
        <v>-0.18134109999664361</v>
      </c>
      <c r="P42" s="7">
        <f t="shared" si="2"/>
        <v>-0.15083972930914746</v>
      </c>
      <c r="Q42" s="93">
        <f t="shared" si="3"/>
        <v>18011.427000000003</v>
      </c>
      <c r="R42">
        <f t="shared" si="7"/>
        <v>9.3033361381604897E-4</v>
      </c>
    </row>
    <row r="43" spans="1:20" x14ac:dyDescent="0.2">
      <c r="A43" s="82" t="s">
        <v>156</v>
      </c>
      <c r="B43" s="81" t="s">
        <v>62</v>
      </c>
      <c r="C43" s="80">
        <v>33200.57</v>
      </c>
      <c r="D43" s="82" t="s">
        <v>40</v>
      </c>
      <c r="E43">
        <f t="shared" si="1"/>
        <v>-16335.663045024561</v>
      </c>
      <c r="F43">
        <f t="shared" si="8"/>
        <v>-16335.5</v>
      </c>
      <c r="G43">
        <f t="shared" si="5"/>
        <v>-0.16034044999832986</v>
      </c>
      <c r="N43">
        <f t="shared" si="6"/>
        <v>-0.16034044999832986</v>
      </c>
      <c r="P43" s="7">
        <f t="shared" si="2"/>
        <v>-0.14743278292603504</v>
      </c>
      <c r="Q43" s="93">
        <f t="shared" si="3"/>
        <v>18182.07</v>
      </c>
      <c r="R43">
        <f t="shared" si="7"/>
        <v>1.6660786924920393E-4</v>
      </c>
    </row>
    <row r="44" spans="1:20" x14ac:dyDescent="0.2">
      <c r="A44" s="82" t="s">
        <v>156</v>
      </c>
      <c r="B44" s="81" t="s">
        <v>61</v>
      </c>
      <c r="C44" s="80">
        <v>33226.607000000004</v>
      </c>
      <c r="D44" s="82" t="s">
        <v>40</v>
      </c>
      <c r="E44">
        <f t="shared" si="1"/>
        <v>-16309.186860727048</v>
      </c>
      <c r="F44">
        <f t="shared" si="8"/>
        <v>-16309</v>
      </c>
      <c r="G44">
        <f t="shared" si="5"/>
        <v>-0.18376109999371693</v>
      </c>
      <c r="N44">
        <f t="shared" si="6"/>
        <v>-0.18376109999371693</v>
      </c>
      <c r="P44" s="7">
        <f t="shared" si="2"/>
        <v>-0.14691582057956759</v>
      </c>
      <c r="Q44" s="93">
        <f t="shared" si="3"/>
        <v>18208.107000000004</v>
      </c>
      <c r="R44">
        <f t="shared" si="7"/>
        <v>1.3575746151067367E-3</v>
      </c>
    </row>
    <row r="45" spans="1:20" x14ac:dyDescent="0.2">
      <c r="A45" s="82" t="s">
        <v>156</v>
      </c>
      <c r="B45" s="81" t="s">
        <v>62</v>
      </c>
      <c r="C45" s="80">
        <v>33486.741999999998</v>
      </c>
      <c r="D45" s="82" t="s">
        <v>40</v>
      </c>
      <c r="E45">
        <f t="shared" si="1"/>
        <v>-16044.663981661401</v>
      </c>
      <c r="F45">
        <f t="shared" si="8"/>
        <v>-16044.5</v>
      </c>
      <c r="G45">
        <f t="shared" si="5"/>
        <v>-0.16126154999801656</v>
      </c>
      <c r="N45">
        <f t="shared" si="6"/>
        <v>-0.16126154999801656</v>
      </c>
      <c r="P45" s="7">
        <f t="shared" si="2"/>
        <v>-0.14180542923375897</v>
      </c>
      <c r="Q45" s="93">
        <f t="shared" si="3"/>
        <v>18468.241999999998</v>
      </c>
      <c r="R45">
        <f t="shared" si="7"/>
        <v>3.7854063519337556E-4</v>
      </c>
    </row>
    <row r="46" spans="1:20" x14ac:dyDescent="0.2">
      <c r="A46" s="82" t="s">
        <v>156</v>
      </c>
      <c r="B46" s="81" t="s">
        <v>61</v>
      </c>
      <c r="C46" s="80">
        <v>33506.891000000003</v>
      </c>
      <c r="D46" s="82" t="s">
        <v>40</v>
      </c>
      <c r="E46">
        <f t="shared" si="1"/>
        <v>-16024.175114379816</v>
      </c>
      <c r="F46">
        <f t="shared" si="8"/>
        <v>-16024</v>
      </c>
      <c r="G46">
        <f t="shared" si="5"/>
        <v>-0.17220959999394836</v>
      </c>
      <c r="N46">
        <f t="shared" si="6"/>
        <v>-0.17220959999394836</v>
      </c>
      <c r="P46" s="7">
        <f t="shared" si="2"/>
        <v>-0.14141310547302072</v>
      </c>
      <c r="Q46" s="93">
        <f t="shared" si="3"/>
        <v>18488.391000000003</v>
      </c>
      <c r="R46">
        <f t="shared" si="7"/>
        <v>9.4842407477752631E-4</v>
      </c>
    </row>
    <row r="47" spans="1:20" x14ac:dyDescent="0.2">
      <c r="A47" s="82" t="s">
        <v>156</v>
      </c>
      <c r="B47" s="81" t="s">
        <v>62</v>
      </c>
      <c r="C47" s="80">
        <v>33849.635000000002</v>
      </c>
      <c r="D47" s="82" t="s">
        <v>40</v>
      </c>
      <c r="E47">
        <f t="shared" si="1"/>
        <v>-15675.649811508316</v>
      </c>
      <c r="F47">
        <f t="shared" si="8"/>
        <v>-15675.5</v>
      </c>
      <c r="G47">
        <f t="shared" si="5"/>
        <v>-0.14732644999457989</v>
      </c>
      <c r="N47">
        <f t="shared" si="6"/>
        <v>-0.14732644999457989</v>
      </c>
      <c r="P47" s="7">
        <f t="shared" si="2"/>
        <v>-0.13482626690885791</v>
      </c>
      <c r="Q47" s="93">
        <f t="shared" si="3"/>
        <v>18831.135000000002</v>
      </c>
      <c r="R47">
        <f t="shared" si="7"/>
        <v>1.5625457717656995E-4</v>
      </c>
    </row>
    <row r="48" spans="1:20" x14ac:dyDescent="0.2">
      <c r="A48" s="82" t="s">
        <v>156</v>
      </c>
      <c r="B48" s="81" t="s">
        <v>61</v>
      </c>
      <c r="C48" s="80">
        <v>33878.644999999997</v>
      </c>
      <c r="D48" s="82" t="s">
        <v>40</v>
      </c>
      <c r="E48">
        <f t="shared" si="1"/>
        <v>-15646.150479539556</v>
      </c>
      <c r="F48">
        <f t="shared" si="8"/>
        <v>-15646</v>
      </c>
      <c r="G48">
        <f t="shared" si="5"/>
        <v>-0.14798339999833843</v>
      </c>
      <c r="N48">
        <f t="shared" si="6"/>
        <v>-0.14798339999833843</v>
      </c>
      <c r="P48" s="7">
        <f t="shared" si="2"/>
        <v>-0.13427586911679276</v>
      </c>
      <c r="Q48" s="93">
        <f t="shared" si="3"/>
        <v>18860.144999999997</v>
      </c>
      <c r="R48">
        <f t="shared" si="7"/>
        <v>1.8789640286852809E-4</v>
      </c>
    </row>
    <row r="49" spans="1:20" x14ac:dyDescent="0.2">
      <c r="A49" s="82" t="s">
        <v>156</v>
      </c>
      <c r="B49" s="81" t="s">
        <v>61</v>
      </c>
      <c r="C49" s="80">
        <v>34296.601999999999</v>
      </c>
      <c r="D49" s="82" t="s">
        <v>40</v>
      </c>
      <c r="E49">
        <f t="shared" si="1"/>
        <v>-15221.143506369302</v>
      </c>
      <c r="F49">
        <f t="shared" si="8"/>
        <v>-15221</v>
      </c>
      <c r="G49">
        <f t="shared" si="5"/>
        <v>-0.14112590000149794</v>
      </c>
      <c r="N49">
        <f t="shared" si="6"/>
        <v>-0.14112590000149794</v>
      </c>
      <c r="P49" s="7">
        <f t="shared" si="2"/>
        <v>-0.1264705795702471</v>
      </c>
      <c r="Q49" s="93">
        <f t="shared" si="3"/>
        <v>19278.101999999999</v>
      </c>
      <c r="R49">
        <f t="shared" si="7"/>
        <v>2.1477841694263832E-4</v>
      </c>
    </row>
    <row r="50" spans="1:20" x14ac:dyDescent="0.2">
      <c r="A50" s="82" t="s">
        <v>156</v>
      </c>
      <c r="B50" s="81" t="s">
        <v>62</v>
      </c>
      <c r="C50" s="80">
        <v>34329.538999999997</v>
      </c>
      <c r="D50" s="82" t="s">
        <v>40</v>
      </c>
      <c r="E50">
        <f t="shared" si="1"/>
        <v>-15187.650934943755</v>
      </c>
      <c r="F50">
        <f t="shared" si="8"/>
        <v>-15187.5</v>
      </c>
      <c r="G50">
        <f t="shared" si="5"/>
        <v>-0.14843125000334112</v>
      </c>
      <c r="N50">
        <f t="shared" si="6"/>
        <v>-0.14843125000334112</v>
      </c>
      <c r="P50" s="7">
        <f t="shared" si="2"/>
        <v>-0.12586521277001375</v>
      </c>
      <c r="Q50" s="93">
        <f t="shared" si="3"/>
        <v>19311.038999999997</v>
      </c>
      <c r="R50">
        <f t="shared" si="7"/>
        <v>5.0922603641591715E-4</v>
      </c>
    </row>
    <row r="51" spans="1:20" x14ac:dyDescent="0.2">
      <c r="A51" s="82" t="s">
        <v>157</v>
      </c>
      <c r="B51" s="81" t="s">
        <v>61</v>
      </c>
      <c r="C51" s="83">
        <v>34589.6489</v>
      </c>
      <c r="D51" s="82" t="s">
        <v>40</v>
      </c>
      <c r="E51">
        <f t="shared" si="1"/>
        <v>-14923.153579257361</v>
      </c>
      <c r="F51">
        <f t="shared" si="8"/>
        <v>-14923</v>
      </c>
      <c r="G51">
        <f t="shared" si="5"/>
        <v>-0.15103169999929378</v>
      </c>
      <c r="N51">
        <f t="shared" si="6"/>
        <v>-0.15103169999929378</v>
      </c>
      <c r="P51" s="7">
        <f t="shared" si="2"/>
        <v>-0.1211361939532539</v>
      </c>
      <c r="Q51" s="93">
        <f t="shared" si="3"/>
        <v>19571.1489</v>
      </c>
      <c r="R51">
        <f t="shared" si="7"/>
        <v>8.9374128174880721E-4</v>
      </c>
    </row>
    <row r="52" spans="1:20" x14ac:dyDescent="0.2">
      <c r="A52" s="82" t="s">
        <v>156</v>
      </c>
      <c r="B52" s="81" t="s">
        <v>61</v>
      </c>
      <c r="C52" s="80">
        <v>35299.699000000001</v>
      </c>
      <c r="D52" s="82" t="s">
        <v>40</v>
      </c>
      <c r="E52">
        <f t="shared" si="1"/>
        <v>-14201.126567387159</v>
      </c>
      <c r="F52">
        <f t="shared" si="8"/>
        <v>-14201</v>
      </c>
      <c r="G52">
        <f t="shared" si="5"/>
        <v>-0.12446790000103647</v>
      </c>
      <c r="N52">
        <f t="shared" si="6"/>
        <v>-0.12446790000103647</v>
      </c>
      <c r="P52" s="7">
        <f t="shared" si="2"/>
        <v>-0.1086853481312276</v>
      </c>
      <c r="Q52" s="93">
        <f t="shared" si="3"/>
        <v>20281.199000000001</v>
      </c>
      <c r="R52">
        <f t="shared" si="7"/>
        <v>2.4908894352320744E-4</v>
      </c>
    </row>
    <row r="53" spans="1:20" x14ac:dyDescent="0.2">
      <c r="A53" s="82" t="s">
        <v>156</v>
      </c>
      <c r="B53" s="81" t="s">
        <v>62</v>
      </c>
      <c r="C53" s="80">
        <v>35332.648999999998</v>
      </c>
      <c r="D53" s="82" t="s">
        <v>40</v>
      </c>
      <c r="E53">
        <f t="shared" ref="E53:E84" si="9">+(C53-C$7)/C$8</f>
        <v>-14167.620776681517</v>
      </c>
      <c r="F53">
        <f t="shared" si="8"/>
        <v>-14167.5</v>
      </c>
      <c r="G53">
        <f t="shared" si="5"/>
        <v>-0.11877325000386918</v>
      </c>
      <c r="N53">
        <f t="shared" si="6"/>
        <v>-0.11877325000386918</v>
      </c>
      <c r="P53" s="7">
        <f t="shared" ref="P53:P84" si="10">+D$11+D$12*F53+D$13*F53^2</f>
        <v>-0.10812391216329199</v>
      </c>
      <c r="Q53" s="93">
        <f t="shared" si="3"/>
        <v>20314.148999999998</v>
      </c>
      <c r="R53">
        <f t="shared" si="7"/>
        <v>1.1340839644274916E-4</v>
      </c>
    </row>
    <row r="54" spans="1:20" x14ac:dyDescent="0.2">
      <c r="A54" s="82" t="s">
        <v>158</v>
      </c>
      <c r="B54" s="81" t="s">
        <v>61</v>
      </c>
      <c r="C54" s="83">
        <v>35387.2261</v>
      </c>
      <c r="D54" s="82" t="s">
        <v>40</v>
      </c>
      <c r="E54">
        <f t="shared" si="9"/>
        <v>-14112.123086547337</v>
      </c>
      <c r="F54">
        <f t="shared" si="8"/>
        <v>-14112</v>
      </c>
      <c r="G54">
        <f t="shared" si="5"/>
        <v>-0.12104479999834439</v>
      </c>
      <c r="N54">
        <f t="shared" si="6"/>
        <v>-0.12104479999834439</v>
      </c>
      <c r="P54" s="7">
        <f t="shared" si="10"/>
        <v>-0.10719694722411238</v>
      </c>
      <c r="Q54" s="93">
        <f t="shared" ref="Q54:Q85" si="11">C54-15018.5</f>
        <v>20368.7261</v>
      </c>
      <c r="R54">
        <f t="shared" si="7"/>
        <v>1.9176302645680505E-4</v>
      </c>
    </row>
    <row r="55" spans="1:20" x14ac:dyDescent="0.2">
      <c r="A55" s="82" t="s">
        <v>159</v>
      </c>
      <c r="B55" s="81" t="s">
        <v>61</v>
      </c>
      <c r="C55" s="83">
        <v>36392.276100000003</v>
      </c>
      <c r="D55" s="82" t="s">
        <v>40</v>
      </c>
      <c r="E55">
        <f t="shared" si="9"/>
        <v>-13090.120204947647</v>
      </c>
      <c r="F55">
        <f t="shared" si="8"/>
        <v>-13090</v>
      </c>
      <c r="G55">
        <f t="shared" si="5"/>
        <v>-0.1182109999936074</v>
      </c>
      <c r="N55">
        <f t="shared" si="6"/>
        <v>-0.1182109999936074</v>
      </c>
      <c r="P55" s="7">
        <f t="shared" si="10"/>
        <v>-9.0835315558835575E-2</v>
      </c>
      <c r="Q55" s="93">
        <f t="shared" si="11"/>
        <v>21373.776100000003</v>
      </c>
      <c r="R55">
        <f t="shared" si="7"/>
        <v>7.4942809827220852E-4</v>
      </c>
    </row>
    <row r="56" spans="1:20" x14ac:dyDescent="0.2">
      <c r="A56" s="82" t="s">
        <v>157</v>
      </c>
      <c r="B56" s="81" t="s">
        <v>61</v>
      </c>
      <c r="C56" s="83">
        <v>36392.303699999997</v>
      </c>
      <c r="D56" s="82" t="s">
        <v>40</v>
      </c>
      <c r="E56">
        <f t="shared" si="9"/>
        <v>-13090.092139399141</v>
      </c>
      <c r="F56">
        <f t="shared" si="8"/>
        <v>-13090</v>
      </c>
      <c r="G56">
        <f t="shared" ref="G56:G87" si="12">+C56-(C$7+F56*C$8)</f>
        <v>-9.0610999999626074E-2</v>
      </c>
      <c r="N56">
        <f t="shared" ref="N56:N87" si="13">G56</f>
        <v>-9.0610999999626074E-2</v>
      </c>
      <c r="P56" s="7">
        <f t="shared" si="10"/>
        <v>-9.0835315558835575E-2</v>
      </c>
      <c r="Q56" s="93">
        <f t="shared" si="11"/>
        <v>21373.803699999997</v>
      </c>
      <c r="R56">
        <f t="shared" ref="R56:R87" si="14">+(P56-G56)^2</f>
        <v>5.0317470103471087E-8</v>
      </c>
    </row>
    <row r="57" spans="1:20" x14ac:dyDescent="0.2">
      <c r="A57" s="82" t="s">
        <v>169</v>
      </c>
      <c r="B57" s="81" t="s">
        <v>62</v>
      </c>
      <c r="C57" s="83">
        <v>36483.248399999997</v>
      </c>
      <c r="D57" s="82" t="s">
        <v>40</v>
      </c>
      <c r="E57">
        <f t="shared" si="9"/>
        <v>-12997.613411508768</v>
      </c>
      <c r="F57">
        <f t="shared" si="8"/>
        <v>-12997.5</v>
      </c>
      <c r="G57">
        <f t="shared" si="12"/>
        <v>-0.11153025000385242</v>
      </c>
      <c r="N57">
        <f t="shared" si="13"/>
        <v>-0.11153025000385242</v>
      </c>
      <c r="P57" s="7">
        <f t="shared" si="10"/>
        <v>-8.9420713700248108E-2</v>
      </c>
      <c r="Q57" s="93">
        <f t="shared" si="11"/>
        <v>21464.748399999997</v>
      </c>
      <c r="R57">
        <f t="shared" si="14"/>
        <v>4.888315955603968E-4</v>
      </c>
    </row>
    <row r="58" spans="1:20" x14ac:dyDescent="0.2">
      <c r="A58" s="82" t="s">
        <v>169</v>
      </c>
      <c r="B58" s="81" t="s">
        <v>61</v>
      </c>
      <c r="C58" s="83">
        <v>36518.165999999997</v>
      </c>
      <c r="D58" s="82" t="s">
        <v>40</v>
      </c>
      <c r="E58">
        <f t="shared" si="9"/>
        <v>-12962.106831917159</v>
      </c>
      <c r="F58">
        <f t="shared" si="8"/>
        <v>-12962</v>
      </c>
      <c r="G58">
        <f t="shared" si="12"/>
        <v>-0.1050598000001628</v>
      </c>
      <c r="N58">
        <f t="shared" si="13"/>
        <v>-0.1050598000001628</v>
      </c>
      <c r="P58" s="7">
        <f t="shared" si="10"/>
        <v>-8.8880733454634847E-2</v>
      </c>
      <c r="Q58" s="93">
        <f t="shared" si="11"/>
        <v>21499.665999999997</v>
      </c>
      <c r="R58">
        <f t="shared" si="14"/>
        <v>2.6176219428462167E-4</v>
      </c>
    </row>
    <row r="59" spans="1:20" x14ac:dyDescent="0.2">
      <c r="A59" s="82" t="s">
        <v>161</v>
      </c>
      <c r="B59" s="81" t="s">
        <v>61</v>
      </c>
      <c r="C59" s="83">
        <v>36720.752899999999</v>
      </c>
      <c r="D59" s="82" t="s">
        <v>208</v>
      </c>
      <c r="E59">
        <f t="shared" si="9"/>
        <v>-12756.102756921538</v>
      </c>
      <c r="F59">
        <f t="shared" si="8"/>
        <v>-12756</v>
      </c>
      <c r="G59">
        <f t="shared" si="12"/>
        <v>-0.1010524000012083</v>
      </c>
      <c r="N59">
        <f t="shared" si="13"/>
        <v>-0.1010524000012083</v>
      </c>
      <c r="P59" s="7">
        <f t="shared" si="10"/>
        <v>-8.5779306984950968E-2</v>
      </c>
      <c r="Q59" s="93">
        <f t="shared" si="11"/>
        <v>21702.252899999999</v>
      </c>
      <c r="R59">
        <f t="shared" si="14"/>
        <v>2.3326737028324843E-4</v>
      </c>
    </row>
    <row r="60" spans="1:20" x14ac:dyDescent="0.2">
      <c r="A60" s="82" t="s">
        <v>169</v>
      </c>
      <c r="B60" s="81" t="s">
        <v>61</v>
      </c>
      <c r="C60" s="83">
        <v>36869.246500000001</v>
      </c>
      <c r="D60" s="82" t="s">
        <v>40</v>
      </c>
      <c r="E60">
        <f t="shared" si="9"/>
        <v>-12605.104411466969</v>
      </c>
      <c r="F60">
        <f t="shared" si="8"/>
        <v>-12605</v>
      </c>
      <c r="G60">
        <f t="shared" si="12"/>
        <v>-0.10267949999979464</v>
      </c>
      <c r="N60">
        <f t="shared" si="13"/>
        <v>-0.10267949999979464</v>
      </c>
      <c r="P60" s="7">
        <f t="shared" si="10"/>
        <v>-8.3540584174526172E-2</v>
      </c>
      <c r="Q60" s="93">
        <f t="shared" si="11"/>
        <v>21850.746500000001</v>
      </c>
      <c r="R60">
        <f t="shared" si="14"/>
        <v>3.6629809896671192E-4</v>
      </c>
    </row>
    <row r="61" spans="1:20" x14ac:dyDescent="0.2">
      <c r="A61" s="82" t="s">
        <v>162</v>
      </c>
      <c r="B61" s="81" t="s">
        <v>62</v>
      </c>
      <c r="C61" s="80">
        <v>36899.25</v>
      </c>
      <c r="D61" s="82" t="s">
        <v>40</v>
      </c>
      <c r="E61">
        <f t="shared" si="9"/>
        <v>-12574.594821438539</v>
      </c>
      <c r="F61">
        <f t="shared" si="8"/>
        <v>-12574.5</v>
      </c>
      <c r="G61">
        <f t="shared" si="12"/>
        <v>-9.3248549994314089E-2</v>
      </c>
      <c r="N61">
        <f t="shared" si="13"/>
        <v>-9.3248549994314089E-2</v>
      </c>
      <c r="P61" s="7">
        <f t="shared" si="10"/>
        <v>-8.3091950351188021E-2</v>
      </c>
      <c r="Q61" s="93">
        <f t="shared" si="11"/>
        <v>21880.75</v>
      </c>
      <c r="R61">
        <f t="shared" si="14"/>
        <v>1.0315651631074858E-4</v>
      </c>
    </row>
    <row r="62" spans="1:20" x14ac:dyDescent="0.2">
      <c r="A62" s="82" t="s">
        <v>162</v>
      </c>
      <c r="B62" s="81" t="s">
        <v>62</v>
      </c>
      <c r="C62" s="80">
        <v>37253.275999999998</v>
      </c>
      <c r="D62" s="82" t="s">
        <v>40</v>
      </c>
      <c r="E62">
        <f t="shared" si="9"/>
        <v>-12214.597217178842</v>
      </c>
      <c r="F62">
        <f t="shared" si="8"/>
        <v>-12214.5</v>
      </c>
      <c r="G62">
        <f t="shared" si="12"/>
        <v>-9.560454999882495E-2</v>
      </c>
      <c r="N62">
        <f t="shared" si="13"/>
        <v>-9.560454999882495E-2</v>
      </c>
      <c r="P62" s="7">
        <f t="shared" si="10"/>
        <v>-7.7886968997128964E-2</v>
      </c>
      <c r="Q62" s="93">
        <f t="shared" si="11"/>
        <v>22234.775999999998</v>
      </c>
      <c r="R62">
        <f t="shared" si="14"/>
        <v>3.1391267655165857E-4</v>
      </c>
    </row>
    <row r="63" spans="1:20" x14ac:dyDescent="0.2">
      <c r="A63" s="82" t="s">
        <v>169</v>
      </c>
      <c r="B63" s="81" t="s">
        <v>62</v>
      </c>
      <c r="C63" s="83">
        <v>37547.333599999998</v>
      </c>
      <c r="D63" s="82" t="s">
        <v>40</v>
      </c>
      <c r="E63">
        <f t="shared" si="9"/>
        <v>-11915.579541882798</v>
      </c>
      <c r="F63">
        <f t="shared" si="8"/>
        <v>-11915.5</v>
      </c>
      <c r="G63">
        <f t="shared" si="12"/>
        <v>-7.8222449999884702E-2</v>
      </c>
      <c r="N63">
        <f t="shared" si="13"/>
        <v>-7.8222449999884702E-2</v>
      </c>
      <c r="P63" s="7">
        <f t="shared" si="10"/>
        <v>-7.3690606193112212E-2</v>
      </c>
      <c r="Q63" s="93">
        <f t="shared" si="11"/>
        <v>22528.833599999998</v>
      </c>
      <c r="R63">
        <f t="shared" si="14"/>
        <v>2.0537608288982173E-5</v>
      </c>
      <c r="T63" t="s">
        <v>170</v>
      </c>
    </row>
    <row r="64" spans="1:20" x14ac:dyDescent="0.2">
      <c r="A64" s="82" t="s">
        <v>169</v>
      </c>
      <c r="B64" s="81" t="s">
        <v>62</v>
      </c>
      <c r="C64" s="83">
        <v>37900.377699999997</v>
      </c>
      <c r="D64" s="82" t="s">
        <v>40</v>
      </c>
      <c r="E64">
        <f t="shared" si="9"/>
        <v>-11556.58040001745</v>
      </c>
      <c r="F64">
        <f t="shared" si="8"/>
        <v>-11556.5</v>
      </c>
      <c r="G64">
        <f t="shared" si="12"/>
        <v>-7.9066350001085084E-2</v>
      </c>
      <c r="N64">
        <f t="shared" si="13"/>
        <v>-7.9066350001085084E-2</v>
      </c>
      <c r="P64" s="7">
        <f t="shared" si="10"/>
        <v>-6.8804013897631564E-2</v>
      </c>
      <c r="Q64" s="93">
        <f t="shared" si="11"/>
        <v>22881.877699999997</v>
      </c>
      <c r="R64">
        <f t="shared" si="14"/>
        <v>1.0531554230024558E-4</v>
      </c>
      <c r="T64" t="s">
        <v>170</v>
      </c>
    </row>
    <row r="65" spans="1:20" x14ac:dyDescent="0.2">
      <c r="A65" s="82" t="s">
        <v>162</v>
      </c>
      <c r="B65" s="81" t="s">
        <v>61</v>
      </c>
      <c r="C65" s="80">
        <v>37933.313000000002</v>
      </c>
      <c r="D65" s="82" t="s">
        <v>40</v>
      </c>
      <c r="E65">
        <f t="shared" si="9"/>
        <v>-11523.089557266985</v>
      </c>
      <c r="F65">
        <f t="shared" si="8"/>
        <v>-11523</v>
      </c>
      <c r="G65">
        <f t="shared" si="12"/>
        <v>-8.807169999636244E-2</v>
      </c>
      <c r="N65">
        <f t="shared" si="13"/>
        <v>-8.807169999636244E-2</v>
      </c>
      <c r="P65" s="7">
        <f t="shared" si="10"/>
        <v>-6.8356475072844369E-2</v>
      </c>
      <c r="Q65" s="93">
        <f t="shared" si="11"/>
        <v>22914.813000000002</v>
      </c>
      <c r="R65">
        <f t="shared" si="14"/>
        <v>3.8869009378490814E-4</v>
      </c>
    </row>
    <row r="66" spans="1:20" x14ac:dyDescent="0.2">
      <c r="A66" s="82" t="s">
        <v>162</v>
      </c>
      <c r="B66" s="81" t="s">
        <v>62</v>
      </c>
      <c r="C66" s="80">
        <v>38255.421999999999</v>
      </c>
      <c r="D66" s="82" t="s">
        <v>40</v>
      </c>
      <c r="E66">
        <f t="shared" si="9"/>
        <v>-11195.547319379129</v>
      </c>
      <c r="F66">
        <f t="shared" ref="F66:F97" si="15">ROUND(2*E66,0)/2</f>
        <v>-11195.5</v>
      </c>
      <c r="G66">
        <f t="shared" si="12"/>
        <v>-4.6534449997125193E-2</v>
      </c>
      <c r="N66">
        <f t="shared" si="13"/>
        <v>-4.6534449997125193E-2</v>
      </c>
      <c r="P66" s="7">
        <f t="shared" si="10"/>
        <v>-6.4057281974148908E-2</v>
      </c>
      <c r="Q66" s="93">
        <f t="shared" si="11"/>
        <v>23236.921999999999</v>
      </c>
      <c r="R66">
        <f t="shared" si="14"/>
        <v>3.0704964049500485E-4</v>
      </c>
    </row>
    <row r="67" spans="1:20" x14ac:dyDescent="0.2">
      <c r="A67" s="82" t="s">
        <v>169</v>
      </c>
      <c r="B67" s="81" t="s">
        <v>61</v>
      </c>
      <c r="C67" s="83">
        <v>38287.355000000003</v>
      </c>
      <c r="D67" s="82" t="s">
        <v>40</v>
      </c>
      <c r="E67">
        <f t="shared" si="9"/>
        <v>-11163.075683124089</v>
      </c>
      <c r="F67">
        <f t="shared" si="15"/>
        <v>-11163</v>
      </c>
      <c r="G67">
        <f t="shared" si="12"/>
        <v>-7.4427699997613672E-2</v>
      </c>
      <c r="N67">
        <f t="shared" si="13"/>
        <v>-7.4427699997613672E-2</v>
      </c>
      <c r="P67" s="7">
        <f t="shared" si="10"/>
        <v>-6.3638165572984517E-2</v>
      </c>
      <c r="Q67" s="93">
        <f t="shared" si="11"/>
        <v>23268.855000000003</v>
      </c>
      <c r="R67">
        <f t="shared" si="14"/>
        <v>1.1641405310025759E-4</v>
      </c>
      <c r="T67" t="s">
        <v>170</v>
      </c>
    </row>
    <row r="68" spans="1:20" x14ac:dyDescent="0.2">
      <c r="A68" s="82" t="s">
        <v>162</v>
      </c>
      <c r="B68" s="81" t="s">
        <v>61</v>
      </c>
      <c r="C68" s="80">
        <v>38288.341</v>
      </c>
      <c r="D68" s="82" t="s">
        <v>40</v>
      </c>
      <c r="E68">
        <f t="shared" si="9"/>
        <v>-11162.073051572172</v>
      </c>
      <c r="F68">
        <f t="shared" si="15"/>
        <v>-11162</v>
      </c>
      <c r="G68">
        <f t="shared" si="12"/>
        <v>-7.1839799995359499E-2</v>
      </c>
      <c r="N68">
        <f t="shared" si="13"/>
        <v>-7.1839799995359499E-2</v>
      </c>
      <c r="P68" s="7">
        <f t="shared" si="10"/>
        <v>-6.3625291218439642E-2</v>
      </c>
      <c r="Q68" s="93">
        <f t="shared" si="11"/>
        <v>23269.841</v>
      </c>
      <c r="R68">
        <f t="shared" si="14"/>
        <v>6.7478154446093372E-5</v>
      </c>
    </row>
    <row r="69" spans="1:20" x14ac:dyDescent="0.2">
      <c r="A69" s="82" t="s">
        <v>163</v>
      </c>
      <c r="B69" s="81" t="s">
        <v>61</v>
      </c>
      <c r="C69" s="83">
        <v>38994.440499999997</v>
      </c>
      <c r="D69" s="82" t="s">
        <v>208</v>
      </c>
      <c r="E69">
        <f t="shared" si="9"/>
        <v>-10444.063277236472</v>
      </c>
      <c r="F69">
        <f t="shared" si="15"/>
        <v>-10444</v>
      </c>
      <c r="G69">
        <f t="shared" si="12"/>
        <v>-6.2227599999459926E-2</v>
      </c>
      <c r="N69">
        <f t="shared" si="13"/>
        <v>-6.2227599999459926E-2</v>
      </c>
      <c r="P69" s="7">
        <f t="shared" si="10"/>
        <v>-5.4713359216628545E-2</v>
      </c>
      <c r="Q69" s="93">
        <f t="shared" si="11"/>
        <v>23975.940499999997</v>
      </c>
      <c r="R69">
        <f t="shared" si="14"/>
        <v>5.6463814542366375E-5</v>
      </c>
    </row>
    <row r="70" spans="1:20" x14ac:dyDescent="0.2">
      <c r="A70" s="82" t="s">
        <v>164</v>
      </c>
      <c r="B70" s="81" t="s">
        <v>62</v>
      </c>
      <c r="C70" s="83">
        <v>39027.385900000001</v>
      </c>
      <c r="D70" s="82" t="s">
        <v>208</v>
      </c>
      <c r="E70">
        <f t="shared" si="9"/>
        <v>-10410.562164122241</v>
      </c>
      <c r="F70">
        <f t="shared" si="15"/>
        <v>-10410.5</v>
      </c>
      <c r="G70">
        <f t="shared" si="12"/>
        <v>-6.1132949995226227E-2</v>
      </c>
      <c r="N70">
        <f t="shared" si="13"/>
        <v>-6.1132949995226227E-2</v>
      </c>
      <c r="P70" s="7">
        <f t="shared" si="10"/>
        <v>-5.4313735147656271E-2</v>
      </c>
      <c r="Q70" s="93">
        <f t="shared" si="11"/>
        <v>24008.885900000001</v>
      </c>
      <c r="R70">
        <f t="shared" si="14"/>
        <v>4.6501691137318533E-5</v>
      </c>
    </row>
    <row r="71" spans="1:20" x14ac:dyDescent="0.2">
      <c r="A71" s="82" t="s">
        <v>163</v>
      </c>
      <c r="B71" s="81" t="s">
        <v>61</v>
      </c>
      <c r="C71" s="83">
        <v>39067.214200000002</v>
      </c>
      <c r="D71" s="82" t="s">
        <v>208</v>
      </c>
      <c r="E71">
        <f t="shared" si="9"/>
        <v>-10370.062052317637</v>
      </c>
      <c r="F71">
        <f t="shared" si="15"/>
        <v>-10370</v>
      </c>
      <c r="G71">
        <f t="shared" si="12"/>
        <v>-6.1022999994747806E-2</v>
      </c>
      <c r="N71">
        <f t="shared" si="13"/>
        <v>-6.1022999994747806E-2</v>
      </c>
      <c r="P71" s="7">
        <f t="shared" si="10"/>
        <v>-5.3832534095942908E-2</v>
      </c>
      <c r="Q71" s="93">
        <f t="shared" si="11"/>
        <v>24048.714200000002</v>
      </c>
      <c r="R71">
        <f t="shared" si="14"/>
        <v>5.1702799841876136E-5</v>
      </c>
      <c r="T71" t="s">
        <v>170</v>
      </c>
    </row>
    <row r="72" spans="1:20" x14ac:dyDescent="0.2">
      <c r="A72" s="82" t="s">
        <v>169</v>
      </c>
      <c r="B72" s="81" t="s">
        <v>61</v>
      </c>
      <c r="C72" s="83">
        <v>39356.332999999999</v>
      </c>
      <c r="D72" s="82" t="s">
        <v>40</v>
      </c>
      <c r="E72">
        <f t="shared" si="9"/>
        <v>-10076.066483216955</v>
      </c>
      <c r="F72">
        <f t="shared" si="15"/>
        <v>-10076</v>
      </c>
      <c r="G72">
        <f t="shared" si="12"/>
        <v>-6.5380400003050454E-2</v>
      </c>
      <c r="N72">
        <f t="shared" si="13"/>
        <v>-6.5380400003050454E-2</v>
      </c>
      <c r="P72" s="7">
        <f t="shared" si="10"/>
        <v>-5.0402588491923625E-2</v>
      </c>
      <c r="Q72" s="93">
        <f t="shared" si="11"/>
        <v>24337.832999999999</v>
      </c>
      <c r="R72">
        <f t="shared" si="14"/>
        <v>2.2433483766284336E-4</v>
      </c>
      <c r="T72" t="s">
        <v>170</v>
      </c>
    </row>
    <row r="73" spans="1:20" x14ac:dyDescent="0.2">
      <c r="A73" s="82" t="s">
        <v>169</v>
      </c>
      <c r="B73" s="88" t="s">
        <v>62</v>
      </c>
      <c r="C73" s="83">
        <v>40808.376300000004</v>
      </c>
      <c r="D73" s="82" t="s">
        <v>40</v>
      </c>
      <c r="E73">
        <f t="shared" si="9"/>
        <v>-8599.5305528577446</v>
      </c>
      <c r="F73">
        <f t="shared" si="15"/>
        <v>-8599.5</v>
      </c>
      <c r="G73">
        <f t="shared" si="12"/>
        <v>-3.0046049992961343E-2</v>
      </c>
      <c r="N73">
        <f t="shared" si="13"/>
        <v>-3.0046049992961343E-2</v>
      </c>
      <c r="P73" s="7">
        <f t="shared" si="10"/>
        <v>-3.4857471547418452E-2</v>
      </c>
      <c r="Q73" s="93">
        <f t="shared" si="11"/>
        <v>25789.876300000004</v>
      </c>
      <c r="R73">
        <f t="shared" si="14"/>
        <v>2.3149777374694457E-5</v>
      </c>
      <c r="T73" t="s">
        <v>170</v>
      </c>
    </row>
    <row r="74" spans="1:20" x14ac:dyDescent="0.2">
      <c r="A74" s="82" t="s">
        <v>169</v>
      </c>
      <c r="B74" s="88" t="s">
        <v>62</v>
      </c>
      <c r="C74" s="83">
        <v>41513.493499999997</v>
      </c>
      <c r="D74" s="82" t="s">
        <v>40</v>
      </c>
      <c r="E74">
        <f t="shared" si="9"/>
        <v>-7882.5196476634783</v>
      </c>
      <c r="F74">
        <f t="shared" si="15"/>
        <v>-7882.5</v>
      </c>
      <c r="G74">
        <f t="shared" si="12"/>
        <v>-1.9321750005474314E-2</v>
      </c>
      <c r="N74">
        <f t="shared" si="13"/>
        <v>-1.9321750005474314E-2</v>
      </c>
      <c r="P74" s="7">
        <f t="shared" si="10"/>
        <v>-2.8319640852989592E-2</v>
      </c>
      <c r="Q74" s="93">
        <f t="shared" si="11"/>
        <v>26494.993499999997</v>
      </c>
      <c r="R74">
        <f t="shared" si="14"/>
        <v>8.096203970379921E-5</v>
      </c>
      <c r="T74" t="s">
        <v>170</v>
      </c>
    </row>
    <row r="75" spans="1:20" x14ac:dyDescent="0.2">
      <c r="A75" s="82" t="s">
        <v>169</v>
      </c>
      <c r="B75" s="88" t="s">
        <v>61</v>
      </c>
      <c r="C75" s="83">
        <v>42253.485699999997</v>
      </c>
      <c r="D75" s="82" t="s">
        <v>40</v>
      </c>
      <c r="E75">
        <f t="shared" si="9"/>
        <v>-7130.0454814416062</v>
      </c>
      <c r="F75">
        <f t="shared" si="15"/>
        <v>-7130</v>
      </c>
      <c r="G75">
        <f t="shared" si="12"/>
        <v>-4.4727000000420958E-2</v>
      </c>
      <c r="N75">
        <f t="shared" si="13"/>
        <v>-4.4727000000420958E-2</v>
      </c>
      <c r="P75" s="7">
        <f t="shared" si="10"/>
        <v>-2.2168947894823626E-2</v>
      </c>
      <c r="Q75" s="93">
        <f t="shared" si="11"/>
        <v>27234.985699999997</v>
      </c>
      <c r="R75">
        <f t="shared" si="14"/>
        <v>5.0886571479884419E-4</v>
      </c>
    </row>
    <row r="76" spans="1:20" x14ac:dyDescent="0.2">
      <c r="A76" s="82" t="s">
        <v>169</v>
      </c>
      <c r="B76" s="88" t="s">
        <v>62</v>
      </c>
      <c r="C76" s="83">
        <v>42362.161699999997</v>
      </c>
      <c r="D76" s="82" t="s">
        <v>40</v>
      </c>
      <c r="E76">
        <f t="shared" si="9"/>
        <v>-7019.5363673072579</v>
      </c>
      <c r="F76">
        <f t="shared" si="15"/>
        <v>-7019.5</v>
      </c>
      <c r="G76">
        <f t="shared" si="12"/>
        <v>-3.5764050000580028E-2</v>
      </c>
      <c r="N76">
        <f t="shared" si="13"/>
        <v>-3.5764050000580028E-2</v>
      </c>
      <c r="P76" s="7">
        <f t="shared" si="10"/>
        <v>-2.1327057433143049E-2</v>
      </c>
      <c r="Q76" s="93">
        <f t="shared" si="11"/>
        <v>27343.661699999997</v>
      </c>
      <c r="R76">
        <f t="shared" si="14"/>
        <v>2.0842675439223057E-4</v>
      </c>
    </row>
    <row r="77" spans="1:20" x14ac:dyDescent="0.2">
      <c r="A77" s="82" t="s">
        <v>169</v>
      </c>
      <c r="B77" s="88" t="s">
        <v>61</v>
      </c>
      <c r="C77" s="83">
        <v>42687.244200000001</v>
      </c>
      <c r="D77" s="82" t="s">
        <v>40</v>
      </c>
      <c r="E77">
        <f t="shared" si="9"/>
        <v>-6688.9704733142871</v>
      </c>
      <c r="F77">
        <f t="shared" si="15"/>
        <v>-6689</v>
      </c>
      <c r="G77">
        <f t="shared" si="12"/>
        <v>2.9036899999482557E-2</v>
      </c>
      <c r="N77">
        <f t="shared" si="13"/>
        <v>2.9036899999482557E-2</v>
      </c>
      <c r="P77" s="7">
        <f t="shared" si="10"/>
        <v>-1.8902697397866583E-2</v>
      </c>
      <c r="Q77" s="93">
        <f t="shared" si="11"/>
        <v>27668.744200000001</v>
      </c>
      <c r="R77">
        <f t="shared" si="14"/>
        <v>2.2982049986199245E-3</v>
      </c>
      <c r="T77" t="s">
        <v>170</v>
      </c>
    </row>
    <row r="78" spans="1:20" x14ac:dyDescent="0.2">
      <c r="A78" s="82" t="s">
        <v>165</v>
      </c>
      <c r="B78" s="81" t="s">
        <v>61</v>
      </c>
      <c r="C78" s="80">
        <v>42905.455999999998</v>
      </c>
      <c r="D78" s="82" t="s">
        <v>149</v>
      </c>
      <c r="E78">
        <f t="shared" si="9"/>
        <v>-6467.0779421973757</v>
      </c>
      <c r="F78">
        <f t="shared" si="15"/>
        <v>-6467</v>
      </c>
      <c r="G78">
        <f t="shared" si="12"/>
        <v>-7.664929999737069E-2</v>
      </c>
      <c r="N78">
        <f t="shared" si="13"/>
        <v>-7.664929999737069E-2</v>
      </c>
      <c r="P78" s="7">
        <f t="shared" si="10"/>
        <v>-1.7353077664276358E-2</v>
      </c>
      <c r="Q78" s="93">
        <f t="shared" si="11"/>
        <v>27886.955999999998</v>
      </c>
      <c r="R78">
        <f t="shared" si="14"/>
        <v>3.5160419829757552E-3</v>
      </c>
      <c r="T78" t="s">
        <v>170</v>
      </c>
    </row>
    <row r="79" spans="1:20" x14ac:dyDescent="0.2">
      <c r="A79" s="82" t="s">
        <v>166</v>
      </c>
      <c r="B79" s="81" t="s">
        <v>62</v>
      </c>
      <c r="C79" s="80">
        <v>43656.394</v>
      </c>
      <c r="D79" s="82" t="s">
        <v>149</v>
      </c>
      <c r="E79">
        <f t="shared" si="9"/>
        <v>-5703.4733455079495</v>
      </c>
      <c r="F79">
        <f t="shared" si="15"/>
        <v>-5703.5</v>
      </c>
      <c r="G79">
        <f t="shared" si="12"/>
        <v>2.6212349999696016E-2</v>
      </c>
      <c r="N79">
        <f t="shared" si="13"/>
        <v>2.6212349999696016E-2</v>
      </c>
      <c r="P79" s="7">
        <f t="shared" si="10"/>
        <v>-1.2507324453297703E-2</v>
      </c>
      <c r="Q79" s="93">
        <f t="shared" si="11"/>
        <v>28637.894</v>
      </c>
      <c r="R79">
        <f t="shared" si="14"/>
        <v>1.4992131897458147E-3</v>
      </c>
    </row>
    <row r="80" spans="1:20" x14ac:dyDescent="0.2">
      <c r="A80" s="82" t="s">
        <v>169</v>
      </c>
      <c r="B80" s="88" t="s">
        <v>61</v>
      </c>
      <c r="C80" s="83">
        <v>44455.3799</v>
      </c>
      <c r="D80" s="82" t="s">
        <v>40</v>
      </c>
      <c r="E80">
        <f t="shared" si="9"/>
        <v>-4891.0103912693348</v>
      </c>
      <c r="F80">
        <f t="shared" si="15"/>
        <v>-4891</v>
      </c>
      <c r="G80">
        <f t="shared" si="12"/>
        <v>-1.0218899995379616E-2</v>
      </c>
      <c r="N80">
        <f t="shared" si="13"/>
        <v>-1.0218899995379616E-2</v>
      </c>
      <c r="P80" s="7">
        <f t="shared" si="10"/>
        <v>-8.1737205086168923E-3</v>
      </c>
      <c r="Q80" s="93">
        <f t="shared" si="11"/>
        <v>29436.8799</v>
      </c>
      <c r="R80">
        <f t="shared" si="14"/>
        <v>4.182759133075036E-6</v>
      </c>
      <c r="T80" t="s">
        <v>170</v>
      </c>
    </row>
    <row r="81" spans="1:20" x14ac:dyDescent="0.2">
      <c r="A81" s="82" t="s">
        <v>169</v>
      </c>
      <c r="B81" s="88" t="s">
        <v>62</v>
      </c>
      <c r="C81" s="83">
        <v>45198.368300000002</v>
      </c>
      <c r="D81" s="82" t="s">
        <v>40</v>
      </c>
      <c r="E81">
        <f t="shared" si="9"/>
        <v>-4135.4894860455715</v>
      </c>
      <c r="F81">
        <f t="shared" si="15"/>
        <v>-4135.5</v>
      </c>
      <c r="G81">
        <f t="shared" si="12"/>
        <v>1.0339550004573539E-2</v>
      </c>
      <c r="N81">
        <f t="shared" si="13"/>
        <v>1.0339550004573539E-2</v>
      </c>
      <c r="P81" s="7">
        <f t="shared" si="10"/>
        <v>-4.9056444491513071E-3</v>
      </c>
      <c r="Q81" s="93">
        <f t="shared" si="11"/>
        <v>30179.868300000002</v>
      </c>
      <c r="R81">
        <f t="shared" si="14"/>
        <v>2.3241595393188282E-4</v>
      </c>
      <c r="T81" t="s">
        <v>170</v>
      </c>
    </row>
    <row r="82" spans="1:20" x14ac:dyDescent="0.2">
      <c r="A82" s="82" t="s">
        <v>169</v>
      </c>
      <c r="B82" s="88" t="s">
        <v>62</v>
      </c>
      <c r="C82" s="83">
        <v>45551.393199999999</v>
      </c>
      <c r="D82" s="82" t="s">
        <v>40</v>
      </c>
      <c r="E82">
        <f t="shared" si="9"/>
        <v>-3776.5098680400615</v>
      </c>
      <c r="F82">
        <f t="shared" si="15"/>
        <v>-3776.5</v>
      </c>
      <c r="G82">
        <f t="shared" si="12"/>
        <v>-9.7043499990832061E-3</v>
      </c>
      <c r="N82">
        <f t="shared" si="13"/>
        <v>-9.7043499990832061E-3</v>
      </c>
      <c r="P82" s="7">
        <f t="shared" si="10"/>
        <v>-3.6099123592379656E-3</v>
      </c>
      <c r="Q82" s="93">
        <f t="shared" si="11"/>
        <v>30532.893199999999</v>
      </c>
      <c r="R82">
        <f t="shared" si="14"/>
        <v>3.7142170145962428E-5</v>
      </c>
      <c r="T82" t="s">
        <v>170</v>
      </c>
    </row>
    <row r="83" spans="1:20" x14ac:dyDescent="0.2">
      <c r="A83" s="82" t="s">
        <v>169</v>
      </c>
      <c r="B83" s="88" t="s">
        <v>61</v>
      </c>
      <c r="C83" s="83">
        <v>45582.357400000001</v>
      </c>
      <c r="D83" s="82" t="s">
        <v>40</v>
      </c>
      <c r="E83">
        <f t="shared" si="9"/>
        <v>-3745.0233732125093</v>
      </c>
      <c r="F83">
        <f t="shared" si="15"/>
        <v>-3745</v>
      </c>
      <c r="G83">
        <f t="shared" si="12"/>
        <v>-2.2985499999776948E-2</v>
      </c>
      <c r="N83">
        <f t="shared" si="13"/>
        <v>-2.2985499999776948E-2</v>
      </c>
      <c r="P83" s="7">
        <f t="shared" si="10"/>
        <v>-3.5041272497728544E-3</v>
      </c>
      <c r="Q83" s="93">
        <f t="shared" si="11"/>
        <v>30563.857400000001</v>
      </c>
      <c r="R83">
        <f t="shared" si="14"/>
        <v>3.7952388422460206E-4</v>
      </c>
      <c r="T83" t="s">
        <v>170</v>
      </c>
    </row>
    <row r="84" spans="1:20" x14ac:dyDescent="0.2">
      <c r="A84" s="82" t="s">
        <v>169</v>
      </c>
      <c r="B84" s="88" t="s">
        <v>61</v>
      </c>
      <c r="C84" s="83">
        <v>47360.388500000001</v>
      </c>
      <c r="D84" s="82" t="s">
        <v>208</v>
      </c>
      <c r="E84">
        <f t="shared" si="9"/>
        <v>-1937.000978531785</v>
      </c>
      <c r="F84">
        <f t="shared" si="15"/>
        <v>-1937</v>
      </c>
      <c r="G84">
        <f t="shared" si="12"/>
        <v>-9.6230000053765252E-4</v>
      </c>
      <c r="N84">
        <f t="shared" si="13"/>
        <v>-9.6230000053765252E-4</v>
      </c>
      <c r="P84" s="7">
        <f t="shared" si="10"/>
        <v>4.2967617691775034E-4</v>
      </c>
      <c r="Q84" s="93">
        <f t="shared" si="11"/>
        <v>32341.888500000001</v>
      </c>
      <c r="R84">
        <f t="shared" si="14"/>
        <v>1.9375976786033553E-6</v>
      </c>
      <c r="T84" t="s">
        <v>170</v>
      </c>
    </row>
    <row r="85" spans="1:20" x14ac:dyDescent="0.2">
      <c r="A85" s="82" t="s">
        <v>169</v>
      </c>
      <c r="B85" s="88" t="s">
        <v>62</v>
      </c>
      <c r="C85" s="83">
        <v>47385.464200000002</v>
      </c>
      <c r="D85" s="82" t="s">
        <v>208</v>
      </c>
      <c r="E85">
        <f t="shared" ref="E85:E97" si="16">+(C85-C$7)/C$8</f>
        <v>-1911.5023091540122</v>
      </c>
      <c r="F85">
        <f t="shared" si="15"/>
        <v>-1911.5</v>
      </c>
      <c r="G85">
        <f t="shared" si="12"/>
        <v>-2.2708499964210205E-3</v>
      </c>
      <c r="N85">
        <f t="shared" si="13"/>
        <v>-2.2708499964210205E-3</v>
      </c>
      <c r="P85" s="7">
        <f t="shared" ref="P85:P97" si="17">+D$11+D$12*F85+D$13*F85^2</f>
        <v>4.5510355253269115E-4</v>
      </c>
      <c r="Q85" s="93">
        <f t="shared" si="11"/>
        <v>32366.964200000002</v>
      </c>
      <c r="R85">
        <f t="shared" si="14"/>
        <v>7.4308227510533352E-6</v>
      </c>
      <c r="T85" t="s">
        <v>170</v>
      </c>
    </row>
    <row r="86" spans="1:20" x14ac:dyDescent="0.2">
      <c r="A86" s="82" t="s">
        <v>169</v>
      </c>
      <c r="B86" s="88" t="s">
        <v>62</v>
      </c>
      <c r="C86" s="83">
        <v>47386.448700000001</v>
      </c>
      <c r="D86" s="82" t="s">
        <v>208</v>
      </c>
      <c r="E86">
        <f t="shared" si="16"/>
        <v>-1910.5012029036429</v>
      </c>
      <c r="F86">
        <f t="shared" si="15"/>
        <v>-1910.5</v>
      </c>
      <c r="G86">
        <f t="shared" si="12"/>
        <v>-1.1829499999294057E-3</v>
      </c>
      <c r="N86">
        <f t="shared" si="13"/>
        <v>-1.1829499999294057E-3</v>
      </c>
      <c r="P86" s="7">
        <f t="shared" si="17"/>
        <v>4.5608366958847357E-4</v>
      </c>
      <c r="Q86" s="93">
        <f t="shared" ref="Q86:Q97" si="18">C86-15018.5</f>
        <v>32367.948700000001</v>
      </c>
      <c r="R86">
        <f t="shared" si="14"/>
        <v>2.6864313698132448E-6</v>
      </c>
      <c r="T86" t="s">
        <v>170</v>
      </c>
    </row>
    <row r="87" spans="1:20" x14ac:dyDescent="0.2">
      <c r="A87" s="82" t="s">
        <v>169</v>
      </c>
      <c r="B87" s="88" t="s">
        <v>62</v>
      </c>
      <c r="C87" s="83">
        <v>47388.419000000002</v>
      </c>
      <c r="D87" s="82" t="s">
        <v>208</v>
      </c>
      <c r="E87">
        <f t="shared" si="16"/>
        <v>-1908.4976684748915</v>
      </c>
      <c r="F87">
        <f t="shared" si="15"/>
        <v>-1908.5</v>
      </c>
      <c r="G87">
        <f t="shared" si="12"/>
        <v>2.2928500038688071E-3</v>
      </c>
      <c r="N87">
        <f t="shared" si="13"/>
        <v>2.2928500038688071E-3</v>
      </c>
      <c r="P87" s="7">
        <f t="shared" si="17"/>
        <v>4.5804004673495472E-4</v>
      </c>
      <c r="Q87" s="93">
        <f t="shared" si="18"/>
        <v>32369.919000000002</v>
      </c>
      <c r="R87">
        <f t="shared" si="14"/>
        <v>3.3665275787975291E-6</v>
      </c>
    </row>
    <row r="88" spans="1:20" x14ac:dyDescent="0.2">
      <c r="A88" s="82" t="s">
        <v>167</v>
      </c>
      <c r="B88" s="81" t="s">
        <v>62</v>
      </c>
      <c r="C88" s="80">
        <v>47452.338000000003</v>
      </c>
      <c r="D88" s="82" t="s">
        <v>149</v>
      </c>
      <c r="E88">
        <f t="shared" si="16"/>
        <v>-1843.500501976735</v>
      </c>
      <c r="F88">
        <f t="shared" si="15"/>
        <v>-1843.5</v>
      </c>
      <c r="G88">
        <f t="shared" ref="G88:G97" si="19">+C88-(C$7+F88*C$8)</f>
        <v>-4.936499972245656E-4</v>
      </c>
      <c r="N88">
        <f t="shared" ref="N88:N97" si="20">G88</f>
        <v>-4.936499972245656E-4</v>
      </c>
      <c r="P88" s="7">
        <f t="shared" si="17"/>
        <v>5.1882279017269458E-4</v>
      </c>
      <c r="Q88" s="93">
        <f t="shared" si="18"/>
        <v>32433.838000000003</v>
      </c>
      <c r="R88">
        <f t="shared" ref="R88:R97" si="21">+(P88-G88)^2</f>
        <v>1.0251011452199776E-6</v>
      </c>
      <c r="T88" t="s">
        <v>170</v>
      </c>
    </row>
    <row r="89" spans="1:20" x14ac:dyDescent="0.2">
      <c r="A89" s="82" t="s">
        <v>167</v>
      </c>
      <c r="B89" s="81" t="s">
        <v>62</v>
      </c>
      <c r="C89" s="80">
        <v>47456.281999999999</v>
      </c>
      <c r="D89" s="82" t="s">
        <v>149</v>
      </c>
      <c r="E89">
        <f t="shared" si="16"/>
        <v>-1839.4899757690589</v>
      </c>
      <c r="F89">
        <f t="shared" si="15"/>
        <v>-1839.5</v>
      </c>
      <c r="G89">
        <f t="shared" si="19"/>
        <v>9.8579499972402118E-3</v>
      </c>
      <c r="N89">
        <f t="shared" si="20"/>
        <v>9.8579499972402118E-3</v>
      </c>
      <c r="P89" s="7">
        <f t="shared" si="17"/>
        <v>5.2238584629811253E-4</v>
      </c>
      <c r="Q89" s="93">
        <f t="shared" si="18"/>
        <v>32437.781999999999</v>
      </c>
      <c r="R89">
        <f t="shared" si="21"/>
        <v>8.71527580163553E-5</v>
      </c>
    </row>
    <row r="90" spans="1:20" x14ac:dyDescent="0.2">
      <c r="A90" s="26" t="s">
        <v>49</v>
      </c>
      <c r="B90" s="24"/>
      <c r="C90" s="96">
        <v>47778.353999999999</v>
      </c>
      <c r="D90" s="23" t="s">
        <v>207</v>
      </c>
      <c r="E90">
        <f t="shared" si="16"/>
        <v>-1511.9853619860883</v>
      </c>
      <c r="F90">
        <f t="shared" si="15"/>
        <v>-1512</v>
      </c>
      <c r="G90">
        <f t="shared" si="19"/>
        <v>1.4395199999853503E-2</v>
      </c>
      <c r="N90">
        <f t="shared" si="20"/>
        <v>1.4395199999853503E-2</v>
      </c>
      <c r="P90" s="7">
        <f t="shared" si="17"/>
        <v>7.443216939892344E-4</v>
      </c>
      <c r="Q90" s="93">
        <f t="shared" si="18"/>
        <v>32759.853999999999</v>
      </c>
      <c r="R90">
        <f t="shared" si="21"/>
        <v>1.863464785215157E-4</v>
      </c>
    </row>
    <row r="91" spans="1:20" x14ac:dyDescent="0.2">
      <c r="A91" s="26" t="s">
        <v>50</v>
      </c>
      <c r="B91" s="24" t="s">
        <v>62</v>
      </c>
      <c r="C91" s="96">
        <v>47805.411</v>
      </c>
      <c r="D91" s="23" t="s">
        <v>207</v>
      </c>
      <c r="E91">
        <f t="shared" si="16"/>
        <v>-1484.4719726348683</v>
      </c>
      <c r="F91">
        <f t="shared" si="15"/>
        <v>-1484.5</v>
      </c>
      <c r="G91">
        <f t="shared" si="19"/>
        <v>2.7562449999095406E-2</v>
      </c>
      <c r="N91">
        <f t="shared" si="20"/>
        <v>2.7562449999095406E-2</v>
      </c>
      <c r="P91" s="7">
        <f t="shared" si="17"/>
        <v>7.5668192492404701E-4</v>
      </c>
      <c r="Q91" s="93">
        <f t="shared" si="18"/>
        <v>32786.911</v>
      </c>
      <c r="R91">
        <f t="shared" si="21"/>
        <v>7.1854920204626456E-4</v>
      </c>
    </row>
    <row r="92" spans="1:20" x14ac:dyDescent="0.2">
      <c r="A92" s="26" t="s">
        <v>50</v>
      </c>
      <c r="B92" s="24"/>
      <c r="C92" s="96">
        <v>47838.330999999998</v>
      </c>
      <c r="D92" s="23" t="s">
        <v>207</v>
      </c>
      <c r="E92">
        <f t="shared" si="16"/>
        <v>-1450.9966879602155</v>
      </c>
      <c r="F92">
        <f t="shared" si="15"/>
        <v>-1451</v>
      </c>
      <c r="G92">
        <f t="shared" si="19"/>
        <v>3.2570999974268489E-3</v>
      </c>
      <c r="N92">
        <f t="shared" si="20"/>
        <v>3.2570999974268489E-3</v>
      </c>
      <c r="P92" s="7">
        <f t="shared" si="17"/>
        <v>7.7042531549277506E-4</v>
      </c>
      <c r="Q92" s="93">
        <f t="shared" si="18"/>
        <v>32819.830999999998</v>
      </c>
      <c r="R92">
        <f t="shared" si="21"/>
        <v>6.1835509737719269E-6</v>
      </c>
    </row>
    <row r="93" spans="1:20" x14ac:dyDescent="0.2">
      <c r="A93" s="26" t="s">
        <v>51</v>
      </c>
      <c r="B93" s="24"/>
      <c r="C93" s="96">
        <v>48069.447999999997</v>
      </c>
      <c r="D93" s="23" t="s">
        <v>207</v>
      </c>
      <c r="E93">
        <f t="shared" si="16"/>
        <v>-1215.9812758049263</v>
      </c>
      <c r="F93">
        <f t="shared" si="15"/>
        <v>-1216</v>
      </c>
      <c r="G93">
        <f t="shared" si="19"/>
        <v>1.8413599995255936E-2</v>
      </c>
      <c r="N93">
        <f t="shared" si="20"/>
        <v>1.8413599995255936E-2</v>
      </c>
      <c r="P93" s="7">
        <f t="shared" si="17"/>
        <v>8.2627336564995225E-4</v>
      </c>
      <c r="Q93" s="93">
        <f t="shared" si="18"/>
        <v>33050.947999999997</v>
      </c>
      <c r="R93">
        <f t="shared" si="21"/>
        <v>3.0931405797644774E-4</v>
      </c>
    </row>
    <row r="94" spans="1:20" x14ac:dyDescent="0.2">
      <c r="A94" s="26" t="s">
        <v>52</v>
      </c>
      <c r="B94" s="24"/>
      <c r="C94" s="96">
        <v>48132.381000000001</v>
      </c>
      <c r="D94" s="23" t="s">
        <v>207</v>
      </c>
      <c r="E94">
        <f t="shared" si="16"/>
        <v>-1151.986740858687</v>
      </c>
      <c r="F94">
        <f t="shared" si="15"/>
        <v>-1152</v>
      </c>
      <c r="G94">
        <f t="shared" si="19"/>
        <v>1.3039200006460305E-2</v>
      </c>
      <c r="N94">
        <f t="shared" si="20"/>
        <v>1.3039200006460305E-2</v>
      </c>
      <c r="P94" s="7">
        <f t="shared" si="17"/>
        <v>8.2918190008950739E-4</v>
      </c>
      <c r="Q94" s="93">
        <f t="shared" si="18"/>
        <v>33113.881000000001</v>
      </c>
      <c r="R94">
        <f t="shared" si="21"/>
        <v>1.490845421579027E-4</v>
      </c>
    </row>
    <row r="95" spans="1:20" x14ac:dyDescent="0.2">
      <c r="A95" s="26" t="s">
        <v>52</v>
      </c>
      <c r="B95" s="24" t="s">
        <v>62</v>
      </c>
      <c r="C95" s="96">
        <v>48163.364000000001</v>
      </c>
      <c r="D95" s="23" t="s">
        <v>207</v>
      </c>
      <c r="E95">
        <f t="shared" si="16"/>
        <v>-1120.4811289183824</v>
      </c>
      <c r="F95">
        <f t="shared" si="15"/>
        <v>-1120.5</v>
      </c>
      <c r="G95">
        <f t="shared" si="19"/>
        <v>1.8558050003775861E-2</v>
      </c>
      <c r="N95">
        <f t="shared" si="20"/>
        <v>1.8558050003775861E-2</v>
      </c>
      <c r="P95" s="7">
        <f t="shared" si="17"/>
        <v>8.2867965851538211E-4</v>
      </c>
      <c r="Q95" s="93">
        <f t="shared" si="18"/>
        <v>33144.864000000001</v>
      </c>
      <c r="R95">
        <f t="shared" si="21"/>
        <v>3.1433057283940165E-4</v>
      </c>
    </row>
    <row r="96" spans="1:20" x14ac:dyDescent="0.2">
      <c r="A96" s="26" t="s">
        <v>153</v>
      </c>
      <c r="B96" s="24"/>
      <c r="C96" s="96">
        <v>49265.258800000003</v>
      </c>
      <c r="D96" s="23" t="s">
        <v>208</v>
      </c>
      <c r="E96">
        <f t="shared" si="16"/>
        <v>1.0168677480147451E-4</v>
      </c>
      <c r="F96">
        <f t="shared" si="15"/>
        <v>0</v>
      </c>
      <c r="G96">
        <f t="shared" si="19"/>
        <v>1.0000000474974513E-4</v>
      </c>
      <c r="N96">
        <f t="shared" si="20"/>
        <v>1.0000000474974513E-4</v>
      </c>
      <c r="P96" s="7">
        <f t="shared" si="17"/>
        <v>-1.895783190526867E-5</v>
      </c>
      <c r="Q96" s="93">
        <f t="shared" si="18"/>
        <v>34246.758800000003</v>
      </c>
      <c r="R96">
        <f t="shared" si="21"/>
        <v>1.4150966901640946E-8</v>
      </c>
    </row>
    <row r="97" spans="1:18" x14ac:dyDescent="0.2">
      <c r="A97" s="26" t="s">
        <v>153</v>
      </c>
      <c r="B97" s="24" t="s">
        <v>62</v>
      </c>
      <c r="C97" s="96">
        <v>49295.253299999997</v>
      </c>
      <c r="D97" s="23" t="s">
        <v>208</v>
      </c>
      <c r="E97">
        <f t="shared" si="16"/>
        <v>30.500539905903306</v>
      </c>
      <c r="F97">
        <f t="shared" si="15"/>
        <v>30.5</v>
      </c>
      <c r="G97">
        <f t="shared" si="19"/>
        <v>5.3094999748282135E-4</v>
      </c>
      <c r="N97">
        <f t="shared" si="20"/>
        <v>5.3094999748282135E-4</v>
      </c>
      <c r="P97" s="7">
        <f t="shared" si="17"/>
        <v>-6.4597298117797814E-5</v>
      </c>
      <c r="Q97" s="93">
        <f t="shared" si="18"/>
        <v>34276.753299999997</v>
      </c>
      <c r="R97">
        <f t="shared" si="21"/>
        <v>3.5467658129721124E-7</v>
      </c>
    </row>
    <row r="98" spans="1:18" x14ac:dyDescent="0.2">
      <c r="C98" s="23"/>
      <c r="D98" s="23"/>
    </row>
    <row r="99" spans="1:18" x14ac:dyDescent="0.2">
      <c r="C99" s="23"/>
      <c r="D99" s="23"/>
    </row>
    <row r="100" spans="1:18" x14ac:dyDescent="0.2">
      <c r="C100" s="23"/>
      <c r="D100" s="23"/>
    </row>
    <row r="101" spans="1:18" x14ac:dyDescent="0.2">
      <c r="C101" s="23"/>
      <c r="D101" s="23"/>
    </row>
    <row r="102" spans="1:18" x14ac:dyDescent="0.2">
      <c r="C102" s="23"/>
      <c r="D102" s="23"/>
    </row>
    <row r="103" spans="1:18" x14ac:dyDescent="0.2">
      <c r="C103" s="23"/>
      <c r="D103" s="23"/>
    </row>
    <row r="104" spans="1:18" x14ac:dyDescent="0.2">
      <c r="C104" s="23"/>
      <c r="D104" s="23"/>
    </row>
    <row r="105" spans="1:18" x14ac:dyDescent="0.2">
      <c r="C105" s="23"/>
      <c r="D105" s="23"/>
    </row>
    <row r="106" spans="1:18" x14ac:dyDescent="0.2">
      <c r="C106" s="23"/>
      <c r="D106" s="23"/>
    </row>
    <row r="107" spans="1:18" x14ac:dyDescent="0.2">
      <c r="C107" s="23"/>
      <c r="D107" s="23"/>
    </row>
    <row r="108" spans="1:18" x14ac:dyDescent="0.2">
      <c r="C108" s="23"/>
      <c r="D108" s="23"/>
    </row>
    <row r="109" spans="1:18" x14ac:dyDescent="0.2">
      <c r="C109" s="23"/>
      <c r="D109" s="23"/>
    </row>
    <row r="110" spans="1:18" x14ac:dyDescent="0.2">
      <c r="C110" s="23"/>
      <c r="D110" s="23"/>
    </row>
    <row r="111" spans="1:18" x14ac:dyDescent="0.2">
      <c r="C111" s="23"/>
      <c r="D111" s="23"/>
    </row>
    <row r="112" spans="1:18" x14ac:dyDescent="0.2">
      <c r="C112" s="23"/>
      <c r="D112" s="23"/>
    </row>
    <row r="113" spans="3:4" x14ac:dyDescent="0.2">
      <c r="C113" s="23"/>
      <c r="D113" s="23"/>
    </row>
    <row r="114" spans="3:4" x14ac:dyDescent="0.2">
      <c r="C114" s="23"/>
      <c r="D114" s="23"/>
    </row>
    <row r="115" spans="3:4" x14ac:dyDescent="0.2">
      <c r="C115" s="23"/>
      <c r="D115" s="23"/>
    </row>
    <row r="116" spans="3:4" x14ac:dyDescent="0.2">
      <c r="C116" s="23"/>
      <c r="D116" s="23"/>
    </row>
    <row r="117" spans="3:4" x14ac:dyDescent="0.2">
      <c r="C117" s="23"/>
      <c r="D117" s="23"/>
    </row>
    <row r="118" spans="3:4" x14ac:dyDescent="0.2">
      <c r="C118" s="23"/>
      <c r="D118" s="23"/>
    </row>
    <row r="119" spans="3:4" x14ac:dyDescent="0.2">
      <c r="C119" s="23"/>
      <c r="D119" s="23"/>
    </row>
    <row r="120" spans="3:4" x14ac:dyDescent="0.2">
      <c r="C120" s="23"/>
      <c r="D120" s="23"/>
    </row>
    <row r="121" spans="3:4" x14ac:dyDescent="0.2">
      <c r="C121" s="23"/>
      <c r="D121" s="23"/>
    </row>
    <row r="122" spans="3:4" x14ac:dyDescent="0.2">
      <c r="C122" s="23"/>
      <c r="D122" s="23"/>
    </row>
    <row r="123" spans="3:4" x14ac:dyDescent="0.2">
      <c r="C123" s="23"/>
      <c r="D123" s="23"/>
    </row>
    <row r="124" spans="3:4" x14ac:dyDescent="0.2">
      <c r="C124" s="23"/>
      <c r="D124" s="23"/>
    </row>
    <row r="125" spans="3:4" x14ac:dyDescent="0.2">
      <c r="C125" s="23"/>
      <c r="D125" s="23"/>
    </row>
    <row r="126" spans="3:4" x14ac:dyDescent="0.2">
      <c r="C126" s="23"/>
      <c r="D126" s="23"/>
    </row>
    <row r="127" spans="3:4" x14ac:dyDescent="0.2">
      <c r="C127" s="23"/>
      <c r="D127" s="23"/>
    </row>
    <row r="128" spans="3:4" x14ac:dyDescent="0.2">
      <c r="C128" s="23"/>
      <c r="D128" s="23"/>
    </row>
    <row r="129" spans="3:4" x14ac:dyDescent="0.2">
      <c r="C129" s="23"/>
      <c r="D129" s="23"/>
    </row>
    <row r="130" spans="3:4" x14ac:dyDescent="0.2">
      <c r="C130" s="23"/>
      <c r="D130" s="23"/>
    </row>
    <row r="131" spans="3:4" x14ac:dyDescent="0.2">
      <c r="C131" s="23"/>
      <c r="D131" s="23"/>
    </row>
    <row r="132" spans="3:4" x14ac:dyDescent="0.2">
      <c r="C132" s="23"/>
      <c r="D132" s="23"/>
    </row>
    <row r="133" spans="3:4" x14ac:dyDescent="0.2">
      <c r="C133" s="23"/>
      <c r="D133" s="23"/>
    </row>
    <row r="134" spans="3:4" x14ac:dyDescent="0.2">
      <c r="C134" s="23"/>
      <c r="D134" s="23"/>
    </row>
    <row r="135" spans="3:4" x14ac:dyDescent="0.2">
      <c r="C135" s="23"/>
      <c r="D135" s="23"/>
    </row>
    <row r="136" spans="3:4" x14ac:dyDescent="0.2">
      <c r="C136" s="23"/>
      <c r="D136" s="23"/>
    </row>
    <row r="137" spans="3:4" x14ac:dyDescent="0.2">
      <c r="C137" s="23"/>
      <c r="D137" s="23"/>
    </row>
    <row r="138" spans="3:4" x14ac:dyDescent="0.2">
      <c r="C138" s="23"/>
      <c r="D138" s="23"/>
    </row>
    <row r="139" spans="3:4" x14ac:dyDescent="0.2">
      <c r="C139" s="23"/>
      <c r="D139" s="23"/>
    </row>
    <row r="140" spans="3:4" x14ac:dyDescent="0.2">
      <c r="C140" s="23"/>
      <c r="D140" s="23"/>
    </row>
    <row r="141" spans="3:4" x14ac:dyDescent="0.2">
      <c r="C141" s="23"/>
      <c r="D141" s="23"/>
    </row>
    <row r="142" spans="3:4" x14ac:dyDescent="0.2">
      <c r="C142" s="23"/>
      <c r="D142" s="23"/>
    </row>
    <row r="143" spans="3:4" x14ac:dyDescent="0.2">
      <c r="C143" s="23"/>
      <c r="D143" s="23"/>
    </row>
    <row r="144" spans="3:4" x14ac:dyDescent="0.2">
      <c r="C144" s="23"/>
      <c r="D144" s="23"/>
    </row>
    <row r="145" spans="3:4" x14ac:dyDescent="0.2">
      <c r="C145" s="23"/>
      <c r="D145" s="23"/>
    </row>
    <row r="146" spans="3:4" x14ac:dyDescent="0.2">
      <c r="C146" s="23"/>
      <c r="D146" s="23"/>
    </row>
    <row r="147" spans="3:4" x14ac:dyDescent="0.2">
      <c r="C147" s="23"/>
      <c r="D147" s="23"/>
    </row>
    <row r="148" spans="3:4" x14ac:dyDescent="0.2">
      <c r="C148" s="23"/>
      <c r="D148" s="23"/>
    </row>
    <row r="149" spans="3:4" x14ac:dyDescent="0.2">
      <c r="C149" s="23"/>
      <c r="D149" s="23"/>
    </row>
    <row r="150" spans="3:4" x14ac:dyDescent="0.2">
      <c r="C150" s="23"/>
      <c r="D150" s="23"/>
    </row>
    <row r="151" spans="3:4" x14ac:dyDescent="0.2">
      <c r="C151" s="23"/>
      <c r="D151" s="23"/>
    </row>
    <row r="152" spans="3:4" x14ac:dyDescent="0.2">
      <c r="C152" s="23"/>
      <c r="D152" s="23"/>
    </row>
    <row r="153" spans="3:4" x14ac:dyDescent="0.2">
      <c r="C153" s="23"/>
      <c r="D153" s="23"/>
    </row>
    <row r="154" spans="3:4" x14ac:dyDescent="0.2">
      <c r="C154" s="23"/>
      <c r="D154" s="23"/>
    </row>
    <row r="155" spans="3:4" x14ac:dyDescent="0.2">
      <c r="C155" s="23"/>
      <c r="D155" s="23"/>
    </row>
    <row r="156" spans="3:4" x14ac:dyDescent="0.2">
      <c r="C156" s="23"/>
      <c r="D156" s="23"/>
    </row>
    <row r="157" spans="3:4" x14ac:dyDescent="0.2">
      <c r="C157" s="23"/>
      <c r="D157" s="23"/>
    </row>
    <row r="158" spans="3:4" x14ac:dyDescent="0.2">
      <c r="C158" s="23"/>
      <c r="D158" s="23"/>
    </row>
    <row r="159" spans="3:4" x14ac:dyDescent="0.2">
      <c r="C159" s="23"/>
      <c r="D159" s="23"/>
    </row>
    <row r="160" spans="3:4" x14ac:dyDescent="0.2">
      <c r="C160" s="23"/>
      <c r="D160" s="23"/>
    </row>
    <row r="161" spans="3:4" x14ac:dyDescent="0.2">
      <c r="C161" s="23"/>
      <c r="D161" s="23"/>
    </row>
    <row r="162" spans="3:4" x14ac:dyDescent="0.2">
      <c r="C162" s="23"/>
      <c r="D162" s="23"/>
    </row>
    <row r="163" spans="3:4" x14ac:dyDescent="0.2">
      <c r="C163" s="23"/>
      <c r="D163" s="23"/>
    </row>
    <row r="164" spans="3:4" x14ac:dyDescent="0.2">
      <c r="C164" s="23"/>
      <c r="D164" s="23"/>
    </row>
    <row r="165" spans="3:4" x14ac:dyDescent="0.2">
      <c r="C165" s="23"/>
      <c r="D165" s="23"/>
    </row>
    <row r="166" spans="3:4" x14ac:dyDescent="0.2">
      <c r="C166" s="23"/>
      <c r="D166" s="23"/>
    </row>
    <row r="167" spans="3:4" x14ac:dyDescent="0.2">
      <c r="C167" s="23"/>
      <c r="D167" s="23"/>
    </row>
    <row r="168" spans="3:4" x14ac:dyDescent="0.2">
      <c r="C168" s="23"/>
      <c r="D168" s="23"/>
    </row>
    <row r="169" spans="3:4" x14ac:dyDescent="0.2">
      <c r="C169" s="23"/>
      <c r="D169" s="23"/>
    </row>
    <row r="170" spans="3:4" x14ac:dyDescent="0.2">
      <c r="C170" s="23"/>
      <c r="D170" s="23"/>
    </row>
    <row r="171" spans="3:4" x14ac:dyDescent="0.2">
      <c r="C171" s="23"/>
      <c r="D171" s="23"/>
    </row>
    <row r="172" spans="3:4" x14ac:dyDescent="0.2">
      <c r="C172" s="23"/>
      <c r="D172" s="23"/>
    </row>
    <row r="173" spans="3:4" x14ac:dyDescent="0.2">
      <c r="C173" s="23"/>
      <c r="D173" s="23"/>
    </row>
    <row r="174" spans="3:4" x14ac:dyDescent="0.2">
      <c r="C174" s="23"/>
      <c r="D174" s="23"/>
    </row>
    <row r="175" spans="3:4" x14ac:dyDescent="0.2">
      <c r="C175" s="23"/>
      <c r="D175" s="23"/>
    </row>
    <row r="176" spans="3:4" x14ac:dyDescent="0.2">
      <c r="C176" s="23"/>
      <c r="D176" s="23"/>
    </row>
    <row r="177" spans="3:4" x14ac:dyDescent="0.2">
      <c r="C177" s="23"/>
      <c r="D177" s="23"/>
    </row>
    <row r="178" spans="3:4" x14ac:dyDescent="0.2">
      <c r="C178" s="23"/>
      <c r="D178" s="23"/>
    </row>
    <row r="179" spans="3:4" x14ac:dyDescent="0.2">
      <c r="C179" s="23"/>
      <c r="D179" s="23"/>
    </row>
    <row r="180" spans="3:4" x14ac:dyDescent="0.2">
      <c r="C180" s="23"/>
      <c r="D180" s="23"/>
    </row>
    <row r="181" spans="3:4" x14ac:dyDescent="0.2">
      <c r="C181" s="23"/>
      <c r="D181" s="23"/>
    </row>
    <row r="182" spans="3:4" x14ac:dyDescent="0.2">
      <c r="C182" s="23"/>
      <c r="D182" s="23"/>
    </row>
    <row r="183" spans="3:4" x14ac:dyDescent="0.2">
      <c r="C183" s="23"/>
      <c r="D183" s="23"/>
    </row>
    <row r="184" spans="3:4" x14ac:dyDescent="0.2">
      <c r="C184" s="23"/>
      <c r="D184" s="23"/>
    </row>
    <row r="185" spans="3:4" x14ac:dyDescent="0.2">
      <c r="C185" s="23"/>
      <c r="D185" s="23"/>
    </row>
    <row r="186" spans="3:4" x14ac:dyDescent="0.2">
      <c r="C186" s="23"/>
      <c r="D186" s="23"/>
    </row>
    <row r="187" spans="3:4" x14ac:dyDescent="0.2">
      <c r="C187" s="23"/>
      <c r="D187" s="23"/>
    </row>
    <row r="188" spans="3:4" x14ac:dyDescent="0.2">
      <c r="C188" s="23"/>
      <c r="D188" s="23"/>
    </row>
    <row r="189" spans="3:4" x14ac:dyDescent="0.2">
      <c r="C189" s="23"/>
      <c r="D189" s="23"/>
    </row>
    <row r="190" spans="3:4" x14ac:dyDescent="0.2">
      <c r="C190" s="23"/>
      <c r="D190" s="23"/>
    </row>
    <row r="191" spans="3:4" x14ac:dyDescent="0.2">
      <c r="C191" s="23"/>
      <c r="D191" s="23"/>
    </row>
    <row r="192" spans="3:4" x14ac:dyDescent="0.2">
      <c r="C192" s="23"/>
      <c r="D192" s="23"/>
    </row>
    <row r="193" spans="3:4" x14ac:dyDescent="0.2">
      <c r="C193" s="23"/>
      <c r="D193" s="23"/>
    </row>
    <row r="194" spans="3:4" x14ac:dyDescent="0.2">
      <c r="C194" s="23"/>
      <c r="D194" s="23"/>
    </row>
    <row r="195" spans="3:4" x14ac:dyDescent="0.2">
      <c r="C195" s="23"/>
      <c r="D195" s="23"/>
    </row>
    <row r="196" spans="3:4" x14ac:dyDescent="0.2">
      <c r="C196" s="23"/>
      <c r="D196" s="23"/>
    </row>
    <row r="197" spans="3:4" x14ac:dyDescent="0.2">
      <c r="C197" s="23"/>
      <c r="D197" s="23"/>
    </row>
    <row r="198" spans="3:4" x14ac:dyDescent="0.2">
      <c r="C198" s="23"/>
      <c r="D198" s="23"/>
    </row>
    <row r="199" spans="3:4" x14ac:dyDescent="0.2">
      <c r="C199" s="23"/>
      <c r="D199" s="23"/>
    </row>
    <row r="200" spans="3:4" x14ac:dyDescent="0.2">
      <c r="C200" s="23"/>
      <c r="D200" s="23"/>
    </row>
    <row r="201" spans="3:4" x14ac:dyDescent="0.2">
      <c r="C201" s="23"/>
      <c r="D201" s="23"/>
    </row>
    <row r="202" spans="3:4" x14ac:dyDescent="0.2">
      <c r="C202" s="23"/>
      <c r="D202" s="23"/>
    </row>
    <row r="203" spans="3:4" x14ac:dyDescent="0.2">
      <c r="C203" s="23"/>
      <c r="D203" s="23"/>
    </row>
    <row r="204" spans="3:4" x14ac:dyDescent="0.2">
      <c r="C204" s="23"/>
      <c r="D204" s="23"/>
    </row>
    <row r="205" spans="3:4" x14ac:dyDescent="0.2">
      <c r="C205" s="23"/>
      <c r="D205" s="23"/>
    </row>
    <row r="206" spans="3:4" x14ac:dyDescent="0.2">
      <c r="C206" s="23"/>
      <c r="D206" s="23"/>
    </row>
    <row r="207" spans="3:4" x14ac:dyDescent="0.2">
      <c r="C207" s="23"/>
      <c r="D207" s="23"/>
    </row>
    <row r="208" spans="3:4" x14ac:dyDescent="0.2">
      <c r="C208" s="23"/>
      <c r="D208" s="23"/>
    </row>
    <row r="209" spans="3:4" x14ac:dyDescent="0.2">
      <c r="C209" s="23"/>
      <c r="D209" s="23"/>
    </row>
    <row r="210" spans="3:4" x14ac:dyDescent="0.2">
      <c r="C210" s="23"/>
      <c r="D210" s="23"/>
    </row>
    <row r="211" spans="3:4" x14ac:dyDescent="0.2">
      <c r="C211" s="23"/>
      <c r="D211" s="23"/>
    </row>
    <row r="212" spans="3:4" x14ac:dyDescent="0.2">
      <c r="C212" s="23"/>
      <c r="D212" s="23"/>
    </row>
    <row r="213" spans="3:4" x14ac:dyDescent="0.2">
      <c r="C213" s="23"/>
      <c r="D213" s="23"/>
    </row>
    <row r="214" spans="3:4" x14ac:dyDescent="0.2">
      <c r="C214" s="23"/>
      <c r="D214" s="23"/>
    </row>
    <row r="215" spans="3:4" x14ac:dyDescent="0.2">
      <c r="C215" s="23"/>
      <c r="D215" s="23"/>
    </row>
    <row r="216" spans="3:4" x14ac:dyDescent="0.2">
      <c r="C216" s="23"/>
      <c r="D216" s="23"/>
    </row>
    <row r="217" spans="3:4" x14ac:dyDescent="0.2">
      <c r="C217" s="23"/>
      <c r="D217" s="23"/>
    </row>
    <row r="218" spans="3:4" x14ac:dyDescent="0.2">
      <c r="C218" s="23"/>
      <c r="D218" s="23"/>
    </row>
    <row r="219" spans="3:4" x14ac:dyDescent="0.2">
      <c r="C219" s="23"/>
      <c r="D219" s="23"/>
    </row>
    <row r="220" spans="3:4" x14ac:dyDescent="0.2">
      <c r="C220" s="23"/>
      <c r="D220" s="23"/>
    </row>
    <row r="221" spans="3:4" x14ac:dyDescent="0.2">
      <c r="C221" s="23"/>
      <c r="D221" s="23"/>
    </row>
    <row r="222" spans="3:4" x14ac:dyDescent="0.2">
      <c r="C222" s="23"/>
      <c r="D222" s="23"/>
    </row>
    <row r="223" spans="3:4" x14ac:dyDescent="0.2">
      <c r="C223" s="23"/>
      <c r="D223" s="23"/>
    </row>
    <row r="224" spans="3:4" x14ac:dyDescent="0.2">
      <c r="C224" s="23"/>
      <c r="D224" s="23"/>
    </row>
    <row r="225" spans="3:4" x14ac:dyDescent="0.2">
      <c r="C225" s="23"/>
      <c r="D225" s="23"/>
    </row>
    <row r="226" spans="3:4" x14ac:dyDescent="0.2">
      <c r="C226" s="23"/>
      <c r="D226" s="23"/>
    </row>
    <row r="227" spans="3:4" x14ac:dyDescent="0.2">
      <c r="C227" s="23"/>
      <c r="D227" s="23"/>
    </row>
    <row r="228" spans="3:4" x14ac:dyDescent="0.2">
      <c r="C228" s="23"/>
      <c r="D228" s="23"/>
    </row>
    <row r="229" spans="3:4" x14ac:dyDescent="0.2">
      <c r="C229" s="23"/>
      <c r="D229" s="23"/>
    </row>
    <row r="230" spans="3:4" x14ac:dyDescent="0.2">
      <c r="C230" s="23"/>
      <c r="D230" s="23"/>
    </row>
    <row r="231" spans="3:4" x14ac:dyDescent="0.2">
      <c r="C231" s="23"/>
      <c r="D231" s="23"/>
    </row>
    <row r="232" spans="3:4" x14ac:dyDescent="0.2">
      <c r="C232" s="23"/>
      <c r="D232" s="23"/>
    </row>
    <row r="233" spans="3:4" x14ac:dyDescent="0.2">
      <c r="C233" s="23"/>
      <c r="D233" s="23"/>
    </row>
    <row r="234" spans="3:4" x14ac:dyDescent="0.2">
      <c r="C234" s="23"/>
      <c r="D234" s="23"/>
    </row>
    <row r="235" spans="3:4" x14ac:dyDescent="0.2">
      <c r="C235" s="23"/>
      <c r="D235" s="23"/>
    </row>
    <row r="236" spans="3:4" x14ac:dyDescent="0.2">
      <c r="C236" s="23"/>
      <c r="D236" s="23"/>
    </row>
    <row r="237" spans="3:4" x14ac:dyDescent="0.2">
      <c r="C237" s="23"/>
      <c r="D237" s="23"/>
    </row>
    <row r="238" spans="3:4" x14ac:dyDescent="0.2">
      <c r="C238" s="23"/>
      <c r="D238" s="23"/>
    </row>
    <row r="239" spans="3:4" x14ac:dyDescent="0.2">
      <c r="C239" s="23"/>
      <c r="D239" s="23"/>
    </row>
    <row r="240" spans="3:4" x14ac:dyDescent="0.2">
      <c r="C240" s="23"/>
      <c r="D240" s="23"/>
    </row>
    <row r="241" spans="3:4" x14ac:dyDescent="0.2">
      <c r="C241" s="23"/>
      <c r="D241" s="23"/>
    </row>
    <row r="242" spans="3:4" x14ac:dyDescent="0.2">
      <c r="C242" s="23"/>
      <c r="D242" s="23"/>
    </row>
    <row r="243" spans="3:4" x14ac:dyDescent="0.2">
      <c r="C243" s="23"/>
      <c r="D243" s="23"/>
    </row>
    <row r="244" spans="3:4" x14ac:dyDescent="0.2">
      <c r="C244" s="23"/>
      <c r="D244" s="23"/>
    </row>
    <row r="245" spans="3:4" x14ac:dyDescent="0.2">
      <c r="C245" s="23"/>
      <c r="D245" s="23"/>
    </row>
    <row r="246" spans="3:4" x14ac:dyDescent="0.2">
      <c r="C246" s="23"/>
      <c r="D246" s="23"/>
    </row>
    <row r="247" spans="3:4" x14ac:dyDescent="0.2">
      <c r="C247" s="23"/>
      <c r="D247" s="23"/>
    </row>
    <row r="248" spans="3:4" x14ac:dyDescent="0.2">
      <c r="C248" s="23"/>
      <c r="D248" s="23"/>
    </row>
    <row r="249" spans="3:4" x14ac:dyDescent="0.2">
      <c r="C249" s="23"/>
      <c r="D249" s="23"/>
    </row>
    <row r="250" spans="3:4" x14ac:dyDescent="0.2">
      <c r="C250" s="23"/>
      <c r="D250" s="23"/>
    </row>
    <row r="251" spans="3:4" x14ac:dyDescent="0.2">
      <c r="C251" s="23"/>
      <c r="D251" s="23"/>
    </row>
    <row r="252" spans="3:4" x14ac:dyDescent="0.2">
      <c r="C252" s="23"/>
      <c r="D252" s="23"/>
    </row>
    <row r="253" spans="3:4" x14ac:dyDescent="0.2">
      <c r="C253" s="23"/>
      <c r="D253" s="23"/>
    </row>
    <row r="254" spans="3:4" x14ac:dyDescent="0.2">
      <c r="C254" s="23"/>
      <c r="D254" s="23"/>
    </row>
    <row r="255" spans="3:4" x14ac:dyDescent="0.2">
      <c r="C255" s="23"/>
      <c r="D255" s="23"/>
    </row>
    <row r="256" spans="3:4" x14ac:dyDescent="0.2">
      <c r="C256" s="23"/>
      <c r="D256" s="23"/>
    </row>
    <row r="257" spans="3:4" x14ac:dyDescent="0.2">
      <c r="C257" s="23"/>
      <c r="D257" s="23"/>
    </row>
    <row r="258" spans="3:4" x14ac:dyDescent="0.2">
      <c r="C258" s="23"/>
      <c r="D258" s="23"/>
    </row>
    <row r="259" spans="3:4" x14ac:dyDescent="0.2">
      <c r="C259" s="23"/>
      <c r="D259" s="23"/>
    </row>
    <row r="260" spans="3:4" x14ac:dyDescent="0.2">
      <c r="C260" s="23"/>
      <c r="D260" s="23"/>
    </row>
    <row r="261" spans="3:4" x14ac:dyDescent="0.2">
      <c r="C261" s="23"/>
      <c r="D261" s="23"/>
    </row>
    <row r="262" spans="3:4" x14ac:dyDescent="0.2">
      <c r="C262" s="23"/>
      <c r="D262" s="23"/>
    </row>
    <row r="263" spans="3:4" x14ac:dyDescent="0.2">
      <c r="C263" s="23"/>
      <c r="D263" s="23"/>
    </row>
    <row r="264" spans="3:4" x14ac:dyDescent="0.2">
      <c r="C264" s="23"/>
      <c r="D264" s="23"/>
    </row>
    <row r="265" spans="3:4" x14ac:dyDescent="0.2">
      <c r="C265" s="23"/>
      <c r="D265" s="23"/>
    </row>
    <row r="266" spans="3:4" x14ac:dyDescent="0.2">
      <c r="C266" s="23"/>
      <c r="D266" s="23"/>
    </row>
    <row r="267" spans="3:4" x14ac:dyDescent="0.2">
      <c r="C267" s="23"/>
      <c r="D267" s="23"/>
    </row>
    <row r="268" spans="3:4" x14ac:dyDescent="0.2">
      <c r="C268" s="23"/>
      <c r="D268" s="23"/>
    </row>
    <row r="269" spans="3:4" x14ac:dyDescent="0.2">
      <c r="C269" s="23"/>
      <c r="D269" s="23"/>
    </row>
    <row r="270" spans="3:4" x14ac:dyDescent="0.2">
      <c r="C270" s="23"/>
      <c r="D270" s="23"/>
    </row>
    <row r="271" spans="3:4" x14ac:dyDescent="0.2">
      <c r="C271" s="23"/>
      <c r="D271" s="23"/>
    </row>
    <row r="272" spans="3:4" x14ac:dyDescent="0.2">
      <c r="C272" s="23"/>
      <c r="D272" s="23"/>
    </row>
    <row r="273" spans="3:4" x14ac:dyDescent="0.2">
      <c r="C273" s="23"/>
      <c r="D273" s="23"/>
    </row>
    <row r="274" spans="3:4" x14ac:dyDescent="0.2">
      <c r="C274" s="23"/>
      <c r="D274" s="23"/>
    </row>
    <row r="275" spans="3:4" x14ac:dyDescent="0.2">
      <c r="C275" s="23"/>
      <c r="D275" s="23"/>
    </row>
    <row r="276" spans="3:4" x14ac:dyDescent="0.2">
      <c r="C276" s="23"/>
      <c r="D276" s="23"/>
    </row>
    <row r="277" spans="3:4" x14ac:dyDescent="0.2">
      <c r="C277" s="23"/>
      <c r="D277" s="23"/>
    </row>
    <row r="278" spans="3:4" x14ac:dyDescent="0.2">
      <c r="C278" s="23"/>
      <c r="D278" s="23"/>
    </row>
    <row r="279" spans="3:4" x14ac:dyDescent="0.2">
      <c r="C279" s="23"/>
      <c r="D279" s="23"/>
    </row>
    <row r="280" spans="3:4" x14ac:dyDescent="0.2">
      <c r="C280" s="23"/>
      <c r="D280" s="23"/>
    </row>
    <row r="281" spans="3:4" x14ac:dyDescent="0.2">
      <c r="C281" s="23"/>
      <c r="D281" s="23"/>
    </row>
    <row r="282" spans="3:4" x14ac:dyDescent="0.2">
      <c r="C282" s="23"/>
      <c r="D282" s="23"/>
    </row>
    <row r="283" spans="3:4" x14ac:dyDescent="0.2">
      <c r="C283" s="23"/>
      <c r="D283" s="23"/>
    </row>
    <row r="284" spans="3:4" x14ac:dyDescent="0.2">
      <c r="C284" s="23"/>
      <c r="D284" s="23"/>
    </row>
    <row r="285" spans="3:4" x14ac:dyDescent="0.2">
      <c r="C285" s="23"/>
      <c r="D285" s="23"/>
    </row>
    <row r="286" spans="3:4" x14ac:dyDescent="0.2">
      <c r="C286" s="23"/>
      <c r="D286" s="23"/>
    </row>
    <row r="287" spans="3:4" x14ac:dyDescent="0.2">
      <c r="C287" s="23"/>
      <c r="D287" s="23"/>
    </row>
    <row r="288" spans="3:4" x14ac:dyDescent="0.2">
      <c r="C288" s="23"/>
      <c r="D288" s="23"/>
    </row>
    <row r="289" spans="3:4" x14ac:dyDescent="0.2">
      <c r="C289" s="23"/>
      <c r="D289" s="23"/>
    </row>
    <row r="290" spans="3:4" x14ac:dyDescent="0.2">
      <c r="C290" s="23"/>
      <c r="D290" s="23"/>
    </row>
    <row r="291" spans="3:4" x14ac:dyDescent="0.2">
      <c r="C291" s="23"/>
      <c r="D291" s="23"/>
    </row>
    <row r="292" spans="3:4" x14ac:dyDescent="0.2">
      <c r="C292" s="23"/>
      <c r="D292" s="23"/>
    </row>
    <row r="293" spans="3:4" x14ac:dyDescent="0.2">
      <c r="C293" s="23"/>
      <c r="D293" s="23"/>
    </row>
    <row r="294" spans="3:4" x14ac:dyDescent="0.2">
      <c r="C294" s="23"/>
      <c r="D294" s="23"/>
    </row>
    <row r="295" spans="3:4" x14ac:dyDescent="0.2">
      <c r="C295" s="23"/>
      <c r="D295" s="23"/>
    </row>
    <row r="296" spans="3:4" x14ac:dyDescent="0.2">
      <c r="C296" s="23"/>
      <c r="D296" s="23"/>
    </row>
    <row r="297" spans="3:4" x14ac:dyDescent="0.2">
      <c r="C297" s="23"/>
      <c r="D297" s="23"/>
    </row>
    <row r="298" spans="3:4" x14ac:dyDescent="0.2">
      <c r="C298" s="23"/>
      <c r="D298" s="23"/>
    </row>
    <row r="299" spans="3:4" x14ac:dyDescent="0.2">
      <c r="C299" s="23"/>
      <c r="D299" s="23"/>
    </row>
    <row r="300" spans="3:4" x14ac:dyDescent="0.2">
      <c r="C300" s="23"/>
      <c r="D300" s="23"/>
    </row>
    <row r="301" spans="3:4" x14ac:dyDescent="0.2">
      <c r="C301" s="23"/>
      <c r="D301" s="23"/>
    </row>
    <row r="302" spans="3:4" x14ac:dyDescent="0.2">
      <c r="C302" s="23"/>
      <c r="D302" s="23"/>
    </row>
    <row r="303" spans="3:4" x14ac:dyDescent="0.2">
      <c r="C303" s="23"/>
      <c r="D303" s="23"/>
    </row>
    <row r="304" spans="3:4" x14ac:dyDescent="0.2">
      <c r="C304" s="23"/>
      <c r="D304" s="23"/>
    </row>
    <row r="305" spans="3:4" x14ac:dyDescent="0.2">
      <c r="C305" s="23"/>
      <c r="D305" s="23"/>
    </row>
    <row r="306" spans="3:4" x14ac:dyDescent="0.2">
      <c r="C306" s="23"/>
      <c r="D306" s="23"/>
    </row>
    <row r="307" spans="3:4" x14ac:dyDescent="0.2">
      <c r="C307" s="23"/>
      <c r="D307" s="23"/>
    </row>
    <row r="308" spans="3:4" x14ac:dyDescent="0.2">
      <c r="C308" s="23"/>
      <c r="D308" s="23"/>
    </row>
    <row r="309" spans="3:4" x14ac:dyDescent="0.2">
      <c r="C309" s="23"/>
      <c r="D309" s="23"/>
    </row>
    <row r="310" spans="3:4" x14ac:dyDescent="0.2">
      <c r="C310" s="23"/>
      <c r="D310" s="23"/>
    </row>
    <row r="311" spans="3:4" x14ac:dyDescent="0.2">
      <c r="C311" s="23"/>
      <c r="D311" s="23"/>
    </row>
    <row r="312" spans="3:4" x14ac:dyDescent="0.2">
      <c r="C312" s="23"/>
      <c r="D312" s="23"/>
    </row>
    <row r="313" spans="3:4" x14ac:dyDescent="0.2">
      <c r="C313" s="23"/>
      <c r="D313" s="23"/>
    </row>
    <row r="314" spans="3:4" x14ac:dyDescent="0.2">
      <c r="C314" s="23"/>
      <c r="D314" s="23"/>
    </row>
    <row r="315" spans="3:4" x14ac:dyDescent="0.2">
      <c r="C315" s="23"/>
      <c r="D315" s="23"/>
    </row>
    <row r="316" spans="3:4" x14ac:dyDescent="0.2">
      <c r="C316" s="23"/>
      <c r="D316" s="23"/>
    </row>
    <row r="317" spans="3:4" x14ac:dyDescent="0.2">
      <c r="C317" s="23"/>
      <c r="D317" s="23"/>
    </row>
    <row r="318" spans="3:4" x14ac:dyDescent="0.2">
      <c r="C318" s="23"/>
      <c r="D318" s="23"/>
    </row>
    <row r="319" spans="3:4" x14ac:dyDescent="0.2">
      <c r="C319" s="23"/>
      <c r="D319" s="23"/>
    </row>
    <row r="320" spans="3:4" x14ac:dyDescent="0.2">
      <c r="C320" s="23"/>
      <c r="D320" s="23"/>
    </row>
    <row r="321" spans="3:4" x14ac:dyDescent="0.2">
      <c r="C321" s="23"/>
      <c r="D321" s="23"/>
    </row>
    <row r="322" spans="3:4" x14ac:dyDescent="0.2">
      <c r="C322" s="23"/>
      <c r="D322" s="23"/>
    </row>
    <row r="323" spans="3:4" x14ac:dyDescent="0.2">
      <c r="C323" s="23"/>
      <c r="D323" s="23"/>
    </row>
    <row r="324" spans="3:4" x14ac:dyDescent="0.2">
      <c r="C324" s="23"/>
      <c r="D324" s="23"/>
    </row>
    <row r="325" spans="3:4" x14ac:dyDescent="0.2">
      <c r="C325" s="23"/>
      <c r="D325" s="23"/>
    </row>
    <row r="326" spans="3:4" x14ac:dyDescent="0.2">
      <c r="C326" s="23"/>
      <c r="D326" s="23"/>
    </row>
    <row r="327" spans="3:4" x14ac:dyDescent="0.2">
      <c r="C327" s="23"/>
      <c r="D327" s="23"/>
    </row>
    <row r="328" spans="3:4" x14ac:dyDescent="0.2">
      <c r="C328" s="23"/>
      <c r="D328" s="23"/>
    </row>
    <row r="329" spans="3:4" x14ac:dyDescent="0.2">
      <c r="C329" s="23"/>
      <c r="D329" s="23"/>
    </row>
    <row r="330" spans="3:4" x14ac:dyDescent="0.2">
      <c r="C330" s="23"/>
      <c r="D330" s="23"/>
    </row>
    <row r="331" spans="3:4" x14ac:dyDescent="0.2">
      <c r="C331" s="23"/>
      <c r="D331" s="23"/>
    </row>
    <row r="332" spans="3:4" x14ac:dyDescent="0.2">
      <c r="C332" s="23"/>
      <c r="D332" s="23"/>
    </row>
    <row r="333" spans="3:4" x14ac:dyDescent="0.2">
      <c r="C333" s="23"/>
      <c r="D333" s="23"/>
    </row>
    <row r="334" spans="3:4" x14ac:dyDescent="0.2">
      <c r="C334" s="23"/>
      <c r="D334" s="23"/>
    </row>
    <row r="335" spans="3:4" x14ac:dyDescent="0.2">
      <c r="C335" s="23"/>
      <c r="D335" s="23"/>
    </row>
    <row r="336" spans="3:4" x14ac:dyDescent="0.2">
      <c r="C336" s="23"/>
      <c r="D336" s="23"/>
    </row>
    <row r="337" spans="3:4" x14ac:dyDescent="0.2">
      <c r="C337" s="23"/>
      <c r="D337" s="23"/>
    </row>
    <row r="338" spans="3:4" x14ac:dyDescent="0.2">
      <c r="C338" s="23"/>
      <c r="D338" s="23"/>
    </row>
    <row r="339" spans="3:4" x14ac:dyDescent="0.2">
      <c r="C339" s="23"/>
      <c r="D339" s="23"/>
    </row>
    <row r="340" spans="3:4" x14ac:dyDescent="0.2">
      <c r="C340" s="23"/>
      <c r="D340" s="23"/>
    </row>
    <row r="341" spans="3:4" x14ac:dyDescent="0.2">
      <c r="C341" s="23"/>
      <c r="D341" s="23"/>
    </row>
    <row r="342" spans="3:4" x14ac:dyDescent="0.2">
      <c r="C342" s="23"/>
      <c r="D342" s="23"/>
    </row>
    <row r="343" spans="3:4" x14ac:dyDescent="0.2">
      <c r="C343" s="23"/>
      <c r="D343" s="23"/>
    </row>
    <row r="344" spans="3:4" x14ac:dyDescent="0.2">
      <c r="C344" s="23"/>
      <c r="D344" s="23"/>
    </row>
    <row r="345" spans="3:4" x14ac:dyDescent="0.2">
      <c r="C345" s="23"/>
      <c r="D345" s="23"/>
    </row>
    <row r="346" spans="3:4" x14ac:dyDescent="0.2">
      <c r="C346" s="23"/>
      <c r="D346" s="23"/>
    </row>
    <row r="347" spans="3:4" x14ac:dyDescent="0.2">
      <c r="C347" s="23"/>
      <c r="D347" s="23"/>
    </row>
    <row r="348" spans="3:4" x14ac:dyDescent="0.2">
      <c r="C348" s="23"/>
      <c r="D348" s="23"/>
    </row>
    <row r="349" spans="3:4" x14ac:dyDescent="0.2">
      <c r="C349" s="23"/>
      <c r="D349" s="23"/>
    </row>
    <row r="350" spans="3:4" x14ac:dyDescent="0.2">
      <c r="C350" s="23"/>
      <c r="D350" s="23"/>
    </row>
    <row r="351" spans="3:4" x14ac:dyDescent="0.2">
      <c r="C351" s="23"/>
      <c r="D351" s="23"/>
    </row>
    <row r="352" spans="3:4" x14ac:dyDescent="0.2">
      <c r="C352" s="23"/>
      <c r="D352" s="23"/>
    </row>
    <row r="353" spans="3:4" x14ac:dyDescent="0.2">
      <c r="C353" s="23"/>
      <c r="D353" s="23"/>
    </row>
    <row r="354" spans="3:4" x14ac:dyDescent="0.2">
      <c r="C354" s="23"/>
      <c r="D354" s="23"/>
    </row>
    <row r="355" spans="3:4" x14ac:dyDescent="0.2">
      <c r="C355" s="23"/>
      <c r="D355" s="23"/>
    </row>
    <row r="356" spans="3:4" x14ac:dyDescent="0.2">
      <c r="C356" s="23"/>
      <c r="D356" s="23"/>
    </row>
    <row r="357" spans="3:4" x14ac:dyDescent="0.2">
      <c r="C357" s="23"/>
      <c r="D357" s="23"/>
    </row>
    <row r="358" spans="3:4" x14ac:dyDescent="0.2">
      <c r="C358" s="23"/>
      <c r="D358" s="23"/>
    </row>
    <row r="359" spans="3:4" x14ac:dyDescent="0.2">
      <c r="C359" s="23"/>
      <c r="D359" s="23"/>
    </row>
    <row r="360" spans="3:4" x14ac:dyDescent="0.2">
      <c r="C360" s="23"/>
      <c r="D360" s="23"/>
    </row>
    <row r="361" spans="3:4" x14ac:dyDescent="0.2">
      <c r="C361" s="23"/>
      <c r="D361" s="23"/>
    </row>
    <row r="362" spans="3:4" x14ac:dyDescent="0.2">
      <c r="C362" s="23"/>
      <c r="D362" s="23"/>
    </row>
    <row r="363" spans="3:4" x14ac:dyDescent="0.2">
      <c r="C363" s="23"/>
      <c r="D363" s="23"/>
    </row>
    <row r="364" spans="3:4" x14ac:dyDescent="0.2">
      <c r="C364" s="23"/>
      <c r="D364" s="23"/>
    </row>
    <row r="365" spans="3:4" x14ac:dyDescent="0.2">
      <c r="C365" s="23"/>
      <c r="D365" s="23"/>
    </row>
    <row r="366" spans="3:4" x14ac:dyDescent="0.2">
      <c r="C366" s="23"/>
      <c r="D366" s="23"/>
    </row>
    <row r="367" spans="3:4" x14ac:dyDescent="0.2">
      <c r="C367" s="23"/>
      <c r="D367" s="23"/>
    </row>
    <row r="368" spans="3:4" x14ac:dyDescent="0.2">
      <c r="C368" s="23"/>
      <c r="D368" s="23"/>
    </row>
    <row r="369" spans="3:4" x14ac:dyDescent="0.2">
      <c r="C369" s="23"/>
      <c r="D369" s="23"/>
    </row>
    <row r="370" spans="3:4" x14ac:dyDescent="0.2">
      <c r="C370" s="23"/>
      <c r="D370" s="23"/>
    </row>
    <row r="371" spans="3:4" x14ac:dyDescent="0.2">
      <c r="C371" s="23"/>
      <c r="D371" s="23"/>
    </row>
    <row r="372" spans="3:4" x14ac:dyDescent="0.2">
      <c r="C372" s="23"/>
      <c r="D372" s="23"/>
    </row>
    <row r="373" spans="3:4" x14ac:dyDescent="0.2">
      <c r="C373" s="23"/>
      <c r="D373" s="23"/>
    </row>
    <row r="374" spans="3:4" x14ac:dyDescent="0.2">
      <c r="C374" s="23"/>
      <c r="D374" s="23"/>
    </row>
    <row r="375" spans="3:4" x14ac:dyDescent="0.2">
      <c r="C375" s="23"/>
      <c r="D375" s="23"/>
    </row>
    <row r="376" spans="3:4" x14ac:dyDescent="0.2">
      <c r="C376" s="23"/>
      <c r="D376" s="23"/>
    </row>
    <row r="377" spans="3:4" x14ac:dyDescent="0.2">
      <c r="C377" s="23"/>
      <c r="D377" s="23"/>
    </row>
    <row r="378" spans="3:4" x14ac:dyDescent="0.2">
      <c r="C378" s="23"/>
      <c r="D378" s="23"/>
    </row>
    <row r="379" spans="3:4" x14ac:dyDescent="0.2">
      <c r="C379" s="23"/>
      <c r="D379" s="23"/>
    </row>
    <row r="380" spans="3:4" x14ac:dyDescent="0.2">
      <c r="C380" s="23"/>
      <c r="D380" s="23"/>
    </row>
    <row r="381" spans="3:4" x14ac:dyDescent="0.2">
      <c r="C381" s="23"/>
      <c r="D381" s="23"/>
    </row>
    <row r="382" spans="3:4" x14ac:dyDescent="0.2">
      <c r="C382" s="23"/>
      <c r="D382" s="23"/>
    </row>
    <row r="383" spans="3:4" x14ac:dyDescent="0.2">
      <c r="C383" s="23"/>
      <c r="D383" s="23"/>
    </row>
    <row r="384" spans="3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  <row r="413" spans="3:4" x14ac:dyDescent="0.2">
      <c r="C413" s="23"/>
      <c r="D413" s="23"/>
    </row>
    <row r="414" spans="3:4" x14ac:dyDescent="0.2">
      <c r="C414" s="23"/>
      <c r="D414" s="23"/>
    </row>
    <row r="415" spans="3:4" x14ac:dyDescent="0.2">
      <c r="C415" s="23"/>
      <c r="D415" s="23"/>
    </row>
    <row r="416" spans="3:4" x14ac:dyDescent="0.2">
      <c r="C416" s="23"/>
      <c r="D416" s="23"/>
    </row>
    <row r="417" spans="3:4" x14ac:dyDescent="0.2">
      <c r="C417" s="23"/>
      <c r="D417" s="23"/>
    </row>
    <row r="418" spans="3:4" x14ac:dyDescent="0.2">
      <c r="C418" s="23"/>
      <c r="D418" s="23"/>
    </row>
    <row r="419" spans="3:4" x14ac:dyDescent="0.2">
      <c r="C419" s="23"/>
      <c r="D419" s="23"/>
    </row>
    <row r="420" spans="3:4" x14ac:dyDescent="0.2">
      <c r="C420" s="23"/>
      <c r="D420" s="23"/>
    </row>
    <row r="421" spans="3:4" x14ac:dyDescent="0.2">
      <c r="C421" s="23"/>
      <c r="D421" s="23"/>
    </row>
    <row r="422" spans="3:4" x14ac:dyDescent="0.2">
      <c r="C422" s="23"/>
      <c r="D422" s="23"/>
    </row>
    <row r="423" spans="3:4" x14ac:dyDescent="0.2">
      <c r="C423" s="23"/>
      <c r="D423" s="23"/>
    </row>
    <row r="424" spans="3:4" x14ac:dyDescent="0.2">
      <c r="C424" s="23"/>
      <c r="D424" s="23"/>
    </row>
    <row r="425" spans="3:4" x14ac:dyDescent="0.2">
      <c r="C425" s="23"/>
      <c r="D425" s="23"/>
    </row>
    <row r="426" spans="3:4" x14ac:dyDescent="0.2">
      <c r="C426" s="23"/>
      <c r="D426" s="23"/>
    </row>
    <row r="427" spans="3:4" x14ac:dyDescent="0.2">
      <c r="C427" s="23"/>
      <c r="D427" s="23"/>
    </row>
    <row r="428" spans="3:4" x14ac:dyDescent="0.2">
      <c r="C428" s="23"/>
      <c r="D428" s="23"/>
    </row>
    <row r="429" spans="3:4" x14ac:dyDescent="0.2">
      <c r="C429" s="23"/>
      <c r="D429" s="23"/>
    </row>
    <row r="430" spans="3:4" x14ac:dyDescent="0.2">
      <c r="C430" s="23"/>
      <c r="D430" s="23"/>
    </row>
    <row r="431" spans="3:4" x14ac:dyDescent="0.2">
      <c r="C431" s="23"/>
      <c r="D431" s="23"/>
    </row>
    <row r="432" spans="3:4" x14ac:dyDescent="0.2">
      <c r="C432" s="23"/>
      <c r="D432" s="23"/>
    </row>
    <row r="433" spans="3:4" x14ac:dyDescent="0.2">
      <c r="C433" s="23"/>
      <c r="D433" s="23"/>
    </row>
    <row r="434" spans="3:4" x14ac:dyDescent="0.2">
      <c r="C434" s="23"/>
      <c r="D434" s="23"/>
    </row>
    <row r="435" spans="3:4" x14ac:dyDescent="0.2">
      <c r="C435" s="23"/>
      <c r="D435" s="23"/>
    </row>
    <row r="436" spans="3:4" x14ac:dyDescent="0.2">
      <c r="C436" s="23"/>
      <c r="D436" s="23"/>
    </row>
    <row r="437" spans="3:4" x14ac:dyDescent="0.2">
      <c r="C437" s="23"/>
      <c r="D437" s="23"/>
    </row>
    <row r="438" spans="3:4" x14ac:dyDescent="0.2">
      <c r="C438" s="23"/>
      <c r="D438" s="23"/>
    </row>
    <row r="439" spans="3:4" x14ac:dyDescent="0.2">
      <c r="C439" s="23"/>
      <c r="D439" s="23"/>
    </row>
    <row r="440" spans="3:4" x14ac:dyDescent="0.2">
      <c r="C440" s="23"/>
      <c r="D440" s="23"/>
    </row>
    <row r="441" spans="3:4" x14ac:dyDescent="0.2">
      <c r="C441" s="23"/>
      <c r="D441" s="23"/>
    </row>
    <row r="442" spans="3:4" x14ac:dyDescent="0.2">
      <c r="C442" s="23"/>
      <c r="D442" s="23"/>
    </row>
    <row r="443" spans="3:4" x14ac:dyDescent="0.2">
      <c r="C443" s="23"/>
      <c r="D443" s="23"/>
    </row>
    <row r="444" spans="3:4" x14ac:dyDescent="0.2">
      <c r="C444" s="23"/>
      <c r="D444" s="23"/>
    </row>
    <row r="445" spans="3:4" x14ac:dyDescent="0.2">
      <c r="C445" s="23"/>
      <c r="D445" s="23"/>
    </row>
    <row r="446" spans="3:4" x14ac:dyDescent="0.2">
      <c r="C446" s="23"/>
      <c r="D446" s="23"/>
    </row>
    <row r="447" spans="3:4" x14ac:dyDescent="0.2">
      <c r="C447" s="23"/>
      <c r="D447" s="23"/>
    </row>
    <row r="448" spans="3:4" x14ac:dyDescent="0.2">
      <c r="C448" s="23"/>
      <c r="D448" s="23"/>
    </row>
    <row r="449" spans="3:4" x14ac:dyDescent="0.2">
      <c r="C449" s="23"/>
      <c r="D449" s="23"/>
    </row>
    <row r="450" spans="3:4" x14ac:dyDescent="0.2">
      <c r="C450" s="23"/>
      <c r="D450" s="23"/>
    </row>
    <row r="451" spans="3:4" x14ac:dyDescent="0.2">
      <c r="C451" s="23"/>
      <c r="D451" s="23"/>
    </row>
    <row r="452" spans="3:4" x14ac:dyDescent="0.2">
      <c r="C452" s="23"/>
      <c r="D452" s="23"/>
    </row>
    <row r="453" spans="3:4" x14ac:dyDescent="0.2">
      <c r="C453" s="23"/>
      <c r="D453" s="23"/>
    </row>
    <row r="454" spans="3:4" x14ac:dyDescent="0.2">
      <c r="C454" s="23"/>
      <c r="D454" s="23"/>
    </row>
    <row r="455" spans="3:4" x14ac:dyDescent="0.2">
      <c r="C455" s="23"/>
      <c r="D455" s="23"/>
    </row>
    <row r="456" spans="3:4" x14ac:dyDescent="0.2">
      <c r="C456" s="23"/>
      <c r="D456" s="23"/>
    </row>
    <row r="457" spans="3:4" x14ac:dyDescent="0.2">
      <c r="C457" s="23"/>
      <c r="D457" s="23"/>
    </row>
    <row r="458" spans="3:4" x14ac:dyDescent="0.2">
      <c r="C458" s="23"/>
      <c r="D458" s="23"/>
    </row>
    <row r="459" spans="3:4" x14ac:dyDescent="0.2">
      <c r="C459" s="23"/>
      <c r="D459" s="23"/>
    </row>
    <row r="460" spans="3:4" x14ac:dyDescent="0.2">
      <c r="C460" s="23"/>
      <c r="D460" s="23"/>
    </row>
    <row r="461" spans="3:4" x14ac:dyDescent="0.2">
      <c r="C461" s="23"/>
      <c r="D461" s="23"/>
    </row>
    <row r="462" spans="3:4" x14ac:dyDescent="0.2">
      <c r="C462" s="23"/>
      <c r="D462" s="23"/>
    </row>
    <row r="463" spans="3:4" x14ac:dyDescent="0.2">
      <c r="C463" s="23"/>
      <c r="D463" s="23"/>
    </row>
    <row r="464" spans="3:4" x14ac:dyDescent="0.2">
      <c r="C464" s="23"/>
      <c r="D464" s="23"/>
    </row>
    <row r="465" spans="3:4" x14ac:dyDescent="0.2">
      <c r="C465" s="23"/>
      <c r="D465" s="23"/>
    </row>
    <row r="466" spans="3:4" x14ac:dyDescent="0.2">
      <c r="C466" s="23"/>
      <c r="D466" s="23"/>
    </row>
    <row r="467" spans="3:4" x14ac:dyDescent="0.2">
      <c r="C467" s="23"/>
      <c r="D467" s="23"/>
    </row>
    <row r="468" spans="3:4" x14ac:dyDescent="0.2">
      <c r="C468" s="23"/>
      <c r="D468" s="23"/>
    </row>
    <row r="469" spans="3:4" x14ac:dyDescent="0.2">
      <c r="C469" s="23"/>
      <c r="D469" s="23"/>
    </row>
    <row r="470" spans="3:4" x14ac:dyDescent="0.2">
      <c r="C470" s="23"/>
      <c r="D470" s="23"/>
    </row>
    <row r="471" spans="3:4" x14ac:dyDescent="0.2">
      <c r="C471" s="23"/>
      <c r="D471" s="23"/>
    </row>
    <row r="472" spans="3:4" x14ac:dyDescent="0.2">
      <c r="C472" s="23"/>
      <c r="D472" s="23"/>
    </row>
    <row r="473" spans="3:4" x14ac:dyDescent="0.2">
      <c r="C473" s="23"/>
      <c r="D473" s="23"/>
    </row>
    <row r="474" spans="3:4" x14ac:dyDescent="0.2">
      <c r="C474" s="23"/>
      <c r="D474" s="23"/>
    </row>
    <row r="475" spans="3:4" x14ac:dyDescent="0.2">
      <c r="C475" s="23"/>
      <c r="D475" s="23"/>
    </row>
    <row r="476" spans="3:4" x14ac:dyDescent="0.2">
      <c r="C476" s="23"/>
      <c r="D476" s="23"/>
    </row>
    <row r="477" spans="3:4" x14ac:dyDescent="0.2">
      <c r="C477" s="23"/>
      <c r="D477" s="23"/>
    </row>
    <row r="478" spans="3:4" x14ac:dyDescent="0.2">
      <c r="C478" s="23"/>
      <c r="D478" s="23"/>
    </row>
    <row r="479" spans="3:4" x14ac:dyDescent="0.2">
      <c r="C479" s="23"/>
      <c r="D479" s="23"/>
    </row>
    <row r="480" spans="3:4" x14ac:dyDescent="0.2">
      <c r="C480" s="23"/>
      <c r="D480" s="23"/>
    </row>
    <row r="481" spans="3:4" x14ac:dyDescent="0.2">
      <c r="C481" s="23"/>
      <c r="D481" s="23"/>
    </row>
    <row r="482" spans="3:4" x14ac:dyDescent="0.2">
      <c r="C482" s="23"/>
      <c r="D482" s="23"/>
    </row>
    <row r="483" spans="3:4" x14ac:dyDescent="0.2">
      <c r="C483" s="23"/>
      <c r="D483" s="23"/>
    </row>
    <row r="484" spans="3:4" x14ac:dyDescent="0.2">
      <c r="C484" s="23"/>
      <c r="D484" s="23"/>
    </row>
    <row r="485" spans="3:4" x14ac:dyDescent="0.2">
      <c r="C485" s="23"/>
      <c r="D485" s="23"/>
    </row>
    <row r="486" spans="3:4" x14ac:dyDescent="0.2">
      <c r="C486" s="23"/>
      <c r="D486" s="23"/>
    </row>
    <row r="487" spans="3:4" x14ac:dyDescent="0.2">
      <c r="C487" s="23"/>
      <c r="D487" s="23"/>
    </row>
    <row r="488" spans="3:4" x14ac:dyDescent="0.2">
      <c r="C488" s="23"/>
      <c r="D488" s="23"/>
    </row>
    <row r="489" spans="3:4" x14ac:dyDescent="0.2">
      <c r="C489" s="23"/>
      <c r="D489" s="23"/>
    </row>
    <row r="490" spans="3:4" x14ac:dyDescent="0.2">
      <c r="C490" s="23"/>
      <c r="D490" s="23"/>
    </row>
    <row r="491" spans="3:4" x14ac:dyDescent="0.2">
      <c r="C491" s="23"/>
      <c r="D491" s="23"/>
    </row>
    <row r="492" spans="3:4" x14ac:dyDescent="0.2">
      <c r="C492" s="23"/>
      <c r="D492" s="23"/>
    </row>
    <row r="493" spans="3:4" x14ac:dyDescent="0.2">
      <c r="C493" s="23"/>
      <c r="D493" s="23"/>
    </row>
    <row r="494" spans="3:4" x14ac:dyDescent="0.2">
      <c r="C494" s="23"/>
      <c r="D494" s="23"/>
    </row>
    <row r="495" spans="3:4" x14ac:dyDescent="0.2">
      <c r="C495" s="23"/>
      <c r="D495" s="23"/>
    </row>
    <row r="496" spans="3:4" x14ac:dyDescent="0.2">
      <c r="C496" s="23"/>
      <c r="D496" s="23"/>
    </row>
    <row r="497" spans="3:4" x14ac:dyDescent="0.2">
      <c r="C497" s="23"/>
      <c r="D497" s="23"/>
    </row>
    <row r="498" spans="3:4" x14ac:dyDescent="0.2">
      <c r="C498" s="23"/>
      <c r="D498" s="23"/>
    </row>
    <row r="499" spans="3:4" x14ac:dyDescent="0.2">
      <c r="C499" s="23"/>
      <c r="D499" s="23"/>
    </row>
    <row r="500" spans="3:4" x14ac:dyDescent="0.2">
      <c r="C500" s="23"/>
      <c r="D500" s="23"/>
    </row>
    <row r="501" spans="3:4" x14ac:dyDescent="0.2">
      <c r="C501" s="23"/>
      <c r="D501" s="23"/>
    </row>
    <row r="502" spans="3:4" x14ac:dyDescent="0.2">
      <c r="C502" s="23"/>
      <c r="D502" s="23"/>
    </row>
    <row r="503" spans="3:4" x14ac:dyDescent="0.2">
      <c r="C503" s="23"/>
      <c r="D503" s="23"/>
    </row>
    <row r="504" spans="3:4" x14ac:dyDescent="0.2">
      <c r="C504" s="23"/>
      <c r="D504" s="23"/>
    </row>
    <row r="505" spans="3:4" x14ac:dyDescent="0.2">
      <c r="C505" s="23"/>
      <c r="D505" s="23"/>
    </row>
    <row r="506" spans="3:4" x14ac:dyDescent="0.2">
      <c r="C506" s="23"/>
      <c r="D506" s="23"/>
    </row>
    <row r="507" spans="3:4" x14ac:dyDescent="0.2">
      <c r="C507" s="23"/>
      <c r="D507" s="23"/>
    </row>
    <row r="508" spans="3:4" x14ac:dyDescent="0.2">
      <c r="C508" s="23"/>
      <c r="D508" s="23"/>
    </row>
    <row r="509" spans="3:4" x14ac:dyDescent="0.2">
      <c r="C509" s="23"/>
      <c r="D509" s="23"/>
    </row>
    <row r="510" spans="3:4" x14ac:dyDescent="0.2">
      <c r="C510" s="23"/>
      <c r="D510" s="23"/>
    </row>
    <row r="511" spans="3:4" x14ac:dyDescent="0.2">
      <c r="C511" s="23"/>
      <c r="D511" s="23"/>
    </row>
    <row r="512" spans="3:4" x14ac:dyDescent="0.2">
      <c r="C512" s="23"/>
      <c r="D512" s="23"/>
    </row>
    <row r="513" spans="3:4" x14ac:dyDescent="0.2">
      <c r="C513" s="23"/>
      <c r="D513" s="23"/>
    </row>
    <row r="514" spans="3:4" x14ac:dyDescent="0.2">
      <c r="C514" s="23"/>
      <c r="D514" s="23"/>
    </row>
    <row r="515" spans="3:4" x14ac:dyDescent="0.2">
      <c r="C515" s="23"/>
      <c r="D515" s="23"/>
    </row>
    <row r="516" spans="3:4" x14ac:dyDescent="0.2">
      <c r="C516" s="23"/>
      <c r="D516" s="23"/>
    </row>
    <row r="517" spans="3:4" x14ac:dyDescent="0.2">
      <c r="C517" s="23"/>
      <c r="D517" s="23"/>
    </row>
    <row r="518" spans="3:4" x14ac:dyDescent="0.2">
      <c r="C518" s="23"/>
      <c r="D518" s="23"/>
    </row>
    <row r="519" spans="3:4" x14ac:dyDescent="0.2">
      <c r="C519" s="23"/>
      <c r="D519" s="23"/>
    </row>
    <row r="520" spans="3:4" x14ac:dyDescent="0.2">
      <c r="C520" s="23"/>
      <c r="D520" s="23"/>
    </row>
    <row r="521" spans="3:4" x14ac:dyDescent="0.2">
      <c r="C521" s="23"/>
      <c r="D521" s="23"/>
    </row>
    <row r="522" spans="3:4" x14ac:dyDescent="0.2">
      <c r="C522" s="23"/>
      <c r="D522" s="23"/>
    </row>
    <row r="523" spans="3:4" x14ac:dyDescent="0.2">
      <c r="C523" s="23"/>
      <c r="D523" s="23"/>
    </row>
    <row r="524" spans="3:4" x14ac:dyDescent="0.2">
      <c r="C524" s="23"/>
      <c r="D524" s="23"/>
    </row>
    <row r="525" spans="3:4" x14ac:dyDescent="0.2">
      <c r="C525" s="23"/>
      <c r="D525" s="23"/>
    </row>
    <row r="526" spans="3:4" x14ac:dyDescent="0.2">
      <c r="C526" s="23"/>
      <c r="D526" s="23"/>
    </row>
    <row r="527" spans="3:4" x14ac:dyDescent="0.2">
      <c r="C527" s="23"/>
      <c r="D527" s="23"/>
    </row>
    <row r="528" spans="3:4" x14ac:dyDescent="0.2">
      <c r="C528" s="23"/>
      <c r="D528" s="23"/>
    </row>
    <row r="529" spans="3:4" x14ac:dyDescent="0.2">
      <c r="C529" s="23"/>
      <c r="D529" s="23"/>
    </row>
    <row r="530" spans="3:4" x14ac:dyDescent="0.2">
      <c r="C530" s="23"/>
      <c r="D530" s="23"/>
    </row>
    <row r="531" spans="3:4" x14ac:dyDescent="0.2">
      <c r="C531" s="23"/>
      <c r="D531" s="23"/>
    </row>
    <row r="532" spans="3:4" x14ac:dyDescent="0.2">
      <c r="C532" s="23"/>
      <c r="D532" s="23"/>
    </row>
    <row r="533" spans="3:4" x14ac:dyDescent="0.2">
      <c r="C533" s="23"/>
      <c r="D533" s="23"/>
    </row>
    <row r="534" spans="3:4" x14ac:dyDescent="0.2">
      <c r="C534" s="23"/>
      <c r="D534" s="23"/>
    </row>
    <row r="535" spans="3:4" x14ac:dyDescent="0.2">
      <c r="C535" s="23"/>
      <c r="D535" s="23"/>
    </row>
    <row r="536" spans="3:4" x14ac:dyDescent="0.2">
      <c r="C536" s="23"/>
      <c r="D536" s="23"/>
    </row>
    <row r="537" spans="3:4" x14ac:dyDescent="0.2">
      <c r="C537" s="23"/>
      <c r="D537" s="23"/>
    </row>
    <row r="538" spans="3:4" x14ac:dyDescent="0.2">
      <c r="C538" s="23"/>
      <c r="D538" s="23"/>
    </row>
    <row r="539" spans="3:4" x14ac:dyDescent="0.2">
      <c r="C539" s="23"/>
      <c r="D539" s="23"/>
    </row>
    <row r="540" spans="3:4" x14ac:dyDescent="0.2">
      <c r="C540" s="23"/>
      <c r="D540" s="23"/>
    </row>
    <row r="541" spans="3:4" x14ac:dyDescent="0.2">
      <c r="C541" s="23"/>
      <c r="D541" s="23"/>
    </row>
    <row r="542" spans="3:4" x14ac:dyDescent="0.2">
      <c r="C542" s="23"/>
      <c r="D542" s="23"/>
    </row>
    <row r="543" spans="3:4" x14ac:dyDescent="0.2">
      <c r="C543" s="23"/>
      <c r="D543" s="23"/>
    </row>
    <row r="544" spans="3:4" x14ac:dyDescent="0.2">
      <c r="C544" s="23"/>
      <c r="D544" s="23"/>
    </row>
    <row r="545" spans="3:4" x14ac:dyDescent="0.2">
      <c r="C545" s="23"/>
      <c r="D545" s="23"/>
    </row>
    <row r="546" spans="3:4" x14ac:dyDescent="0.2">
      <c r="C546" s="23"/>
      <c r="D546" s="23"/>
    </row>
    <row r="547" spans="3:4" x14ac:dyDescent="0.2">
      <c r="C547" s="23"/>
      <c r="D547" s="23"/>
    </row>
    <row r="548" spans="3:4" x14ac:dyDescent="0.2">
      <c r="C548" s="23"/>
      <c r="D548" s="23"/>
    </row>
    <row r="549" spans="3:4" x14ac:dyDescent="0.2">
      <c r="C549" s="23"/>
      <c r="D549" s="23"/>
    </row>
    <row r="550" spans="3:4" x14ac:dyDescent="0.2">
      <c r="C550" s="23"/>
      <c r="D550" s="23"/>
    </row>
    <row r="551" spans="3:4" x14ac:dyDescent="0.2">
      <c r="C551" s="23"/>
      <c r="D551" s="23"/>
    </row>
    <row r="552" spans="3:4" x14ac:dyDescent="0.2">
      <c r="C552" s="23"/>
      <c r="D552" s="23"/>
    </row>
    <row r="553" spans="3:4" x14ac:dyDescent="0.2">
      <c r="C553" s="23"/>
      <c r="D553" s="23"/>
    </row>
    <row r="554" spans="3:4" x14ac:dyDescent="0.2">
      <c r="C554" s="23"/>
      <c r="D554" s="23"/>
    </row>
    <row r="555" spans="3:4" x14ac:dyDescent="0.2">
      <c r="C555" s="23"/>
      <c r="D555" s="23"/>
    </row>
    <row r="556" spans="3:4" x14ac:dyDescent="0.2">
      <c r="C556" s="23"/>
      <c r="D556" s="23"/>
    </row>
    <row r="557" spans="3:4" x14ac:dyDescent="0.2">
      <c r="C557" s="23"/>
      <c r="D557" s="23"/>
    </row>
    <row r="558" spans="3:4" x14ac:dyDescent="0.2">
      <c r="C558" s="23"/>
      <c r="D558" s="23"/>
    </row>
    <row r="559" spans="3:4" x14ac:dyDescent="0.2">
      <c r="C559" s="23"/>
      <c r="D559" s="23"/>
    </row>
    <row r="560" spans="3:4" x14ac:dyDescent="0.2">
      <c r="C560" s="23"/>
      <c r="D560" s="23"/>
    </row>
    <row r="561" spans="3:4" x14ac:dyDescent="0.2">
      <c r="C561" s="23"/>
      <c r="D561" s="23"/>
    </row>
    <row r="562" spans="3:4" x14ac:dyDescent="0.2">
      <c r="C562" s="23"/>
      <c r="D562" s="23"/>
    </row>
    <row r="563" spans="3:4" x14ac:dyDescent="0.2">
      <c r="C563" s="23"/>
      <c r="D563" s="23"/>
    </row>
    <row r="564" spans="3:4" x14ac:dyDescent="0.2">
      <c r="C564" s="23"/>
      <c r="D564" s="23"/>
    </row>
    <row r="565" spans="3:4" x14ac:dyDescent="0.2">
      <c r="C565" s="23"/>
      <c r="D565" s="23"/>
    </row>
    <row r="566" spans="3:4" x14ac:dyDescent="0.2">
      <c r="C566" s="23"/>
      <c r="D566" s="23"/>
    </row>
    <row r="567" spans="3:4" x14ac:dyDescent="0.2">
      <c r="C567" s="23"/>
      <c r="D567" s="23"/>
    </row>
    <row r="568" spans="3:4" x14ac:dyDescent="0.2">
      <c r="C568" s="23"/>
      <c r="D568" s="23"/>
    </row>
    <row r="569" spans="3:4" x14ac:dyDescent="0.2">
      <c r="C569" s="23"/>
      <c r="D569" s="23"/>
    </row>
    <row r="570" spans="3:4" x14ac:dyDescent="0.2">
      <c r="C570" s="23"/>
      <c r="D570" s="23"/>
    </row>
    <row r="571" spans="3:4" x14ac:dyDescent="0.2">
      <c r="C571" s="23"/>
      <c r="D571" s="23"/>
    </row>
    <row r="572" spans="3:4" x14ac:dyDescent="0.2">
      <c r="C572" s="23"/>
      <c r="D572" s="23"/>
    </row>
    <row r="573" spans="3:4" x14ac:dyDescent="0.2">
      <c r="C573" s="23"/>
      <c r="D573" s="23"/>
    </row>
    <row r="574" spans="3:4" x14ac:dyDescent="0.2">
      <c r="C574" s="23"/>
      <c r="D574" s="23"/>
    </row>
    <row r="575" spans="3:4" x14ac:dyDescent="0.2">
      <c r="C575" s="23"/>
      <c r="D575" s="23"/>
    </row>
    <row r="576" spans="3:4" x14ac:dyDescent="0.2">
      <c r="C576" s="23"/>
      <c r="D576" s="23"/>
    </row>
    <row r="577" spans="3:4" x14ac:dyDescent="0.2">
      <c r="C577" s="23"/>
      <c r="D577" s="23"/>
    </row>
    <row r="578" spans="3:4" x14ac:dyDescent="0.2">
      <c r="C578" s="23"/>
      <c r="D578" s="23"/>
    </row>
    <row r="579" spans="3:4" x14ac:dyDescent="0.2">
      <c r="C579" s="23"/>
      <c r="D579" s="23"/>
    </row>
    <row r="580" spans="3:4" x14ac:dyDescent="0.2">
      <c r="C580" s="23"/>
      <c r="D580" s="23"/>
    </row>
    <row r="581" spans="3:4" x14ac:dyDescent="0.2">
      <c r="C581" s="23"/>
      <c r="D581" s="23"/>
    </row>
    <row r="582" spans="3:4" x14ac:dyDescent="0.2">
      <c r="C582" s="23"/>
      <c r="D582" s="23"/>
    </row>
    <row r="583" spans="3:4" x14ac:dyDescent="0.2">
      <c r="C583" s="23"/>
      <c r="D583" s="23"/>
    </row>
    <row r="584" spans="3:4" x14ac:dyDescent="0.2">
      <c r="C584" s="23"/>
      <c r="D584" s="23"/>
    </row>
    <row r="585" spans="3:4" x14ac:dyDescent="0.2">
      <c r="C585" s="23"/>
      <c r="D585" s="23"/>
    </row>
    <row r="586" spans="3:4" x14ac:dyDescent="0.2">
      <c r="C586" s="23"/>
      <c r="D586" s="23"/>
    </row>
    <row r="587" spans="3:4" x14ac:dyDescent="0.2">
      <c r="C587" s="23"/>
      <c r="D587" s="23"/>
    </row>
    <row r="588" spans="3:4" x14ac:dyDescent="0.2">
      <c r="C588" s="23"/>
      <c r="D588" s="23"/>
    </row>
    <row r="589" spans="3:4" x14ac:dyDescent="0.2">
      <c r="C589" s="23"/>
      <c r="D589" s="23"/>
    </row>
    <row r="590" spans="3:4" x14ac:dyDescent="0.2">
      <c r="C590" s="23"/>
      <c r="D590" s="23"/>
    </row>
    <row r="591" spans="3:4" x14ac:dyDescent="0.2">
      <c r="C591" s="23"/>
      <c r="D591" s="23"/>
    </row>
    <row r="592" spans="3:4" x14ac:dyDescent="0.2">
      <c r="C592" s="23"/>
      <c r="D592" s="23"/>
    </row>
    <row r="593" spans="3:4" x14ac:dyDescent="0.2">
      <c r="C593" s="23"/>
      <c r="D593" s="23"/>
    </row>
    <row r="594" spans="3:4" x14ac:dyDescent="0.2">
      <c r="C594" s="23"/>
      <c r="D594" s="23"/>
    </row>
    <row r="595" spans="3:4" x14ac:dyDescent="0.2">
      <c r="C595" s="23"/>
      <c r="D595" s="23"/>
    </row>
    <row r="596" spans="3:4" x14ac:dyDescent="0.2">
      <c r="C596" s="23"/>
      <c r="D596" s="23"/>
    </row>
    <row r="597" spans="3:4" x14ac:dyDescent="0.2">
      <c r="C597" s="23"/>
      <c r="D597" s="23"/>
    </row>
    <row r="598" spans="3:4" x14ac:dyDescent="0.2">
      <c r="C598" s="23"/>
      <c r="D598" s="23"/>
    </row>
    <row r="599" spans="3:4" x14ac:dyDescent="0.2">
      <c r="C599" s="23"/>
      <c r="D599" s="23"/>
    </row>
    <row r="600" spans="3:4" x14ac:dyDescent="0.2">
      <c r="C600" s="23"/>
      <c r="D600" s="23"/>
    </row>
    <row r="601" spans="3:4" x14ac:dyDescent="0.2">
      <c r="C601" s="23"/>
      <c r="D601" s="23"/>
    </row>
    <row r="602" spans="3:4" x14ac:dyDescent="0.2">
      <c r="C602" s="23"/>
      <c r="D602" s="23"/>
    </row>
    <row r="603" spans="3:4" x14ac:dyDescent="0.2">
      <c r="C603" s="23"/>
      <c r="D603" s="23"/>
    </row>
    <row r="604" spans="3:4" x14ac:dyDescent="0.2">
      <c r="C604" s="23"/>
      <c r="D604" s="23"/>
    </row>
    <row r="605" spans="3:4" x14ac:dyDescent="0.2">
      <c r="C605" s="23"/>
      <c r="D605" s="23"/>
    </row>
    <row r="606" spans="3:4" x14ac:dyDescent="0.2">
      <c r="C606" s="23"/>
      <c r="D606" s="23"/>
    </row>
    <row r="607" spans="3:4" x14ac:dyDescent="0.2">
      <c r="C607" s="23"/>
      <c r="D607" s="23"/>
    </row>
    <row r="608" spans="3:4" x14ac:dyDescent="0.2">
      <c r="C608" s="23"/>
      <c r="D608" s="23"/>
    </row>
    <row r="609" spans="3:4" x14ac:dyDescent="0.2">
      <c r="C609" s="23"/>
      <c r="D609" s="23"/>
    </row>
    <row r="610" spans="3:4" x14ac:dyDescent="0.2">
      <c r="C610" s="23"/>
      <c r="D610" s="23"/>
    </row>
    <row r="611" spans="3:4" x14ac:dyDescent="0.2">
      <c r="C611" s="23"/>
      <c r="D611" s="23"/>
    </row>
    <row r="612" spans="3:4" x14ac:dyDescent="0.2">
      <c r="C612" s="23"/>
      <c r="D612" s="23"/>
    </row>
    <row r="613" spans="3:4" x14ac:dyDescent="0.2">
      <c r="C613" s="23"/>
      <c r="D613" s="23"/>
    </row>
    <row r="614" spans="3:4" x14ac:dyDescent="0.2">
      <c r="C614" s="23"/>
      <c r="D614" s="23"/>
    </row>
    <row r="615" spans="3:4" x14ac:dyDescent="0.2">
      <c r="C615" s="23"/>
      <c r="D615" s="23"/>
    </row>
    <row r="616" spans="3:4" x14ac:dyDescent="0.2">
      <c r="C616" s="23"/>
      <c r="D616" s="23"/>
    </row>
    <row r="617" spans="3:4" x14ac:dyDescent="0.2">
      <c r="C617" s="23"/>
      <c r="D617" s="23"/>
    </row>
    <row r="618" spans="3:4" x14ac:dyDescent="0.2">
      <c r="C618" s="23"/>
      <c r="D618" s="23"/>
    </row>
    <row r="619" spans="3:4" x14ac:dyDescent="0.2">
      <c r="C619" s="23"/>
      <c r="D619" s="23"/>
    </row>
    <row r="620" spans="3:4" x14ac:dyDescent="0.2">
      <c r="C620" s="23"/>
      <c r="D620" s="23"/>
    </row>
    <row r="621" spans="3:4" x14ac:dyDescent="0.2">
      <c r="C621" s="23"/>
      <c r="D621" s="23"/>
    </row>
    <row r="622" spans="3:4" x14ac:dyDescent="0.2">
      <c r="C622" s="23"/>
      <c r="D622" s="23"/>
    </row>
    <row r="623" spans="3:4" x14ac:dyDescent="0.2">
      <c r="C623" s="23"/>
      <c r="D623" s="23"/>
    </row>
    <row r="624" spans="3:4" x14ac:dyDescent="0.2">
      <c r="C624" s="23"/>
      <c r="D624" s="23"/>
    </row>
    <row r="625" spans="3:4" x14ac:dyDescent="0.2">
      <c r="C625" s="23"/>
      <c r="D625" s="23"/>
    </row>
    <row r="626" spans="3:4" x14ac:dyDescent="0.2">
      <c r="C626" s="23"/>
      <c r="D626" s="23"/>
    </row>
    <row r="627" spans="3:4" x14ac:dyDescent="0.2">
      <c r="C627" s="23"/>
      <c r="D627" s="23"/>
    </row>
    <row r="628" spans="3:4" x14ac:dyDescent="0.2">
      <c r="C628" s="23"/>
      <c r="D628" s="23"/>
    </row>
    <row r="629" spans="3:4" x14ac:dyDescent="0.2">
      <c r="C629" s="23"/>
      <c r="D629" s="23"/>
    </row>
    <row r="630" spans="3:4" x14ac:dyDescent="0.2">
      <c r="C630" s="23"/>
      <c r="D630" s="23"/>
    </row>
    <row r="631" spans="3:4" x14ac:dyDescent="0.2">
      <c r="C631" s="23"/>
      <c r="D631" s="23"/>
    </row>
    <row r="632" spans="3:4" x14ac:dyDescent="0.2">
      <c r="C632" s="23"/>
      <c r="D632" s="23"/>
    </row>
    <row r="633" spans="3:4" x14ac:dyDescent="0.2">
      <c r="C633" s="23"/>
      <c r="D633" s="23"/>
    </row>
    <row r="634" spans="3:4" x14ac:dyDescent="0.2">
      <c r="C634" s="23"/>
      <c r="D634" s="23"/>
    </row>
    <row r="635" spans="3:4" x14ac:dyDescent="0.2">
      <c r="C635" s="23"/>
      <c r="D635" s="23"/>
    </row>
    <row r="636" spans="3:4" x14ac:dyDescent="0.2">
      <c r="C636" s="23"/>
      <c r="D636" s="23"/>
    </row>
    <row r="637" spans="3:4" x14ac:dyDescent="0.2">
      <c r="C637" s="23"/>
      <c r="D637" s="23"/>
    </row>
    <row r="638" spans="3:4" x14ac:dyDescent="0.2">
      <c r="C638" s="23"/>
      <c r="D638" s="23"/>
    </row>
    <row r="639" spans="3:4" x14ac:dyDescent="0.2">
      <c r="C639" s="23"/>
      <c r="D639" s="23"/>
    </row>
    <row r="640" spans="3:4" x14ac:dyDescent="0.2">
      <c r="C640" s="23"/>
      <c r="D640" s="23"/>
    </row>
    <row r="641" spans="3:4" x14ac:dyDescent="0.2">
      <c r="C641" s="23"/>
      <c r="D641" s="23"/>
    </row>
    <row r="642" spans="3:4" x14ac:dyDescent="0.2">
      <c r="C642" s="23"/>
      <c r="D642" s="23"/>
    </row>
    <row r="643" spans="3:4" x14ac:dyDescent="0.2">
      <c r="C643" s="23"/>
      <c r="D643" s="23"/>
    </row>
    <row r="644" spans="3:4" x14ac:dyDescent="0.2">
      <c r="C644" s="23"/>
      <c r="D644" s="23"/>
    </row>
    <row r="645" spans="3:4" x14ac:dyDescent="0.2">
      <c r="C645" s="23"/>
      <c r="D645" s="23"/>
    </row>
    <row r="646" spans="3:4" x14ac:dyDescent="0.2">
      <c r="C646" s="23"/>
      <c r="D646" s="23"/>
    </row>
    <row r="647" spans="3:4" x14ac:dyDescent="0.2">
      <c r="C647" s="23"/>
      <c r="D647" s="23"/>
    </row>
    <row r="648" spans="3:4" x14ac:dyDescent="0.2">
      <c r="C648" s="23"/>
      <c r="D648" s="23"/>
    </row>
    <row r="649" spans="3:4" x14ac:dyDescent="0.2">
      <c r="C649" s="23"/>
      <c r="D649" s="23"/>
    </row>
    <row r="650" spans="3:4" x14ac:dyDescent="0.2">
      <c r="C650" s="23"/>
      <c r="D650" s="23"/>
    </row>
    <row r="651" spans="3:4" x14ac:dyDescent="0.2">
      <c r="C651" s="23"/>
      <c r="D651" s="23"/>
    </row>
    <row r="652" spans="3:4" x14ac:dyDescent="0.2">
      <c r="C652" s="23"/>
      <c r="D652" s="23"/>
    </row>
    <row r="653" spans="3:4" x14ac:dyDescent="0.2">
      <c r="C653" s="23"/>
      <c r="D653" s="23"/>
    </row>
    <row r="654" spans="3:4" x14ac:dyDescent="0.2">
      <c r="C654" s="23"/>
      <c r="D654" s="23"/>
    </row>
    <row r="655" spans="3:4" x14ac:dyDescent="0.2">
      <c r="C655" s="23"/>
      <c r="D655" s="23"/>
    </row>
    <row r="656" spans="3:4" x14ac:dyDescent="0.2">
      <c r="C656" s="23"/>
      <c r="D656" s="23"/>
    </row>
    <row r="657" spans="3:4" x14ac:dyDescent="0.2">
      <c r="C657" s="23"/>
      <c r="D657" s="23"/>
    </row>
    <row r="658" spans="3:4" x14ac:dyDescent="0.2">
      <c r="C658" s="23"/>
      <c r="D658" s="23"/>
    </row>
    <row r="659" spans="3:4" x14ac:dyDescent="0.2">
      <c r="C659" s="23"/>
      <c r="D659" s="23"/>
    </row>
    <row r="660" spans="3:4" x14ac:dyDescent="0.2">
      <c r="C660" s="23"/>
      <c r="D660" s="23"/>
    </row>
    <row r="661" spans="3:4" x14ac:dyDescent="0.2">
      <c r="C661" s="23"/>
      <c r="D661" s="23"/>
    </row>
    <row r="662" spans="3:4" x14ac:dyDescent="0.2">
      <c r="C662" s="23"/>
      <c r="D662" s="23"/>
    </row>
    <row r="663" spans="3:4" x14ac:dyDescent="0.2">
      <c r="C663" s="23"/>
      <c r="D663" s="23"/>
    </row>
    <row r="664" spans="3:4" x14ac:dyDescent="0.2">
      <c r="C664" s="23"/>
      <c r="D664" s="23"/>
    </row>
    <row r="665" spans="3:4" x14ac:dyDescent="0.2">
      <c r="C665" s="23"/>
      <c r="D665" s="23"/>
    </row>
    <row r="666" spans="3:4" x14ac:dyDescent="0.2">
      <c r="C666" s="23"/>
      <c r="D666" s="23"/>
    </row>
    <row r="667" spans="3:4" x14ac:dyDescent="0.2">
      <c r="C667" s="23"/>
      <c r="D667" s="23"/>
    </row>
    <row r="668" spans="3:4" x14ac:dyDescent="0.2">
      <c r="C668" s="23"/>
      <c r="D668" s="23"/>
    </row>
    <row r="669" spans="3:4" x14ac:dyDescent="0.2">
      <c r="C669" s="23"/>
      <c r="D669" s="23"/>
    </row>
    <row r="670" spans="3:4" x14ac:dyDescent="0.2">
      <c r="C670" s="23"/>
      <c r="D670" s="23"/>
    </row>
    <row r="671" spans="3:4" x14ac:dyDescent="0.2">
      <c r="C671" s="23"/>
      <c r="D671" s="23"/>
    </row>
    <row r="672" spans="3:4" x14ac:dyDescent="0.2">
      <c r="C672" s="23"/>
      <c r="D672" s="23"/>
    </row>
    <row r="673" spans="3:4" x14ac:dyDescent="0.2">
      <c r="C673" s="23"/>
      <c r="D673" s="23"/>
    </row>
    <row r="674" spans="3:4" x14ac:dyDescent="0.2">
      <c r="C674" s="23"/>
      <c r="D674" s="23"/>
    </row>
    <row r="675" spans="3:4" x14ac:dyDescent="0.2">
      <c r="C675" s="23"/>
      <c r="D675" s="23"/>
    </row>
    <row r="676" spans="3:4" x14ac:dyDescent="0.2">
      <c r="C676" s="23"/>
      <c r="D676" s="23"/>
    </row>
    <row r="677" spans="3:4" x14ac:dyDescent="0.2">
      <c r="C677" s="23"/>
      <c r="D677" s="23"/>
    </row>
    <row r="678" spans="3:4" x14ac:dyDescent="0.2">
      <c r="C678" s="23"/>
      <c r="D678" s="23"/>
    </row>
    <row r="679" spans="3:4" x14ac:dyDescent="0.2">
      <c r="C679" s="23"/>
      <c r="D679" s="23"/>
    </row>
    <row r="680" spans="3:4" x14ac:dyDescent="0.2">
      <c r="C680" s="23"/>
      <c r="D680" s="23"/>
    </row>
    <row r="681" spans="3:4" x14ac:dyDescent="0.2">
      <c r="C681" s="23"/>
      <c r="D681" s="23"/>
    </row>
    <row r="682" spans="3:4" x14ac:dyDescent="0.2">
      <c r="C682" s="23"/>
      <c r="D682" s="23"/>
    </row>
    <row r="683" spans="3:4" x14ac:dyDescent="0.2">
      <c r="C683" s="23"/>
      <c r="D683" s="23"/>
    </row>
    <row r="684" spans="3:4" x14ac:dyDescent="0.2">
      <c r="C684" s="23"/>
      <c r="D684" s="23"/>
    </row>
    <row r="685" spans="3:4" x14ac:dyDescent="0.2">
      <c r="C685" s="23"/>
      <c r="D685" s="23"/>
    </row>
    <row r="686" spans="3:4" x14ac:dyDescent="0.2">
      <c r="C686" s="23"/>
      <c r="D686" s="23"/>
    </row>
    <row r="687" spans="3:4" x14ac:dyDescent="0.2">
      <c r="C687" s="23"/>
      <c r="D687" s="23"/>
    </row>
    <row r="688" spans="3:4" x14ac:dyDescent="0.2">
      <c r="C688" s="23"/>
      <c r="D688" s="23"/>
    </row>
    <row r="689" spans="3:4" x14ac:dyDescent="0.2">
      <c r="C689" s="23"/>
      <c r="D689" s="23"/>
    </row>
    <row r="690" spans="3:4" x14ac:dyDescent="0.2">
      <c r="C690" s="23"/>
      <c r="D690" s="23"/>
    </row>
    <row r="691" spans="3:4" x14ac:dyDescent="0.2">
      <c r="C691" s="23"/>
      <c r="D691" s="23"/>
    </row>
    <row r="692" spans="3:4" x14ac:dyDescent="0.2">
      <c r="C692" s="23"/>
      <c r="D692" s="23"/>
    </row>
    <row r="693" spans="3:4" x14ac:dyDescent="0.2">
      <c r="C693" s="23"/>
      <c r="D693" s="23"/>
    </row>
    <row r="694" spans="3:4" x14ac:dyDescent="0.2">
      <c r="C694" s="23"/>
      <c r="D694" s="23"/>
    </row>
    <row r="695" spans="3:4" x14ac:dyDescent="0.2">
      <c r="C695" s="23"/>
      <c r="D695" s="23"/>
    </row>
    <row r="696" spans="3:4" x14ac:dyDescent="0.2">
      <c r="C696" s="23"/>
      <c r="D696" s="23"/>
    </row>
    <row r="697" spans="3:4" x14ac:dyDescent="0.2">
      <c r="C697" s="23"/>
      <c r="D697" s="23"/>
    </row>
    <row r="698" spans="3:4" x14ac:dyDescent="0.2">
      <c r="C698" s="23"/>
      <c r="D698" s="23"/>
    </row>
    <row r="699" spans="3:4" x14ac:dyDescent="0.2">
      <c r="C699" s="23"/>
      <c r="D699" s="23"/>
    </row>
    <row r="700" spans="3:4" x14ac:dyDescent="0.2">
      <c r="C700" s="23"/>
      <c r="D700" s="23"/>
    </row>
    <row r="701" spans="3:4" x14ac:dyDescent="0.2">
      <c r="C701" s="23"/>
      <c r="D701" s="23"/>
    </row>
    <row r="702" spans="3:4" x14ac:dyDescent="0.2">
      <c r="C702" s="23"/>
      <c r="D702" s="23"/>
    </row>
    <row r="703" spans="3:4" x14ac:dyDescent="0.2">
      <c r="C703" s="23"/>
      <c r="D703" s="23"/>
    </row>
    <row r="704" spans="3:4" x14ac:dyDescent="0.2">
      <c r="C704" s="23"/>
      <c r="D704" s="23"/>
    </row>
    <row r="705" spans="3:4" x14ac:dyDescent="0.2">
      <c r="C705" s="23"/>
      <c r="D705" s="23"/>
    </row>
    <row r="706" spans="3:4" x14ac:dyDescent="0.2">
      <c r="C706" s="23"/>
      <c r="D706" s="23"/>
    </row>
    <row r="707" spans="3:4" x14ac:dyDescent="0.2">
      <c r="C707" s="23"/>
      <c r="D707" s="23"/>
    </row>
    <row r="708" spans="3:4" x14ac:dyDescent="0.2">
      <c r="C708" s="23"/>
      <c r="D708" s="23"/>
    </row>
    <row r="709" spans="3:4" x14ac:dyDescent="0.2">
      <c r="C709" s="23"/>
      <c r="D709" s="23"/>
    </row>
    <row r="710" spans="3:4" x14ac:dyDescent="0.2">
      <c r="C710" s="23"/>
      <c r="D710" s="23"/>
    </row>
    <row r="711" spans="3:4" x14ac:dyDescent="0.2">
      <c r="C711" s="23"/>
      <c r="D711" s="23"/>
    </row>
    <row r="712" spans="3:4" x14ac:dyDescent="0.2">
      <c r="C712" s="23"/>
      <c r="D712" s="23"/>
    </row>
    <row r="713" spans="3:4" x14ac:dyDescent="0.2">
      <c r="C713" s="23"/>
      <c r="D713" s="23"/>
    </row>
    <row r="714" spans="3:4" x14ac:dyDescent="0.2">
      <c r="C714" s="23"/>
      <c r="D714" s="23"/>
    </row>
    <row r="715" spans="3:4" x14ac:dyDescent="0.2">
      <c r="C715" s="23"/>
      <c r="D715" s="23"/>
    </row>
    <row r="716" spans="3:4" x14ac:dyDescent="0.2">
      <c r="C716" s="23"/>
      <c r="D716" s="23"/>
    </row>
    <row r="717" spans="3:4" x14ac:dyDescent="0.2">
      <c r="C717" s="23"/>
      <c r="D717" s="23"/>
    </row>
    <row r="718" spans="3:4" x14ac:dyDescent="0.2">
      <c r="C718" s="23"/>
      <c r="D718" s="23"/>
    </row>
    <row r="719" spans="3:4" x14ac:dyDescent="0.2">
      <c r="C719" s="23"/>
      <c r="D719" s="23"/>
    </row>
    <row r="720" spans="3:4" x14ac:dyDescent="0.2">
      <c r="C720" s="23"/>
      <c r="D720" s="23"/>
    </row>
    <row r="721" spans="3:4" x14ac:dyDescent="0.2">
      <c r="C721" s="23"/>
      <c r="D721" s="23"/>
    </row>
    <row r="722" spans="3:4" x14ac:dyDescent="0.2">
      <c r="C722" s="23"/>
      <c r="D722" s="23"/>
    </row>
    <row r="723" spans="3:4" x14ac:dyDescent="0.2">
      <c r="C723" s="23"/>
      <c r="D723" s="23"/>
    </row>
    <row r="724" spans="3:4" x14ac:dyDescent="0.2">
      <c r="C724" s="23"/>
      <c r="D724" s="23"/>
    </row>
    <row r="725" spans="3:4" x14ac:dyDescent="0.2">
      <c r="C725" s="23"/>
      <c r="D725" s="23"/>
    </row>
    <row r="726" spans="3:4" x14ac:dyDescent="0.2">
      <c r="C726" s="23"/>
      <c r="D726" s="23"/>
    </row>
    <row r="727" spans="3:4" x14ac:dyDescent="0.2">
      <c r="C727" s="23"/>
      <c r="D727" s="23"/>
    </row>
    <row r="728" spans="3:4" x14ac:dyDescent="0.2">
      <c r="C728" s="23"/>
      <c r="D728" s="23"/>
    </row>
    <row r="729" spans="3:4" x14ac:dyDescent="0.2">
      <c r="C729" s="23"/>
      <c r="D729" s="23"/>
    </row>
    <row r="730" spans="3:4" x14ac:dyDescent="0.2">
      <c r="C730" s="23"/>
      <c r="D730" s="23"/>
    </row>
    <row r="731" spans="3:4" x14ac:dyDescent="0.2">
      <c r="C731" s="23"/>
      <c r="D731" s="23"/>
    </row>
    <row r="732" spans="3:4" x14ac:dyDescent="0.2">
      <c r="C732" s="23"/>
      <c r="D732" s="23"/>
    </row>
    <row r="733" spans="3:4" x14ac:dyDescent="0.2">
      <c r="C733" s="23"/>
      <c r="D733" s="23"/>
    </row>
    <row r="734" spans="3:4" x14ac:dyDescent="0.2">
      <c r="C734" s="23"/>
      <c r="D734" s="23"/>
    </row>
    <row r="735" spans="3:4" x14ac:dyDescent="0.2">
      <c r="C735" s="23"/>
      <c r="D735" s="23"/>
    </row>
    <row r="736" spans="3:4" x14ac:dyDescent="0.2">
      <c r="C736" s="23"/>
      <c r="D736" s="23"/>
    </row>
    <row r="737" spans="3:4" x14ac:dyDescent="0.2">
      <c r="C737" s="23"/>
      <c r="D737" s="23"/>
    </row>
    <row r="738" spans="3:4" x14ac:dyDescent="0.2">
      <c r="C738" s="23"/>
      <c r="D738" s="23"/>
    </row>
    <row r="739" spans="3:4" x14ac:dyDescent="0.2">
      <c r="C739" s="23"/>
      <c r="D739" s="23"/>
    </row>
    <row r="740" spans="3:4" x14ac:dyDescent="0.2">
      <c r="C740" s="23"/>
      <c r="D740" s="23"/>
    </row>
    <row r="741" spans="3:4" x14ac:dyDescent="0.2">
      <c r="C741" s="23"/>
      <c r="D741" s="23"/>
    </row>
    <row r="742" spans="3:4" x14ac:dyDescent="0.2">
      <c r="C742" s="23"/>
      <c r="D742" s="23"/>
    </row>
    <row r="743" spans="3:4" x14ac:dyDescent="0.2">
      <c r="C743" s="23"/>
      <c r="D743" s="23"/>
    </row>
    <row r="744" spans="3:4" x14ac:dyDescent="0.2">
      <c r="C744" s="23"/>
      <c r="D744" s="23"/>
    </row>
    <row r="745" spans="3:4" x14ac:dyDescent="0.2">
      <c r="C745" s="23"/>
      <c r="D745" s="23"/>
    </row>
    <row r="746" spans="3:4" x14ac:dyDescent="0.2">
      <c r="C746" s="23"/>
      <c r="D746" s="23"/>
    </row>
    <row r="747" spans="3:4" x14ac:dyDescent="0.2">
      <c r="C747" s="23"/>
      <c r="D747" s="23"/>
    </row>
    <row r="748" spans="3:4" x14ac:dyDescent="0.2">
      <c r="C748" s="23"/>
      <c r="D748" s="23"/>
    </row>
    <row r="749" spans="3:4" x14ac:dyDescent="0.2">
      <c r="C749" s="23"/>
      <c r="D749" s="23"/>
    </row>
    <row r="750" spans="3:4" x14ac:dyDescent="0.2">
      <c r="C750" s="23"/>
      <c r="D750" s="23"/>
    </row>
    <row r="751" spans="3:4" x14ac:dyDescent="0.2">
      <c r="C751" s="23"/>
      <c r="D751" s="23"/>
    </row>
    <row r="752" spans="3:4" x14ac:dyDescent="0.2">
      <c r="C752" s="23"/>
      <c r="D752" s="23"/>
    </row>
    <row r="753" spans="3:4" x14ac:dyDescent="0.2">
      <c r="C753" s="23"/>
      <c r="D753" s="23"/>
    </row>
    <row r="754" spans="3:4" x14ac:dyDescent="0.2">
      <c r="C754" s="23"/>
      <c r="D754" s="23"/>
    </row>
    <row r="755" spans="3:4" x14ac:dyDescent="0.2">
      <c r="C755" s="23"/>
      <c r="D755" s="23"/>
    </row>
    <row r="756" spans="3:4" x14ac:dyDescent="0.2">
      <c r="C756" s="23"/>
      <c r="D756" s="23"/>
    </row>
    <row r="757" spans="3:4" x14ac:dyDescent="0.2">
      <c r="C757" s="23"/>
      <c r="D757" s="23"/>
    </row>
    <row r="758" spans="3:4" x14ac:dyDescent="0.2">
      <c r="C758" s="23"/>
      <c r="D758" s="23"/>
    </row>
    <row r="759" spans="3:4" x14ac:dyDescent="0.2">
      <c r="C759" s="23"/>
      <c r="D759" s="23"/>
    </row>
    <row r="760" spans="3:4" x14ac:dyDescent="0.2">
      <c r="C760" s="23"/>
      <c r="D760" s="23"/>
    </row>
    <row r="761" spans="3:4" x14ac:dyDescent="0.2">
      <c r="C761" s="23"/>
      <c r="D761" s="23"/>
    </row>
    <row r="762" spans="3:4" x14ac:dyDescent="0.2">
      <c r="C762" s="23"/>
      <c r="D762" s="23"/>
    </row>
    <row r="763" spans="3:4" x14ac:dyDescent="0.2">
      <c r="C763" s="23"/>
      <c r="D763" s="23"/>
    </row>
    <row r="764" spans="3:4" x14ac:dyDescent="0.2">
      <c r="C764" s="23"/>
      <c r="D764" s="23"/>
    </row>
    <row r="765" spans="3:4" x14ac:dyDescent="0.2">
      <c r="C765" s="23"/>
      <c r="D765" s="23"/>
    </row>
    <row r="766" spans="3:4" x14ac:dyDescent="0.2">
      <c r="C766" s="23"/>
      <c r="D766" s="23"/>
    </row>
    <row r="767" spans="3:4" x14ac:dyDescent="0.2">
      <c r="C767" s="23"/>
      <c r="D767" s="23"/>
    </row>
    <row r="768" spans="3:4" x14ac:dyDescent="0.2">
      <c r="C768" s="23"/>
      <c r="D768" s="23"/>
    </row>
    <row r="769" spans="3:4" x14ac:dyDescent="0.2">
      <c r="C769" s="23"/>
      <c r="D769" s="23"/>
    </row>
    <row r="770" spans="3:4" x14ac:dyDescent="0.2">
      <c r="C770" s="23"/>
      <c r="D770" s="23"/>
    </row>
    <row r="771" spans="3:4" x14ac:dyDescent="0.2">
      <c r="C771" s="23"/>
      <c r="D771" s="23"/>
    </row>
    <row r="772" spans="3:4" x14ac:dyDescent="0.2">
      <c r="C772" s="23"/>
      <c r="D772" s="23"/>
    </row>
    <row r="773" spans="3:4" x14ac:dyDescent="0.2">
      <c r="C773" s="23"/>
      <c r="D773" s="23"/>
    </row>
    <row r="774" spans="3:4" x14ac:dyDescent="0.2">
      <c r="C774" s="23"/>
      <c r="D774" s="23"/>
    </row>
    <row r="775" spans="3:4" x14ac:dyDescent="0.2">
      <c r="C775" s="23"/>
      <c r="D775" s="23"/>
    </row>
    <row r="776" spans="3:4" x14ac:dyDescent="0.2">
      <c r="C776" s="23"/>
      <c r="D776" s="23"/>
    </row>
    <row r="777" spans="3:4" x14ac:dyDescent="0.2">
      <c r="C777" s="23"/>
      <c r="D777" s="23"/>
    </row>
    <row r="778" spans="3:4" x14ac:dyDescent="0.2">
      <c r="C778" s="23"/>
      <c r="D778" s="23"/>
    </row>
    <row r="779" spans="3:4" x14ac:dyDescent="0.2">
      <c r="C779" s="23"/>
      <c r="D779" s="23"/>
    </row>
    <row r="780" spans="3:4" x14ac:dyDescent="0.2">
      <c r="C780" s="23"/>
      <c r="D780" s="23"/>
    </row>
    <row r="781" spans="3:4" x14ac:dyDescent="0.2">
      <c r="C781" s="23"/>
      <c r="D781" s="23"/>
    </row>
    <row r="782" spans="3:4" x14ac:dyDescent="0.2">
      <c r="C782" s="23"/>
      <c r="D782" s="23"/>
    </row>
    <row r="783" spans="3:4" x14ac:dyDescent="0.2">
      <c r="C783" s="23"/>
      <c r="D783" s="23"/>
    </row>
    <row r="784" spans="3:4" x14ac:dyDescent="0.2">
      <c r="C784" s="23"/>
      <c r="D784" s="23"/>
    </row>
    <row r="785" spans="3:4" x14ac:dyDescent="0.2">
      <c r="C785" s="23"/>
      <c r="D785" s="23"/>
    </row>
    <row r="786" spans="3:4" x14ac:dyDescent="0.2">
      <c r="C786" s="23"/>
      <c r="D786" s="23"/>
    </row>
    <row r="787" spans="3:4" x14ac:dyDescent="0.2">
      <c r="C787" s="23"/>
      <c r="D787" s="23"/>
    </row>
    <row r="788" spans="3:4" x14ac:dyDescent="0.2">
      <c r="C788" s="23"/>
      <c r="D788" s="23"/>
    </row>
    <row r="789" spans="3:4" x14ac:dyDescent="0.2">
      <c r="C789" s="23"/>
      <c r="D789" s="23"/>
    </row>
    <row r="790" spans="3:4" x14ac:dyDescent="0.2">
      <c r="C790" s="23"/>
      <c r="D790" s="23"/>
    </row>
    <row r="791" spans="3:4" x14ac:dyDescent="0.2">
      <c r="C791" s="23"/>
      <c r="D791" s="23"/>
    </row>
    <row r="792" spans="3:4" x14ac:dyDescent="0.2">
      <c r="C792" s="23"/>
      <c r="D792" s="23"/>
    </row>
    <row r="793" spans="3:4" x14ac:dyDescent="0.2">
      <c r="C793" s="23"/>
      <c r="D793" s="23"/>
    </row>
    <row r="794" spans="3:4" x14ac:dyDescent="0.2">
      <c r="C794" s="23"/>
      <c r="D794" s="23"/>
    </row>
    <row r="795" spans="3:4" x14ac:dyDescent="0.2">
      <c r="C795" s="23"/>
      <c r="D795" s="23"/>
    </row>
    <row r="796" spans="3:4" x14ac:dyDescent="0.2">
      <c r="C796" s="23"/>
      <c r="D796" s="23"/>
    </row>
    <row r="797" spans="3:4" x14ac:dyDescent="0.2">
      <c r="C797" s="23"/>
      <c r="D797" s="23"/>
    </row>
    <row r="798" spans="3:4" x14ac:dyDescent="0.2">
      <c r="C798" s="23"/>
      <c r="D798" s="23"/>
    </row>
    <row r="799" spans="3:4" x14ac:dyDescent="0.2">
      <c r="C799" s="23"/>
      <c r="D799" s="23"/>
    </row>
    <row r="800" spans="3:4" x14ac:dyDescent="0.2">
      <c r="C800" s="23"/>
      <c r="D800" s="23"/>
    </row>
    <row r="801" spans="3:4" x14ac:dyDescent="0.2">
      <c r="C801" s="23"/>
      <c r="D801" s="23"/>
    </row>
    <row r="802" spans="3:4" x14ac:dyDescent="0.2">
      <c r="C802" s="23"/>
      <c r="D802" s="23"/>
    </row>
    <row r="803" spans="3:4" x14ac:dyDescent="0.2">
      <c r="C803" s="23"/>
      <c r="D803" s="23"/>
    </row>
    <row r="804" spans="3:4" x14ac:dyDescent="0.2">
      <c r="C804" s="23"/>
      <c r="D804" s="23"/>
    </row>
    <row r="805" spans="3:4" x14ac:dyDescent="0.2">
      <c r="C805" s="23"/>
      <c r="D805" s="23"/>
    </row>
    <row r="806" spans="3:4" x14ac:dyDescent="0.2">
      <c r="C806" s="23"/>
      <c r="D806" s="23"/>
    </row>
    <row r="807" spans="3:4" x14ac:dyDescent="0.2">
      <c r="C807" s="23"/>
      <c r="D807" s="23"/>
    </row>
    <row r="808" spans="3:4" x14ac:dyDescent="0.2">
      <c r="C808" s="23"/>
      <c r="D808" s="23"/>
    </row>
    <row r="809" spans="3:4" x14ac:dyDescent="0.2">
      <c r="C809" s="23"/>
      <c r="D809" s="23"/>
    </row>
    <row r="810" spans="3:4" x14ac:dyDescent="0.2">
      <c r="C810" s="23"/>
      <c r="D810" s="23"/>
    </row>
    <row r="811" spans="3:4" x14ac:dyDescent="0.2">
      <c r="C811" s="23"/>
      <c r="D811" s="23"/>
    </row>
    <row r="812" spans="3:4" x14ac:dyDescent="0.2">
      <c r="C812" s="23"/>
      <c r="D812" s="23"/>
    </row>
    <row r="813" spans="3:4" x14ac:dyDescent="0.2">
      <c r="C813" s="23"/>
      <c r="D813" s="23"/>
    </row>
    <row r="814" spans="3:4" x14ac:dyDescent="0.2">
      <c r="C814" s="23"/>
      <c r="D814" s="23"/>
    </row>
    <row r="815" spans="3:4" x14ac:dyDescent="0.2">
      <c r="C815" s="23"/>
      <c r="D815" s="23"/>
    </row>
    <row r="816" spans="3:4" x14ac:dyDescent="0.2">
      <c r="C816" s="23"/>
      <c r="D816" s="23"/>
    </row>
    <row r="817" spans="3:4" x14ac:dyDescent="0.2">
      <c r="C817" s="23"/>
      <c r="D817" s="23"/>
    </row>
    <row r="818" spans="3:4" x14ac:dyDescent="0.2">
      <c r="C818" s="23"/>
      <c r="D818" s="23"/>
    </row>
    <row r="819" spans="3:4" x14ac:dyDescent="0.2">
      <c r="C819" s="23"/>
      <c r="D819" s="23"/>
    </row>
    <row r="820" spans="3:4" x14ac:dyDescent="0.2">
      <c r="C820" s="23"/>
      <c r="D820" s="23"/>
    </row>
    <row r="821" spans="3:4" x14ac:dyDescent="0.2">
      <c r="C821" s="23"/>
      <c r="D821" s="23"/>
    </row>
    <row r="822" spans="3:4" x14ac:dyDescent="0.2">
      <c r="C822" s="23"/>
      <c r="D822" s="23"/>
    </row>
    <row r="823" spans="3:4" x14ac:dyDescent="0.2">
      <c r="C823" s="23"/>
      <c r="D823" s="23"/>
    </row>
    <row r="824" spans="3:4" x14ac:dyDescent="0.2">
      <c r="C824" s="23"/>
      <c r="D824" s="23"/>
    </row>
    <row r="825" spans="3:4" x14ac:dyDescent="0.2">
      <c r="C825" s="23"/>
      <c r="D825" s="23"/>
    </row>
    <row r="826" spans="3:4" x14ac:dyDescent="0.2">
      <c r="C826" s="23"/>
      <c r="D826" s="23"/>
    </row>
    <row r="827" spans="3:4" x14ac:dyDescent="0.2">
      <c r="C827" s="23"/>
      <c r="D827" s="23"/>
    </row>
    <row r="828" spans="3:4" x14ac:dyDescent="0.2">
      <c r="C828" s="23"/>
      <c r="D828" s="23"/>
    </row>
    <row r="829" spans="3:4" x14ac:dyDescent="0.2">
      <c r="C829" s="23"/>
      <c r="D829" s="23"/>
    </row>
    <row r="830" spans="3:4" x14ac:dyDescent="0.2">
      <c r="C830" s="23"/>
      <c r="D830" s="23"/>
    </row>
    <row r="831" spans="3:4" x14ac:dyDescent="0.2">
      <c r="C831" s="23"/>
      <c r="D831" s="23"/>
    </row>
    <row r="832" spans="3:4" x14ac:dyDescent="0.2">
      <c r="C832" s="23"/>
      <c r="D832" s="23"/>
    </row>
    <row r="833" spans="3:4" x14ac:dyDescent="0.2">
      <c r="C833" s="23"/>
      <c r="D833" s="23"/>
    </row>
    <row r="834" spans="3:4" x14ac:dyDescent="0.2">
      <c r="C834" s="23"/>
      <c r="D834" s="23"/>
    </row>
    <row r="835" spans="3:4" x14ac:dyDescent="0.2">
      <c r="C835" s="23"/>
      <c r="D835" s="23"/>
    </row>
    <row r="836" spans="3:4" x14ac:dyDescent="0.2">
      <c r="C836" s="23"/>
      <c r="D836" s="23"/>
    </row>
    <row r="837" spans="3:4" x14ac:dyDescent="0.2">
      <c r="C837" s="23"/>
      <c r="D837" s="23"/>
    </row>
    <row r="838" spans="3:4" x14ac:dyDescent="0.2">
      <c r="C838" s="23"/>
      <c r="D838" s="23"/>
    </row>
    <row r="839" spans="3:4" x14ac:dyDescent="0.2">
      <c r="C839" s="23"/>
      <c r="D839" s="23"/>
    </row>
    <row r="840" spans="3:4" x14ac:dyDescent="0.2">
      <c r="C840" s="23"/>
      <c r="D840" s="23"/>
    </row>
    <row r="841" spans="3:4" x14ac:dyDescent="0.2">
      <c r="C841" s="23"/>
      <c r="D841" s="23"/>
    </row>
    <row r="842" spans="3:4" x14ac:dyDescent="0.2">
      <c r="C842" s="23"/>
      <c r="D842" s="23"/>
    </row>
    <row r="843" spans="3:4" x14ac:dyDescent="0.2">
      <c r="C843" s="23"/>
      <c r="D843" s="23"/>
    </row>
    <row r="844" spans="3:4" x14ac:dyDescent="0.2">
      <c r="C844" s="23"/>
      <c r="D844" s="23"/>
    </row>
    <row r="845" spans="3:4" x14ac:dyDescent="0.2">
      <c r="C845" s="23"/>
      <c r="D845" s="23"/>
    </row>
    <row r="846" spans="3:4" x14ac:dyDescent="0.2">
      <c r="C846" s="23"/>
      <c r="D846" s="23"/>
    </row>
    <row r="847" spans="3:4" x14ac:dyDescent="0.2">
      <c r="C847" s="23"/>
      <c r="D847" s="23"/>
    </row>
    <row r="848" spans="3:4" x14ac:dyDescent="0.2">
      <c r="C848" s="23"/>
      <c r="D848" s="23"/>
    </row>
    <row r="849" spans="3:4" x14ac:dyDescent="0.2">
      <c r="C849" s="23"/>
      <c r="D849" s="23"/>
    </row>
    <row r="850" spans="3:4" x14ac:dyDescent="0.2">
      <c r="C850" s="23"/>
      <c r="D850" s="23"/>
    </row>
    <row r="851" spans="3:4" x14ac:dyDescent="0.2">
      <c r="C851" s="23"/>
      <c r="D851" s="23"/>
    </row>
    <row r="852" spans="3:4" x14ac:dyDescent="0.2">
      <c r="C852" s="23"/>
      <c r="D852" s="23"/>
    </row>
    <row r="853" spans="3:4" x14ac:dyDescent="0.2">
      <c r="C853" s="23"/>
      <c r="D853" s="23"/>
    </row>
    <row r="854" spans="3:4" x14ac:dyDescent="0.2">
      <c r="C854" s="23"/>
      <c r="D854" s="23"/>
    </row>
    <row r="855" spans="3:4" x14ac:dyDescent="0.2">
      <c r="C855" s="23"/>
      <c r="D855" s="23"/>
    </row>
    <row r="856" spans="3:4" x14ac:dyDescent="0.2">
      <c r="C856" s="23"/>
      <c r="D856" s="23"/>
    </row>
    <row r="857" spans="3:4" x14ac:dyDescent="0.2">
      <c r="C857" s="23"/>
      <c r="D857" s="23"/>
    </row>
    <row r="858" spans="3:4" x14ac:dyDescent="0.2">
      <c r="C858" s="23"/>
      <c r="D858" s="23"/>
    </row>
    <row r="859" spans="3:4" x14ac:dyDescent="0.2">
      <c r="C859" s="23"/>
      <c r="D859" s="23"/>
    </row>
    <row r="860" spans="3:4" x14ac:dyDescent="0.2">
      <c r="C860" s="23"/>
      <c r="D860" s="23"/>
    </row>
    <row r="861" spans="3:4" x14ac:dyDescent="0.2">
      <c r="C861" s="23"/>
      <c r="D861" s="23"/>
    </row>
    <row r="862" spans="3:4" x14ac:dyDescent="0.2">
      <c r="C862" s="23"/>
      <c r="D862" s="23"/>
    </row>
    <row r="863" spans="3:4" x14ac:dyDescent="0.2">
      <c r="C863" s="23"/>
      <c r="D863" s="23"/>
    </row>
    <row r="864" spans="3:4" x14ac:dyDescent="0.2">
      <c r="C864" s="23"/>
      <c r="D864" s="23"/>
    </row>
    <row r="865" spans="3:4" x14ac:dyDescent="0.2">
      <c r="C865" s="23"/>
      <c r="D865" s="23"/>
    </row>
    <row r="866" spans="3:4" x14ac:dyDescent="0.2">
      <c r="C866" s="23"/>
      <c r="D866" s="23"/>
    </row>
    <row r="867" spans="3:4" x14ac:dyDescent="0.2">
      <c r="C867" s="23"/>
      <c r="D867" s="23"/>
    </row>
    <row r="868" spans="3:4" x14ac:dyDescent="0.2">
      <c r="C868" s="23"/>
      <c r="D868" s="23"/>
    </row>
    <row r="869" spans="3:4" x14ac:dyDescent="0.2">
      <c r="C869" s="23"/>
      <c r="D869" s="23"/>
    </row>
    <row r="870" spans="3:4" x14ac:dyDescent="0.2">
      <c r="C870" s="23"/>
      <c r="D870" s="23"/>
    </row>
    <row r="871" spans="3:4" x14ac:dyDescent="0.2">
      <c r="C871" s="23"/>
      <c r="D871" s="23"/>
    </row>
    <row r="872" spans="3:4" x14ac:dyDescent="0.2">
      <c r="C872" s="23"/>
      <c r="D872" s="23"/>
    </row>
    <row r="873" spans="3:4" x14ac:dyDescent="0.2">
      <c r="C873" s="23"/>
      <c r="D873" s="23"/>
    </row>
    <row r="874" spans="3:4" x14ac:dyDescent="0.2">
      <c r="C874" s="23"/>
      <c r="D874" s="23"/>
    </row>
    <row r="875" spans="3:4" x14ac:dyDescent="0.2">
      <c r="C875" s="23"/>
      <c r="D875" s="23"/>
    </row>
    <row r="876" spans="3:4" x14ac:dyDescent="0.2">
      <c r="C876" s="23"/>
      <c r="D876" s="23"/>
    </row>
    <row r="877" spans="3:4" x14ac:dyDescent="0.2">
      <c r="C877" s="23"/>
      <c r="D877" s="23"/>
    </row>
    <row r="878" spans="3:4" x14ac:dyDescent="0.2">
      <c r="C878" s="23"/>
      <c r="D878" s="23"/>
    </row>
    <row r="879" spans="3:4" x14ac:dyDescent="0.2">
      <c r="C879" s="23"/>
      <c r="D879" s="23"/>
    </row>
    <row r="880" spans="3:4" x14ac:dyDescent="0.2">
      <c r="C880" s="23"/>
      <c r="D880" s="23"/>
    </row>
    <row r="881" spans="3:4" x14ac:dyDescent="0.2">
      <c r="C881" s="23"/>
      <c r="D881" s="23"/>
    </row>
    <row r="882" spans="3:4" x14ac:dyDescent="0.2">
      <c r="C882" s="23"/>
      <c r="D882" s="23"/>
    </row>
    <row r="883" spans="3:4" x14ac:dyDescent="0.2">
      <c r="C883" s="23"/>
      <c r="D883" s="23"/>
    </row>
    <row r="884" spans="3:4" x14ac:dyDescent="0.2">
      <c r="C884" s="23"/>
      <c r="D884" s="23"/>
    </row>
    <row r="885" spans="3:4" x14ac:dyDescent="0.2">
      <c r="C885" s="23"/>
      <c r="D885" s="23"/>
    </row>
    <row r="886" spans="3:4" x14ac:dyDescent="0.2">
      <c r="C886" s="23"/>
      <c r="D886" s="23"/>
    </row>
    <row r="887" spans="3:4" x14ac:dyDescent="0.2">
      <c r="C887" s="23"/>
      <c r="D887" s="23"/>
    </row>
    <row r="888" spans="3:4" x14ac:dyDescent="0.2">
      <c r="C888" s="23"/>
      <c r="D888" s="23"/>
    </row>
    <row r="889" spans="3:4" x14ac:dyDescent="0.2">
      <c r="C889" s="23"/>
      <c r="D889" s="23"/>
    </row>
    <row r="890" spans="3:4" x14ac:dyDescent="0.2">
      <c r="C890" s="23"/>
      <c r="D890" s="23"/>
    </row>
    <row r="891" spans="3:4" x14ac:dyDescent="0.2">
      <c r="C891" s="23"/>
      <c r="D891" s="23"/>
    </row>
    <row r="892" spans="3:4" x14ac:dyDescent="0.2">
      <c r="C892" s="23"/>
      <c r="D892" s="23"/>
    </row>
    <row r="893" spans="3:4" x14ac:dyDescent="0.2">
      <c r="C893" s="23"/>
      <c r="D893" s="23"/>
    </row>
    <row r="894" spans="3:4" x14ac:dyDescent="0.2">
      <c r="C894" s="23"/>
      <c r="D894" s="23"/>
    </row>
    <row r="895" spans="3:4" x14ac:dyDescent="0.2">
      <c r="C895" s="23"/>
      <c r="D895" s="23"/>
    </row>
    <row r="896" spans="3:4" x14ac:dyDescent="0.2">
      <c r="C896" s="23"/>
      <c r="D896" s="23"/>
    </row>
    <row r="897" spans="3:4" x14ac:dyDescent="0.2">
      <c r="C897" s="23"/>
      <c r="D897" s="23"/>
    </row>
    <row r="898" spans="3:4" x14ac:dyDescent="0.2">
      <c r="C898" s="23"/>
      <c r="D898" s="23"/>
    </row>
    <row r="899" spans="3:4" x14ac:dyDescent="0.2">
      <c r="C899" s="23"/>
      <c r="D899" s="23"/>
    </row>
    <row r="900" spans="3:4" x14ac:dyDescent="0.2">
      <c r="C900" s="23"/>
      <c r="D900" s="23"/>
    </row>
    <row r="901" spans="3:4" x14ac:dyDescent="0.2">
      <c r="C901" s="23"/>
      <c r="D901" s="23"/>
    </row>
    <row r="902" spans="3:4" x14ac:dyDescent="0.2">
      <c r="C902" s="23"/>
      <c r="D902" s="23"/>
    </row>
    <row r="903" spans="3:4" x14ac:dyDescent="0.2">
      <c r="C903" s="23"/>
      <c r="D903" s="23"/>
    </row>
    <row r="904" spans="3:4" x14ac:dyDescent="0.2">
      <c r="C904" s="23"/>
      <c r="D904" s="23"/>
    </row>
    <row r="905" spans="3:4" x14ac:dyDescent="0.2">
      <c r="C905" s="23"/>
      <c r="D905" s="23"/>
    </row>
    <row r="906" spans="3:4" x14ac:dyDescent="0.2">
      <c r="C906" s="23"/>
      <c r="D906" s="23"/>
    </row>
    <row r="907" spans="3:4" x14ac:dyDescent="0.2">
      <c r="C907" s="23"/>
      <c r="D907" s="23"/>
    </row>
    <row r="908" spans="3:4" x14ac:dyDescent="0.2">
      <c r="C908" s="23"/>
      <c r="D908" s="23"/>
    </row>
    <row r="909" spans="3:4" x14ac:dyDescent="0.2">
      <c r="C909" s="23"/>
      <c r="D909" s="23"/>
    </row>
    <row r="910" spans="3:4" x14ac:dyDescent="0.2">
      <c r="C910" s="23"/>
      <c r="D910" s="23"/>
    </row>
    <row r="911" spans="3:4" x14ac:dyDescent="0.2">
      <c r="C911" s="23"/>
      <c r="D911" s="23"/>
    </row>
    <row r="912" spans="3:4" x14ac:dyDescent="0.2">
      <c r="C912" s="23"/>
      <c r="D912" s="23"/>
    </row>
    <row r="913" spans="3:4" x14ac:dyDescent="0.2">
      <c r="C913" s="23"/>
      <c r="D913" s="23"/>
    </row>
    <row r="914" spans="3:4" x14ac:dyDescent="0.2">
      <c r="C914" s="23"/>
      <c r="D914" s="23"/>
    </row>
    <row r="915" spans="3:4" x14ac:dyDescent="0.2">
      <c r="C915" s="23"/>
      <c r="D915" s="23"/>
    </row>
    <row r="916" spans="3:4" x14ac:dyDescent="0.2">
      <c r="C916" s="23"/>
      <c r="D916" s="23"/>
    </row>
    <row r="917" spans="3:4" x14ac:dyDescent="0.2">
      <c r="C917" s="23"/>
      <c r="D917" s="23"/>
    </row>
    <row r="918" spans="3:4" x14ac:dyDescent="0.2">
      <c r="C918" s="23"/>
      <c r="D918" s="23"/>
    </row>
    <row r="919" spans="3:4" x14ac:dyDescent="0.2">
      <c r="C919" s="23"/>
      <c r="D919" s="23"/>
    </row>
    <row r="920" spans="3:4" x14ac:dyDescent="0.2">
      <c r="C920" s="23"/>
      <c r="D920" s="23"/>
    </row>
    <row r="921" spans="3:4" x14ac:dyDescent="0.2">
      <c r="C921" s="23"/>
      <c r="D921" s="23"/>
    </row>
    <row r="922" spans="3:4" x14ac:dyDescent="0.2">
      <c r="C922" s="23"/>
      <c r="D922" s="23"/>
    </row>
    <row r="923" spans="3:4" x14ac:dyDescent="0.2">
      <c r="C923" s="23"/>
      <c r="D923" s="23"/>
    </row>
    <row r="924" spans="3:4" x14ac:dyDescent="0.2">
      <c r="C924" s="23"/>
      <c r="D924" s="23"/>
    </row>
    <row r="925" spans="3:4" x14ac:dyDescent="0.2">
      <c r="C925" s="23"/>
      <c r="D925" s="23"/>
    </row>
    <row r="926" spans="3:4" x14ac:dyDescent="0.2">
      <c r="C926" s="23"/>
      <c r="D926" s="23"/>
    </row>
    <row r="927" spans="3:4" x14ac:dyDescent="0.2">
      <c r="C927" s="23"/>
      <c r="D927" s="23"/>
    </row>
    <row r="928" spans="3:4" x14ac:dyDescent="0.2">
      <c r="C928" s="23"/>
      <c r="D928" s="23"/>
    </row>
    <row r="929" spans="3:4" x14ac:dyDescent="0.2">
      <c r="C929" s="23"/>
      <c r="D929" s="23"/>
    </row>
    <row r="930" spans="3:4" x14ac:dyDescent="0.2">
      <c r="C930" s="23"/>
      <c r="D930" s="23"/>
    </row>
    <row r="931" spans="3:4" x14ac:dyDescent="0.2">
      <c r="C931" s="23"/>
      <c r="D931" s="23"/>
    </row>
    <row r="932" spans="3:4" x14ac:dyDescent="0.2">
      <c r="C932" s="23"/>
      <c r="D932" s="23"/>
    </row>
    <row r="933" spans="3:4" x14ac:dyDescent="0.2">
      <c r="C933" s="23"/>
      <c r="D933" s="23"/>
    </row>
    <row r="934" spans="3:4" x14ac:dyDescent="0.2">
      <c r="C934" s="23"/>
      <c r="D934" s="23"/>
    </row>
    <row r="935" spans="3:4" x14ac:dyDescent="0.2">
      <c r="C935" s="23"/>
      <c r="D935" s="23"/>
    </row>
    <row r="936" spans="3:4" x14ac:dyDescent="0.2">
      <c r="C936" s="23"/>
      <c r="D936" s="23"/>
    </row>
    <row r="937" spans="3:4" x14ac:dyDescent="0.2">
      <c r="C937" s="23"/>
      <c r="D937" s="23"/>
    </row>
    <row r="938" spans="3:4" x14ac:dyDescent="0.2">
      <c r="C938" s="23"/>
      <c r="D938" s="23"/>
    </row>
    <row r="939" spans="3:4" x14ac:dyDescent="0.2">
      <c r="C939" s="23"/>
      <c r="D939" s="23"/>
    </row>
    <row r="940" spans="3:4" x14ac:dyDescent="0.2">
      <c r="C940" s="23"/>
      <c r="D940" s="23"/>
    </row>
    <row r="941" spans="3:4" x14ac:dyDescent="0.2">
      <c r="C941" s="23"/>
      <c r="D941" s="23"/>
    </row>
    <row r="942" spans="3:4" x14ac:dyDescent="0.2">
      <c r="C942" s="23"/>
      <c r="D942" s="23"/>
    </row>
    <row r="943" spans="3:4" x14ac:dyDescent="0.2">
      <c r="C943" s="23"/>
      <c r="D943" s="23"/>
    </row>
    <row r="944" spans="3:4" x14ac:dyDescent="0.2">
      <c r="C944" s="23"/>
      <c r="D944" s="23"/>
    </row>
    <row r="945" spans="3:4" x14ac:dyDescent="0.2">
      <c r="C945" s="23"/>
      <c r="D945" s="23"/>
    </row>
    <row r="946" spans="3:4" x14ac:dyDescent="0.2">
      <c r="C946" s="23"/>
      <c r="D946" s="23"/>
    </row>
    <row r="947" spans="3:4" x14ac:dyDescent="0.2">
      <c r="C947" s="23"/>
      <c r="D947" s="23"/>
    </row>
    <row r="948" spans="3:4" x14ac:dyDescent="0.2">
      <c r="C948" s="23"/>
      <c r="D948" s="23"/>
    </row>
    <row r="949" spans="3:4" x14ac:dyDescent="0.2">
      <c r="C949" s="23"/>
      <c r="D949" s="23"/>
    </row>
    <row r="950" spans="3:4" x14ac:dyDescent="0.2">
      <c r="C950" s="23"/>
      <c r="D950" s="23"/>
    </row>
    <row r="951" spans="3:4" x14ac:dyDescent="0.2">
      <c r="C951" s="23"/>
      <c r="D951" s="23"/>
    </row>
    <row r="952" spans="3:4" x14ac:dyDescent="0.2">
      <c r="C952" s="23"/>
      <c r="D952" s="23"/>
    </row>
    <row r="953" spans="3:4" x14ac:dyDescent="0.2">
      <c r="C953" s="23"/>
      <c r="D953" s="23"/>
    </row>
    <row r="954" spans="3:4" x14ac:dyDescent="0.2">
      <c r="C954" s="23"/>
      <c r="D954" s="23"/>
    </row>
    <row r="955" spans="3:4" x14ac:dyDescent="0.2">
      <c r="C955" s="23"/>
      <c r="D955" s="23"/>
    </row>
    <row r="956" spans="3:4" x14ac:dyDescent="0.2">
      <c r="C956" s="23"/>
      <c r="D956" s="23"/>
    </row>
    <row r="957" spans="3:4" x14ac:dyDescent="0.2">
      <c r="C957" s="23"/>
      <c r="D957" s="23"/>
    </row>
    <row r="958" spans="3:4" x14ac:dyDescent="0.2">
      <c r="C958" s="23"/>
      <c r="D958" s="23"/>
    </row>
    <row r="959" spans="3:4" x14ac:dyDescent="0.2">
      <c r="C959" s="23"/>
      <c r="D959" s="23"/>
    </row>
    <row r="960" spans="3:4" x14ac:dyDescent="0.2">
      <c r="C960" s="23"/>
      <c r="D960" s="23"/>
    </row>
    <row r="961" spans="3:4" x14ac:dyDescent="0.2">
      <c r="C961" s="23"/>
      <c r="D961" s="23"/>
    </row>
    <row r="962" spans="3:4" x14ac:dyDescent="0.2">
      <c r="C962" s="23"/>
      <c r="D962" s="23"/>
    </row>
    <row r="963" spans="3:4" x14ac:dyDescent="0.2">
      <c r="C963" s="23"/>
      <c r="D963" s="23"/>
    </row>
    <row r="964" spans="3:4" x14ac:dyDescent="0.2">
      <c r="C964" s="23"/>
      <c r="D964" s="23"/>
    </row>
    <row r="965" spans="3:4" x14ac:dyDescent="0.2">
      <c r="C965" s="23"/>
      <c r="D965" s="23"/>
    </row>
    <row r="966" spans="3:4" x14ac:dyDescent="0.2">
      <c r="C966" s="23"/>
      <c r="D966" s="23"/>
    </row>
    <row r="967" spans="3:4" x14ac:dyDescent="0.2">
      <c r="C967" s="23"/>
      <c r="D967" s="23"/>
    </row>
    <row r="968" spans="3:4" x14ac:dyDescent="0.2">
      <c r="C968" s="23"/>
      <c r="D968" s="23"/>
    </row>
    <row r="969" spans="3:4" x14ac:dyDescent="0.2">
      <c r="C969" s="23"/>
      <c r="D969" s="23"/>
    </row>
    <row r="970" spans="3:4" x14ac:dyDescent="0.2">
      <c r="C970" s="23"/>
      <c r="D970" s="23"/>
    </row>
    <row r="971" spans="3:4" x14ac:dyDescent="0.2">
      <c r="C971" s="23"/>
      <c r="D971" s="23"/>
    </row>
    <row r="972" spans="3:4" x14ac:dyDescent="0.2">
      <c r="C972" s="23"/>
      <c r="D972" s="23"/>
    </row>
    <row r="973" spans="3:4" x14ac:dyDescent="0.2">
      <c r="C973" s="23"/>
      <c r="D973" s="23"/>
    </row>
    <row r="974" spans="3:4" x14ac:dyDescent="0.2">
      <c r="C974" s="23"/>
      <c r="D974" s="23"/>
    </row>
    <row r="975" spans="3:4" x14ac:dyDescent="0.2">
      <c r="C975" s="23"/>
      <c r="D975" s="23"/>
    </row>
    <row r="976" spans="3:4" x14ac:dyDescent="0.2">
      <c r="C976" s="23"/>
      <c r="D976" s="23"/>
    </row>
    <row r="977" spans="3:4" x14ac:dyDescent="0.2">
      <c r="C977" s="23"/>
      <c r="D977" s="23"/>
    </row>
    <row r="978" spans="3:4" x14ac:dyDescent="0.2">
      <c r="C978" s="23"/>
      <c r="D978" s="23"/>
    </row>
    <row r="979" spans="3:4" x14ac:dyDescent="0.2">
      <c r="C979" s="23"/>
      <c r="D979" s="23"/>
    </row>
    <row r="980" spans="3:4" x14ac:dyDescent="0.2">
      <c r="C980" s="23"/>
      <c r="D980" s="23"/>
    </row>
    <row r="981" spans="3:4" x14ac:dyDescent="0.2">
      <c r="C981" s="23"/>
      <c r="D981" s="23"/>
    </row>
    <row r="982" spans="3:4" x14ac:dyDescent="0.2">
      <c r="C982" s="23"/>
      <c r="D982" s="23"/>
    </row>
    <row r="983" spans="3:4" x14ac:dyDescent="0.2">
      <c r="C983" s="23"/>
      <c r="D983" s="23"/>
    </row>
    <row r="984" spans="3:4" x14ac:dyDescent="0.2">
      <c r="C984" s="23"/>
      <c r="D984" s="23"/>
    </row>
    <row r="985" spans="3:4" x14ac:dyDescent="0.2">
      <c r="C985" s="23"/>
      <c r="D985" s="23"/>
    </row>
    <row r="986" spans="3:4" x14ac:dyDescent="0.2">
      <c r="C986" s="23"/>
      <c r="D986" s="23"/>
    </row>
    <row r="987" spans="3:4" x14ac:dyDescent="0.2">
      <c r="C987" s="23"/>
      <c r="D987" s="23"/>
    </row>
    <row r="988" spans="3:4" x14ac:dyDescent="0.2">
      <c r="C988" s="23"/>
      <c r="D988" s="23"/>
    </row>
    <row r="989" spans="3:4" x14ac:dyDescent="0.2">
      <c r="C989" s="23"/>
      <c r="D989" s="23"/>
    </row>
    <row r="990" spans="3:4" x14ac:dyDescent="0.2">
      <c r="C990" s="23"/>
      <c r="D990" s="23"/>
    </row>
    <row r="991" spans="3:4" x14ac:dyDescent="0.2">
      <c r="C991" s="23"/>
      <c r="D991" s="23"/>
    </row>
    <row r="992" spans="3:4" x14ac:dyDescent="0.2">
      <c r="C992" s="23"/>
      <c r="D992" s="23"/>
    </row>
    <row r="993" spans="3:4" x14ac:dyDescent="0.2">
      <c r="C993" s="23"/>
      <c r="D993" s="23"/>
    </row>
    <row r="994" spans="3:4" x14ac:dyDescent="0.2">
      <c r="C994" s="23"/>
      <c r="D994" s="23"/>
    </row>
    <row r="995" spans="3:4" x14ac:dyDescent="0.2">
      <c r="C995" s="23"/>
      <c r="D995" s="23"/>
    </row>
    <row r="996" spans="3:4" x14ac:dyDescent="0.2">
      <c r="C996" s="23"/>
      <c r="D996" s="23"/>
    </row>
    <row r="997" spans="3:4" x14ac:dyDescent="0.2">
      <c r="C997" s="23"/>
      <c r="D997" s="23"/>
    </row>
    <row r="998" spans="3:4" x14ac:dyDescent="0.2">
      <c r="C998" s="23"/>
      <c r="D998" s="23"/>
    </row>
    <row r="999" spans="3:4" x14ac:dyDescent="0.2">
      <c r="C999" s="23"/>
      <c r="D999" s="23"/>
    </row>
    <row r="1000" spans="3:4" x14ac:dyDescent="0.2">
      <c r="C1000" s="23"/>
      <c r="D1000" s="23"/>
    </row>
    <row r="1001" spans="3:4" x14ac:dyDescent="0.2">
      <c r="C1001" s="23"/>
      <c r="D1001" s="23"/>
    </row>
    <row r="1002" spans="3:4" x14ac:dyDescent="0.2">
      <c r="C1002" s="23"/>
      <c r="D1002" s="23"/>
    </row>
    <row r="1003" spans="3:4" x14ac:dyDescent="0.2">
      <c r="C1003" s="23"/>
      <c r="D1003" s="23"/>
    </row>
    <row r="1004" spans="3:4" x14ac:dyDescent="0.2">
      <c r="C1004" s="23"/>
      <c r="D1004" s="23"/>
    </row>
    <row r="1005" spans="3:4" x14ac:dyDescent="0.2">
      <c r="C1005" s="23"/>
      <c r="D1005" s="23"/>
    </row>
    <row r="1006" spans="3:4" x14ac:dyDescent="0.2">
      <c r="C1006" s="23"/>
      <c r="D1006" s="23"/>
    </row>
    <row r="1007" spans="3:4" x14ac:dyDescent="0.2">
      <c r="C1007" s="23"/>
      <c r="D1007" s="23"/>
    </row>
    <row r="1008" spans="3:4" x14ac:dyDescent="0.2">
      <c r="C1008" s="23"/>
      <c r="D1008" s="23"/>
    </row>
    <row r="1009" spans="3:4" x14ac:dyDescent="0.2">
      <c r="C1009" s="23"/>
      <c r="D1009" s="23"/>
    </row>
    <row r="1010" spans="3:4" x14ac:dyDescent="0.2">
      <c r="C1010" s="23"/>
      <c r="D1010" s="23"/>
    </row>
    <row r="1011" spans="3:4" x14ac:dyDescent="0.2">
      <c r="C1011" s="23"/>
      <c r="D1011" s="23"/>
    </row>
    <row r="1012" spans="3:4" x14ac:dyDescent="0.2">
      <c r="C1012" s="23"/>
      <c r="D1012" s="23"/>
    </row>
    <row r="1013" spans="3:4" x14ac:dyDescent="0.2">
      <c r="C1013" s="23"/>
      <c r="D1013" s="23"/>
    </row>
    <row r="1014" spans="3:4" x14ac:dyDescent="0.2">
      <c r="C1014" s="23"/>
      <c r="D1014" s="23"/>
    </row>
    <row r="1015" spans="3:4" x14ac:dyDescent="0.2">
      <c r="C1015" s="23"/>
      <c r="D1015" s="23"/>
    </row>
    <row r="1016" spans="3:4" x14ac:dyDescent="0.2">
      <c r="C1016" s="23"/>
      <c r="D1016" s="23"/>
    </row>
    <row r="1017" spans="3:4" x14ac:dyDescent="0.2">
      <c r="C1017" s="23"/>
      <c r="D1017" s="23"/>
    </row>
    <row r="1018" spans="3:4" x14ac:dyDescent="0.2">
      <c r="C1018" s="23"/>
      <c r="D1018" s="23"/>
    </row>
    <row r="1019" spans="3:4" x14ac:dyDescent="0.2">
      <c r="C1019" s="23"/>
      <c r="D1019" s="23"/>
    </row>
    <row r="1020" spans="3:4" x14ac:dyDescent="0.2">
      <c r="C1020" s="23"/>
      <c r="D1020" s="23"/>
    </row>
    <row r="1021" spans="3:4" x14ac:dyDescent="0.2">
      <c r="C1021" s="23"/>
      <c r="D1021" s="23"/>
    </row>
    <row r="1022" spans="3:4" x14ac:dyDescent="0.2">
      <c r="C1022" s="23"/>
      <c r="D1022" s="23"/>
    </row>
    <row r="1023" spans="3:4" x14ac:dyDescent="0.2">
      <c r="C1023" s="23"/>
      <c r="D1023" s="23"/>
    </row>
    <row r="1024" spans="3:4" x14ac:dyDescent="0.2">
      <c r="C1024" s="23"/>
      <c r="D1024" s="23"/>
    </row>
    <row r="1025" spans="3:4" x14ac:dyDescent="0.2">
      <c r="C1025" s="23"/>
      <c r="D1025" s="23"/>
    </row>
    <row r="1026" spans="3:4" x14ac:dyDescent="0.2">
      <c r="C1026" s="23"/>
      <c r="D1026" s="23"/>
    </row>
    <row r="1027" spans="3:4" x14ac:dyDescent="0.2">
      <c r="C1027" s="23"/>
      <c r="D1027" s="23"/>
    </row>
    <row r="1028" spans="3:4" x14ac:dyDescent="0.2">
      <c r="C1028" s="23"/>
      <c r="D1028" s="23"/>
    </row>
    <row r="1029" spans="3:4" x14ac:dyDescent="0.2">
      <c r="C1029" s="23"/>
      <c r="D1029" s="23"/>
    </row>
    <row r="1030" spans="3:4" x14ac:dyDescent="0.2">
      <c r="C1030" s="23"/>
      <c r="D1030" s="23"/>
    </row>
    <row r="1031" spans="3:4" x14ac:dyDescent="0.2">
      <c r="C1031" s="23"/>
      <c r="D1031" s="23"/>
    </row>
    <row r="1032" spans="3:4" x14ac:dyDescent="0.2">
      <c r="C1032" s="23"/>
      <c r="D1032" s="23"/>
    </row>
    <row r="1033" spans="3:4" x14ac:dyDescent="0.2">
      <c r="C1033" s="23"/>
      <c r="D1033" s="23"/>
    </row>
    <row r="1034" spans="3:4" x14ac:dyDescent="0.2">
      <c r="C1034" s="23"/>
      <c r="D1034" s="23"/>
    </row>
    <row r="1035" spans="3:4" x14ac:dyDescent="0.2">
      <c r="C1035" s="23"/>
      <c r="D1035" s="23"/>
    </row>
    <row r="1036" spans="3:4" x14ac:dyDescent="0.2">
      <c r="C1036" s="23"/>
      <c r="D1036" s="23"/>
    </row>
    <row r="1037" spans="3:4" x14ac:dyDescent="0.2">
      <c r="C1037" s="23"/>
      <c r="D1037" s="23"/>
    </row>
    <row r="1038" spans="3:4" x14ac:dyDescent="0.2">
      <c r="C1038" s="23"/>
      <c r="D1038" s="23"/>
    </row>
    <row r="1039" spans="3:4" x14ac:dyDescent="0.2">
      <c r="C1039" s="23"/>
      <c r="D1039" s="23"/>
    </row>
    <row r="1040" spans="3:4" x14ac:dyDescent="0.2">
      <c r="C1040" s="23"/>
      <c r="D1040" s="23"/>
    </row>
    <row r="1041" spans="3:4" x14ac:dyDescent="0.2">
      <c r="C1041" s="23"/>
      <c r="D1041" s="23"/>
    </row>
    <row r="1042" spans="3:4" x14ac:dyDescent="0.2">
      <c r="C1042" s="23"/>
      <c r="D1042" s="23"/>
    </row>
    <row r="1043" spans="3:4" x14ac:dyDescent="0.2">
      <c r="C1043" s="23"/>
      <c r="D1043" s="23"/>
    </row>
    <row r="1044" spans="3:4" x14ac:dyDescent="0.2">
      <c r="C1044" s="23"/>
      <c r="D1044" s="23"/>
    </row>
    <row r="1045" spans="3:4" x14ac:dyDescent="0.2">
      <c r="C1045" s="23"/>
      <c r="D1045" s="23"/>
    </row>
    <row r="1046" spans="3:4" x14ac:dyDescent="0.2">
      <c r="C1046" s="23"/>
      <c r="D1046" s="23"/>
    </row>
    <row r="1047" spans="3:4" x14ac:dyDescent="0.2">
      <c r="C1047" s="23"/>
      <c r="D1047" s="23"/>
    </row>
    <row r="1048" spans="3:4" x14ac:dyDescent="0.2">
      <c r="C1048" s="23"/>
      <c r="D1048" s="23"/>
    </row>
    <row r="1049" spans="3:4" x14ac:dyDescent="0.2">
      <c r="C1049" s="23"/>
      <c r="D1049" s="23"/>
    </row>
    <row r="1050" spans="3:4" x14ac:dyDescent="0.2">
      <c r="C1050" s="23"/>
      <c r="D1050" s="23"/>
    </row>
    <row r="1051" spans="3:4" x14ac:dyDescent="0.2">
      <c r="C1051" s="23"/>
      <c r="D1051" s="23"/>
    </row>
    <row r="1052" spans="3:4" x14ac:dyDescent="0.2">
      <c r="C1052" s="23"/>
      <c r="D1052" s="23"/>
    </row>
    <row r="1053" spans="3:4" x14ac:dyDescent="0.2">
      <c r="C1053" s="23"/>
      <c r="D1053" s="23"/>
    </row>
    <row r="1054" spans="3:4" x14ac:dyDescent="0.2">
      <c r="C1054" s="23"/>
      <c r="D1054" s="23"/>
    </row>
    <row r="1055" spans="3:4" x14ac:dyDescent="0.2">
      <c r="C1055" s="23"/>
      <c r="D1055" s="23"/>
    </row>
    <row r="1056" spans="3:4" x14ac:dyDescent="0.2">
      <c r="C1056" s="23"/>
      <c r="D1056" s="23"/>
    </row>
    <row r="1057" spans="3:4" x14ac:dyDescent="0.2">
      <c r="C1057" s="23"/>
      <c r="D1057" s="23"/>
    </row>
    <row r="1058" spans="3:4" x14ac:dyDescent="0.2">
      <c r="C1058" s="23"/>
      <c r="D1058" s="23"/>
    </row>
    <row r="1059" spans="3:4" x14ac:dyDescent="0.2">
      <c r="C1059" s="23"/>
      <c r="D1059" s="23"/>
    </row>
    <row r="1060" spans="3:4" x14ac:dyDescent="0.2">
      <c r="C1060" s="23"/>
      <c r="D1060" s="23"/>
    </row>
    <row r="1061" spans="3:4" x14ac:dyDescent="0.2">
      <c r="C1061" s="23"/>
      <c r="D1061" s="23"/>
    </row>
    <row r="1062" spans="3:4" x14ac:dyDescent="0.2">
      <c r="C1062" s="23"/>
      <c r="D1062" s="23"/>
    </row>
    <row r="1063" spans="3:4" x14ac:dyDescent="0.2">
      <c r="C1063" s="23"/>
      <c r="D1063" s="23"/>
    </row>
    <row r="1064" spans="3:4" x14ac:dyDescent="0.2">
      <c r="C1064" s="23"/>
      <c r="D1064" s="23"/>
    </row>
    <row r="1065" spans="3:4" x14ac:dyDescent="0.2">
      <c r="C1065" s="23"/>
      <c r="D1065" s="23"/>
    </row>
    <row r="1066" spans="3:4" x14ac:dyDescent="0.2">
      <c r="C1066" s="23"/>
      <c r="D1066" s="23"/>
    </row>
    <row r="1067" spans="3:4" x14ac:dyDescent="0.2">
      <c r="C1067" s="23"/>
      <c r="D1067" s="23"/>
    </row>
    <row r="1068" spans="3:4" x14ac:dyDescent="0.2">
      <c r="C1068" s="23"/>
      <c r="D1068" s="23"/>
    </row>
    <row r="1069" spans="3:4" x14ac:dyDescent="0.2">
      <c r="C1069" s="23"/>
      <c r="D1069" s="23"/>
    </row>
    <row r="1070" spans="3:4" x14ac:dyDescent="0.2">
      <c r="C1070" s="23"/>
      <c r="D1070" s="23"/>
    </row>
    <row r="1071" spans="3:4" x14ac:dyDescent="0.2">
      <c r="C1071" s="23"/>
      <c r="D1071" s="23"/>
    </row>
    <row r="1072" spans="3:4" x14ac:dyDescent="0.2">
      <c r="C1072" s="23"/>
      <c r="D1072" s="23"/>
    </row>
    <row r="1073" spans="3:4" x14ac:dyDescent="0.2">
      <c r="C1073" s="23"/>
      <c r="D1073" s="23"/>
    </row>
    <row r="1074" spans="3:4" x14ac:dyDescent="0.2">
      <c r="C1074" s="23"/>
      <c r="D1074" s="23"/>
    </row>
    <row r="1075" spans="3:4" x14ac:dyDescent="0.2">
      <c r="C1075" s="23"/>
      <c r="D1075" s="23"/>
    </row>
    <row r="1076" spans="3:4" x14ac:dyDescent="0.2">
      <c r="C1076" s="23"/>
      <c r="D1076" s="23"/>
    </row>
    <row r="1077" spans="3:4" x14ac:dyDescent="0.2">
      <c r="C1077" s="23"/>
      <c r="D1077" s="23"/>
    </row>
    <row r="1078" spans="3:4" x14ac:dyDescent="0.2">
      <c r="C1078" s="23"/>
      <c r="D1078" s="23"/>
    </row>
    <row r="1079" spans="3:4" x14ac:dyDescent="0.2">
      <c r="C1079" s="23"/>
      <c r="D1079" s="23"/>
    </row>
    <row r="1080" spans="3:4" x14ac:dyDescent="0.2">
      <c r="C1080" s="23"/>
      <c r="D1080" s="23"/>
    </row>
    <row r="1081" spans="3:4" x14ac:dyDescent="0.2">
      <c r="C1081" s="23"/>
      <c r="D1081" s="23"/>
    </row>
    <row r="1082" spans="3:4" x14ac:dyDescent="0.2">
      <c r="C1082" s="23"/>
      <c r="D1082" s="23"/>
    </row>
    <row r="1083" spans="3:4" x14ac:dyDescent="0.2">
      <c r="C1083" s="23"/>
      <c r="D1083" s="23"/>
    </row>
    <row r="1084" spans="3:4" x14ac:dyDescent="0.2">
      <c r="C1084" s="23"/>
      <c r="D1084" s="23"/>
    </row>
    <row r="1085" spans="3:4" x14ac:dyDescent="0.2">
      <c r="C1085" s="23"/>
      <c r="D1085" s="23"/>
    </row>
    <row r="1086" spans="3:4" x14ac:dyDescent="0.2">
      <c r="C1086" s="23"/>
      <c r="D1086" s="23"/>
    </row>
    <row r="1087" spans="3:4" x14ac:dyDescent="0.2">
      <c r="C1087" s="23"/>
      <c r="D1087" s="23"/>
    </row>
    <row r="1088" spans="3:4" x14ac:dyDescent="0.2">
      <c r="C1088" s="23"/>
      <c r="D1088" s="23"/>
    </row>
    <row r="1089" spans="3:4" x14ac:dyDescent="0.2">
      <c r="C1089" s="23"/>
      <c r="D1089" s="23"/>
    </row>
    <row r="1090" spans="3:4" x14ac:dyDescent="0.2">
      <c r="C1090" s="23"/>
      <c r="D1090" s="23"/>
    </row>
    <row r="1091" spans="3:4" x14ac:dyDescent="0.2">
      <c r="C1091" s="23"/>
      <c r="D1091" s="23"/>
    </row>
    <row r="1092" spans="3:4" x14ac:dyDescent="0.2">
      <c r="C1092" s="23"/>
      <c r="D1092" s="23"/>
    </row>
    <row r="1093" spans="3:4" x14ac:dyDescent="0.2">
      <c r="C1093" s="23"/>
      <c r="D1093" s="23"/>
    </row>
    <row r="1094" spans="3:4" x14ac:dyDescent="0.2">
      <c r="C1094" s="23"/>
      <c r="D1094" s="23"/>
    </row>
    <row r="1095" spans="3:4" x14ac:dyDescent="0.2">
      <c r="C1095" s="23"/>
      <c r="D1095" s="23"/>
    </row>
    <row r="1096" spans="3:4" x14ac:dyDescent="0.2">
      <c r="C1096" s="23"/>
      <c r="D1096" s="23"/>
    </row>
    <row r="1097" spans="3:4" x14ac:dyDescent="0.2">
      <c r="C1097" s="23"/>
      <c r="D1097" s="23"/>
    </row>
    <row r="1098" spans="3:4" x14ac:dyDescent="0.2">
      <c r="C1098" s="23"/>
      <c r="D1098" s="23"/>
    </row>
    <row r="1099" spans="3:4" x14ac:dyDescent="0.2">
      <c r="C1099" s="23"/>
      <c r="D1099" s="23"/>
    </row>
    <row r="1100" spans="3:4" x14ac:dyDescent="0.2">
      <c r="C1100" s="23"/>
      <c r="D1100" s="23"/>
    </row>
    <row r="1101" spans="3:4" x14ac:dyDescent="0.2">
      <c r="C1101" s="23"/>
      <c r="D1101" s="23"/>
    </row>
    <row r="1102" spans="3:4" x14ac:dyDescent="0.2">
      <c r="C1102" s="23"/>
      <c r="D1102" s="23"/>
    </row>
    <row r="1103" spans="3:4" x14ac:dyDescent="0.2">
      <c r="C1103" s="23"/>
      <c r="D1103" s="23"/>
    </row>
    <row r="1104" spans="3:4" x14ac:dyDescent="0.2">
      <c r="C1104" s="23"/>
      <c r="D1104" s="23"/>
    </row>
    <row r="1105" spans="3:4" x14ac:dyDescent="0.2">
      <c r="C1105" s="23"/>
      <c r="D1105" s="23"/>
    </row>
    <row r="1106" spans="3:4" x14ac:dyDescent="0.2">
      <c r="C1106" s="23"/>
      <c r="D1106" s="23"/>
    </row>
    <row r="1107" spans="3:4" x14ac:dyDescent="0.2">
      <c r="C1107" s="23"/>
      <c r="D1107" s="23"/>
    </row>
    <row r="1108" spans="3:4" x14ac:dyDescent="0.2">
      <c r="C1108" s="23"/>
      <c r="D1108" s="23"/>
    </row>
    <row r="1109" spans="3:4" x14ac:dyDescent="0.2">
      <c r="C1109" s="23"/>
      <c r="D1109" s="23"/>
    </row>
    <row r="1110" spans="3:4" x14ac:dyDescent="0.2">
      <c r="C1110" s="23"/>
      <c r="D1110" s="23"/>
    </row>
    <row r="1111" spans="3:4" x14ac:dyDescent="0.2">
      <c r="C1111" s="23"/>
      <c r="D1111" s="23"/>
    </row>
    <row r="1112" spans="3:4" x14ac:dyDescent="0.2">
      <c r="C1112" s="23"/>
      <c r="D1112" s="23"/>
    </row>
    <row r="1113" spans="3:4" x14ac:dyDescent="0.2">
      <c r="C1113" s="23"/>
      <c r="D1113" s="23"/>
    </row>
    <row r="1114" spans="3:4" x14ac:dyDescent="0.2">
      <c r="C1114" s="23"/>
      <c r="D1114" s="23"/>
    </row>
    <row r="1115" spans="3:4" x14ac:dyDescent="0.2">
      <c r="C1115" s="23"/>
      <c r="D1115" s="23"/>
    </row>
    <row r="1116" spans="3:4" x14ac:dyDescent="0.2">
      <c r="C1116" s="23"/>
      <c r="D1116" s="23"/>
    </row>
    <row r="1117" spans="3:4" x14ac:dyDescent="0.2">
      <c r="C1117" s="23"/>
      <c r="D1117" s="23"/>
    </row>
    <row r="1118" spans="3:4" x14ac:dyDescent="0.2">
      <c r="C1118" s="23"/>
      <c r="D1118" s="23"/>
    </row>
    <row r="1119" spans="3:4" x14ac:dyDescent="0.2">
      <c r="C1119" s="23"/>
      <c r="D1119" s="23"/>
    </row>
    <row r="1120" spans="3:4" x14ac:dyDescent="0.2">
      <c r="C1120" s="23"/>
      <c r="D1120" s="23"/>
    </row>
    <row r="1121" spans="3:4" x14ac:dyDescent="0.2">
      <c r="C1121" s="23"/>
      <c r="D1121" s="23"/>
    </row>
    <row r="1122" spans="3:4" x14ac:dyDescent="0.2">
      <c r="C1122" s="23"/>
      <c r="D1122" s="23"/>
    </row>
    <row r="1123" spans="3:4" x14ac:dyDescent="0.2">
      <c r="C1123" s="23"/>
      <c r="D1123" s="23"/>
    </row>
    <row r="1124" spans="3:4" x14ac:dyDescent="0.2">
      <c r="C1124" s="23"/>
      <c r="D1124" s="23"/>
    </row>
    <row r="1125" spans="3:4" x14ac:dyDescent="0.2">
      <c r="C1125" s="23"/>
      <c r="D1125" s="23"/>
    </row>
    <row r="1126" spans="3:4" x14ac:dyDescent="0.2">
      <c r="C1126" s="23"/>
      <c r="D1126" s="23"/>
    </row>
    <row r="1127" spans="3:4" x14ac:dyDescent="0.2">
      <c r="C1127" s="23"/>
      <c r="D1127" s="23"/>
    </row>
    <row r="1128" spans="3:4" x14ac:dyDescent="0.2">
      <c r="C1128" s="23"/>
      <c r="D1128" s="23"/>
    </row>
    <row r="1129" spans="3:4" x14ac:dyDescent="0.2">
      <c r="C1129" s="23"/>
      <c r="D1129" s="23"/>
    </row>
    <row r="1130" spans="3:4" x14ac:dyDescent="0.2">
      <c r="C1130" s="23"/>
      <c r="D1130" s="23"/>
    </row>
    <row r="1131" spans="3:4" x14ac:dyDescent="0.2">
      <c r="C1131" s="23"/>
      <c r="D1131" s="23"/>
    </row>
    <row r="1132" spans="3:4" x14ac:dyDescent="0.2">
      <c r="C1132" s="23"/>
      <c r="D1132" s="23"/>
    </row>
    <row r="1133" spans="3:4" x14ac:dyDescent="0.2">
      <c r="C1133" s="23"/>
      <c r="D1133" s="23"/>
    </row>
    <row r="1134" spans="3:4" x14ac:dyDescent="0.2">
      <c r="C1134" s="23"/>
      <c r="D1134" s="23"/>
    </row>
    <row r="1135" spans="3:4" x14ac:dyDescent="0.2">
      <c r="C1135" s="23"/>
      <c r="D1135" s="23"/>
    </row>
    <row r="1136" spans="3:4" x14ac:dyDescent="0.2">
      <c r="C1136" s="23"/>
      <c r="D1136" s="23"/>
    </row>
    <row r="1137" spans="3:4" x14ac:dyDescent="0.2">
      <c r="C1137" s="23"/>
      <c r="D1137" s="23"/>
    </row>
    <row r="1138" spans="3:4" x14ac:dyDescent="0.2">
      <c r="C1138" s="23"/>
      <c r="D1138" s="23"/>
    </row>
    <row r="1139" spans="3:4" x14ac:dyDescent="0.2">
      <c r="C1139" s="23"/>
      <c r="D1139" s="23"/>
    </row>
    <row r="1140" spans="3:4" x14ac:dyDescent="0.2">
      <c r="C1140" s="23"/>
      <c r="D1140" s="23"/>
    </row>
    <row r="1141" spans="3:4" x14ac:dyDescent="0.2">
      <c r="C1141" s="23"/>
      <c r="D1141" s="23"/>
    </row>
    <row r="1142" spans="3:4" x14ac:dyDescent="0.2">
      <c r="C1142" s="23"/>
      <c r="D1142" s="23"/>
    </row>
    <row r="1143" spans="3:4" x14ac:dyDescent="0.2">
      <c r="C1143" s="23"/>
      <c r="D1143" s="23"/>
    </row>
    <row r="1144" spans="3:4" x14ac:dyDescent="0.2">
      <c r="C1144" s="23"/>
      <c r="D1144" s="23"/>
    </row>
    <row r="1145" spans="3:4" x14ac:dyDescent="0.2">
      <c r="C1145" s="23"/>
      <c r="D1145" s="23"/>
    </row>
    <row r="1146" spans="3:4" x14ac:dyDescent="0.2">
      <c r="C1146" s="23"/>
      <c r="D1146" s="23"/>
    </row>
    <row r="1147" spans="3:4" x14ac:dyDescent="0.2">
      <c r="C1147" s="23"/>
      <c r="D1147" s="23"/>
    </row>
    <row r="1148" spans="3:4" x14ac:dyDescent="0.2">
      <c r="C1148" s="23"/>
      <c r="D1148" s="23"/>
    </row>
    <row r="1149" spans="3:4" x14ac:dyDescent="0.2">
      <c r="C1149" s="23"/>
      <c r="D1149" s="23"/>
    </row>
    <row r="1150" spans="3:4" x14ac:dyDescent="0.2">
      <c r="C1150" s="23"/>
      <c r="D1150" s="23"/>
    </row>
    <row r="1151" spans="3:4" x14ac:dyDescent="0.2">
      <c r="C1151" s="23"/>
      <c r="D1151" s="23"/>
    </row>
    <row r="1152" spans="3:4" x14ac:dyDescent="0.2">
      <c r="C1152" s="23"/>
      <c r="D1152" s="23"/>
    </row>
    <row r="1153" spans="3:4" x14ac:dyDescent="0.2">
      <c r="C1153" s="23"/>
      <c r="D1153" s="23"/>
    </row>
    <row r="1154" spans="3:4" x14ac:dyDescent="0.2">
      <c r="C1154" s="23"/>
      <c r="D1154" s="23"/>
    </row>
    <row r="1155" spans="3:4" x14ac:dyDescent="0.2">
      <c r="C1155" s="23"/>
      <c r="D1155" s="23"/>
    </row>
    <row r="1156" spans="3:4" x14ac:dyDescent="0.2">
      <c r="C1156" s="23"/>
      <c r="D1156" s="23"/>
    </row>
    <row r="1157" spans="3:4" x14ac:dyDescent="0.2">
      <c r="C1157" s="23"/>
      <c r="D1157" s="23"/>
    </row>
    <row r="1158" spans="3:4" x14ac:dyDescent="0.2">
      <c r="C1158" s="23"/>
      <c r="D1158" s="23"/>
    </row>
    <row r="1159" spans="3:4" x14ac:dyDescent="0.2">
      <c r="C1159" s="23"/>
      <c r="D1159" s="23"/>
    </row>
    <row r="1160" spans="3:4" x14ac:dyDescent="0.2">
      <c r="C1160" s="23"/>
      <c r="D1160" s="23"/>
    </row>
    <row r="1161" spans="3:4" x14ac:dyDescent="0.2">
      <c r="C1161" s="23"/>
      <c r="D1161" s="23"/>
    </row>
    <row r="1162" spans="3:4" x14ac:dyDescent="0.2">
      <c r="C1162" s="23"/>
      <c r="D1162" s="23"/>
    </row>
    <row r="1163" spans="3:4" x14ac:dyDescent="0.2">
      <c r="C1163" s="23"/>
      <c r="D1163" s="23"/>
    </row>
    <row r="1164" spans="3:4" x14ac:dyDescent="0.2">
      <c r="C1164" s="23"/>
      <c r="D1164" s="23"/>
    </row>
    <row r="1165" spans="3:4" x14ac:dyDescent="0.2">
      <c r="C1165" s="23"/>
      <c r="D1165" s="23"/>
    </row>
    <row r="1166" spans="3:4" x14ac:dyDescent="0.2">
      <c r="C1166" s="23"/>
      <c r="D1166" s="23"/>
    </row>
    <row r="1167" spans="3:4" x14ac:dyDescent="0.2">
      <c r="C1167" s="23"/>
      <c r="D1167" s="23"/>
    </row>
    <row r="1168" spans="3:4" x14ac:dyDescent="0.2">
      <c r="C1168" s="23"/>
      <c r="D1168" s="23"/>
    </row>
    <row r="1169" spans="3:4" x14ac:dyDescent="0.2">
      <c r="C1169" s="23"/>
      <c r="D1169" s="23"/>
    </row>
    <row r="1170" spans="3:4" x14ac:dyDescent="0.2">
      <c r="C1170" s="23"/>
      <c r="D1170" s="23"/>
    </row>
    <row r="1171" spans="3:4" x14ac:dyDescent="0.2">
      <c r="C1171" s="23"/>
      <c r="D1171" s="23"/>
    </row>
    <row r="1172" spans="3:4" x14ac:dyDescent="0.2">
      <c r="C1172" s="23"/>
      <c r="D1172" s="23"/>
    </row>
    <row r="1173" spans="3:4" x14ac:dyDescent="0.2">
      <c r="C1173" s="23"/>
      <c r="D1173" s="23"/>
    </row>
    <row r="1174" spans="3:4" x14ac:dyDescent="0.2">
      <c r="C1174" s="23"/>
      <c r="D1174" s="23"/>
    </row>
    <row r="1175" spans="3:4" x14ac:dyDescent="0.2">
      <c r="C1175" s="23"/>
      <c r="D1175" s="23"/>
    </row>
    <row r="1176" spans="3:4" x14ac:dyDescent="0.2">
      <c r="C1176" s="23"/>
      <c r="D1176" s="23"/>
    </row>
    <row r="1177" spans="3:4" x14ac:dyDescent="0.2">
      <c r="C1177" s="23"/>
      <c r="D1177" s="23"/>
    </row>
    <row r="1178" spans="3:4" x14ac:dyDescent="0.2">
      <c r="C1178" s="23"/>
      <c r="D1178" s="23"/>
    </row>
    <row r="1179" spans="3:4" x14ac:dyDescent="0.2">
      <c r="C1179" s="23"/>
      <c r="D1179" s="23"/>
    </row>
    <row r="1180" spans="3:4" x14ac:dyDescent="0.2">
      <c r="C1180" s="23"/>
      <c r="D1180" s="23"/>
    </row>
    <row r="1181" spans="3:4" x14ac:dyDescent="0.2">
      <c r="C1181" s="23"/>
      <c r="D1181" s="23"/>
    </row>
    <row r="1182" spans="3:4" x14ac:dyDescent="0.2">
      <c r="C1182" s="23"/>
      <c r="D1182" s="23"/>
    </row>
    <row r="1183" spans="3:4" x14ac:dyDescent="0.2">
      <c r="C1183" s="23"/>
      <c r="D1183" s="23"/>
    </row>
    <row r="1184" spans="3:4" x14ac:dyDescent="0.2">
      <c r="C1184" s="23"/>
      <c r="D1184" s="23"/>
    </row>
    <row r="1185" spans="3:4" x14ac:dyDescent="0.2">
      <c r="C1185" s="23"/>
      <c r="D1185" s="23"/>
    </row>
    <row r="1186" spans="3:4" x14ac:dyDescent="0.2">
      <c r="C1186" s="23"/>
      <c r="D1186" s="23"/>
    </row>
    <row r="1187" spans="3:4" x14ac:dyDescent="0.2">
      <c r="C1187" s="23"/>
      <c r="D1187" s="23"/>
    </row>
    <row r="1188" spans="3:4" x14ac:dyDescent="0.2">
      <c r="C1188" s="23"/>
      <c r="D1188" s="23"/>
    </row>
    <row r="1189" spans="3:4" x14ac:dyDescent="0.2">
      <c r="C1189" s="23"/>
      <c r="D1189" s="23"/>
    </row>
    <row r="1190" spans="3:4" x14ac:dyDescent="0.2">
      <c r="C1190" s="23"/>
      <c r="D1190" s="23"/>
    </row>
    <row r="1191" spans="3:4" x14ac:dyDescent="0.2">
      <c r="C1191" s="23"/>
      <c r="D1191" s="23"/>
    </row>
    <row r="1192" spans="3:4" x14ac:dyDescent="0.2">
      <c r="C1192" s="23"/>
      <c r="D1192" s="23"/>
    </row>
    <row r="1193" spans="3:4" x14ac:dyDescent="0.2">
      <c r="C1193" s="23"/>
      <c r="D1193" s="23"/>
    </row>
    <row r="1194" spans="3:4" x14ac:dyDescent="0.2">
      <c r="C1194" s="23"/>
      <c r="D1194" s="23"/>
    </row>
    <row r="1195" spans="3:4" x14ac:dyDescent="0.2">
      <c r="C1195" s="23"/>
      <c r="D1195" s="23"/>
    </row>
    <row r="1196" spans="3:4" x14ac:dyDescent="0.2">
      <c r="C1196" s="23"/>
      <c r="D1196" s="23"/>
    </row>
    <row r="1197" spans="3:4" x14ac:dyDescent="0.2">
      <c r="C1197" s="23"/>
      <c r="D1197" s="23"/>
    </row>
    <row r="1198" spans="3:4" x14ac:dyDescent="0.2">
      <c r="C1198" s="23"/>
      <c r="D1198" s="23"/>
    </row>
    <row r="1199" spans="3:4" x14ac:dyDescent="0.2">
      <c r="C1199" s="23"/>
      <c r="D1199" s="23"/>
    </row>
    <row r="1200" spans="3:4" x14ac:dyDescent="0.2">
      <c r="C1200" s="23"/>
      <c r="D1200" s="23"/>
    </row>
    <row r="1201" spans="3:4" x14ac:dyDescent="0.2">
      <c r="C1201" s="23"/>
      <c r="D1201" s="23"/>
    </row>
    <row r="1202" spans="3:4" x14ac:dyDescent="0.2">
      <c r="C1202" s="23"/>
      <c r="D1202" s="23"/>
    </row>
    <row r="1203" spans="3:4" x14ac:dyDescent="0.2">
      <c r="C1203" s="23"/>
      <c r="D1203" s="23"/>
    </row>
    <row r="1204" spans="3:4" x14ac:dyDescent="0.2">
      <c r="C1204" s="23"/>
      <c r="D1204" s="23"/>
    </row>
    <row r="1205" spans="3:4" x14ac:dyDescent="0.2">
      <c r="C1205" s="23"/>
      <c r="D1205" s="23"/>
    </row>
    <row r="1206" spans="3:4" x14ac:dyDescent="0.2">
      <c r="C1206" s="23"/>
      <c r="D1206" s="23"/>
    </row>
    <row r="1207" spans="3:4" x14ac:dyDescent="0.2">
      <c r="C1207" s="23"/>
      <c r="D1207" s="23"/>
    </row>
    <row r="1208" spans="3:4" x14ac:dyDescent="0.2">
      <c r="C1208" s="23"/>
      <c r="D1208" s="23"/>
    </row>
    <row r="1209" spans="3:4" x14ac:dyDescent="0.2">
      <c r="C1209" s="23"/>
      <c r="D1209" s="23"/>
    </row>
    <row r="1210" spans="3:4" x14ac:dyDescent="0.2">
      <c r="C1210" s="23"/>
      <c r="D1210" s="23"/>
    </row>
    <row r="1211" spans="3:4" x14ac:dyDescent="0.2">
      <c r="C1211" s="23"/>
      <c r="D1211" s="23"/>
    </row>
    <row r="1212" spans="3:4" x14ac:dyDescent="0.2">
      <c r="C1212" s="23"/>
      <c r="D1212" s="23"/>
    </row>
    <row r="1213" spans="3:4" x14ac:dyDescent="0.2">
      <c r="C1213" s="23"/>
      <c r="D1213" s="23"/>
    </row>
    <row r="1214" spans="3:4" x14ac:dyDescent="0.2">
      <c r="C1214" s="23"/>
      <c r="D1214" s="23"/>
    </row>
    <row r="1215" spans="3:4" x14ac:dyDescent="0.2">
      <c r="C1215" s="23"/>
      <c r="D1215" s="23"/>
    </row>
    <row r="1216" spans="3:4" x14ac:dyDescent="0.2">
      <c r="C1216" s="23"/>
      <c r="D1216" s="23"/>
    </row>
    <row r="1217" spans="3:4" x14ac:dyDescent="0.2">
      <c r="C1217" s="23"/>
      <c r="D1217" s="23"/>
    </row>
    <row r="1218" spans="3:4" x14ac:dyDescent="0.2">
      <c r="C1218" s="23"/>
      <c r="D1218" s="23"/>
    </row>
    <row r="1219" spans="3:4" x14ac:dyDescent="0.2">
      <c r="C1219" s="23"/>
      <c r="D1219" s="23"/>
    </row>
    <row r="1220" spans="3:4" x14ac:dyDescent="0.2">
      <c r="C1220" s="23"/>
      <c r="D1220" s="23"/>
    </row>
    <row r="1221" spans="3:4" x14ac:dyDescent="0.2">
      <c r="C1221" s="23"/>
      <c r="D1221" s="23"/>
    </row>
    <row r="1222" spans="3:4" x14ac:dyDescent="0.2">
      <c r="C1222" s="23"/>
      <c r="D1222" s="23"/>
    </row>
    <row r="1223" spans="3:4" x14ac:dyDescent="0.2">
      <c r="C1223" s="23"/>
      <c r="D1223" s="23"/>
    </row>
    <row r="1224" spans="3:4" x14ac:dyDescent="0.2">
      <c r="C1224" s="23"/>
      <c r="D1224" s="23"/>
    </row>
    <row r="1225" spans="3:4" x14ac:dyDescent="0.2">
      <c r="C1225" s="23"/>
      <c r="D1225" s="23"/>
    </row>
    <row r="1226" spans="3:4" x14ac:dyDescent="0.2">
      <c r="C1226" s="23"/>
      <c r="D1226" s="23"/>
    </row>
    <row r="1227" spans="3:4" x14ac:dyDescent="0.2">
      <c r="C1227" s="23"/>
      <c r="D1227" s="23"/>
    </row>
    <row r="1228" spans="3:4" x14ac:dyDescent="0.2">
      <c r="C1228" s="23"/>
      <c r="D1228" s="23"/>
    </row>
    <row r="1229" spans="3:4" x14ac:dyDescent="0.2">
      <c r="C1229" s="23"/>
      <c r="D1229" s="23"/>
    </row>
    <row r="1230" spans="3:4" x14ac:dyDescent="0.2">
      <c r="C1230" s="23"/>
      <c r="D1230" s="23"/>
    </row>
    <row r="1231" spans="3:4" x14ac:dyDescent="0.2">
      <c r="C1231" s="23"/>
      <c r="D1231" s="23"/>
    </row>
    <row r="1232" spans="3:4" x14ac:dyDescent="0.2">
      <c r="C1232" s="23"/>
      <c r="D1232" s="23"/>
    </row>
    <row r="1233" spans="3:4" x14ac:dyDescent="0.2">
      <c r="C1233" s="23"/>
      <c r="D1233" s="23"/>
    </row>
    <row r="1234" spans="3:4" x14ac:dyDescent="0.2">
      <c r="C1234" s="23"/>
      <c r="D1234" s="23"/>
    </row>
    <row r="1235" spans="3:4" x14ac:dyDescent="0.2">
      <c r="C1235" s="23"/>
      <c r="D1235" s="23"/>
    </row>
    <row r="1236" spans="3:4" x14ac:dyDescent="0.2">
      <c r="C1236" s="23"/>
      <c r="D1236" s="23"/>
    </row>
    <row r="1237" spans="3:4" x14ac:dyDescent="0.2">
      <c r="C1237" s="23"/>
      <c r="D1237" s="23"/>
    </row>
    <row r="1238" spans="3:4" x14ac:dyDescent="0.2">
      <c r="C1238" s="23"/>
      <c r="D1238" s="23"/>
    </row>
    <row r="1239" spans="3:4" x14ac:dyDescent="0.2">
      <c r="C1239" s="23"/>
      <c r="D1239" s="23"/>
    </row>
    <row r="1240" spans="3:4" x14ac:dyDescent="0.2">
      <c r="C1240" s="23"/>
      <c r="D1240" s="23"/>
    </row>
    <row r="1241" spans="3:4" x14ac:dyDescent="0.2">
      <c r="C1241" s="23"/>
      <c r="D1241" s="23"/>
    </row>
    <row r="1242" spans="3:4" x14ac:dyDescent="0.2">
      <c r="C1242" s="23"/>
      <c r="D1242" s="23"/>
    </row>
    <row r="1243" spans="3:4" x14ac:dyDescent="0.2">
      <c r="C1243" s="23"/>
      <c r="D1243" s="23"/>
    </row>
    <row r="1244" spans="3:4" x14ac:dyDescent="0.2">
      <c r="C1244" s="23"/>
      <c r="D1244" s="23"/>
    </row>
    <row r="1245" spans="3:4" x14ac:dyDescent="0.2">
      <c r="C1245" s="23"/>
      <c r="D1245" s="23"/>
    </row>
    <row r="1246" spans="3:4" x14ac:dyDescent="0.2">
      <c r="C1246" s="23"/>
      <c r="D1246" s="23"/>
    </row>
    <row r="1247" spans="3:4" x14ac:dyDescent="0.2">
      <c r="C1247" s="23"/>
      <c r="D1247" s="23"/>
    </row>
    <row r="1248" spans="3:4" x14ac:dyDescent="0.2">
      <c r="C1248" s="23"/>
      <c r="D1248" s="23"/>
    </row>
    <row r="1249" spans="3:4" x14ac:dyDescent="0.2">
      <c r="C1249" s="23"/>
      <c r="D1249" s="23"/>
    </row>
    <row r="1250" spans="3:4" x14ac:dyDescent="0.2">
      <c r="C1250" s="23"/>
      <c r="D1250" s="23"/>
    </row>
    <row r="1251" spans="3:4" x14ac:dyDescent="0.2">
      <c r="C1251" s="23"/>
      <c r="D1251" s="23"/>
    </row>
    <row r="1252" spans="3:4" x14ac:dyDescent="0.2">
      <c r="C1252" s="23"/>
      <c r="D1252" s="23"/>
    </row>
    <row r="1253" spans="3:4" x14ac:dyDescent="0.2">
      <c r="C1253" s="23"/>
      <c r="D1253" s="23"/>
    </row>
    <row r="1254" spans="3:4" x14ac:dyDescent="0.2">
      <c r="C1254" s="23"/>
      <c r="D1254" s="23"/>
    </row>
    <row r="1255" spans="3:4" x14ac:dyDescent="0.2">
      <c r="C1255" s="23"/>
      <c r="D1255" s="23"/>
    </row>
    <row r="1256" spans="3:4" x14ac:dyDescent="0.2">
      <c r="C1256" s="23"/>
      <c r="D1256" s="23"/>
    </row>
    <row r="1257" spans="3:4" x14ac:dyDescent="0.2">
      <c r="C1257" s="23"/>
      <c r="D1257" s="23"/>
    </row>
    <row r="1258" spans="3:4" x14ac:dyDescent="0.2">
      <c r="C1258" s="23"/>
      <c r="D1258" s="23"/>
    </row>
    <row r="1259" spans="3:4" x14ac:dyDescent="0.2">
      <c r="C1259" s="23"/>
      <c r="D1259" s="23"/>
    </row>
    <row r="1260" spans="3:4" x14ac:dyDescent="0.2">
      <c r="C1260" s="23"/>
      <c r="D1260" s="23"/>
    </row>
    <row r="1261" spans="3:4" x14ac:dyDescent="0.2">
      <c r="C1261" s="23"/>
      <c r="D1261" s="23"/>
    </row>
    <row r="1262" spans="3:4" x14ac:dyDescent="0.2">
      <c r="C1262" s="23"/>
      <c r="D1262" s="23"/>
    </row>
    <row r="1263" spans="3:4" x14ac:dyDescent="0.2">
      <c r="C1263" s="23"/>
      <c r="D1263" s="23"/>
    </row>
    <row r="1264" spans="3:4" x14ac:dyDescent="0.2">
      <c r="C1264" s="23"/>
      <c r="D1264" s="23"/>
    </row>
    <row r="1265" spans="3:4" x14ac:dyDescent="0.2">
      <c r="C1265" s="23"/>
      <c r="D1265" s="23"/>
    </row>
    <row r="1266" spans="3:4" x14ac:dyDescent="0.2">
      <c r="C1266" s="23"/>
      <c r="D1266" s="23"/>
    </row>
    <row r="1267" spans="3:4" x14ac:dyDescent="0.2">
      <c r="C1267" s="23"/>
      <c r="D1267" s="23"/>
    </row>
    <row r="1268" spans="3:4" x14ac:dyDescent="0.2">
      <c r="C1268" s="23"/>
      <c r="D1268" s="23"/>
    </row>
    <row r="1269" spans="3:4" x14ac:dyDescent="0.2">
      <c r="C1269" s="23"/>
      <c r="D1269" s="23"/>
    </row>
    <row r="1270" spans="3:4" x14ac:dyDescent="0.2">
      <c r="C1270" s="23"/>
      <c r="D1270" s="23"/>
    </row>
    <row r="1271" spans="3:4" x14ac:dyDescent="0.2">
      <c r="C1271" s="23"/>
      <c r="D1271" s="23"/>
    </row>
    <row r="1272" spans="3:4" x14ac:dyDescent="0.2">
      <c r="C1272" s="23"/>
      <c r="D1272" s="23"/>
    </row>
    <row r="1273" spans="3:4" x14ac:dyDescent="0.2">
      <c r="C1273" s="23"/>
      <c r="D1273" s="23"/>
    </row>
    <row r="1274" spans="3:4" x14ac:dyDescent="0.2">
      <c r="C1274" s="23"/>
      <c r="D1274" s="23"/>
    </row>
    <row r="1275" spans="3:4" x14ac:dyDescent="0.2">
      <c r="C1275" s="23"/>
      <c r="D1275" s="23"/>
    </row>
    <row r="1276" spans="3:4" x14ac:dyDescent="0.2">
      <c r="C1276" s="23"/>
      <c r="D1276" s="23"/>
    </row>
    <row r="1277" spans="3:4" x14ac:dyDescent="0.2">
      <c r="C1277" s="23"/>
      <c r="D1277" s="23"/>
    </row>
    <row r="1278" spans="3:4" x14ac:dyDescent="0.2">
      <c r="C1278" s="23"/>
      <c r="D1278" s="23"/>
    </row>
    <row r="1279" spans="3:4" x14ac:dyDescent="0.2">
      <c r="C1279" s="23"/>
      <c r="D1279" s="23"/>
    </row>
    <row r="1280" spans="3:4" x14ac:dyDescent="0.2">
      <c r="C1280" s="23"/>
      <c r="D1280" s="23"/>
    </row>
    <row r="1281" spans="3:4" x14ac:dyDescent="0.2">
      <c r="C1281" s="23"/>
      <c r="D1281" s="23"/>
    </row>
    <row r="1282" spans="3:4" x14ac:dyDescent="0.2">
      <c r="C1282" s="23"/>
      <c r="D1282" s="23"/>
    </row>
    <row r="1283" spans="3:4" x14ac:dyDescent="0.2">
      <c r="C1283" s="23"/>
      <c r="D1283" s="23"/>
    </row>
    <row r="1284" spans="3:4" x14ac:dyDescent="0.2">
      <c r="C1284" s="23"/>
      <c r="D1284" s="23"/>
    </row>
    <row r="1285" spans="3:4" x14ac:dyDescent="0.2">
      <c r="C1285" s="23"/>
      <c r="D1285" s="23"/>
    </row>
    <row r="1286" spans="3:4" x14ac:dyDescent="0.2">
      <c r="C1286" s="23"/>
      <c r="D1286" s="23"/>
    </row>
    <row r="1287" spans="3:4" x14ac:dyDescent="0.2">
      <c r="C1287" s="23"/>
      <c r="D1287" s="23"/>
    </row>
    <row r="1288" spans="3:4" x14ac:dyDescent="0.2">
      <c r="C1288" s="23"/>
      <c r="D1288" s="23"/>
    </row>
    <row r="1289" spans="3:4" x14ac:dyDescent="0.2">
      <c r="C1289" s="23"/>
      <c r="D1289" s="23"/>
    </row>
    <row r="1290" spans="3:4" x14ac:dyDescent="0.2">
      <c r="C1290" s="23"/>
      <c r="D1290" s="23"/>
    </row>
    <row r="1291" spans="3:4" x14ac:dyDescent="0.2">
      <c r="C1291" s="23"/>
      <c r="D1291" s="23"/>
    </row>
    <row r="1292" spans="3:4" x14ac:dyDescent="0.2">
      <c r="C1292" s="23"/>
      <c r="D1292" s="23"/>
    </row>
    <row r="1293" spans="3:4" x14ac:dyDescent="0.2">
      <c r="C1293" s="23"/>
      <c r="D1293" s="23"/>
    </row>
    <row r="1294" spans="3:4" x14ac:dyDescent="0.2">
      <c r="C1294" s="23"/>
      <c r="D1294" s="23"/>
    </row>
    <row r="1295" spans="3:4" x14ac:dyDescent="0.2">
      <c r="C1295" s="23"/>
      <c r="D1295" s="23"/>
    </row>
    <row r="1296" spans="3:4" x14ac:dyDescent="0.2">
      <c r="C1296" s="23"/>
      <c r="D1296" s="23"/>
    </row>
    <row r="1297" spans="3:4" x14ac:dyDescent="0.2">
      <c r="C1297" s="23"/>
      <c r="D1297" s="23"/>
    </row>
    <row r="1298" spans="3:4" x14ac:dyDescent="0.2">
      <c r="C1298" s="23"/>
      <c r="D1298" s="23"/>
    </row>
    <row r="1299" spans="3:4" x14ac:dyDescent="0.2">
      <c r="C1299" s="23"/>
      <c r="D1299" s="23"/>
    </row>
    <row r="1300" spans="3:4" x14ac:dyDescent="0.2">
      <c r="C1300" s="23"/>
      <c r="D1300" s="23"/>
    </row>
    <row r="1301" spans="3:4" x14ac:dyDescent="0.2">
      <c r="C1301" s="23"/>
      <c r="D1301" s="23"/>
    </row>
    <row r="1302" spans="3:4" x14ac:dyDescent="0.2">
      <c r="C1302" s="23"/>
      <c r="D1302" s="23"/>
    </row>
    <row r="1303" spans="3:4" x14ac:dyDescent="0.2">
      <c r="C1303" s="23"/>
      <c r="D1303" s="23"/>
    </row>
    <row r="1304" spans="3:4" x14ac:dyDescent="0.2">
      <c r="C1304" s="23"/>
      <c r="D1304" s="23"/>
    </row>
    <row r="1305" spans="3:4" x14ac:dyDescent="0.2">
      <c r="C1305" s="23"/>
      <c r="D1305" s="23"/>
    </row>
    <row r="1306" spans="3:4" x14ac:dyDescent="0.2">
      <c r="C1306" s="23"/>
      <c r="D1306" s="23"/>
    </row>
    <row r="1307" spans="3:4" x14ac:dyDescent="0.2">
      <c r="C1307" s="23"/>
      <c r="D1307" s="23"/>
    </row>
    <row r="1308" spans="3:4" x14ac:dyDescent="0.2">
      <c r="C1308" s="23"/>
      <c r="D1308" s="23"/>
    </row>
    <row r="1309" spans="3:4" x14ac:dyDescent="0.2">
      <c r="C1309" s="23"/>
      <c r="D1309" s="23"/>
    </row>
    <row r="1310" spans="3:4" x14ac:dyDescent="0.2">
      <c r="C1310" s="23"/>
      <c r="D1310" s="23"/>
    </row>
    <row r="1311" spans="3:4" x14ac:dyDescent="0.2">
      <c r="C1311" s="23"/>
      <c r="D1311" s="23"/>
    </row>
    <row r="1312" spans="3:4" x14ac:dyDescent="0.2">
      <c r="C1312" s="23"/>
      <c r="D1312" s="23"/>
    </row>
    <row r="1313" spans="3:4" x14ac:dyDescent="0.2">
      <c r="C1313" s="23"/>
      <c r="D1313" s="23"/>
    </row>
    <row r="1314" spans="3:4" x14ac:dyDescent="0.2">
      <c r="C1314" s="23"/>
      <c r="D1314" s="23"/>
    </row>
    <row r="1315" spans="3:4" x14ac:dyDescent="0.2">
      <c r="C1315" s="23"/>
      <c r="D1315" s="23"/>
    </row>
    <row r="1316" spans="3:4" x14ac:dyDescent="0.2">
      <c r="C1316" s="23"/>
      <c r="D1316" s="23"/>
    </row>
    <row r="1317" spans="3:4" x14ac:dyDescent="0.2">
      <c r="C1317" s="23"/>
      <c r="D1317" s="23"/>
    </row>
    <row r="1318" spans="3:4" x14ac:dyDescent="0.2">
      <c r="C1318" s="23"/>
      <c r="D1318" s="23"/>
    </row>
    <row r="1319" spans="3:4" x14ac:dyDescent="0.2">
      <c r="C1319" s="23"/>
      <c r="D1319" s="23"/>
    </row>
    <row r="1320" spans="3:4" x14ac:dyDescent="0.2">
      <c r="C1320" s="23"/>
      <c r="D1320" s="23"/>
    </row>
    <row r="1321" spans="3:4" x14ac:dyDescent="0.2">
      <c r="C1321" s="23"/>
      <c r="D1321" s="23"/>
    </row>
    <row r="1322" spans="3:4" x14ac:dyDescent="0.2">
      <c r="C1322" s="23"/>
      <c r="D1322" s="23"/>
    </row>
    <row r="1323" spans="3:4" x14ac:dyDescent="0.2">
      <c r="C1323" s="23"/>
      <c r="D1323" s="23"/>
    </row>
    <row r="1324" spans="3:4" x14ac:dyDescent="0.2">
      <c r="C1324" s="23"/>
      <c r="D1324" s="23"/>
    </row>
    <row r="1325" spans="3:4" x14ac:dyDescent="0.2">
      <c r="C1325" s="23"/>
      <c r="D1325" s="23"/>
    </row>
    <row r="1326" spans="3:4" x14ac:dyDescent="0.2">
      <c r="C1326" s="23"/>
      <c r="D1326" s="23"/>
    </row>
    <row r="1327" spans="3:4" x14ac:dyDescent="0.2">
      <c r="C1327" s="23"/>
      <c r="D1327" s="23"/>
    </row>
    <row r="1328" spans="3:4" x14ac:dyDescent="0.2">
      <c r="C1328" s="23"/>
      <c r="D1328" s="23"/>
    </row>
    <row r="1329" spans="3:4" x14ac:dyDescent="0.2">
      <c r="C1329" s="23"/>
      <c r="D1329" s="23"/>
    </row>
    <row r="1330" spans="3:4" x14ac:dyDescent="0.2">
      <c r="C1330" s="23"/>
      <c r="D1330" s="23"/>
    </row>
    <row r="1331" spans="3:4" x14ac:dyDescent="0.2">
      <c r="C1331" s="23"/>
      <c r="D1331" s="23"/>
    </row>
    <row r="1332" spans="3:4" x14ac:dyDescent="0.2">
      <c r="C1332" s="23"/>
      <c r="D1332" s="23"/>
    </row>
    <row r="1333" spans="3:4" x14ac:dyDescent="0.2">
      <c r="C1333" s="23"/>
      <c r="D1333" s="23"/>
    </row>
    <row r="1334" spans="3:4" x14ac:dyDescent="0.2">
      <c r="C1334" s="23"/>
      <c r="D1334" s="23"/>
    </row>
    <row r="1335" spans="3:4" x14ac:dyDescent="0.2">
      <c r="C1335" s="23"/>
      <c r="D1335" s="23"/>
    </row>
    <row r="1336" spans="3:4" x14ac:dyDescent="0.2">
      <c r="C1336" s="23"/>
      <c r="D1336" s="23"/>
    </row>
    <row r="1337" spans="3:4" x14ac:dyDescent="0.2">
      <c r="C1337" s="23"/>
      <c r="D1337" s="23"/>
    </row>
    <row r="1338" spans="3:4" x14ac:dyDescent="0.2">
      <c r="C1338" s="23"/>
      <c r="D1338" s="23"/>
    </row>
    <row r="1339" spans="3:4" x14ac:dyDescent="0.2">
      <c r="C1339" s="23"/>
      <c r="D1339" s="23"/>
    </row>
    <row r="1340" spans="3:4" x14ac:dyDescent="0.2">
      <c r="C1340" s="23"/>
      <c r="D1340" s="23"/>
    </row>
    <row r="1341" spans="3:4" x14ac:dyDescent="0.2">
      <c r="C1341" s="23"/>
      <c r="D1341" s="23"/>
    </row>
    <row r="1342" spans="3:4" x14ac:dyDescent="0.2">
      <c r="C1342" s="23"/>
      <c r="D1342" s="23"/>
    </row>
    <row r="1343" spans="3:4" x14ac:dyDescent="0.2">
      <c r="C1343" s="23"/>
      <c r="D1343" s="23"/>
    </row>
    <row r="1344" spans="3:4" x14ac:dyDescent="0.2">
      <c r="C1344" s="23"/>
      <c r="D1344" s="23"/>
    </row>
    <row r="1345" spans="3:4" x14ac:dyDescent="0.2">
      <c r="C1345" s="23"/>
      <c r="D1345" s="23"/>
    </row>
    <row r="1346" spans="3:4" x14ac:dyDescent="0.2">
      <c r="C1346" s="23"/>
      <c r="D1346" s="23"/>
    </row>
    <row r="1347" spans="3:4" x14ac:dyDescent="0.2">
      <c r="C1347" s="23"/>
      <c r="D1347" s="23"/>
    </row>
    <row r="1348" spans="3:4" x14ac:dyDescent="0.2">
      <c r="C1348" s="23"/>
      <c r="D1348" s="23"/>
    </row>
    <row r="1349" spans="3:4" x14ac:dyDescent="0.2">
      <c r="C1349" s="23"/>
      <c r="D1349" s="23"/>
    </row>
    <row r="1350" spans="3:4" x14ac:dyDescent="0.2">
      <c r="C1350" s="23"/>
      <c r="D1350" s="23"/>
    </row>
    <row r="1351" spans="3:4" x14ac:dyDescent="0.2">
      <c r="C1351" s="23"/>
      <c r="D1351" s="23"/>
    </row>
    <row r="1352" spans="3:4" x14ac:dyDescent="0.2">
      <c r="C1352" s="23"/>
      <c r="D1352" s="23"/>
    </row>
    <row r="1353" spans="3:4" x14ac:dyDescent="0.2">
      <c r="C1353" s="23"/>
      <c r="D1353" s="23"/>
    </row>
    <row r="1354" spans="3:4" x14ac:dyDescent="0.2">
      <c r="C1354" s="23"/>
      <c r="D1354" s="23"/>
    </row>
    <row r="1355" spans="3:4" x14ac:dyDescent="0.2">
      <c r="C1355" s="23"/>
      <c r="D1355" s="23"/>
    </row>
    <row r="1356" spans="3:4" x14ac:dyDescent="0.2">
      <c r="C1356" s="23"/>
      <c r="D1356" s="23"/>
    </row>
    <row r="1357" spans="3:4" x14ac:dyDescent="0.2">
      <c r="C1357" s="23"/>
      <c r="D1357" s="23"/>
    </row>
    <row r="1358" spans="3:4" x14ac:dyDescent="0.2">
      <c r="C1358" s="23"/>
      <c r="D1358" s="23"/>
    </row>
    <row r="1359" spans="3:4" x14ac:dyDescent="0.2">
      <c r="C1359" s="23"/>
      <c r="D1359" s="23"/>
    </row>
    <row r="1360" spans="3:4" x14ac:dyDescent="0.2">
      <c r="C1360" s="23"/>
      <c r="D1360" s="23"/>
    </row>
    <row r="1361" spans="3:4" x14ac:dyDescent="0.2">
      <c r="C1361" s="23"/>
      <c r="D1361" s="23"/>
    </row>
    <row r="1362" spans="3:4" x14ac:dyDescent="0.2">
      <c r="C1362" s="23"/>
      <c r="D1362" s="23"/>
    </row>
    <row r="1363" spans="3:4" x14ac:dyDescent="0.2">
      <c r="C1363" s="23"/>
      <c r="D1363" s="23"/>
    </row>
    <row r="1364" spans="3:4" x14ac:dyDescent="0.2">
      <c r="C1364" s="23"/>
      <c r="D1364" s="23"/>
    </row>
    <row r="1365" spans="3:4" x14ac:dyDescent="0.2">
      <c r="C1365" s="23"/>
      <c r="D1365" s="23"/>
    </row>
    <row r="1366" spans="3:4" x14ac:dyDescent="0.2">
      <c r="C1366" s="23"/>
      <c r="D1366" s="23"/>
    </row>
    <row r="1367" spans="3:4" x14ac:dyDescent="0.2">
      <c r="C1367" s="23"/>
      <c r="D1367" s="23"/>
    </row>
    <row r="1368" spans="3:4" x14ac:dyDescent="0.2">
      <c r="C1368" s="23"/>
      <c r="D1368" s="23"/>
    </row>
    <row r="1369" spans="3:4" x14ac:dyDescent="0.2">
      <c r="C1369" s="23"/>
      <c r="D1369" s="23"/>
    </row>
    <row r="1370" spans="3:4" x14ac:dyDescent="0.2">
      <c r="C1370" s="23"/>
      <c r="D1370" s="23"/>
    </row>
    <row r="1371" spans="3:4" x14ac:dyDescent="0.2">
      <c r="C1371" s="23"/>
      <c r="D1371" s="23"/>
    </row>
    <row r="1372" spans="3:4" x14ac:dyDescent="0.2">
      <c r="C1372" s="23"/>
      <c r="D1372" s="23"/>
    </row>
    <row r="1373" spans="3:4" x14ac:dyDescent="0.2">
      <c r="C1373" s="23"/>
      <c r="D1373" s="23"/>
    </row>
    <row r="1374" spans="3:4" x14ac:dyDescent="0.2">
      <c r="C1374" s="23"/>
      <c r="D1374" s="23"/>
    </row>
    <row r="1375" spans="3:4" x14ac:dyDescent="0.2">
      <c r="C1375" s="23"/>
      <c r="D1375" s="23"/>
    </row>
    <row r="1376" spans="3:4" x14ac:dyDescent="0.2">
      <c r="C1376" s="23"/>
      <c r="D1376" s="23"/>
    </row>
    <row r="1377" spans="3:4" x14ac:dyDescent="0.2">
      <c r="C1377" s="23"/>
      <c r="D1377" s="23"/>
    </row>
    <row r="1378" spans="3:4" x14ac:dyDescent="0.2">
      <c r="C1378" s="23"/>
      <c r="D1378" s="23"/>
    </row>
    <row r="1379" spans="3:4" x14ac:dyDescent="0.2">
      <c r="C1379" s="23"/>
      <c r="D1379" s="23"/>
    </row>
    <row r="1380" spans="3:4" x14ac:dyDescent="0.2">
      <c r="C1380" s="23"/>
      <c r="D1380" s="23"/>
    </row>
    <row r="1381" spans="3:4" x14ac:dyDescent="0.2">
      <c r="C1381" s="23"/>
      <c r="D1381" s="23"/>
    </row>
    <row r="1382" spans="3:4" x14ac:dyDescent="0.2">
      <c r="C1382" s="23"/>
      <c r="D1382" s="23"/>
    </row>
    <row r="1383" spans="3:4" x14ac:dyDescent="0.2">
      <c r="C1383" s="23"/>
      <c r="D1383" s="23"/>
    </row>
    <row r="1384" spans="3:4" x14ac:dyDescent="0.2">
      <c r="C1384" s="23"/>
      <c r="D1384" s="23"/>
    </row>
    <row r="1385" spans="3:4" x14ac:dyDescent="0.2">
      <c r="C1385" s="23"/>
      <c r="D1385" s="23"/>
    </row>
    <row r="1386" spans="3:4" x14ac:dyDescent="0.2">
      <c r="C1386" s="23"/>
      <c r="D1386" s="23"/>
    </row>
    <row r="1387" spans="3:4" x14ac:dyDescent="0.2">
      <c r="C1387" s="23"/>
      <c r="D1387" s="23"/>
    </row>
    <row r="1388" spans="3:4" x14ac:dyDescent="0.2">
      <c r="C1388" s="23"/>
      <c r="D1388" s="23"/>
    </row>
    <row r="1389" spans="3:4" x14ac:dyDescent="0.2">
      <c r="C1389" s="23"/>
      <c r="D1389" s="23"/>
    </row>
    <row r="1390" spans="3:4" x14ac:dyDescent="0.2">
      <c r="C1390" s="23"/>
      <c r="D1390" s="23"/>
    </row>
    <row r="1391" spans="3:4" x14ac:dyDescent="0.2">
      <c r="C1391" s="23"/>
      <c r="D1391" s="23"/>
    </row>
    <row r="1392" spans="3:4" x14ac:dyDescent="0.2">
      <c r="C1392" s="23"/>
      <c r="D1392" s="23"/>
    </row>
    <row r="1393" spans="3:4" x14ac:dyDescent="0.2">
      <c r="C1393" s="23"/>
      <c r="D1393" s="23"/>
    </row>
    <row r="1394" spans="3:4" x14ac:dyDescent="0.2">
      <c r="C1394" s="23"/>
      <c r="D1394" s="23"/>
    </row>
    <row r="1395" spans="3:4" x14ac:dyDescent="0.2">
      <c r="C1395" s="23"/>
      <c r="D1395" s="23"/>
    </row>
    <row r="1396" spans="3:4" x14ac:dyDescent="0.2">
      <c r="C1396" s="23"/>
      <c r="D1396" s="23"/>
    </row>
    <row r="1397" spans="3:4" x14ac:dyDescent="0.2">
      <c r="C1397" s="23"/>
      <c r="D1397" s="23"/>
    </row>
    <row r="1398" spans="3:4" x14ac:dyDescent="0.2">
      <c r="C1398" s="23"/>
      <c r="D1398" s="23"/>
    </row>
    <row r="1399" spans="3:4" x14ac:dyDescent="0.2">
      <c r="C1399" s="23"/>
      <c r="D1399" s="23"/>
    </row>
    <row r="1400" spans="3:4" x14ac:dyDescent="0.2">
      <c r="C1400" s="23"/>
      <c r="D1400" s="23"/>
    </row>
    <row r="1401" spans="3:4" x14ac:dyDescent="0.2">
      <c r="C1401" s="23"/>
      <c r="D1401" s="23"/>
    </row>
    <row r="1402" spans="3:4" x14ac:dyDescent="0.2">
      <c r="C1402" s="23"/>
      <c r="D1402" s="23"/>
    </row>
    <row r="1403" spans="3:4" x14ac:dyDescent="0.2">
      <c r="C1403" s="23"/>
      <c r="D1403" s="23"/>
    </row>
    <row r="1404" spans="3:4" x14ac:dyDescent="0.2">
      <c r="C1404" s="23"/>
      <c r="D1404" s="23"/>
    </row>
    <row r="1405" spans="3:4" x14ac:dyDescent="0.2">
      <c r="C1405" s="23"/>
      <c r="D1405" s="23"/>
    </row>
    <row r="1406" spans="3:4" x14ac:dyDescent="0.2">
      <c r="C1406" s="23"/>
      <c r="D1406" s="23"/>
    </row>
    <row r="1407" spans="3:4" x14ac:dyDescent="0.2">
      <c r="C1407" s="23"/>
      <c r="D1407" s="23"/>
    </row>
    <row r="1408" spans="3:4" x14ac:dyDescent="0.2">
      <c r="C1408" s="23"/>
      <c r="D1408" s="23"/>
    </row>
    <row r="1409" spans="3:4" x14ac:dyDescent="0.2">
      <c r="C1409" s="23"/>
      <c r="D1409" s="23"/>
    </row>
    <row r="1410" spans="3:4" x14ac:dyDescent="0.2">
      <c r="C1410" s="23"/>
      <c r="D1410" s="23"/>
    </row>
    <row r="1411" spans="3:4" x14ac:dyDescent="0.2">
      <c r="C1411" s="23"/>
      <c r="D1411" s="23"/>
    </row>
    <row r="1412" spans="3:4" x14ac:dyDescent="0.2">
      <c r="C1412" s="23"/>
      <c r="D1412" s="23"/>
    </row>
    <row r="1413" spans="3:4" x14ac:dyDescent="0.2">
      <c r="C1413" s="23"/>
      <c r="D1413" s="23"/>
    </row>
    <row r="1414" spans="3:4" x14ac:dyDescent="0.2">
      <c r="C1414" s="23"/>
      <c r="D1414" s="23"/>
    </row>
    <row r="1415" spans="3:4" x14ac:dyDescent="0.2">
      <c r="C1415" s="23"/>
      <c r="D1415" s="23"/>
    </row>
    <row r="1416" spans="3:4" x14ac:dyDescent="0.2">
      <c r="C1416" s="23"/>
      <c r="D1416" s="23"/>
    </row>
    <row r="1417" spans="3:4" x14ac:dyDescent="0.2">
      <c r="C1417" s="23"/>
      <c r="D1417" s="23"/>
    </row>
    <row r="1418" spans="3:4" x14ac:dyDescent="0.2">
      <c r="C1418" s="23"/>
      <c r="D1418" s="23"/>
    </row>
    <row r="1419" spans="3:4" x14ac:dyDescent="0.2">
      <c r="C1419" s="23"/>
      <c r="D1419" s="23"/>
    </row>
    <row r="1420" spans="3:4" x14ac:dyDescent="0.2">
      <c r="C1420" s="23"/>
      <c r="D1420" s="23"/>
    </row>
    <row r="1421" spans="3:4" x14ac:dyDescent="0.2">
      <c r="C1421" s="23"/>
      <c r="D1421" s="23"/>
    </row>
    <row r="1422" spans="3:4" x14ac:dyDescent="0.2">
      <c r="C1422" s="23"/>
      <c r="D1422" s="23"/>
    </row>
    <row r="1423" spans="3:4" x14ac:dyDescent="0.2">
      <c r="C1423" s="23"/>
      <c r="D1423" s="23"/>
    </row>
    <row r="1424" spans="3:4" x14ac:dyDescent="0.2">
      <c r="C1424" s="23"/>
      <c r="D1424" s="23"/>
    </row>
    <row r="1425" spans="3:4" x14ac:dyDescent="0.2">
      <c r="C1425" s="23"/>
      <c r="D1425" s="23"/>
    </row>
    <row r="1426" spans="3:4" x14ac:dyDescent="0.2">
      <c r="C1426" s="23"/>
      <c r="D1426" s="23"/>
    </row>
    <row r="1427" spans="3:4" x14ac:dyDescent="0.2">
      <c r="C1427" s="23"/>
      <c r="D1427" s="23"/>
    </row>
    <row r="1428" spans="3:4" x14ac:dyDescent="0.2">
      <c r="C1428" s="23"/>
      <c r="D1428" s="23"/>
    </row>
    <row r="1429" spans="3:4" x14ac:dyDescent="0.2">
      <c r="C1429" s="23"/>
      <c r="D1429" s="23"/>
    </row>
    <row r="1430" spans="3:4" x14ac:dyDescent="0.2">
      <c r="C1430" s="23"/>
      <c r="D1430" s="23"/>
    </row>
    <row r="1431" spans="3:4" x14ac:dyDescent="0.2">
      <c r="C1431" s="23"/>
      <c r="D1431" s="23"/>
    </row>
    <row r="1432" spans="3:4" x14ac:dyDescent="0.2">
      <c r="C1432" s="23"/>
      <c r="D1432" s="23"/>
    </row>
    <row r="1433" spans="3:4" x14ac:dyDescent="0.2">
      <c r="C1433" s="23"/>
      <c r="D1433" s="23"/>
    </row>
    <row r="1434" spans="3:4" x14ac:dyDescent="0.2">
      <c r="C1434" s="23"/>
      <c r="D1434" s="23"/>
    </row>
    <row r="1435" spans="3:4" x14ac:dyDescent="0.2">
      <c r="C1435" s="23"/>
      <c r="D1435" s="23"/>
    </row>
    <row r="1436" spans="3:4" x14ac:dyDescent="0.2">
      <c r="C1436" s="23"/>
      <c r="D1436" s="23"/>
    </row>
    <row r="1437" spans="3:4" x14ac:dyDescent="0.2">
      <c r="C1437" s="23"/>
      <c r="D1437" s="23"/>
    </row>
    <row r="1438" spans="3:4" x14ac:dyDescent="0.2">
      <c r="C1438" s="23"/>
      <c r="D1438" s="23"/>
    </row>
    <row r="1439" spans="3:4" x14ac:dyDescent="0.2">
      <c r="C1439" s="23"/>
      <c r="D1439" s="23"/>
    </row>
    <row r="1440" spans="3:4" x14ac:dyDescent="0.2">
      <c r="C1440" s="23"/>
      <c r="D1440" s="23"/>
    </row>
    <row r="1441" spans="3:4" x14ac:dyDescent="0.2">
      <c r="C1441" s="23"/>
      <c r="D1441" s="23"/>
    </row>
    <row r="1442" spans="3:4" x14ac:dyDescent="0.2">
      <c r="C1442" s="23"/>
      <c r="D1442" s="23"/>
    </row>
    <row r="1443" spans="3:4" x14ac:dyDescent="0.2">
      <c r="C1443" s="23"/>
      <c r="D1443" s="23"/>
    </row>
    <row r="1444" spans="3:4" x14ac:dyDescent="0.2">
      <c r="C1444" s="23"/>
      <c r="D1444" s="23"/>
    </row>
    <row r="1445" spans="3:4" x14ac:dyDescent="0.2">
      <c r="C1445" s="23"/>
      <c r="D1445" s="23"/>
    </row>
    <row r="1446" spans="3:4" x14ac:dyDescent="0.2">
      <c r="C1446" s="23"/>
      <c r="D1446" s="23"/>
    </row>
    <row r="1447" spans="3:4" x14ac:dyDescent="0.2">
      <c r="C1447" s="23"/>
      <c r="D1447" s="23"/>
    </row>
    <row r="1448" spans="3:4" x14ac:dyDescent="0.2">
      <c r="C1448" s="23"/>
      <c r="D1448" s="23"/>
    </row>
    <row r="1449" spans="3:4" x14ac:dyDescent="0.2">
      <c r="C1449" s="23"/>
      <c r="D1449" s="23"/>
    </row>
    <row r="1450" spans="3:4" x14ac:dyDescent="0.2">
      <c r="C1450" s="23"/>
      <c r="D1450" s="23"/>
    </row>
    <row r="1451" spans="3:4" x14ac:dyDescent="0.2">
      <c r="C1451" s="23"/>
      <c r="D1451" s="23"/>
    </row>
    <row r="1452" spans="3:4" x14ac:dyDescent="0.2">
      <c r="C1452" s="23"/>
      <c r="D1452" s="23"/>
    </row>
    <row r="1453" spans="3:4" x14ac:dyDescent="0.2">
      <c r="C1453" s="23"/>
      <c r="D1453" s="23"/>
    </row>
    <row r="1454" spans="3:4" x14ac:dyDescent="0.2">
      <c r="C1454" s="23"/>
      <c r="D1454" s="23"/>
    </row>
    <row r="1455" spans="3:4" x14ac:dyDescent="0.2">
      <c r="C1455" s="23"/>
      <c r="D1455" s="23"/>
    </row>
    <row r="1456" spans="3:4" x14ac:dyDescent="0.2">
      <c r="C1456" s="23"/>
      <c r="D1456" s="23"/>
    </row>
    <row r="1457" spans="3:4" x14ac:dyDescent="0.2">
      <c r="C1457" s="23"/>
      <c r="D1457" s="23"/>
    </row>
    <row r="1458" spans="3:4" x14ac:dyDescent="0.2">
      <c r="C1458" s="23"/>
      <c r="D1458" s="23"/>
    </row>
    <row r="1459" spans="3:4" x14ac:dyDescent="0.2">
      <c r="C1459" s="23"/>
      <c r="D1459" s="23"/>
    </row>
    <row r="1460" spans="3:4" x14ac:dyDescent="0.2">
      <c r="C1460" s="23"/>
      <c r="D1460" s="23"/>
    </row>
    <row r="1461" spans="3:4" x14ac:dyDescent="0.2">
      <c r="C1461" s="23"/>
      <c r="D1461" s="23"/>
    </row>
    <row r="1462" spans="3:4" x14ac:dyDescent="0.2">
      <c r="C1462" s="23"/>
      <c r="D1462" s="23"/>
    </row>
    <row r="1463" spans="3:4" x14ac:dyDescent="0.2">
      <c r="C1463" s="23"/>
      <c r="D1463" s="23"/>
    </row>
    <row r="1464" spans="3:4" x14ac:dyDescent="0.2">
      <c r="C1464" s="23"/>
      <c r="D1464" s="23"/>
    </row>
    <row r="1465" spans="3:4" x14ac:dyDescent="0.2">
      <c r="C1465" s="23"/>
      <c r="D1465" s="23"/>
    </row>
    <row r="1466" spans="3:4" x14ac:dyDescent="0.2">
      <c r="C1466" s="23"/>
      <c r="D1466" s="23"/>
    </row>
    <row r="1467" spans="3:4" x14ac:dyDescent="0.2">
      <c r="C1467" s="23"/>
      <c r="D1467" s="23"/>
    </row>
    <row r="1468" spans="3:4" x14ac:dyDescent="0.2">
      <c r="C1468" s="23"/>
      <c r="D1468" s="23"/>
    </row>
    <row r="1469" spans="3:4" x14ac:dyDescent="0.2">
      <c r="C1469" s="23"/>
      <c r="D1469" s="23"/>
    </row>
    <row r="1470" spans="3:4" x14ac:dyDescent="0.2">
      <c r="C1470" s="23"/>
      <c r="D1470" s="23"/>
    </row>
    <row r="1471" spans="3:4" x14ac:dyDescent="0.2">
      <c r="C1471" s="23"/>
      <c r="D1471" s="23"/>
    </row>
    <row r="1472" spans="3:4" x14ac:dyDescent="0.2">
      <c r="C1472" s="23"/>
      <c r="D1472" s="23"/>
    </row>
    <row r="1473" spans="3:4" x14ac:dyDescent="0.2">
      <c r="C1473" s="23"/>
      <c r="D1473" s="23"/>
    </row>
    <row r="1474" spans="3:4" x14ac:dyDescent="0.2">
      <c r="C1474" s="23"/>
      <c r="D1474" s="23"/>
    </row>
    <row r="1475" spans="3:4" x14ac:dyDescent="0.2">
      <c r="C1475" s="23"/>
      <c r="D1475" s="23"/>
    </row>
    <row r="1476" spans="3:4" x14ac:dyDescent="0.2">
      <c r="C1476" s="23"/>
      <c r="D1476" s="23"/>
    </row>
    <row r="1477" spans="3:4" x14ac:dyDescent="0.2">
      <c r="C1477" s="23"/>
      <c r="D1477" s="23"/>
    </row>
    <row r="1478" spans="3:4" x14ac:dyDescent="0.2">
      <c r="C1478" s="23"/>
      <c r="D1478" s="23"/>
    </row>
    <row r="1479" spans="3:4" x14ac:dyDescent="0.2">
      <c r="C1479" s="23"/>
      <c r="D1479" s="23"/>
    </row>
    <row r="1480" spans="3:4" x14ac:dyDescent="0.2">
      <c r="C1480" s="23"/>
      <c r="D1480" s="23"/>
    </row>
    <row r="1481" spans="3:4" x14ac:dyDescent="0.2">
      <c r="C1481" s="23"/>
      <c r="D1481" s="23"/>
    </row>
    <row r="1482" spans="3:4" x14ac:dyDescent="0.2">
      <c r="C1482" s="23"/>
      <c r="D1482" s="23"/>
    </row>
    <row r="1483" spans="3:4" x14ac:dyDescent="0.2">
      <c r="C1483" s="23"/>
      <c r="D1483" s="23"/>
    </row>
    <row r="1484" spans="3:4" x14ac:dyDescent="0.2">
      <c r="C1484" s="23"/>
      <c r="D1484" s="23"/>
    </row>
    <row r="1485" spans="3:4" x14ac:dyDescent="0.2">
      <c r="C1485" s="23"/>
      <c r="D1485" s="23"/>
    </row>
    <row r="1486" spans="3:4" x14ac:dyDescent="0.2">
      <c r="C1486" s="23"/>
      <c r="D1486" s="23"/>
    </row>
    <row r="1487" spans="3:4" x14ac:dyDescent="0.2">
      <c r="C1487" s="23"/>
      <c r="D1487" s="23"/>
    </row>
    <row r="1488" spans="3:4" x14ac:dyDescent="0.2">
      <c r="C1488" s="23"/>
      <c r="D1488" s="23"/>
    </row>
    <row r="1489" spans="3:4" x14ac:dyDescent="0.2">
      <c r="C1489" s="23"/>
      <c r="D1489" s="23"/>
    </row>
    <row r="1490" spans="3:4" x14ac:dyDescent="0.2">
      <c r="C1490" s="23"/>
      <c r="D1490" s="23"/>
    </row>
    <row r="1491" spans="3:4" x14ac:dyDescent="0.2">
      <c r="C1491" s="23"/>
      <c r="D1491" s="23"/>
    </row>
    <row r="1492" spans="3:4" x14ac:dyDescent="0.2">
      <c r="C1492" s="23"/>
      <c r="D1492" s="23"/>
    </row>
    <row r="1493" spans="3:4" x14ac:dyDescent="0.2">
      <c r="C1493" s="23"/>
      <c r="D1493" s="23"/>
    </row>
    <row r="1494" spans="3:4" x14ac:dyDescent="0.2">
      <c r="C1494" s="23"/>
      <c r="D1494" s="23"/>
    </row>
    <row r="1495" spans="3:4" x14ac:dyDescent="0.2">
      <c r="C1495" s="23"/>
      <c r="D1495" s="23"/>
    </row>
    <row r="1496" spans="3:4" x14ac:dyDescent="0.2">
      <c r="C1496" s="23"/>
      <c r="D1496" s="23"/>
    </row>
    <row r="1497" spans="3:4" x14ac:dyDescent="0.2">
      <c r="C1497" s="23"/>
      <c r="D1497" s="23"/>
    </row>
    <row r="1498" spans="3:4" x14ac:dyDescent="0.2">
      <c r="C1498" s="23"/>
      <c r="D1498" s="23"/>
    </row>
    <row r="1499" spans="3:4" x14ac:dyDescent="0.2">
      <c r="C1499" s="23"/>
      <c r="D1499" s="23"/>
    </row>
    <row r="1500" spans="3:4" x14ac:dyDescent="0.2">
      <c r="C1500" s="23"/>
      <c r="D1500" s="23"/>
    </row>
    <row r="1501" spans="3:4" x14ac:dyDescent="0.2">
      <c r="C1501" s="23"/>
      <c r="D1501" s="23"/>
    </row>
    <row r="1502" spans="3:4" x14ac:dyDescent="0.2">
      <c r="C1502" s="23"/>
      <c r="D1502" s="23"/>
    </row>
    <row r="1503" spans="3:4" x14ac:dyDescent="0.2">
      <c r="C1503" s="23"/>
      <c r="D1503" s="23"/>
    </row>
    <row r="1504" spans="3:4" x14ac:dyDescent="0.2">
      <c r="C1504" s="23"/>
      <c r="D1504" s="23"/>
    </row>
    <row r="1505" spans="3:4" x14ac:dyDescent="0.2">
      <c r="C1505" s="23"/>
      <c r="D1505" s="23"/>
    </row>
    <row r="1506" spans="3:4" x14ac:dyDescent="0.2">
      <c r="C1506" s="23"/>
      <c r="D1506" s="23"/>
    </row>
    <row r="1507" spans="3:4" x14ac:dyDescent="0.2">
      <c r="C1507" s="23"/>
      <c r="D1507" s="23"/>
    </row>
    <row r="1508" spans="3:4" x14ac:dyDescent="0.2">
      <c r="C1508" s="23"/>
      <c r="D1508" s="23"/>
    </row>
    <row r="1509" spans="3:4" x14ac:dyDescent="0.2">
      <c r="C1509" s="23"/>
      <c r="D1509" s="23"/>
    </row>
    <row r="1510" spans="3:4" x14ac:dyDescent="0.2">
      <c r="C1510" s="23"/>
      <c r="D1510" s="23"/>
    </row>
    <row r="1511" spans="3:4" x14ac:dyDescent="0.2">
      <c r="C1511" s="23"/>
      <c r="D1511" s="23"/>
    </row>
    <row r="1512" spans="3:4" x14ac:dyDescent="0.2">
      <c r="C1512" s="23"/>
      <c r="D1512" s="23"/>
    </row>
    <row r="1513" spans="3:4" x14ac:dyDescent="0.2">
      <c r="C1513" s="23"/>
      <c r="D1513" s="23"/>
    </row>
    <row r="1514" spans="3:4" x14ac:dyDescent="0.2">
      <c r="C1514" s="23"/>
      <c r="D1514" s="23"/>
    </row>
    <row r="1515" spans="3:4" x14ac:dyDescent="0.2">
      <c r="C1515" s="23"/>
      <c r="D1515" s="23"/>
    </row>
    <row r="1516" spans="3:4" x14ac:dyDescent="0.2">
      <c r="C1516" s="23"/>
      <c r="D1516" s="23"/>
    </row>
    <row r="1517" spans="3:4" x14ac:dyDescent="0.2">
      <c r="C1517" s="23"/>
      <c r="D1517" s="23"/>
    </row>
    <row r="1518" spans="3:4" x14ac:dyDescent="0.2">
      <c r="C1518" s="23"/>
      <c r="D1518" s="23"/>
    </row>
    <row r="1519" spans="3:4" x14ac:dyDescent="0.2">
      <c r="C1519" s="23"/>
      <c r="D1519" s="23"/>
    </row>
    <row r="1520" spans="3:4" x14ac:dyDescent="0.2">
      <c r="C1520" s="23"/>
      <c r="D1520" s="23"/>
    </row>
    <row r="1521" spans="3:4" x14ac:dyDescent="0.2">
      <c r="C1521" s="23"/>
      <c r="D1521" s="23"/>
    </row>
    <row r="1522" spans="3:4" x14ac:dyDescent="0.2">
      <c r="C1522" s="23"/>
      <c r="D1522" s="23"/>
    </row>
    <row r="1523" spans="3:4" x14ac:dyDescent="0.2">
      <c r="C1523" s="23"/>
      <c r="D1523" s="23"/>
    </row>
    <row r="1524" spans="3:4" x14ac:dyDescent="0.2">
      <c r="C1524" s="23"/>
      <c r="D1524" s="23"/>
    </row>
    <row r="1525" spans="3:4" x14ac:dyDescent="0.2">
      <c r="C1525" s="23"/>
      <c r="D1525" s="23"/>
    </row>
    <row r="1526" spans="3:4" x14ac:dyDescent="0.2">
      <c r="C1526" s="23"/>
      <c r="D1526" s="23"/>
    </row>
    <row r="1527" spans="3:4" x14ac:dyDescent="0.2">
      <c r="C1527" s="23"/>
      <c r="D1527" s="23"/>
    </row>
    <row r="1528" spans="3:4" x14ac:dyDescent="0.2">
      <c r="C1528" s="23"/>
      <c r="D1528" s="23"/>
    </row>
    <row r="1529" spans="3:4" x14ac:dyDescent="0.2">
      <c r="C1529" s="23"/>
      <c r="D1529" s="23"/>
    </row>
    <row r="1530" spans="3:4" x14ac:dyDescent="0.2">
      <c r="C1530" s="23"/>
      <c r="D1530" s="23"/>
    </row>
    <row r="1531" spans="3:4" x14ac:dyDescent="0.2">
      <c r="C1531" s="23"/>
      <c r="D1531" s="23"/>
    </row>
  </sheetData>
  <sheetProtection sheet="1" objects="1" scenarios="1"/>
  <phoneticPr fontId="1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7"/>
  </sheetPr>
  <dimension ref="A1:Y336"/>
  <sheetViews>
    <sheetView workbookViewId="0">
      <selection activeCell="O48" sqref="O47:O48"/>
    </sheetView>
  </sheetViews>
  <sheetFormatPr defaultRowHeight="12.75" x14ac:dyDescent="0.2"/>
  <cols>
    <col min="5" max="5" width="10.28515625" customWidth="1"/>
    <col min="6" max="6" width="13.140625" bestFit="1" customWidth="1"/>
  </cols>
  <sheetData>
    <row r="1" spans="1:21" ht="18.75" thickBot="1" x14ac:dyDescent="0.25">
      <c r="A1" s="42" t="s">
        <v>77</v>
      </c>
      <c r="B1" s="31"/>
      <c r="C1" s="31"/>
      <c r="D1" s="43" t="s">
        <v>78</v>
      </c>
      <c r="E1" s="31"/>
      <c r="F1" s="31"/>
      <c r="G1" s="31"/>
      <c r="H1" s="31"/>
      <c r="K1" s="44" t="s">
        <v>79</v>
      </c>
      <c r="L1" s="31" t="s">
        <v>80</v>
      </c>
      <c r="M1" s="31">
        <f ca="1">F18*H18-G18*G18</f>
        <v>14980.24344291538</v>
      </c>
      <c r="N1" s="31"/>
      <c r="O1" s="31"/>
      <c r="P1" s="31"/>
      <c r="Q1" s="31"/>
      <c r="R1" s="31">
        <v>1</v>
      </c>
      <c r="S1" s="31" t="s">
        <v>81</v>
      </c>
      <c r="T1" s="74" t="s">
        <v>135</v>
      </c>
      <c r="U1" s="75" t="s">
        <v>142</v>
      </c>
    </row>
    <row r="2" spans="1:21" x14ac:dyDescent="0.2">
      <c r="A2" s="31"/>
      <c r="B2" s="31"/>
      <c r="C2" s="31"/>
      <c r="D2" s="31"/>
      <c r="E2" s="31"/>
      <c r="F2" s="31"/>
      <c r="G2" s="31"/>
      <c r="H2" s="31"/>
      <c r="K2" s="44" t="s">
        <v>82</v>
      </c>
      <c r="L2" s="31" t="s">
        <v>83</v>
      </c>
      <c r="M2" s="31">
        <f ca="1">+D18*H18-F18*G18</f>
        <v>-18482.678434065849</v>
      </c>
      <c r="N2" s="31"/>
      <c r="O2" s="31"/>
      <c r="P2" s="31"/>
      <c r="Q2" s="31"/>
      <c r="R2" s="31">
        <v>2</v>
      </c>
      <c r="S2" s="31" t="s">
        <v>43</v>
      </c>
      <c r="T2" s="31">
        <v>-3.8</v>
      </c>
      <c r="U2">
        <f ca="1">+E$4+E$5*T2+E$6*T2^2</f>
        <v>3.5739528348728067E-2</v>
      </c>
    </row>
    <row r="3" spans="1:21" ht="13.5" thickBot="1" x14ac:dyDescent="0.25">
      <c r="A3" s="31" t="s">
        <v>84</v>
      </c>
      <c r="B3" s="31" t="s">
        <v>85</v>
      </c>
      <c r="C3" s="31"/>
      <c r="D3" s="31"/>
      <c r="E3" s="45" t="s">
        <v>86</v>
      </c>
      <c r="F3" s="45" t="s">
        <v>87</v>
      </c>
      <c r="G3" s="45" t="s">
        <v>88</v>
      </c>
      <c r="H3" s="45" t="s">
        <v>89</v>
      </c>
      <c r="K3" s="44" t="s">
        <v>90</v>
      </c>
      <c r="L3" s="31" t="s">
        <v>91</v>
      </c>
      <c r="M3" s="31">
        <f ca="1">+D18*G18-F18*F18</f>
        <v>4837.3465882398923</v>
      </c>
      <c r="N3" s="31"/>
      <c r="O3" s="31"/>
      <c r="P3" s="31"/>
      <c r="Q3" s="31"/>
      <c r="R3" s="31">
        <v>3</v>
      </c>
      <c r="S3" s="31" t="s">
        <v>92</v>
      </c>
      <c r="T3" s="31">
        <v>-3.6</v>
      </c>
      <c r="U3">
        <f t="shared" ref="U3:U20" ca="1" si="0">+E$4+E$5*T3+E$6*T3^2</f>
        <v>7.3989216856033546E-2</v>
      </c>
    </row>
    <row r="4" spans="1:21" x14ac:dyDescent="0.2">
      <c r="A4" s="31" t="s">
        <v>93</v>
      </c>
      <c r="B4" s="31" t="s">
        <v>94</v>
      </c>
      <c r="C4" s="31"/>
      <c r="D4" s="46" t="s">
        <v>95</v>
      </c>
      <c r="E4" s="47">
        <f ca="1">(E18*M1-I18*M2+J18*M3)/M7</f>
        <v>9.5033943265260823E-3</v>
      </c>
      <c r="F4" s="48">
        <f ca="1">+E7/M7*M18</f>
        <v>4.7320101133479014E-3</v>
      </c>
      <c r="G4" s="49">
        <f>+B18</f>
        <v>1</v>
      </c>
      <c r="H4" s="50">
        <f ca="1">ABS(F4/E4)</f>
        <v>0.49792841912702823</v>
      </c>
      <c r="K4" s="44" t="s">
        <v>96</v>
      </c>
      <c r="L4" s="31" t="s">
        <v>97</v>
      </c>
      <c r="M4" s="31">
        <f ca="1">+D17*H18-F18*F18</f>
        <v>33338.181763705245</v>
      </c>
      <c r="N4" s="31"/>
      <c r="O4" s="31"/>
      <c r="P4" s="31"/>
      <c r="Q4" s="31"/>
      <c r="R4" s="31">
        <v>4</v>
      </c>
      <c r="S4" s="31" t="s">
        <v>98</v>
      </c>
      <c r="T4" s="31">
        <v>-3.4</v>
      </c>
      <c r="U4">
        <f t="shared" ca="1" si="0"/>
        <v>0.107835512289298</v>
      </c>
    </row>
    <row r="5" spans="1:21" x14ac:dyDescent="0.2">
      <c r="A5" s="31" t="s">
        <v>99</v>
      </c>
      <c r="B5" s="51">
        <v>40323</v>
      </c>
      <c r="C5" s="31"/>
      <c r="D5" s="52" t="s">
        <v>100</v>
      </c>
      <c r="E5" s="53">
        <f ca="1">+(-E18*M2+I18*M4-J18*M5)/M7</f>
        <v>-0.21606541681226202</v>
      </c>
      <c r="F5" s="54">
        <f ca="1">N18*E7/M7</f>
        <v>7.0592275870697517E-3</v>
      </c>
      <c r="G5" s="55">
        <f>+B18/A18</f>
        <v>1E-4</v>
      </c>
      <c r="H5" s="50">
        <f ca="1">ABS(F5/E5)</f>
        <v>3.2671714387330547E-2</v>
      </c>
      <c r="K5" s="44" t="s">
        <v>101</v>
      </c>
      <c r="L5" s="31" t="s">
        <v>102</v>
      </c>
      <c r="M5" s="31">
        <f ca="1">+D17*G18-D18*F18</f>
        <v>-10496.696467064859</v>
      </c>
      <c r="N5" s="31"/>
      <c r="O5" s="31"/>
      <c r="P5" s="31"/>
      <c r="Q5" s="31"/>
      <c r="R5" s="31">
        <v>5</v>
      </c>
      <c r="S5" s="31" t="s">
        <v>103</v>
      </c>
      <c r="T5" s="31">
        <v>-3.2</v>
      </c>
      <c r="U5">
        <f t="shared" ca="1" si="0"/>
        <v>0.13727841464852131</v>
      </c>
    </row>
    <row r="6" spans="1:21" ht="13.5" thickBot="1" x14ac:dyDescent="0.25">
      <c r="A6" s="31"/>
      <c r="B6" s="31"/>
      <c r="D6" s="56" t="s">
        <v>104</v>
      </c>
      <c r="E6" s="57">
        <f ca="1">+(E18*M3-I18*M5+J18*M6)/M7</f>
        <v>-5.5042413425512027E-2</v>
      </c>
      <c r="F6" s="58">
        <f ca="1">O18*E7/M7</f>
        <v>2.3667793213629071E-3</v>
      </c>
      <c r="G6" s="59">
        <f>+B18/A18^2</f>
        <v>1E-8</v>
      </c>
      <c r="H6" s="50">
        <f ca="1">ABS(F6/E6)</f>
        <v>4.2999192333123798E-2</v>
      </c>
      <c r="K6" s="60" t="s">
        <v>105</v>
      </c>
      <c r="L6" s="61" t="s">
        <v>106</v>
      </c>
      <c r="M6" s="61">
        <f ca="1">+D17*F18-D18*D18</f>
        <v>3747.5123709875115</v>
      </c>
      <c r="N6" s="31"/>
      <c r="O6" s="31"/>
      <c r="P6" s="31"/>
      <c r="Q6" s="31"/>
      <c r="R6" s="31">
        <v>6</v>
      </c>
      <c r="S6" s="31" t="s">
        <v>107</v>
      </c>
      <c r="T6" s="31">
        <v>-3</v>
      </c>
      <c r="U6">
        <f t="shared" ca="1" si="0"/>
        <v>0.16231792393370387</v>
      </c>
    </row>
    <row r="7" spans="1:21" x14ac:dyDescent="0.2">
      <c r="B7" s="31"/>
      <c r="C7" s="31"/>
      <c r="D7" s="43" t="s">
        <v>108</v>
      </c>
      <c r="E7" s="62">
        <f ca="1">SQRT(L18/(D17-3))</f>
        <v>1.7035046647488759E-2</v>
      </c>
      <c r="F7" s="31"/>
      <c r="G7" s="63">
        <f>+B21</f>
        <v>6.2844999998560525E-2</v>
      </c>
      <c r="H7" s="31"/>
      <c r="K7" s="44" t="s">
        <v>109</v>
      </c>
      <c r="L7" s="31" t="s">
        <v>110</v>
      </c>
      <c r="M7" s="31">
        <f ca="1">+D17*M1-D18*M2+F18*M3</f>
        <v>194139.62978978688</v>
      </c>
      <c r="N7" s="31"/>
      <c r="O7" s="31"/>
      <c r="P7" s="31"/>
      <c r="Q7" s="31"/>
      <c r="R7" s="31">
        <v>7</v>
      </c>
      <c r="S7" s="31" t="s">
        <v>111</v>
      </c>
      <c r="T7" s="31">
        <v>-2.8</v>
      </c>
      <c r="U7">
        <f t="shared" ca="1" si="0"/>
        <v>0.18295404014484545</v>
      </c>
    </row>
    <row r="8" spans="1:21" x14ac:dyDescent="0.2">
      <c r="B8" s="31"/>
      <c r="C8" s="31"/>
      <c r="D8" s="43" t="s">
        <v>112</v>
      </c>
      <c r="E8" s="31"/>
      <c r="F8" s="64">
        <f ca="1">CORREL(INDIRECT(E12):INDIRECT(E13),INDIRECT(K12):INDIRECT(K13))</f>
        <v>0.97071206063920712</v>
      </c>
      <c r="G8" s="62"/>
      <c r="H8" s="31"/>
      <c r="I8" s="63"/>
      <c r="J8" s="31"/>
      <c r="K8" s="31"/>
      <c r="L8" s="31"/>
      <c r="M8" s="31"/>
      <c r="N8" s="31"/>
      <c r="O8" s="31"/>
      <c r="P8" s="31"/>
      <c r="Q8" s="31"/>
      <c r="R8" s="31">
        <v>8</v>
      </c>
      <c r="S8" s="31" t="s">
        <v>113</v>
      </c>
      <c r="T8" s="31">
        <v>-2.6</v>
      </c>
      <c r="U8">
        <f t="shared" ca="1" si="0"/>
        <v>0.19918676328194612</v>
      </c>
    </row>
    <row r="9" spans="1:21" x14ac:dyDescent="0.2">
      <c r="A9" s="31"/>
      <c r="B9" s="31"/>
      <c r="C9" s="31"/>
      <c r="D9" s="31"/>
      <c r="E9" s="65">
        <f ca="1">E6*G6</f>
        <v>-5.504241342551203E-10</v>
      </c>
      <c r="F9" s="66">
        <f ca="1">H6</f>
        <v>4.2999192333123798E-2</v>
      </c>
      <c r="G9" s="67">
        <f ca="1">F8</f>
        <v>0.97071206063920712</v>
      </c>
      <c r="I9" s="63"/>
      <c r="J9" s="31"/>
      <c r="K9" s="31"/>
      <c r="L9" s="31"/>
      <c r="M9" s="31"/>
      <c r="N9" s="31"/>
      <c r="O9" s="31"/>
      <c r="P9" s="31"/>
      <c r="Q9" s="31"/>
      <c r="R9" s="31">
        <v>9</v>
      </c>
      <c r="S9" s="31" t="s">
        <v>61</v>
      </c>
      <c r="T9" s="31">
        <v>-2.4</v>
      </c>
      <c r="U9">
        <f t="shared" ca="1" si="0"/>
        <v>0.21101609334500576</v>
      </c>
    </row>
    <row r="10" spans="1:21" x14ac:dyDescent="0.2">
      <c r="A10" s="106" t="s">
        <v>6</v>
      </c>
      <c r="B10" s="40">
        <f>'A (3)'!C8</f>
        <v>0.98341210000000001</v>
      </c>
      <c r="C10" s="31"/>
      <c r="D10" s="31" t="s">
        <v>177</v>
      </c>
      <c r="E10" s="31">
        <f ca="1">2*E9*365.2422/B10</f>
        <v>-4.0885834479448752E-7</v>
      </c>
      <c r="F10">
        <f ca="1">+F9*E10</f>
        <v>-1.7580578604820814E-8</v>
      </c>
      <c r="G10" s="31" t="s">
        <v>178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>
        <v>10</v>
      </c>
      <c r="S10" s="31" t="s">
        <v>114</v>
      </c>
      <c r="T10" s="31">
        <v>-2.2000000000000002</v>
      </c>
      <c r="U10">
        <f t="shared" ca="1" si="0"/>
        <v>0.21844203033402432</v>
      </c>
    </row>
    <row r="11" spans="1:21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>
        <v>11</v>
      </c>
      <c r="S11" s="31" t="s">
        <v>41</v>
      </c>
      <c r="T11" s="31">
        <v>-2</v>
      </c>
      <c r="U11">
        <f t="shared" ca="1" si="0"/>
        <v>0.22146457424900201</v>
      </c>
    </row>
    <row r="12" spans="1:21" x14ac:dyDescent="0.2">
      <c r="A12" s="68">
        <v>21</v>
      </c>
      <c r="B12" s="31" t="s">
        <v>115</v>
      </c>
      <c r="C12" s="69">
        <v>21</v>
      </c>
      <c r="D12" s="11" t="str">
        <f>D$15&amp;$C12</f>
        <v>D21</v>
      </c>
      <c r="E12" s="11" t="str">
        <f t="shared" ref="E12:O12" si="1">E15&amp;$C12</f>
        <v>E21</v>
      </c>
      <c r="F12" s="11" t="str">
        <f t="shared" si="1"/>
        <v>F21</v>
      </c>
      <c r="G12" s="11" t="str">
        <f t="shared" si="1"/>
        <v>G21</v>
      </c>
      <c r="H12" s="11" t="str">
        <f t="shared" si="1"/>
        <v>H21</v>
      </c>
      <c r="I12" s="11" t="str">
        <f t="shared" si="1"/>
        <v>I21</v>
      </c>
      <c r="J12" s="11" t="str">
        <f t="shared" si="1"/>
        <v>J21</v>
      </c>
      <c r="K12" s="11" t="str">
        <f t="shared" si="1"/>
        <v>K21</v>
      </c>
      <c r="L12" s="11" t="str">
        <f t="shared" si="1"/>
        <v>L21</v>
      </c>
      <c r="M12" s="11" t="str">
        <f t="shared" si="1"/>
        <v>M21</v>
      </c>
      <c r="N12" s="11" t="str">
        <f t="shared" si="1"/>
        <v>N21</v>
      </c>
      <c r="O12" s="11" t="str">
        <f t="shared" si="1"/>
        <v>O21</v>
      </c>
      <c r="P12" s="31"/>
      <c r="Q12" s="31"/>
      <c r="R12" s="31">
        <v>12</v>
      </c>
      <c r="S12" s="31" t="s">
        <v>116</v>
      </c>
      <c r="T12" s="31">
        <v>-1.8</v>
      </c>
      <c r="U12">
        <f t="shared" ca="1" si="0"/>
        <v>0.22008372508993876</v>
      </c>
    </row>
    <row r="13" spans="1:21" x14ac:dyDescent="0.2">
      <c r="A13" s="68">
        <f>20+COUNT(A21:A1443)</f>
        <v>96</v>
      </c>
      <c r="B13" s="31" t="s">
        <v>117</v>
      </c>
      <c r="C13" s="69">
        <v>96</v>
      </c>
      <c r="D13" s="11" t="str">
        <f>D$15&amp;$C13</f>
        <v>D96</v>
      </c>
      <c r="E13" s="11" t="str">
        <f t="shared" ref="E13:O13" si="2">E$15&amp;$C13</f>
        <v>E96</v>
      </c>
      <c r="F13" s="11" t="str">
        <f t="shared" si="2"/>
        <v>F96</v>
      </c>
      <c r="G13" s="11" t="str">
        <f t="shared" si="2"/>
        <v>G96</v>
      </c>
      <c r="H13" s="11" t="str">
        <f t="shared" si="2"/>
        <v>H96</v>
      </c>
      <c r="I13" s="11" t="str">
        <f t="shared" si="2"/>
        <v>I96</v>
      </c>
      <c r="J13" s="11" t="str">
        <f t="shared" si="2"/>
        <v>J96</v>
      </c>
      <c r="K13" s="11" t="str">
        <f t="shared" si="2"/>
        <v>K96</v>
      </c>
      <c r="L13" s="11" t="str">
        <f t="shared" si="2"/>
        <v>L96</v>
      </c>
      <c r="M13" s="11" t="str">
        <f t="shared" si="2"/>
        <v>M96</v>
      </c>
      <c r="N13" s="11" t="str">
        <f t="shared" si="2"/>
        <v>N96</v>
      </c>
      <c r="O13" s="11" t="str">
        <f t="shared" si="2"/>
        <v>O96</v>
      </c>
      <c r="P13" s="31"/>
      <c r="Q13" s="31"/>
      <c r="R13" s="31">
        <v>13</v>
      </c>
      <c r="S13" s="31" t="s">
        <v>118</v>
      </c>
      <c r="T13" s="31">
        <v>-1.6</v>
      </c>
      <c r="U13">
        <f t="shared" ca="1" si="0"/>
        <v>0.21429948285683453</v>
      </c>
    </row>
    <row r="14" spans="1:2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>
        <v>14</v>
      </c>
      <c r="S14" s="31" t="s">
        <v>119</v>
      </c>
      <c r="T14" s="31">
        <v>-1.4</v>
      </c>
      <c r="U14">
        <f t="shared" ca="1" si="0"/>
        <v>0.20411184754968936</v>
      </c>
    </row>
    <row r="15" spans="1:21" x14ac:dyDescent="0.2">
      <c r="A15" s="11"/>
      <c r="B15" s="31"/>
      <c r="C15" s="31"/>
      <c r="D15" s="11" t="str">
        <f t="shared" ref="D15:O15" si="3">VLOOKUP(D16,$R1:$S22,2,FALSE)</f>
        <v>D</v>
      </c>
      <c r="E15" s="11" t="str">
        <f t="shared" si="3"/>
        <v>E</v>
      </c>
      <c r="F15" s="11" t="str">
        <f t="shared" si="3"/>
        <v>F</v>
      </c>
      <c r="G15" s="11" t="str">
        <f t="shared" si="3"/>
        <v>G</v>
      </c>
      <c r="H15" s="11" t="str">
        <f t="shared" si="3"/>
        <v>H</v>
      </c>
      <c r="I15" s="11" t="str">
        <f t="shared" si="3"/>
        <v>I</v>
      </c>
      <c r="J15" s="11" t="str">
        <f t="shared" si="3"/>
        <v>J</v>
      </c>
      <c r="K15" s="11" t="str">
        <f t="shared" si="3"/>
        <v>K</v>
      </c>
      <c r="L15" s="11" t="str">
        <f t="shared" si="3"/>
        <v>L</v>
      </c>
      <c r="M15" s="11" t="str">
        <f t="shared" si="3"/>
        <v>M</v>
      </c>
      <c r="N15" s="11" t="str">
        <f t="shared" si="3"/>
        <v>N</v>
      </c>
      <c r="O15" s="11" t="str">
        <f t="shared" si="3"/>
        <v>O</v>
      </c>
      <c r="P15" s="31"/>
      <c r="Q15" s="31"/>
      <c r="R15" s="31">
        <v>15</v>
      </c>
      <c r="S15" s="31" t="s">
        <v>120</v>
      </c>
      <c r="T15" s="31">
        <v>-1.2</v>
      </c>
      <c r="U15">
        <f t="shared" ca="1" si="0"/>
        <v>0.18952081916850322</v>
      </c>
    </row>
    <row r="16" spans="1:21" x14ac:dyDescent="0.2">
      <c r="A16" s="11"/>
      <c r="B16" s="31"/>
      <c r="C16" s="31"/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31"/>
      <c r="Q16" s="31"/>
      <c r="R16" s="31">
        <v>16</v>
      </c>
      <c r="S16" s="31" t="s">
        <v>121</v>
      </c>
      <c r="T16" s="31">
        <v>-1</v>
      </c>
      <c r="U16">
        <f t="shared" ca="1" si="0"/>
        <v>0.17052639771327607</v>
      </c>
    </row>
    <row r="17" spans="1:25" x14ac:dyDescent="0.2">
      <c r="A17" s="43" t="s">
        <v>122</v>
      </c>
      <c r="B17" s="31"/>
      <c r="C17" s="31" t="s">
        <v>123</v>
      </c>
      <c r="D17" s="31">
        <f>C13-C12+1</f>
        <v>76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>
        <v>17</v>
      </c>
      <c r="S17" s="31" t="s">
        <v>124</v>
      </c>
      <c r="T17" s="31">
        <v>-0.8</v>
      </c>
      <c r="U17">
        <f t="shared" ca="1" si="0"/>
        <v>0.14712858318400801</v>
      </c>
    </row>
    <row r="18" spans="1:25" x14ac:dyDescent="0.2">
      <c r="A18" s="70">
        <v>10000</v>
      </c>
      <c r="B18" s="70">
        <v>1</v>
      </c>
      <c r="C18" s="31" t="s">
        <v>125</v>
      </c>
      <c r="D18" s="31">
        <f ca="1">SUM(INDIRECT(D12):INDIRECT(D13))</f>
        <v>-95.22994999999996</v>
      </c>
      <c r="E18" s="31">
        <f ca="1">SUM(INDIRECT(E12):INDIRECT(E13))</f>
        <v>12.016082500051198</v>
      </c>
      <c r="F18" s="31">
        <f ca="1">SUM(INDIRECT(F12):INDIRECT(F13))</f>
        <v>168.63494405250006</v>
      </c>
      <c r="G18" s="31">
        <f ca="1">SUM(INDIRECT(G12):INDIRECT(G13))</f>
        <v>-349.41833891364774</v>
      </c>
      <c r="H18" s="31">
        <f ca="1">SUM(INDIRECT(H12):INDIRECT(H13))</f>
        <v>812.84113314861941</v>
      </c>
      <c r="I18" s="31">
        <f ca="1">SUM(INDIRECT(I12):INDIRECT(I13))</f>
        <v>-18.108358573420873</v>
      </c>
      <c r="J18" s="31">
        <f ca="1">SUM(INDIRECT(J12):INDIRECT(J13))</f>
        <v>32.359085709760727</v>
      </c>
      <c r="K18" s="31"/>
      <c r="L18" s="31">
        <f ca="1">SUM(INDIRECT(L12):INDIRECT(L13))</f>
        <v>2.118407544259461E-2</v>
      </c>
      <c r="M18" s="31">
        <f ca="1">SQRT(SUM(INDIRECT(M12):INDIRECT(M13)))</f>
        <v>53928.275664705383</v>
      </c>
      <c r="N18" s="31">
        <f ca="1">SQRT(SUM(INDIRECT(N12):INDIRECT(N13)))</f>
        <v>80450.371443955068</v>
      </c>
      <c r="O18" s="31">
        <f ca="1">SQRT(SUM(INDIRECT(O12):INDIRECT(O13)))</f>
        <v>26972.961727184549</v>
      </c>
      <c r="P18" s="31"/>
      <c r="Q18" s="31"/>
      <c r="R18" s="31">
        <v>18</v>
      </c>
      <c r="S18" s="31" t="s">
        <v>126</v>
      </c>
      <c r="T18" s="31">
        <v>-0.6</v>
      </c>
      <c r="U18">
        <f t="shared" ca="1" si="0"/>
        <v>0.11932737558069897</v>
      </c>
    </row>
    <row r="19" spans="1:25" x14ac:dyDescent="0.2">
      <c r="A19" s="71" t="s">
        <v>127</v>
      </c>
      <c r="B19" s="31"/>
      <c r="C19" s="31"/>
      <c r="D19" s="72" t="s">
        <v>128</v>
      </c>
      <c r="E19" s="72" t="s">
        <v>10</v>
      </c>
      <c r="F19" s="72" t="s">
        <v>129</v>
      </c>
      <c r="G19" s="72" t="s">
        <v>130</v>
      </c>
      <c r="H19" s="72" t="s">
        <v>131</v>
      </c>
      <c r="I19" s="72" t="s">
        <v>132</v>
      </c>
      <c r="J19" s="72" t="s">
        <v>133</v>
      </c>
      <c r="K19" s="73"/>
      <c r="L19" s="73"/>
      <c r="M19" s="73"/>
      <c r="N19" s="73"/>
      <c r="O19" s="73"/>
      <c r="P19" s="31"/>
      <c r="Q19" s="31"/>
      <c r="R19" s="31">
        <v>19</v>
      </c>
      <c r="S19" s="31" t="s">
        <v>134</v>
      </c>
      <c r="T19" s="31">
        <v>-0.4</v>
      </c>
      <c r="U19">
        <f t="shared" ca="1" si="0"/>
        <v>8.7122774903348965E-2</v>
      </c>
    </row>
    <row r="20" spans="1:25" ht="15" thickBot="1" x14ac:dyDescent="0.25">
      <c r="A20" s="74" t="s">
        <v>135</v>
      </c>
      <c r="B20" s="74" t="s">
        <v>136</v>
      </c>
      <c r="C20" s="31"/>
      <c r="D20" s="74" t="s">
        <v>135</v>
      </c>
      <c r="E20" s="74" t="s">
        <v>136</v>
      </c>
      <c r="F20" s="74" t="s">
        <v>137</v>
      </c>
      <c r="G20" s="74" t="s">
        <v>138</v>
      </c>
      <c r="H20" s="74" t="s">
        <v>139</v>
      </c>
      <c r="I20" s="74" t="s">
        <v>140</v>
      </c>
      <c r="J20" s="74" t="s">
        <v>141</v>
      </c>
      <c r="K20" s="75" t="s">
        <v>142</v>
      </c>
      <c r="L20" s="74" t="s">
        <v>143</v>
      </c>
      <c r="M20" s="74" t="s">
        <v>144</v>
      </c>
      <c r="N20" s="74" t="s">
        <v>145</v>
      </c>
      <c r="O20" s="74" t="s">
        <v>146</v>
      </c>
      <c r="P20" s="45" t="s">
        <v>147</v>
      </c>
      <c r="Q20" s="31"/>
      <c r="R20" s="31">
        <v>20</v>
      </c>
      <c r="S20" s="31" t="s">
        <v>148</v>
      </c>
      <c r="T20" s="31">
        <v>-0.2</v>
      </c>
      <c r="U20">
        <f t="shared" ca="1" si="0"/>
        <v>5.051478115195801E-2</v>
      </c>
      <c r="W20" s="141"/>
      <c r="X20" s="141"/>
      <c r="Y20" s="141"/>
    </row>
    <row r="21" spans="1:25" x14ac:dyDescent="0.2">
      <c r="A21" s="76">
        <v>-35507</v>
      </c>
      <c r="B21" s="76">
        <v>6.2844999998560525E-2</v>
      </c>
      <c r="C21" s="31"/>
      <c r="D21" s="77">
        <f t="shared" ref="D21:D83" si="4">A21/A$18</f>
        <v>-3.5507</v>
      </c>
      <c r="E21" s="77">
        <f t="shared" ref="E21:E83" si="5">B21/B$18</f>
        <v>6.2844999998560525E-2</v>
      </c>
      <c r="F21" s="68">
        <f t="shared" ref="F21:F83" si="6">D21*D21</f>
        <v>12.607470489999999</v>
      </c>
      <c r="G21" s="68">
        <f t="shared" ref="G21:G83" si="7">D21*F21</f>
        <v>-44.765345468842995</v>
      </c>
      <c r="H21" s="68">
        <f t="shared" ref="H21:H83" si="8">F21*F21</f>
        <v>158.94831215622082</v>
      </c>
      <c r="I21" s="68">
        <f t="shared" ref="I21:I83" si="9">E21*D21</f>
        <v>-0.22314374149488886</v>
      </c>
      <c r="J21" s="68">
        <f t="shared" ref="J21:J83" si="10">I21*D21</f>
        <v>0.79231648292590184</v>
      </c>
      <c r="K21" s="68">
        <f t="shared" ref="K21:K83" ca="1" si="11">+E$4+E$5*D21+E$6*D21^2</f>
        <v>8.2741266841302119E-2</v>
      </c>
      <c r="L21" s="68">
        <f t="shared" ref="L21:L83" ca="1" si="12">+(K21-E21)^2</f>
        <v>3.9586143427757859E-4</v>
      </c>
      <c r="M21" s="68">
        <f t="shared" ref="M21:M83" ca="1" si="13">(M$1-M$2*D21+M$3*F21)^2</f>
        <v>106925971.02776411</v>
      </c>
      <c r="N21" s="68">
        <f t="shared" ref="N21:N83" ca="1" si="14">(-M$2+M$4*D21-M$5*F21)^2</f>
        <v>1052716141.5159305</v>
      </c>
      <c r="O21" s="68">
        <f t="shared" ref="O21:O83" ca="1" si="15">+(M$3-D21*M$5+F21*M$6)^2</f>
        <v>219436169.86750084</v>
      </c>
      <c r="P21" s="31">
        <f t="shared" ref="P21:P83" ca="1" si="16">+E21-K21</f>
        <v>-1.9896266842741595E-2</v>
      </c>
      <c r="Q21" s="31"/>
      <c r="R21" s="31">
        <v>22</v>
      </c>
      <c r="S21" s="31" t="s">
        <v>149</v>
      </c>
      <c r="T21" s="31">
        <v>0</v>
      </c>
      <c r="U21">
        <f ca="1">+E$4+E$5*T21+E$6*T21^2</f>
        <v>9.5033943265260823E-3</v>
      </c>
    </row>
    <row r="22" spans="1:25" x14ac:dyDescent="0.2">
      <c r="A22" s="76">
        <v>-32278</v>
      </c>
      <c r="B22" s="76">
        <v>0.11122999999861349</v>
      </c>
      <c r="C22" s="31"/>
      <c r="D22" s="77">
        <f t="shared" si="4"/>
        <v>-3.2277999999999998</v>
      </c>
      <c r="E22" s="77">
        <f t="shared" si="5"/>
        <v>0.11122999999861349</v>
      </c>
      <c r="F22" s="68">
        <f t="shared" si="6"/>
        <v>10.418692839999999</v>
      </c>
      <c r="G22" s="68">
        <f t="shared" si="7"/>
        <v>-33.629456748951995</v>
      </c>
      <c r="H22" s="68">
        <f t="shared" si="8"/>
        <v>108.54916049426724</v>
      </c>
      <c r="I22" s="68">
        <f t="shared" si="9"/>
        <v>-0.3590281939955246</v>
      </c>
      <c r="J22" s="68">
        <f t="shared" si="10"/>
        <v>1.1588712045787541</v>
      </c>
      <c r="K22" s="68">
        <f t="shared" ca="1" si="11"/>
        <v>0.1334493480604434</v>
      </c>
      <c r="L22" s="68">
        <f t="shared" ca="1" si="12"/>
        <v>4.9369942829274426E-4</v>
      </c>
      <c r="M22" s="68">
        <f t="shared" ca="1" si="13"/>
        <v>32726205.484765437</v>
      </c>
      <c r="N22" s="68">
        <f t="shared" ca="1" si="14"/>
        <v>409477551.07518417</v>
      </c>
      <c r="O22" s="68">
        <f t="shared" ca="1" si="15"/>
        <v>100005800.86946164</v>
      </c>
      <c r="P22" s="31">
        <f t="shared" ca="1" si="16"/>
        <v>-2.2219348061829902E-2</v>
      </c>
      <c r="Q22" s="31"/>
      <c r="R22" s="31">
        <v>23</v>
      </c>
      <c r="S22" s="31" t="s">
        <v>150</v>
      </c>
      <c r="T22" s="31">
        <v>0.2</v>
      </c>
      <c r="U22">
        <f ca="1">+E$4+E$5*T22+E$6*T22^2</f>
        <v>-3.5911385572946805E-2</v>
      </c>
    </row>
    <row r="23" spans="1:25" x14ac:dyDescent="0.2">
      <c r="A23" s="76">
        <v>-25224</v>
      </c>
      <c r="B23" s="76">
        <v>0.22814000000289525</v>
      </c>
      <c r="C23" s="31"/>
      <c r="D23" s="77">
        <f t="shared" si="4"/>
        <v>-2.5224000000000002</v>
      </c>
      <c r="E23" s="77">
        <f t="shared" si="5"/>
        <v>0.22814000000289525</v>
      </c>
      <c r="F23" s="68">
        <f t="shared" si="6"/>
        <v>6.3625017600000007</v>
      </c>
      <c r="G23" s="68">
        <f t="shared" si="7"/>
        <v>-16.048774439424005</v>
      </c>
      <c r="H23" s="68">
        <f t="shared" si="8"/>
        <v>40.481428646003103</v>
      </c>
      <c r="I23" s="68">
        <f t="shared" si="9"/>
        <v>-0.57546033600730306</v>
      </c>
      <c r="J23" s="68">
        <f t="shared" si="10"/>
        <v>1.4515411515448213</v>
      </c>
      <c r="K23" s="68">
        <f t="shared" ca="1" si="11"/>
        <v>0.20429934939930783</v>
      </c>
      <c r="L23" s="68">
        <f t="shared" ca="1" si="12"/>
        <v>5.6837662120233327E-4</v>
      </c>
      <c r="M23" s="68">
        <f t="shared" ca="1" si="13"/>
        <v>744490.20420002181</v>
      </c>
      <c r="N23" s="68">
        <f t="shared" ca="1" si="14"/>
        <v>1382266.9609780693</v>
      </c>
      <c r="O23" s="68">
        <f t="shared" ca="1" si="15"/>
        <v>4857763.562205933</v>
      </c>
      <c r="P23" s="31">
        <f t="shared" ca="1" si="16"/>
        <v>2.3840650603587421E-2</v>
      </c>
      <c r="Q23" s="31"/>
      <c r="R23" s="31"/>
      <c r="S23" s="31"/>
      <c r="T23" s="31"/>
    </row>
    <row r="24" spans="1:25" x14ac:dyDescent="0.2">
      <c r="A24" s="76">
        <v>-25189.5</v>
      </c>
      <c r="B24" s="76">
        <v>0.19743250000101398</v>
      </c>
      <c r="C24" s="31"/>
      <c r="D24" s="77">
        <f t="shared" si="4"/>
        <v>-2.5189499999999998</v>
      </c>
      <c r="E24" s="77">
        <f t="shared" si="5"/>
        <v>0.19743250000101398</v>
      </c>
      <c r="F24" s="68">
        <f t="shared" si="6"/>
        <v>6.3451091024999986</v>
      </c>
      <c r="G24" s="68">
        <f t="shared" si="7"/>
        <v>-15.98301257374237</v>
      </c>
      <c r="H24" s="68">
        <f t="shared" si="8"/>
        <v>40.260409522628336</v>
      </c>
      <c r="I24" s="68">
        <f t="shared" si="9"/>
        <v>-0.49732259587755412</v>
      </c>
      <c r="J24" s="68">
        <f t="shared" si="10"/>
        <v>1.2527307528857647</v>
      </c>
      <c r="K24" s="68">
        <f t="shared" ca="1" si="11"/>
        <v>0.20451125755598887</v>
      </c>
      <c r="L24" s="68">
        <f t="shared" ca="1" si="12"/>
        <v>5.0108808522114089E-5</v>
      </c>
      <c r="M24" s="68">
        <f t="shared" ca="1" si="13"/>
        <v>780055.54031833925</v>
      </c>
      <c r="N24" s="68">
        <f t="shared" ca="1" si="14"/>
        <v>1227995.9343230571</v>
      </c>
      <c r="O24" s="68">
        <f t="shared" ca="1" si="15"/>
        <v>4730920.2800457925</v>
      </c>
      <c r="P24" s="31">
        <f t="shared" ca="1" si="16"/>
        <v>-7.0787575549748905E-3</v>
      </c>
      <c r="Q24" s="31"/>
      <c r="R24" s="31"/>
      <c r="S24" s="31"/>
      <c r="T24" s="31"/>
    </row>
    <row r="25" spans="1:25" x14ac:dyDescent="0.2">
      <c r="A25" s="76">
        <v>-25023.5</v>
      </c>
      <c r="B25" s="76">
        <v>0.21492249999937485</v>
      </c>
      <c r="C25" s="31"/>
      <c r="D25" s="77">
        <f t="shared" si="4"/>
        <v>-2.5023499999999999</v>
      </c>
      <c r="E25" s="77">
        <f t="shared" si="5"/>
        <v>0.21492249999937485</v>
      </c>
      <c r="F25" s="68">
        <f t="shared" si="6"/>
        <v>6.2617555224999997</v>
      </c>
      <c r="G25" s="68">
        <f t="shared" si="7"/>
        <v>-15.669103931727873</v>
      </c>
      <c r="H25" s="68">
        <f t="shared" si="8"/>
        <v>39.209582223559245</v>
      </c>
      <c r="I25" s="68">
        <f t="shared" si="9"/>
        <v>-0.53781131787343561</v>
      </c>
      <c r="J25" s="68">
        <f t="shared" si="10"/>
        <v>1.3457921512805915</v>
      </c>
      <c r="K25" s="68">
        <f t="shared" ca="1" si="11"/>
        <v>0.2055125538477619</v>
      </c>
      <c r="L25" s="68">
        <f t="shared" ca="1" si="12"/>
        <v>8.8547086576255311E-5</v>
      </c>
      <c r="M25" s="68">
        <f t="shared" ca="1" si="13"/>
        <v>959626.39373532555</v>
      </c>
      <c r="N25" s="68">
        <f t="shared" ca="1" si="14"/>
        <v>618781.04331688897</v>
      </c>
      <c r="O25" s="68">
        <f t="shared" ca="1" si="15"/>
        <v>4149142.7679493511</v>
      </c>
      <c r="P25" s="31">
        <f t="shared" ca="1" si="16"/>
        <v>9.4099461516129468E-3</v>
      </c>
      <c r="Q25" s="31"/>
      <c r="R25" s="31"/>
      <c r="S25" s="31"/>
      <c r="T25" s="31"/>
    </row>
    <row r="26" spans="1:25" x14ac:dyDescent="0.2">
      <c r="A26" s="76">
        <v>-24952</v>
      </c>
      <c r="B26" s="76">
        <v>0.24741999999969266</v>
      </c>
      <c r="C26" s="31"/>
      <c r="D26" s="77">
        <f t="shared" si="4"/>
        <v>-2.4952000000000001</v>
      </c>
      <c r="E26" s="77">
        <f t="shared" si="5"/>
        <v>0.24741999999969266</v>
      </c>
      <c r="F26" s="68">
        <f t="shared" si="6"/>
        <v>6.2260230400000003</v>
      </c>
      <c r="G26" s="68">
        <f t="shared" si="7"/>
        <v>-15.535172689408002</v>
      </c>
      <c r="H26" s="68">
        <f t="shared" si="8"/>
        <v>38.763362894610843</v>
      </c>
      <c r="I26" s="68">
        <f t="shared" si="9"/>
        <v>-0.61736238399923316</v>
      </c>
      <c r="J26" s="68">
        <f t="shared" si="10"/>
        <v>1.5404426205548867</v>
      </c>
      <c r="K26" s="68">
        <f t="shared" ca="1" si="11"/>
        <v>0.20593448819203908</v>
      </c>
      <c r="L26" s="68">
        <f t="shared" ca="1" si="12"/>
        <v>1.721047689942965E-3</v>
      </c>
      <c r="M26" s="68">
        <f t="shared" ca="1" si="13"/>
        <v>1041021.2215392488</v>
      </c>
      <c r="N26" s="68">
        <f t="shared" ca="1" si="14"/>
        <v>422397.75481781753</v>
      </c>
      <c r="O26" s="68">
        <f t="shared" ca="1" si="15"/>
        <v>3912831.851187848</v>
      </c>
      <c r="P26" s="31">
        <f t="shared" ca="1" si="16"/>
        <v>4.1485511807653586E-2</v>
      </c>
      <c r="Q26" s="31"/>
      <c r="R26" s="31"/>
      <c r="S26" s="31"/>
      <c r="T26" s="31"/>
    </row>
    <row r="27" spans="1:25" x14ac:dyDescent="0.2">
      <c r="A27" s="76">
        <v>-24629</v>
      </c>
      <c r="B27" s="76">
        <v>0.2168149999997695</v>
      </c>
      <c r="C27" s="31"/>
      <c r="D27" s="77">
        <f t="shared" si="4"/>
        <v>-2.4628999999999999</v>
      </c>
      <c r="E27" s="77">
        <f t="shared" si="5"/>
        <v>0.2168149999997695</v>
      </c>
      <c r="F27" s="68">
        <f t="shared" si="6"/>
        <v>6.0658764099999996</v>
      </c>
      <c r="G27" s="68">
        <f t="shared" si="7"/>
        <v>-14.939647010188999</v>
      </c>
      <c r="H27" s="68">
        <f t="shared" si="8"/>
        <v>36.79485662139448</v>
      </c>
      <c r="I27" s="68">
        <f t="shared" si="9"/>
        <v>-0.53399366349943223</v>
      </c>
      <c r="J27" s="68">
        <f t="shared" si="10"/>
        <v>1.3151729938327517</v>
      </c>
      <c r="K27" s="68">
        <f t="shared" ca="1" si="11"/>
        <v>0.20777043224616537</v>
      </c>
      <c r="L27" s="68">
        <f t="shared" ca="1" si="12"/>
        <v>8.1804205849535596E-5</v>
      </c>
      <c r="M27" s="68">
        <f t="shared" ca="1" si="13"/>
        <v>1435200.9229315887</v>
      </c>
      <c r="N27" s="68">
        <f t="shared" ca="1" si="14"/>
        <v>2091.6033966563432</v>
      </c>
      <c r="O27" s="68">
        <f t="shared" ca="1" si="15"/>
        <v>2948019.4511348656</v>
      </c>
      <c r="P27" s="31">
        <f t="shared" ca="1" si="16"/>
        <v>9.0445677536041269E-3</v>
      </c>
      <c r="Q27" s="31"/>
      <c r="R27" s="31"/>
      <c r="S27" s="31"/>
      <c r="T27" s="31"/>
    </row>
    <row r="28" spans="1:25" x14ac:dyDescent="0.2">
      <c r="A28" s="76">
        <v>-24178</v>
      </c>
      <c r="B28" s="76">
        <v>0.24073000000134925</v>
      </c>
      <c r="C28" s="31"/>
      <c r="D28" s="77">
        <f t="shared" si="4"/>
        <v>-2.4178000000000002</v>
      </c>
      <c r="E28" s="77">
        <f t="shared" si="5"/>
        <v>0.24073000000134925</v>
      </c>
      <c r="F28" s="68">
        <f t="shared" si="6"/>
        <v>5.8457568400000008</v>
      </c>
      <c r="G28" s="68">
        <f t="shared" si="7"/>
        <v>-14.133870887752003</v>
      </c>
      <c r="H28" s="68">
        <f t="shared" si="8"/>
        <v>34.172873032406798</v>
      </c>
      <c r="I28" s="68">
        <f t="shared" si="9"/>
        <v>-0.58203699400326225</v>
      </c>
      <c r="J28" s="68">
        <f t="shared" si="10"/>
        <v>1.4072490441010876</v>
      </c>
      <c r="K28" s="68">
        <f t="shared" ca="1" si="11"/>
        <v>0.21014179432291852</v>
      </c>
      <c r="L28" s="68">
        <f t="shared" ca="1" si="12"/>
        <v>9.3563832662598226E-4</v>
      </c>
      <c r="M28" s="68">
        <f t="shared" ca="1" si="13"/>
        <v>2042682.8695336883</v>
      </c>
      <c r="N28" s="68">
        <f t="shared" ca="1" si="14"/>
        <v>579489.7852191549</v>
      </c>
      <c r="O28" s="68">
        <f t="shared" ca="1" si="15"/>
        <v>1864535.4825330991</v>
      </c>
      <c r="P28" s="31">
        <f t="shared" ca="1" si="16"/>
        <v>3.0588205678430735E-2</v>
      </c>
      <c r="Q28" s="31"/>
      <c r="R28" s="31"/>
      <c r="S28" s="31"/>
      <c r="T28" s="31"/>
    </row>
    <row r="29" spans="1:25" x14ac:dyDescent="0.2">
      <c r="A29" s="76">
        <v>-24104.5</v>
      </c>
      <c r="B29" s="76">
        <v>0.21265750000020489</v>
      </c>
      <c r="C29" s="31"/>
      <c r="D29" s="77">
        <f t="shared" si="4"/>
        <v>-2.41045</v>
      </c>
      <c r="E29" s="77">
        <f t="shared" si="5"/>
        <v>0.21265750000020489</v>
      </c>
      <c r="F29" s="68">
        <f t="shared" si="6"/>
        <v>5.8102692024999998</v>
      </c>
      <c r="G29" s="68">
        <f t="shared" si="7"/>
        <v>-14.005363399166125</v>
      </c>
      <c r="H29" s="68">
        <f t="shared" si="8"/>
        <v>33.759228205519982</v>
      </c>
      <c r="I29" s="68">
        <f t="shared" si="9"/>
        <v>-0.51260027087549387</v>
      </c>
      <c r="J29" s="68">
        <f t="shared" si="10"/>
        <v>1.2355973229318342</v>
      </c>
      <c r="K29" s="68">
        <f t="shared" ca="1" si="11"/>
        <v>0.21050703872411808</v>
      </c>
      <c r="L29" s="68">
        <f t="shared" ca="1" si="12"/>
        <v>4.6244836999489223E-6</v>
      </c>
      <c r="M29" s="68">
        <f t="shared" ca="1" si="13"/>
        <v>2146350.6549182846</v>
      </c>
      <c r="N29" s="68">
        <f t="shared" ca="1" si="14"/>
        <v>789804.73123428028</v>
      </c>
      <c r="O29" s="68">
        <f t="shared" ca="1" si="15"/>
        <v>1715157.7267514882</v>
      </c>
      <c r="P29" s="31">
        <f t="shared" ca="1" si="16"/>
        <v>2.1504612760868125E-3</v>
      </c>
      <c r="Q29" s="31"/>
      <c r="R29" s="31"/>
      <c r="S29" s="31"/>
      <c r="T29" s="31"/>
    </row>
    <row r="30" spans="1:25" x14ac:dyDescent="0.2">
      <c r="A30" s="76">
        <v>-24073</v>
      </c>
      <c r="B30" s="76">
        <v>0.21435500000370666</v>
      </c>
      <c r="C30" s="31"/>
      <c r="D30" s="77">
        <f t="shared" si="4"/>
        <v>-2.4073000000000002</v>
      </c>
      <c r="E30" s="77">
        <f t="shared" si="5"/>
        <v>0.21435500000370666</v>
      </c>
      <c r="F30" s="68">
        <f t="shared" si="6"/>
        <v>5.7950932900000014</v>
      </c>
      <c r="G30" s="68">
        <f t="shared" si="7"/>
        <v>-13.950528077017005</v>
      </c>
      <c r="H30" s="68">
        <f t="shared" si="8"/>
        <v>33.583106239803037</v>
      </c>
      <c r="I30" s="68">
        <f t="shared" si="9"/>
        <v>-0.5160167915089231</v>
      </c>
      <c r="J30" s="68">
        <f t="shared" si="10"/>
        <v>1.2422072221994307</v>
      </c>
      <c r="K30" s="68">
        <f t="shared" ca="1" si="11"/>
        <v>0.21066175151109368</v>
      </c>
      <c r="L30" s="68">
        <f t="shared" ca="1" si="12"/>
        <v>1.3640084428188111E-5</v>
      </c>
      <c r="M30" s="68">
        <f t="shared" ca="1" si="13"/>
        <v>2191091.5002012351</v>
      </c>
      <c r="N30" s="68">
        <f t="shared" ca="1" si="14"/>
        <v>889232.52067513741</v>
      </c>
      <c r="O30" s="68">
        <f t="shared" ca="1" si="15"/>
        <v>1653366.4482802632</v>
      </c>
      <c r="P30" s="31">
        <f t="shared" ca="1" si="16"/>
        <v>3.6932484926129883E-3</v>
      </c>
      <c r="Q30" s="31"/>
      <c r="R30" s="31"/>
      <c r="S30" s="31"/>
      <c r="T30" s="31"/>
    </row>
    <row r="31" spans="1:25" x14ac:dyDescent="0.2">
      <c r="A31" s="76">
        <v>-21574.5</v>
      </c>
      <c r="B31" s="76">
        <v>0.20790750000014668</v>
      </c>
      <c r="C31" s="31"/>
      <c r="D31" s="77">
        <f t="shared" si="4"/>
        <v>-2.1574499999999999</v>
      </c>
      <c r="E31" s="77">
        <f t="shared" si="5"/>
        <v>0.20790750000014668</v>
      </c>
      <c r="F31" s="68">
        <f t="shared" si="6"/>
        <v>4.6545905024999996</v>
      </c>
      <c r="G31" s="68">
        <f t="shared" si="7"/>
        <v>-10.042046279618624</v>
      </c>
      <c r="H31" s="68">
        <f t="shared" si="8"/>
        <v>21.665212745963199</v>
      </c>
      <c r="I31" s="68">
        <f t="shared" si="9"/>
        <v>-0.44855003587531644</v>
      </c>
      <c r="J31" s="68">
        <f t="shared" si="10"/>
        <v>0.96772427489920143</v>
      </c>
      <c r="K31" s="68">
        <f t="shared" ca="1" si="11"/>
        <v>0.21945383306307398</v>
      </c>
      <c r="L31" s="68">
        <f t="shared" ca="1" si="12"/>
        <v>1.33317807200048E-4</v>
      </c>
      <c r="M31" s="68">
        <f t="shared" ca="1" si="13"/>
        <v>5661276.2416171003</v>
      </c>
      <c r="N31" s="68">
        <f t="shared" ca="1" si="14"/>
        <v>21021841.042983413</v>
      </c>
      <c r="O31" s="68">
        <f t="shared" ca="1" si="15"/>
        <v>133674.85078401136</v>
      </c>
      <c r="P31" s="31">
        <f t="shared" ca="1" si="16"/>
        <v>-1.1546333062927294E-2</v>
      </c>
      <c r="Q31" s="31"/>
      <c r="R31" s="31"/>
      <c r="S31" s="31"/>
      <c r="T31" s="31"/>
    </row>
    <row r="32" spans="1:25" x14ac:dyDescent="0.2">
      <c r="A32" s="76">
        <v>-20864</v>
      </c>
      <c r="B32" s="76">
        <v>0.21714000000065425</v>
      </c>
      <c r="C32" s="31"/>
      <c r="D32" s="77">
        <f t="shared" si="4"/>
        <v>-2.0863999999999998</v>
      </c>
      <c r="E32" s="77">
        <f t="shared" si="5"/>
        <v>0.21714000000065425</v>
      </c>
      <c r="F32" s="68">
        <f t="shared" si="6"/>
        <v>4.3530649599999993</v>
      </c>
      <c r="G32" s="68">
        <f t="shared" si="7"/>
        <v>-9.0822347325439985</v>
      </c>
      <c r="H32" s="68">
        <f t="shared" si="8"/>
        <v>18.949174545979794</v>
      </c>
      <c r="I32" s="68">
        <f t="shared" si="9"/>
        <v>-0.45304089600136499</v>
      </c>
      <c r="J32" s="68">
        <f t="shared" si="10"/>
        <v>0.94522452541724777</v>
      </c>
      <c r="K32" s="68">
        <f t="shared" ca="1" si="11"/>
        <v>0.22069907876719955</v>
      </c>
      <c r="L32" s="68">
        <f t="shared" ca="1" si="12"/>
        <v>1.2667041666473563E-5</v>
      </c>
      <c r="M32" s="68">
        <f t="shared" ca="1" si="13"/>
        <v>6374276.2631862378</v>
      </c>
      <c r="N32" s="68">
        <f t="shared" ca="1" si="14"/>
        <v>28958415.640711036</v>
      </c>
      <c r="O32" s="68">
        <f t="shared" ca="1" si="15"/>
        <v>562194.2385603945</v>
      </c>
      <c r="P32" s="31">
        <f t="shared" ca="1" si="16"/>
        <v>-3.5590787665452928E-3</v>
      </c>
      <c r="Q32" s="31"/>
      <c r="R32" s="31"/>
      <c r="S32" s="31"/>
      <c r="T32" s="31"/>
    </row>
    <row r="33" spans="1:20" x14ac:dyDescent="0.2">
      <c r="A33" s="76">
        <v>-20515</v>
      </c>
      <c r="B33" s="76">
        <v>0.23232500000085565</v>
      </c>
      <c r="C33" s="31"/>
      <c r="D33" s="77">
        <f t="shared" si="4"/>
        <v>-2.0514999999999999</v>
      </c>
      <c r="E33" s="77">
        <f t="shared" si="5"/>
        <v>0.23232500000085565</v>
      </c>
      <c r="F33" s="68">
        <f t="shared" si="6"/>
        <v>4.2086522499999992</v>
      </c>
      <c r="G33" s="68">
        <f t="shared" si="7"/>
        <v>-8.6340500908749984</v>
      </c>
      <c r="H33" s="68">
        <f t="shared" si="8"/>
        <v>17.712753761430054</v>
      </c>
      <c r="I33" s="68">
        <f t="shared" si="9"/>
        <v>-0.47661473750175537</v>
      </c>
      <c r="J33" s="68">
        <f t="shared" si="10"/>
        <v>0.97777513398485105</v>
      </c>
      <c r="K33" s="68">
        <f t="shared" ca="1" si="11"/>
        <v>0.22110721980817019</v>
      </c>
      <c r="L33" s="68">
        <f t="shared" ca="1" si="12"/>
        <v>1.2583859245140626E-4</v>
      </c>
      <c r="M33" s="68">
        <f t="shared" ca="1" si="13"/>
        <v>6647433.7131080702</v>
      </c>
      <c r="N33" s="68">
        <f t="shared" ca="1" si="14"/>
        <v>32874813.998850621</v>
      </c>
      <c r="O33" s="68">
        <f t="shared" ca="1" si="15"/>
        <v>854977.33009655715</v>
      </c>
      <c r="P33" s="31">
        <f t="shared" ca="1" si="16"/>
        <v>1.1217780192685461E-2</v>
      </c>
      <c r="Q33" s="31"/>
      <c r="R33" s="31"/>
      <c r="S33" s="31"/>
      <c r="T33" s="31"/>
    </row>
    <row r="34" spans="1:20" x14ac:dyDescent="0.2">
      <c r="A34" s="76">
        <v>-20150</v>
      </c>
      <c r="B34" s="76">
        <v>0.23155000000042492</v>
      </c>
      <c r="C34" s="31"/>
      <c r="D34" s="77">
        <f t="shared" si="4"/>
        <v>-2.0150000000000001</v>
      </c>
      <c r="E34" s="77">
        <f t="shared" si="5"/>
        <v>0.23155000000042492</v>
      </c>
      <c r="F34" s="68">
        <f t="shared" si="6"/>
        <v>4.0602250000000009</v>
      </c>
      <c r="G34" s="68">
        <f t="shared" si="7"/>
        <v>-8.1813533750000023</v>
      </c>
      <c r="H34" s="68">
        <f t="shared" si="8"/>
        <v>16.485427050625006</v>
      </c>
      <c r="I34" s="68">
        <f t="shared" si="9"/>
        <v>-0.46657325000085625</v>
      </c>
      <c r="J34" s="68">
        <f t="shared" si="10"/>
        <v>0.94014509875172536</v>
      </c>
      <c r="K34" s="68">
        <f t="shared" ca="1" si="11"/>
        <v>0.22139062615263447</v>
      </c>
      <c r="L34" s="68">
        <f t="shared" ca="1" si="12"/>
        <v>1.032128769791685E-4</v>
      </c>
      <c r="M34" s="68">
        <f t="shared" ca="1" si="13"/>
        <v>6872986.0677821813</v>
      </c>
      <c r="N34" s="68">
        <f t="shared" ca="1" si="14"/>
        <v>36903297.179471374</v>
      </c>
      <c r="O34" s="68">
        <f t="shared" ca="1" si="15"/>
        <v>1205062.4754042453</v>
      </c>
      <c r="P34" s="31">
        <f t="shared" ca="1" si="16"/>
        <v>1.0159373847790448E-2</v>
      </c>
      <c r="Q34" s="31"/>
      <c r="R34" s="31"/>
      <c r="S34" s="31"/>
      <c r="T34" s="31"/>
    </row>
    <row r="35" spans="1:20" x14ac:dyDescent="0.2">
      <c r="A35" s="76">
        <v>-19783</v>
      </c>
      <c r="B35" s="76">
        <v>0.26390499999979511</v>
      </c>
      <c r="C35" s="31"/>
      <c r="D35" s="77">
        <f t="shared" si="4"/>
        <v>-1.9782999999999999</v>
      </c>
      <c r="E35" s="77">
        <f t="shared" si="5"/>
        <v>0.26390499999979511</v>
      </c>
      <c r="F35" s="68">
        <f t="shared" si="6"/>
        <v>3.9136708899999997</v>
      </c>
      <c r="G35" s="68">
        <f t="shared" si="7"/>
        <v>-7.7424151216869994</v>
      </c>
      <c r="H35" s="68">
        <f t="shared" si="8"/>
        <v>15.316819835233389</v>
      </c>
      <c r="I35" s="68">
        <f t="shared" si="9"/>
        <v>-0.52208326149959461</v>
      </c>
      <c r="J35" s="68">
        <f t="shared" si="10"/>
        <v>1.032837316224648</v>
      </c>
      <c r="K35" s="68">
        <f t="shared" ca="1" si="11"/>
        <v>0.22152771726745246</v>
      </c>
      <c r="L35" s="68">
        <f t="shared" ca="1" si="12"/>
        <v>1.7958340917769062E-3</v>
      </c>
      <c r="M35" s="68">
        <f t="shared" ca="1" si="13"/>
        <v>7034466.0056353183</v>
      </c>
      <c r="N35" s="68">
        <f t="shared" ca="1" si="14"/>
        <v>40827386.166018762</v>
      </c>
      <c r="O35" s="68">
        <f t="shared" ca="1" si="15"/>
        <v>1591982.6703827742</v>
      </c>
      <c r="P35" s="31">
        <f t="shared" ca="1" si="16"/>
        <v>4.2377282732342647E-2</v>
      </c>
      <c r="Q35" s="31"/>
      <c r="R35" s="31"/>
      <c r="S35" s="31"/>
      <c r="T35" s="31"/>
    </row>
    <row r="36" spans="1:20" x14ac:dyDescent="0.2">
      <c r="A36" s="76">
        <v>-18701</v>
      </c>
      <c r="B36" s="76">
        <v>0.22423500000149943</v>
      </c>
      <c r="C36" s="31"/>
      <c r="D36" s="77">
        <f t="shared" si="4"/>
        <v>-1.8701000000000001</v>
      </c>
      <c r="E36" s="77">
        <f t="shared" si="5"/>
        <v>0.22423500000149943</v>
      </c>
      <c r="F36" s="68">
        <f t="shared" si="6"/>
        <v>3.4972740100000004</v>
      </c>
      <c r="G36" s="68">
        <f t="shared" si="7"/>
        <v>-6.5402521261010014</v>
      </c>
      <c r="H36" s="68">
        <f t="shared" si="8"/>
        <v>12.230925501021483</v>
      </c>
      <c r="I36" s="68">
        <f t="shared" si="9"/>
        <v>-0.41934187350280411</v>
      </c>
      <c r="J36" s="68">
        <f t="shared" si="10"/>
        <v>0.78421123763759404</v>
      </c>
      <c r="K36" s="68">
        <f t="shared" ca="1" si="11"/>
        <v>0.22106892838641903</v>
      </c>
      <c r="L36" s="68">
        <f t="shared" ca="1" si="12"/>
        <v>1.0024009471817786E-5</v>
      </c>
      <c r="M36" s="68">
        <f t="shared" ca="1" si="13"/>
        <v>7111219.5357961366</v>
      </c>
      <c r="N36" s="68">
        <f t="shared" ca="1" si="14"/>
        <v>51168721.423570536</v>
      </c>
      <c r="O36" s="68">
        <f t="shared" ca="1" si="15"/>
        <v>2844106.3764373558</v>
      </c>
      <c r="P36" s="31">
        <f t="shared" ca="1" si="16"/>
        <v>3.1660716150803958E-3</v>
      </c>
      <c r="Q36" s="31"/>
      <c r="R36" s="31"/>
      <c r="S36" s="31"/>
      <c r="T36" s="31"/>
    </row>
    <row r="37" spans="1:20" x14ac:dyDescent="0.2">
      <c r="A37" s="76">
        <v>-17291</v>
      </c>
      <c r="B37" s="76">
        <v>0.18988499999977648</v>
      </c>
      <c r="C37" s="31"/>
      <c r="D37" s="77">
        <f t="shared" si="4"/>
        <v>-1.7291000000000001</v>
      </c>
      <c r="E37" s="77">
        <f t="shared" si="5"/>
        <v>0.18988499999977648</v>
      </c>
      <c r="F37" s="68">
        <f t="shared" si="6"/>
        <v>2.9897868100000005</v>
      </c>
      <c r="G37" s="68">
        <f t="shared" si="7"/>
        <v>-5.169640373171001</v>
      </c>
      <c r="H37" s="68">
        <f t="shared" si="8"/>
        <v>8.9388251692499789</v>
      </c>
      <c r="I37" s="68">
        <f t="shared" si="9"/>
        <v>-0.32833015349961353</v>
      </c>
      <c r="J37" s="68">
        <f t="shared" si="10"/>
        <v>0.56771566841618182</v>
      </c>
      <c r="K37" s="68">
        <f t="shared" ca="1" si="11"/>
        <v>0.21853702488644558</v>
      </c>
      <c r="L37" s="68">
        <f t="shared" ca="1" si="12"/>
        <v>8.2093853010630532E-4</v>
      </c>
      <c r="M37" s="68">
        <f t="shared" ca="1" si="13"/>
        <v>6327844.9581696885</v>
      </c>
      <c r="N37" s="68">
        <f t="shared" ca="1" si="14"/>
        <v>60520418.103794098</v>
      </c>
      <c r="O37" s="68">
        <f t="shared" ca="1" si="15"/>
        <v>4444626.2101974282</v>
      </c>
      <c r="P37" s="31">
        <f t="shared" ca="1" si="16"/>
        <v>-2.8652024886669097E-2</v>
      </c>
      <c r="Q37" s="31"/>
      <c r="R37" s="31"/>
      <c r="S37" s="31"/>
      <c r="T37" s="31"/>
    </row>
    <row r="38" spans="1:20" x14ac:dyDescent="0.2">
      <c r="A38" s="76">
        <v>-17254.5</v>
      </c>
      <c r="B38" s="76">
        <v>0.21550749999732943</v>
      </c>
      <c r="C38" s="31"/>
      <c r="D38" s="77">
        <f t="shared" si="4"/>
        <v>-1.7254499999999999</v>
      </c>
      <c r="E38" s="77">
        <f t="shared" si="5"/>
        <v>0.21550749999732943</v>
      </c>
      <c r="F38" s="68">
        <f t="shared" si="6"/>
        <v>2.9771777024999997</v>
      </c>
      <c r="G38" s="68">
        <f t="shared" si="7"/>
        <v>-5.136971266778624</v>
      </c>
      <c r="H38" s="68">
        <f t="shared" si="8"/>
        <v>8.8635870722631758</v>
      </c>
      <c r="I38" s="68">
        <f t="shared" si="9"/>
        <v>-0.37184741587039205</v>
      </c>
      <c r="J38" s="68">
        <f t="shared" si="10"/>
        <v>0.6416041237135679</v>
      </c>
      <c r="K38" s="68">
        <f t="shared" ca="1" si="11"/>
        <v>0.21844242182302251</v>
      </c>
      <c r="L38" s="68">
        <f t="shared" ca="1" si="12"/>
        <v>8.6137661229295807E-6</v>
      </c>
      <c r="M38" s="68">
        <f t="shared" ca="1" si="13"/>
        <v>6295350.2656044317</v>
      </c>
      <c r="N38" s="68">
        <f t="shared" ca="1" si="14"/>
        <v>60686540.140188195</v>
      </c>
      <c r="O38" s="68">
        <f t="shared" ca="1" si="15"/>
        <v>4482400.5947509641</v>
      </c>
      <c r="P38" s="31">
        <f t="shared" ca="1" si="16"/>
        <v>-2.9349218256930765E-3</v>
      </c>
      <c r="Q38" s="31"/>
      <c r="R38" s="31"/>
      <c r="S38" s="31"/>
      <c r="T38" s="31"/>
    </row>
    <row r="39" spans="1:20" x14ac:dyDescent="0.2">
      <c r="A39" s="76">
        <v>-16715.5</v>
      </c>
      <c r="B39" s="76">
        <v>0.21704250000766478</v>
      </c>
      <c r="C39" s="31"/>
      <c r="D39" s="77">
        <f t="shared" si="4"/>
        <v>-1.6715500000000001</v>
      </c>
      <c r="E39" s="77">
        <f t="shared" si="5"/>
        <v>0.21704250000766478</v>
      </c>
      <c r="F39" s="68">
        <f t="shared" si="6"/>
        <v>2.7940794025000004</v>
      </c>
      <c r="G39" s="68">
        <f t="shared" si="7"/>
        <v>-4.6704434252488758</v>
      </c>
      <c r="H39" s="68">
        <f t="shared" si="8"/>
        <v>7.8068797074747591</v>
      </c>
      <c r="I39" s="68">
        <f t="shared" si="9"/>
        <v>-0.3627973908878121</v>
      </c>
      <c r="J39" s="68">
        <f t="shared" si="10"/>
        <v>0.60643397873852234</v>
      </c>
      <c r="K39" s="68">
        <f t="shared" ca="1" si="11"/>
        <v>0.21687466818295004</v>
      </c>
      <c r="L39" s="68">
        <f t="shared" ca="1" si="12"/>
        <v>2.8167521387081934E-8</v>
      </c>
      <c r="M39" s="68">
        <f t="shared" ca="1" si="13"/>
        <v>5753028.807789525</v>
      </c>
      <c r="N39" s="68">
        <f t="shared" ca="1" si="14"/>
        <v>62649692.92344518</v>
      </c>
      <c r="O39" s="68">
        <f t="shared" ca="1" si="15"/>
        <v>5006671.4639050411</v>
      </c>
      <c r="P39" s="31">
        <f t="shared" ca="1" si="16"/>
        <v>1.6783182471474811E-4</v>
      </c>
      <c r="Q39" s="31"/>
      <c r="R39" s="31"/>
      <c r="S39" s="31"/>
      <c r="T39" s="31"/>
    </row>
    <row r="40" spans="1:20" x14ac:dyDescent="0.2">
      <c r="A40" s="76">
        <v>-16536.5</v>
      </c>
      <c r="B40" s="76">
        <v>0.21717749999515945</v>
      </c>
      <c r="C40" s="31"/>
      <c r="D40" s="77">
        <f t="shared" si="4"/>
        <v>-1.6536500000000001</v>
      </c>
      <c r="E40" s="77">
        <f t="shared" si="5"/>
        <v>0.21717749999515945</v>
      </c>
      <c r="F40" s="68">
        <f t="shared" si="6"/>
        <v>2.7345583225000003</v>
      </c>
      <c r="G40" s="68">
        <f t="shared" si="7"/>
        <v>-4.5220023700021255</v>
      </c>
      <c r="H40" s="68">
        <f t="shared" si="8"/>
        <v>7.4778092191540155</v>
      </c>
      <c r="I40" s="68">
        <f t="shared" si="9"/>
        <v>-0.35913557286699543</v>
      </c>
      <c r="J40" s="68">
        <f t="shared" si="10"/>
        <v>0.59388454007150704</v>
      </c>
      <c r="K40" s="68">
        <f t="shared" ca="1" si="11"/>
        <v>0.2162832811149035</v>
      </c>
      <c r="L40" s="68">
        <f t="shared" ca="1" si="12"/>
        <v>7.996274058062116E-7</v>
      </c>
      <c r="M40" s="68">
        <f t="shared" ca="1" si="13"/>
        <v>5548999.1884963168</v>
      </c>
      <c r="N40" s="68">
        <f t="shared" ca="1" si="14"/>
        <v>63094063.34298712</v>
      </c>
      <c r="O40" s="68">
        <f t="shared" ca="1" si="15"/>
        <v>5165276.1154750362</v>
      </c>
      <c r="P40" s="31">
        <f t="shared" ca="1" si="16"/>
        <v>8.9421888025595364E-4</v>
      </c>
      <c r="Q40" s="31"/>
      <c r="R40" s="31"/>
      <c r="S40" s="31"/>
      <c r="T40" s="31"/>
    </row>
    <row r="41" spans="1:20" x14ac:dyDescent="0.2">
      <c r="A41" s="76">
        <v>-16509</v>
      </c>
      <c r="B41" s="76">
        <v>0.19671500000549713</v>
      </c>
      <c r="C41" s="31"/>
      <c r="D41" s="77">
        <f t="shared" si="4"/>
        <v>-1.6509</v>
      </c>
      <c r="E41" s="77">
        <f t="shared" si="5"/>
        <v>0.19671500000549713</v>
      </c>
      <c r="F41" s="68">
        <f t="shared" si="6"/>
        <v>2.72547081</v>
      </c>
      <c r="G41" s="68">
        <f t="shared" si="7"/>
        <v>-4.4994797602289998</v>
      </c>
      <c r="H41" s="68">
        <f t="shared" si="8"/>
        <v>7.4281911361620558</v>
      </c>
      <c r="I41" s="68">
        <f t="shared" si="9"/>
        <v>-0.32475679350907521</v>
      </c>
      <c r="J41" s="68">
        <f t="shared" si="10"/>
        <v>0.53614099040413232</v>
      </c>
      <c r="K41" s="68">
        <f t="shared" ca="1" si="11"/>
        <v>0.2161892998387043</v>
      </c>
      <c r="L41" s="68">
        <f t="shared" ca="1" si="12"/>
        <v>3.792483539936528E-4</v>
      </c>
      <c r="M41" s="68">
        <f t="shared" ca="1" si="13"/>
        <v>5516689.7900118772</v>
      </c>
      <c r="N41" s="68">
        <f t="shared" ca="1" si="14"/>
        <v>63152997.370682597</v>
      </c>
      <c r="O41" s="68">
        <f t="shared" ca="1" si="15"/>
        <v>5188892.3371694228</v>
      </c>
      <c r="P41" s="31">
        <f t="shared" ca="1" si="16"/>
        <v>-1.947429983320717E-2</v>
      </c>
      <c r="Q41" s="31"/>
      <c r="R41" s="31"/>
      <c r="S41" s="31"/>
      <c r="T41" s="31"/>
    </row>
    <row r="42" spans="1:20" x14ac:dyDescent="0.2">
      <c r="A42" s="76">
        <v>-16335.5</v>
      </c>
      <c r="B42" s="76">
        <v>0.21374250000371831</v>
      </c>
      <c r="C42" s="31"/>
      <c r="D42" s="77">
        <f t="shared" si="4"/>
        <v>-1.6335500000000001</v>
      </c>
      <c r="E42" s="77">
        <f t="shared" si="5"/>
        <v>0.21374250000371831</v>
      </c>
      <c r="F42" s="68">
        <f t="shared" si="6"/>
        <v>2.6684856025000001</v>
      </c>
      <c r="G42" s="68">
        <f t="shared" si="7"/>
        <v>-4.3591046559638755</v>
      </c>
      <c r="H42" s="68">
        <f t="shared" si="8"/>
        <v>7.1208154107497883</v>
      </c>
      <c r="I42" s="68">
        <f t="shared" si="9"/>
        <v>-0.34915906088107407</v>
      </c>
      <c r="J42" s="68">
        <f t="shared" si="10"/>
        <v>0.57036878390227852</v>
      </c>
      <c r="K42" s="68">
        <f t="shared" ca="1" si="11"/>
        <v>0.21557716820736517</v>
      </c>
      <c r="L42" s="68">
        <f t="shared" ca="1" si="12"/>
        <v>3.3660074174727996E-6</v>
      </c>
      <c r="M42" s="68">
        <f t="shared" ca="1" si="13"/>
        <v>5307246.4988730717</v>
      </c>
      <c r="N42" s="68">
        <f t="shared" ca="1" si="14"/>
        <v>63467113.729056455</v>
      </c>
      <c r="O42" s="68">
        <f t="shared" ca="1" si="15"/>
        <v>5333093.3504844084</v>
      </c>
      <c r="P42" s="31">
        <f t="shared" ca="1" si="16"/>
        <v>-1.8346682036468609E-3</v>
      </c>
      <c r="Q42" s="31"/>
      <c r="R42" s="31"/>
      <c r="S42" s="31"/>
      <c r="T42" s="31"/>
    </row>
    <row r="43" spans="1:20" x14ac:dyDescent="0.2">
      <c r="A43" s="76">
        <v>-16309</v>
      </c>
      <c r="B43" s="76">
        <v>0.18971500000043306</v>
      </c>
      <c r="C43" s="31"/>
      <c r="D43" s="77">
        <f t="shared" si="4"/>
        <v>-1.6309</v>
      </c>
      <c r="E43" s="77">
        <f t="shared" si="5"/>
        <v>0.18971500000043306</v>
      </c>
      <c r="F43" s="68">
        <f t="shared" si="6"/>
        <v>2.65983481</v>
      </c>
      <c r="G43" s="68">
        <f t="shared" si="7"/>
        <v>-4.3379245916290001</v>
      </c>
      <c r="H43" s="68">
        <f t="shared" si="8"/>
        <v>7.0747212164877364</v>
      </c>
      <c r="I43" s="68">
        <f t="shared" si="9"/>
        <v>-0.30940619350070631</v>
      </c>
      <c r="J43" s="68">
        <f t="shared" si="10"/>
        <v>0.50461056098030188</v>
      </c>
      <c r="K43" s="68">
        <f t="shared" ca="1" si="11"/>
        <v>0.21548075535005598</v>
      </c>
      <c r="L43" s="68">
        <f t="shared" ca="1" si="12"/>
        <v>6.6387414873662182E-4</v>
      </c>
      <c r="M43" s="68">
        <f t="shared" ca="1" si="13"/>
        <v>5274435.7353172805</v>
      </c>
      <c r="N43" s="68">
        <f t="shared" ca="1" si="14"/>
        <v>63506292.646929279</v>
      </c>
      <c r="O43" s="68">
        <f t="shared" ca="1" si="15"/>
        <v>5354373.0467453916</v>
      </c>
      <c r="P43" s="31">
        <f t="shared" ca="1" si="16"/>
        <v>-2.5765755349622915E-2</v>
      </c>
      <c r="Q43" s="31"/>
      <c r="R43" s="31"/>
      <c r="S43" s="31"/>
      <c r="T43" s="31"/>
    </row>
    <row r="44" spans="1:20" x14ac:dyDescent="0.2">
      <c r="A44" s="76">
        <v>-16044.5</v>
      </c>
      <c r="B44" s="76">
        <v>0.20615749999706168</v>
      </c>
      <c r="C44" s="31"/>
      <c r="D44" s="77">
        <f t="shared" si="4"/>
        <v>-1.6044499999999999</v>
      </c>
      <c r="E44" s="77">
        <f t="shared" si="5"/>
        <v>0.20615749999706168</v>
      </c>
      <c r="F44" s="68">
        <f t="shared" si="6"/>
        <v>2.5742598024999999</v>
      </c>
      <c r="G44" s="68">
        <f t="shared" si="7"/>
        <v>-4.130271140121125</v>
      </c>
      <c r="H44" s="68">
        <f t="shared" si="8"/>
        <v>6.6268135307673379</v>
      </c>
      <c r="I44" s="68">
        <f t="shared" si="9"/>
        <v>-0.33076940087028561</v>
      </c>
      <c r="J44" s="68">
        <f t="shared" si="10"/>
        <v>0.53070296522632976</v>
      </c>
      <c r="K44" s="68">
        <f t="shared" ca="1" si="11"/>
        <v>0.21447608001707794</v>
      </c>
      <c r="L44" s="68">
        <f t="shared" ca="1" si="12"/>
        <v>6.9198773549413689E-5</v>
      </c>
      <c r="M44" s="68">
        <f t="shared" ca="1" si="13"/>
        <v>4935964.6545745842</v>
      </c>
      <c r="N44" s="68">
        <f t="shared" ca="1" si="14"/>
        <v>63768905.349776745</v>
      </c>
      <c r="O44" s="68">
        <f t="shared" ca="1" si="15"/>
        <v>5555484.8374777334</v>
      </c>
      <c r="P44" s="31">
        <f t="shared" ca="1" si="16"/>
        <v>-8.3185800200162585E-3</v>
      </c>
      <c r="Q44" s="31"/>
      <c r="R44" s="31"/>
      <c r="S44" s="31"/>
      <c r="T44" s="31"/>
    </row>
    <row r="45" spans="1:20" x14ac:dyDescent="0.2">
      <c r="A45" s="76">
        <v>-16024</v>
      </c>
      <c r="B45" s="76">
        <v>0.19474000000627711</v>
      </c>
      <c r="C45" s="31"/>
      <c r="D45" s="77">
        <f t="shared" si="4"/>
        <v>-1.6024</v>
      </c>
      <c r="E45" s="77">
        <f t="shared" si="5"/>
        <v>0.19474000000627711</v>
      </c>
      <c r="F45" s="68">
        <f t="shared" si="6"/>
        <v>2.5676857600000003</v>
      </c>
      <c r="G45" s="68">
        <f t="shared" si="7"/>
        <v>-4.1144596618240001</v>
      </c>
      <c r="H45" s="68">
        <f t="shared" si="8"/>
        <v>6.5930101621067791</v>
      </c>
      <c r="I45" s="68">
        <f t="shared" si="9"/>
        <v>-0.31205137601005845</v>
      </c>
      <c r="J45" s="68">
        <f t="shared" si="10"/>
        <v>0.50003112491851764</v>
      </c>
      <c r="K45" s="68">
        <f t="shared" ca="1" si="11"/>
        <v>0.21439499707777471</v>
      </c>
      <c r="L45" s="68">
        <f t="shared" ca="1" si="12"/>
        <v>3.8631890988057895E-4</v>
      </c>
      <c r="M45" s="68">
        <f t="shared" ca="1" si="13"/>
        <v>4908947.7412203802</v>
      </c>
      <c r="N45" s="68">
        <f t="shared" ca="1" si="14"/>
        <v>63779485.932158202</v>
      </c>
      <c r="O45" s="68">
        <f t="shared" ca="1" si="15"/>
        <v>5570193.2262279652</v>
      </c>
      <c r="P45" s="31">
        <f t="shared" ca="1" si="16"/>
        <v>-1.9654997071497593E-2</v>
      </c>
      <c r="Q45" s="31"/>
      <c r="R45" s="31"/>
      <c r="S45" s="31"/>
      <c r="T45" s="31"/>
    </row>
    <row r="46" spans="1:20" x14ac:dyDescent="0.2">
      <c r="A46" s="76">
        <v>-15675.5</v>
      </c>
      <c r="B46" s="76">
        <v>0.21164250000583706</v>
      </c>
      <c r="C46" s="31"/>
      <c r="D46" s="77">
        <f t="shared" si="4"/>
        <v>-1.56755</v>
      </c>
      <c r="E46" s="77">
        <f t="shared" si="5"/>
        <v>0.21164250000583706</v>
      </c>
      <c r="F46" s="68">
        <f t="shared" si="6"/>
        <v>2.4572130025000001</v>
      </c>
      <c r="G46" s="68">
        <f t="shared" si="7"/>
        <v>-3.8518042420688752</v>
      </c>
      <c r="H46" s="68">
        <f t="shared" si="8"/>
        <v>6.037895739655065</v>
      </c>
      <c r="I46" s="68">
        <f t="shared" si="9"/>
        <v>-0.33176020088414987</v>
      </c>
      <c r="J46" s="68">
        <f t="shared" si="10"/>
        <v>0.52005070289594912</v>
      </c>
      <c r="K46" s="68">
        <f t="shared" ca="1" si="11"/>
        <v>0.21294580449243869</v>
      </c>
      <c r="L46" s="68">
        <f t="shared" ca="1" si="12"/>
        <v>1.6986025847959259E-6</v>
      </c>
      <c r="M46" s="68">
        <f t="shared" ca="1" si="13"/>
        <v>4434765.1200912856</v>
      </c>
      <c r="N46" s="68">
        <f t="shared" ca="1" si="14"/>
        <v>63743766.541224293</v>
      </c>
      <c r="O46" s="68">
        <f t="shared" ca="1" si="15"/>
        <v>5799975.5215306273</v>
      </c>
      <c r="P46" s="31">
        <f t="shared" ca="1" si="16"/>
        <v>-1.3033044866016252E-3</v>
      </c>
      <c r="Q46" s="31"/>
      <c r="R46" s="31"/>
      <c r="S46" s="31"/>
      <c r="T46" s="31"/>
    </row>
    <row r="47" spans="1:20" x14ac:dyDescent="0.2">
      <c r="A47" s="76">
        <v>-15646</v>
      </c>
      <c r="B47" s="76">
        <v>0.21030999999493361</v>
      </c>
      <c r="C47" s="31"/>
      <c r="D47" s="77">
        <f t="shared" si="4"/>
        <v>-1.5646</v>
      </c>
      <c r="E47" s="77">
        <f t="shared" si="5"/>
        <v>0.21030999999493361</v>
      </c>
      <c r="F47" s="68">
        <f t="shared" si="6"/>
        <v>2.4479731600000001</v>
      </c>
      <c r="G47" s="68">
        <f t="shared" si="7"/>
        <v>-3.8300988061360002</v>
      </c>
      <c r="H47" s="68">
        <f t="shared" si="8"/>
        <v>5.9925725920803856</v>
      </c>
      <c r="I47" s="68">
        <f t="shared" si="9"/>
        <v>-0.32905102599207314</v>
      </c>
      <c r="J47" s="68">
        <f t="shared" si="10"/>
        <v>0.5148332352671976</v>
      </c>
      <c r="K47" s="68">
        <f t="shared" ca="1" si="11"/>
        <v>0.2128169947437141</v>
      </c>
      <c r="L47" s="68">
        <f t="shared" ca="1" si="12"/>
        <v>6.2850226704129746E-6</v>
      </c>
      <c r="M47" s="68">
        <f t="shared" ca="1" si="13"/>
        <v>4393470.1285637142</v>
      </c>
      <c r="N47" s="68">
        <f t="shared" ca="1" si="14"/>
        <v>63722054.962501444</v>
      </c>
      <c r="O47" s="68">
        <f t="shared" ca="1" si="15"/>
        <v>5817623.4159863666</v>
      </c>
      <c r="P47" s="31">
        <f t="shared" ca="1" si="16"/>
        <v>-2.5069947487804944E-3</v>
      </c>
      <c r="Q47" s="31"/>
      <c r="R47" s="31"/>
      <c r="S47" s="31"/>
      <c r="T47" s="31"/>
    </row>
    <row r="48" spans="1:20" x14ac:dyDescent="0.2">
      <c r="A48" s="76">
        <v>-15221</v>
      </c>
      <c r="B48" s="76">
        <v>0.20743500000389758</v>
      </c>
      <c r="C48" s="31"/>
      <c r="D48" s="77">
        <f t="shared" si="4"/>
        <v>-1.5221</v>
      </c>
      <c r="E48" s="77">
        <f t="shared" si="5"/>
        <v>0.20743500000389758</v>
      </c>
      <c r="F48" s="68">
        <f t="shared" si="6"/>
        <v>2.31678841</v>
      </c>
      <c r="G48" s="68">
        <f t="shared" si="7"/>
        <v>-3.5263836388610001</v>
      </c>
      <c r="H48" s="68">
        <f t="shared" si="8"/>
        <v>5.3675085367103286</v>
      </c>
      <c r="I48" s="68">
        <f t="shared" si="9"/>
        <v>-0.31573681350593252</v>
      </c>
      <c r="J48" s="68">
        <f t="shared" si="10"/>
        <v>0.4805830038373799</v>
      </c>
      <c r="K48" s="68">
        <f t="shared" ca="1" si="11"/>
        <v>0.21085493977381542</v>
      </c>
      <c r="L48" s="68">
        <f t="shared" ca="1" si="12"/>
        <v>1.1695988029865652E-5</v>
      </c>
      <c r="M48" s="68">
        <f t="shared" ca="1" si="13"/>
        <v>3783541.9628292643</v>
      </c>
      <c r="N48" s="68">
        <f t="shared" ca="1" si="14"/>
        <v>63087171.293094531</v>
      </c>
      <c r="O48" s="68">
        <f t="shared" ca="1" si="15"/>
        <v>6039217.1750169145</v>
      </c>
      <c r="P48" s="31">
        <f t="shared" ca="1" si="16"/>
        <v>-3.4199397699178347E-3</v>
      </c>
      <c r="Q48" s="31"/>
      <c r="R48" s="31"/>
      <c r="S48" s="31"/>
      <c r="T48" s="31"/>
    </row>
    <row r="49" spans="1:20" x14ac:dyDescent="0.2">
      <c r="A49" s="76">
        <v>-15187.5</v>
      </c>
      <c r="B49" s="76">
        <v>0.19936249999591382</v>
      </c>
      <c r="C49" s="31"/>
      <c r="D49" s="77">
        <f t="shared" si="4"/>
        <v>-1.51875</v>
      </c>
      <c r="E49" s="77">
        <f t="shared" si="5"/>
        <v>0.19936249999591382</v>
      </c>
      <c r="F49" s="68">
        <f t="shared" si="6"/>
        <v>2.3066015625</v>
      </c>
      <c r="G49" s="68">
        <f t="shared" si="7"/>
        <v>-3.5031511230468753</v>
      </c>
      <c r="H49" s="68">
        <f t="shared" si="8"/>
        <v>5.3204107681274415</v>
      </c>
      <c r="I49" s="68">
        <f t="shared" si="9"/>
        <v>-0.30278179686879414</v>
      </c>
      <c r="J49" s="68">
        <f t="shared" si="10"/>
        <v>0.45984985399448114</v>
      </c>
      <c r="K49" s="68">
        <f t="shared" ca="1" si="11"/>
        <v>0.21069182929909197</v>
      </c>
      <c r="L49" s="68">
        <f t="shared" ca="1" si="12"/>
        <v>1.2835370245985108E-4</v>
      </c>
      <c r="M49" s="68">
        <f t="shared" ca="1" si="13"/>
        <v>3734530.084127041</v>
      </c>
      <c r="N49" s="68">
        <f t="shared" ca="1" si="14"/>
        <v>63011663.768497102</v>
      </c>
      <c r="O49" s="68">
        <f t="shared" ca="1" si="15"/>
        <v>6054027.1844042419</v>
      </c>
      <c r="P49" s="31">
        <f t="shared" ca="1" si="16"/>
        <v>-1.1329329303178148E-2</v>
      </c>
      <c r="Q49" s="31"/>
      <c r="R49" s="31"/>
      <c r="S49" s="31"/>
      <c r="T49" s="31"/>
    </row>
    <row r="50" spans="1:20" x14ac:dyDescent="0.2">
      <c r="A50" s="76">
        <v>-14923</v>
      </c>
      <c r="B50" s="76">
        <v>0.19070500000088941</v>
      </c>
      <c r="C50" s="31"/>
      <c r="D50" s="77">
        <f t="shared" si="4"/>
        <v>-1.4923</v>
      </c>
      <c r="E50" s="77">
        <f t="shared" si="5"/>
        <v>0.19070500000088941</v>
      </c>
      <c r="F50" s="68">
        <f t="shared" si="6"/>
        <v>2.2269592899999999</v>
      </c>
      <c r="G50" s="68">
        <f t="shared" si="7"/>
        <v>-3.3232913484669999</v>
      </c>
      <c r="H50" s="68">
        <f t="shared" si="8"/>
        <v>4.9593476793173039</v>
      </c>
      <c r="I50" s="68">
        <f t="shared" si="9"/>
        <v>-0.28458907150132728</v>
      </c>
      <c r="J50" s="68">
        <f t="shared" si="10"/>
        <v>0.42469227140143068</v>
      </c>
      <c r="K50" s="68">
        <f t="shared" ca="1" si="11"/>
        <v>0.20936060191349992</v>
      </c>
      <c r="L50" s="68">
        <f t="shared" ca="1" si="12"/>
        <v>3.4803148272179689E-4</v>
      </c>
      <c r="M50" s="68">
        <f t="shared" ca="1" si="13"/>
        <v>3344815.4440478883</v>
      </c>
      <c r="N50" s="68">
        <f t="shared" ca="1" si="14"/>
        <v>62286418.342731275</v>
      </c>
      <c r="O50" s="68">
        <f t="shared" ca="1" si="15"/>
        <v>6156929.3925936427</v>
      </c>
      <c r="P50" s="31">
        <f t="shared" ca="1" si="16"/>
        <v>-1.8655601912610509E-2</v>
      </c>
      <c r="Q50" s="31"/>
      <c r="R50" s="31"/>
      <c r="S50" s="31"/>
      <c r="T50" s="31"/>
    </row>
    <row r="51" spans="1:20" x14ac:dyDescent="0.2">
      <c r="A51" s="76">
        <v>-14201</v>
      </c>
      <c r="B51" s="76">
        <v>0.20073499999853084</v>
      </c>
      <c r="C51" s="31"/>
      <c r="D51" s="77">
        <f t="shared" si="4"/>
        <v>-1.4200999999999999</v>
      </c>
      <c r="E51" s="77">
        <f t="shared" si="5"/>
        <v>0.20073499999853084</v>
      </c>
      <c r="F51" s="68">
        <f t="shared" si="6"/>
        <v>2.0166840099999996</v>
      </c>
      <c r="G51" s="68">
        <f t="shared" si="7"/>
        <v>-2.8638929626009992</v>
      </c>
      <c r="H51" s="68">
        <f t="shared" si="8"/>
        <v>4.0670143961896787</v>
      </c>
      <c r="I51" s="68">
        <f t="shared" si="9"/>
        <v>-0.28506377349791362</v>
      </c>
      <c r="J51" s="68">
        <f t="shared" si="10"/>
        <v>0.40481906474438711</v>
      </c>
      <c r="K51" s="68">
        <f t="shared" ca="1" si="11"/>
        <v>0.20533473771457994</v>
      </c>
      <c r="L51" s="68">
        <f t="shared" ca="1" si="12"/>
        <v>2.1157587056444605E-5</v>
      </c>
      <c r="M51" s="68">
        <f t="shared" ca="1" si="13"/>
        <v>2284960.8195002163</v>
      </c>
      <c r="N51" s="68">
        <f t="shared" ca="1" si="14"/>
        <v>59172303.378487922</v>
      </c>
      <c r="O51" s="68">
        <f t="shared" ca="1" si="15"/>
        <v>6307450.3624095106</v>
      </c>
      <c r="P51" s="31">
        <f t="shared" ca="1" si="16"/>
        <v>-4.5997377160491015E-3</v>
      </c>
      <c r="Q51" s="31"/>
      <c r="R51" s="31"/>
      <c r="S51" s="31"/>
      <c r="T51" s="31"/>
    </row>
    <row r="52" spans="1:20" x14ac:dyDescent="0.2">
      <c r="A52" s="76">
        <v>-14167.5</v>
      </c>
      <c r="B52" s="76">
        <v>0.2056624999968335</v>
      </c>
      <c r="C52" s="31"/>
      <c r="D52" s="77">
        <f t="shared" si="4"/>
        <v>-1.41675</v>
      </c>
      <c r="E52" s="77">
        <f t="shared" si="5"/>
        <v>0.2056624999968335</v>
      </c>
      <c r="F52" s="68">
        <f t="shared" si="6"/>
        <v>2.0071805624999999</v>
      </c>
      <c r="G52" s="68">
        <f t="shared" si="7"/>
        <v>-2.8436730619218746</v>
      </c>
      <c r="H52" s="68">
        <f t="shared" si="8"/>
        <v>4.0287738104778157</v>
      </c>
      <c r="I52" s="68">
        <f t="shared" si="9"/>
        <v>-0.29137234687051383</v>
      </c>
      <c r="J52" s="68">
        <f t="shared" si="10"/>
        <v>0.41280177242880045</v>
      </c>
      <c r="K52" s="68">
        <f t="shared" ca="1" si="11"/>
        <v>0.20513401125452152</v>
      </c>
      <c r="L52" s="68">
        <f t="shared" ca="1" si="12"/>
        <v>2.7930035075050186E-7</v>
      </c>
      <c r="M52" s="68">
        <f t="shared" ca="1" si="13"/>
        <v>2237008.3556553647</v>
      </c>
      <c r="N52" s="68">
        <f t="shared" ca="1" si="14"/>
        <v>58988935.25442794</v>
      </c>
      <c r="O52" s="68">
        <f t="shared" ca="1" si="15"/>
        <v>6309712.6602954008</v>
      </c>
      <c r="P52" s="31">
        <f t="shared" ca="1" si="16"/>
        <v>5.2848874231198328E-4</v>
      </c>
      <c r="Q52" s="31"/>
      <c r="R52" s="31"/>
      <c r="S52" s="31"/>
      <c r="T52" s="31"/>
    </row>
    <row r="53" spans="1:20" x14ac:dyDescent="0.2">
      <c r="A53" s="76">
        <v>-14112</v>
      </c>
      <c r="B53" s="76">
        <v>0.20212000000174157</v>
      </c>
      <c r="C53" s="31"/>
      <c r="D53" s="77">
        <f t="shared" si="4"/>
        <v>-1.4112</v>
      </c>
      <c r="E53" s="77">
        <f t="shared" si="5"/>
        <v>0.20212000000174157</v>
      </c>
      <c r="F53" s="68">
        <f t="shared" si="6"/>
        <v>1.9914854399999999</v>
      </c>
      <c r="G53" s="68">
        <f t="shared" si="7"/>
        <v>-2.8103842529279999</v>
      </c>
      <c r="H53" s="68">
        <f t="shared" si="8"/>
        <v>3.9660142577319935</v>
      </c>
      <c r="I53" s="68">
        <f t="shared" si="9"/>
        <v>-0.28523174400245771</v>
      </c>
      <c r="J53" s="68">
        <f t="shared" si="10"/>
        <v>0.4025190371362683</v>
      </c>
      <c r="K53" s="68">
        <f t="shared" ca="1" si="11"/>
        <v>0.20479874561262251</v>
      </c>
      <c r="L53" s="68">
        <f t="shared" ca="1" si="12"/>
        <v>7.1756780478138964E-6</v>
      </c>
      <c r="M53" s="68">
        <f t="shared" ca="1" si="13"/>
        <v>2157981.7556241429</v>
      </c>
      <c r="N53" s="68">
        <f t="shared" ca="1" si="14"/>
        <v>58677828.906762317</v>
      </c>
      <c r="O53" s="68">
        <f t="shared" ca="1" si="15"/>
        <v>6312531.3443965334</v>
      </c>
      <c r="P53" s="31">
        <f t="shared" ca="1" si="16"/>
        <v>-2.6787456108809393E-3</v>
      </c>
      <c r="Q53" s="31"/>
      <c r="R53" s="31"/>
      <c r="S53" s="31"/>
      <c r="T53" s="31"/>
    </row>
    <row r="54" spans="1:20" x14ac:dyDescent="0.2">
      <c r="A54" s="76">
        <v>-13090</v>
      </c>
      <c r="B54" s="76">
        <v>0.18155000000115251</v>
      </c>
      <c r="C54" s="31"/>
      <c r="D54" s="77">
        <f t="shared" si="4"/>
        <v>-1.3089999999999999</v>
      </c>
      <c r="E54" s="77">
        <f t="shared" si="5"/>
        <v>0.18155000000115251</v>
      </c>
      <c r="F54" s="68">
        <f t="shared" si="6"/>
        <v>1.7134809999999998</v>
      </c>
      <c r="G54" s="68">
        <f t="shared" si="7"/>
        <v>-2.2429466289999995</v>
      </c>
      <c r="H54" s="68">
        <f t="shared" si="8"/>
        <v>2.9360171373609996</v>
      </c>
      <c r="I54" s="68">
        <f t="shared" si="9"/>
        <v>-0.23764895000150862</v>
      </c>
      <c r="J54" s="68">
        <f t="shared" si="10"/>
        <v>0.31108247555197477</v>
      </c>
      <c r="K54" s="68">
        <f t="shared" ca="1" si="11"/>
        <v>0.19801889533501729</v>
      </c>
      <c r="L54" s="68">
        <f t="shared" ca="1" si="12"/>
        <v>2.7122451351779315E-4</v>
      </c>
      <c r="M54" s="68">
        <f t="shared" ca="1" si="13"/>
        <v>855405.15626237332</v>
      </c>
      <c r="N54" s="68">
        <f t="shared" ca="1" si="14"/>
        <v>51424840.655177183</v>
      </c>
      <c r="O54" s="68">
        <f t="shared" ca="1" si="15"/>
        <v>6158030.0622505601</v>
      </c>
      <c r="P54" s="31">
        <f t="shared" ca="1" si="16"/>
        <v>-1.646889533386478E-2</v>
      </c>
      <c r="Q54" s="31"/>
      <c r="R54" s="31"/>
      <c r="S54" s="31"/>
      <c r="T54" s="31"/>
    </row>
    <row r="55" spans="1:20" x14ac:dyDescent="0.2">
      <c r="A55" s="76">
        <v>-13090</v>
      </c>
      <c r="B55" s="76">
        <v>0.20914999999513384</v>
      </c>
      <c r="C55" s="31"/>
      <c r="D55" s="77">
        <f t="shared" si="4"/>
        <v>-1.3089999999999999</v>
      </c>
      <c r="E55" s="77">
        <f t="shared" si="5"/>
        <v>0.20914999999513384</v>
      </c>
      <c r="F55" s="68">
        <f t="shared" si="6"/>
        <v>1.7134809999999998</v>
      </c>
      <c r="G55" s="68">
        <f t="shared" si="7"/>
        <v>-2.2429466289999995</v>
      </c>
      <c r="H55" s="68">
        <f t="shared" si="8"/>
        <v>2.9360171373609996</v>
      </c>
      <c r="I55" s="68">
        <f t="shared" si="9"/>
        <v>-0.27377734999363018</v>
      </c>
      <c r="J55" s="68">
        <f t="shared" si="10"/>
        <v>0.35837455114166189</v>
      </c>
      <c r="K55" s="68">
        <f t="shared" ca="1" si="11"/>
        <v>0.19801889533501729</v>
      </c>
      <c r="L55" s="68">
        <f t="shared" ca="1" si="12"/>
        <v>1.2390149095446831E-4</v>
      </c>
      <c r="M55" s="68">
        <f t="shared" ca="1" si="13"/>
        <v>855405.15626237332</v>
      </c>
      <c r="N55" s="68">
        <f t="shared" ca="1" si="14"/>
        <v>51424840.655177183</v>
      </c>
      <c r="O55" s="68">
        <f t="shared" ca="1" si="15"/>
        <v>6158030.0622505601</v>
      </c>
      <c r="P55" s="31">
        <f t="shared" ca="1" si="16"/>
        <v>1.1131104660116548E-2</v>
      </c>
      <c r="Q55" s="31"/>
      <c r="R55" s="31"/>
      <c r="S55" s="31"/>
      <c r="T55" s="31"/>
    </row>
    <row r="56" spans="1:20" x14ac:dyDescent="0.2">
      <c r="A56" s="76">
        <v>-12997.5</v>
      </c>
      <c r="B56" s="76">
        <v>0.1861124999995809</v>
      </c>
      <c r="C56" s="31"/>
      <c r="D56" s="77">
        <f t="shared" si="4"/>
        <v>-1.29975</v>
      </c>
      <c r="E56" s="77">
        <f t="shared" si="5"/>
        <v>0.1861124999995809</v>
      </c>
      <c r="F56" s="68">
        <f t="shared" si="6"/>
        <v>1.6893500625</v>
      </c>
      <c r="G56" s="68">
        <f t="shared" si="7"/>
        <v>-2.195732743734375</v>
      </c>
      <c r="H56" s="68">
        <f t="shared" si="8"/>
        <v>2.8539036336687538</v>
      </c>
      <c r="I56" s="68">
        <f t="shared" si="9"/>
        <v>-0.24189972187445527</v>
      </c>
      <c r="J56" s="68">
        <f t="shared" si="10"/>
        <v>0.31440916350632325</v>
      </c>
      <c r="K56" s="68">
        <f t="shared" ca="1" si="11"/>
        <v>0.19734851526772407</v>
      </c>
      <c r="L56" s="68">
        <f t="shared" ca="1" si="12"/>
        <v>1.2624803910594627E-4</v>
      </c>
      <c r="M56" s="68">
        <f t="shared" ca="1" si="13"/>
        <v>758024.6150500396</v>
      </c>
      <c r="N56" s="68">
        <f t="shared" ca="1" si="14"/>
        <v>50637861.3371443</v>
      </c>
      <c r="O56" s="68">
        <f t="shared" ca="1" si="15"/>
        <v>6125003.2298465995</v>
      </c>
      <c r="P56" s="31">
        <f t="shared" ca="1" si="16"/>
        <v>-1.1236015268143162E-2</v>
      </c>
      <c r="Q56" s="31"/>
      <c r="R56" s="31"/>
      <c r="S56" s="31"/>
      <c r="T56" s="31"/>
    </row>
    <row r="57" spans="1:20" x14ac:dyDescent="0.2">
      <c r="A57" s="76">
        <v>-12962</v>
      </c>
      <c r="B57" s="76">
        <v>0.19176999999763211</v>
      </c>
      <c r="C57" s="31"/>
      <c r="D57" s="77">
        <f t="shared" si="4"/>
        <v>-1.2962</v>
      </c>
      <c r="E57" s="77">
        <f t="shared" si="5"/>
        <v>0.19176999999763211</v>
      </c>
      <c r="F57" s="68">
        <f t="shared" si="6"/>
        <v>1.68013444</v>
      </c>
      <c r="G57" s="68">
        <f t="shared" si="7"/>
        <v>-2.177790261128</v>
      </c>
      <c r="H57" s="68">
        <f t="shared" si="8"/>
        <v>2.8228517364741137</v>
      </c>
      <c r="I57" s="68">
        <f t="shared" si="9"/>
        <v>-0.24857227399693074</v>
      </c>
      <c r="J57" s="68">
        <f t="shared" si="10"/>
        <v>0.32219938155482164</v>
      </c>
      <c r="K57" s="68">
        <f t="shared" ca="1" si="11"/>
        <v>0.19708873314165901</v>
      </c>
      <c r="L57" s="68">
        <f t="shared" ca="1" si="12"/>
        <v>2.8288922257370205E-5</v>
      </c>
      <c r="M57" s="68">
        <f t="shared" ca="1" si="13"/>
        <v>721840.11248824827</v>
      </c>
      <c r="N57" s="68">
        <f t="shared" ca="1" si="14"/>
        <v>50330674.921622708</v>
      </c>
      <c r="O57" s="68">
        <f t="shared" ca="1" si="15"/>
        <v>6111509.6699608369</v>
      </c>
      <c r="P57" s="31">
        <f t="shared" ca="1" si="16"/>
        <v>-5.3187331440268937E-3</v>
      </c>
      <c r="Q57" s="31"/>
      <c r="R57" s="31"/>
      <c r="S57" s="31"/>
      <c r="T57" s="31"/>
    </row>
    <row r="58" spans="1:20" x14ac:dyDescent="0.2">
      <c r="A58" s="76">
        <v>-12756</v>
      </c>
      <c r="B58" s="76">
        <v>0.19106000000465428</v>
      </c>
      <c r="C58" s="31"/>
      <c r="D58" s="77">
        <f t="shared" si="4"/>
        <v>-1.2756000000000001</v>
      </c>
      <c r="E58" s="77">
        <f t="shared" si="5"/>
        <v>0.19106000000465428</v>
      </c>
      <c r="F58" s="68">
        <f t="shared" si="6"/>
        <v>1.6271553600000002</v>
      </c>
      <c r="G58" s="68">
        <f t="shared" si="7"/>
        <v>-2.0755993772160002</v>
      </c>
      <c r="H58" s="68">
        <f t="shared" si="8"/>
        <v>2.6476345655767299</v>
      </c>
      <c r="I58" s="68">
        <f t="shared" si="9"/>
        <v>-0.24371613600593703</v>
      </c>
      <c r="J58" s="68">
        <f t="shared" si="10"/>
        <v>0.31088430308917331</v>
      </c>
      <c r="K58" s="68">
        <f t="shared" ca="1" si="11"/>
        <v>0.19555388197958964</v>
      </c>
      <c r="L58" s="68">
        <f t="shared" ca="1" si="12"/>
        <v>2.0194975204648931E-5</v>
      </c>
      <c r="M58" s="68">
        <f t="shared" ca="1" si="13"/>
        <v>525837.79213494936</v>
      </c>
      <c r="N58" s="68">
        <f t="shared" ca="1" si="14"/>
        <v>48493818.310929507</v>
      </c>
      <c r="O58" s="68">
        <f t="shared" ca="1" si="15"/>
        <v>6024347.305062959</v>
      </c>
      <c r="P58" s="31">
        <f t="shared" ca="1" si="16"/>
        <v>-4.4938819749353598E-3</v>
      </c>
      <c r="Q58" s="31"/>
      <c r="R58" s="31"/>
      <c r="S58" s="31"/>
      <c r="T58" s="31"/>
    </row>
    <row r="59" spans="1:20" x14ac:dyDescent="0.2">
      <c r="A59" s="76">
        <v>-12605</v>
      </c>
      <c r="B59" s="76">
        <v>0.18597500000032596</v>
      </c>
      <c r="C59" s="31"/>
      <c r="D59" s="77">
        <f t="shared" si="4"/>
        <v>-1.2605</v>
      </c>
      <c r="E59" s="77">
        <f t="shared" si="5"/>
        <v>0.18597500000032596</v>
      </c>
      <c r="F59" s="68">
        <f t="shared" si="6"/>
        <v>1.58886025</v>
      </c>
      <c r="G59" s="68">
        <f t="shared" si="7"/>
        <v>-2.0027583451249997</v>
      </c>
      <c r="H59" s="68">
        <f t="shared" si="8"/>
        <v>2.5244768940300624</v>
      </c>
      <c r="I59" s="68">
        <f t="shared" si="9"/>
        <v>-0.23442148750041086</v>
      </c>
      <c r="J59" s="68">
        <f t="shared" si="10"/>
        <v>0.29548828499426788</v>
      </c>
      <c r="K59" s="68">
        <f t="shared" ca="1" si="11"/>
        <v>0.19439914946251993</v>
      </c>
      <c r="L59" s="68">
        <f t="shared" ca="1" si="12"/>
        <v>7.096629416138294E-5</v>
      </c>
      <c r="M59" s="68">
        <f t="shared" ca="1" si="13"/>
        <v>398546.02031914686</v>
      </c>
      <c r="N59" s="68">
        <f t="shared" ca="1" si="14"/>
        <v>47091379.597169332</v>
      </c>
      <c r="O59" s="68">
        <f t="shared" ca="1" si="15"/>
        <v>5950993.7106475439</v>
      </c>
      <c r="P59" s="31">
        <f t="shared" ca="1" si="16"/>
        <v>-8.4241494621939694E-3</v>
      </c>
      <c r="Q59" s="31"/>
      <c r="R59" s="31"/>
      <c r="S59" s="31"/>
      <c r="T59" s="31"/>
    </row>
    <row r="60" spans="1:20" x14ac:dyDescent="0.2">
      <c r="A60" s="76">
        <v>-12574.5</v>
      </c>
      <c r="B60" s="76">
        <v>0.19470749999891268</v>
      </c>
      <c r="C60" s="31"/>
      <c r="D60" s="77">
        <f t="shared" si="4"/>
        <v>-1.25745</v>
      </c>
      <c r="E60" s="77">
        <f t="shared" si="5"/>
        <v>0.19470749999891268</v>
      </c>
      <c r="F60" s="68">
        <f t="shared" si="6"/>
        <v>1.5811805024999999</v>
      </c>
      <c r="G60" s="68">
        <f t="shared" si="7"/>
        <v>-1.9882554228686247</v>
      </c>
      <c r="H60" s="68">
        <f t="shared" si="8"/>
        <v>2.5001317814861519</v>
      </c>
      <c r="I60" s="68">
        <f t="shared" si="9"/>
        <v>-0.24483494587363275</v>
      </c>
      <c r="J60" s="68">
        <f t="shared" si="10"/>
        <v>0.30786770268879948</v>
      </c>
      <c r="K60" s="68">
        <f t="shared" ca="1" si="11"/>
        <v>0.19416286177814107</v>
      </c>
      <c r="L60" s="68">
        <f t="shared" ca="1" si="12"/>
        <v>2.9663079152526434E-7</v>
      </c>
      <c r="M60" s="68">
        <f t="shared" ca="1" si="13"/>
        <v>374644.91928242374</v>
      </c>
      <c r="N60" s="68">
        <f t="shared" ca="1" si="14"/>
        <v>46802652.720389731</v>
      </c>
      <c r="O60" s="68">
        <f t="shared" ca="1" si="15"/>
        <v>5935220.9512798041</v>
      </c>
      <c r="P60" s="31">
        <f t="shared" ca="1" si="16"/>
        <v>5.4463822077160939E-4</v>
      </c>
      <c r="Q60" s="31"/>
      <c r="R60" s="31"/>
      <c r="S60" s="31"/>
      <c r="T60" s="31"/>
    </row>
    <row r="61" spans="1:20" x14ac:dyDescent="0.2">
      <c r="A61" s="76">
        <v>-12214.5</v>
      </c>
      <c r="B61" s="76">
        <v>0.18410749999748077</v>
      </c>
      <c r="C61" s="31"/>
      <c r="D61" s="77">
        <f t="shared" si="4"/>
        <v>-1.2214499999999999</v>
      </c>
      <c r="E61" s="77">
        <f t="shared" si="5"/>
        <v>0.18410749999748077</v>
      </c>
      <c r="F61" s="68">
        <f t="shared" si="6"/>
        <v>1.4919401024999999</v>
      </c>
      <c r="G61" s="68">
        <f t="shared" si="7"/>
        <v>-1.8223302381986248</v>
      </c>
      <c r="H61" s="68">
        <f t="shared" si="8"/>
        <v>2.2258852694477103</v>
      </c>
      <c r="I61" s="68">
        <f t="shared" si="9"/>
        <v>-0.22487810587192286</v>
      </c>
      <c r="J61" s="68">
        <f t="shared" si="10"/>
        <v>0.27467736241726015</v>
      </c>
      <c r="K61" s="68">
        <f t="shared" ca="1" si="11"/>
        <v>0.1912965137639577</v>
      </c>
      <c r="L61" s="68">
        <f t="shared" ca="1" si="12"/>
        <v>5.1681918934594836E-5</v>
      </c>
      <c r="M61" s="68">
        <f t="shared" ca="1" si="13"/>
        <v>143181.08512478761</v>
      </c>
      <c r="N61" s="68">
        <f t="shared" ca="1" si="14"/>
        <v>43267469.655855112</v>
      </c>
      <c r="O61" s="68">
        <f t="shared" ca="1" si="15"/>
        <v>5725392.8769251984</v>
      </c>
      <c r="P61" s="31">
        <f t="shared" ca="1" si="16"/>
        <v>-7.1890137664769316E-3</v>
      </c>
      <c r="Q61" s="31"/>
      <c r="R61" s="31"/>
      <c r="S61" s="31"/>
      <c r="T61" s="31"/>
    </row>
    <row r="62" spans="1:20" x14ac:dyDescent="0.2">
      <c r="A62" s="76">
        <v>-11915.5</v>
      </c>
      <c r="B62" s="76">
        <v>0.19464249999873573</v>
      </c>
      <c r="C62" s="31"/>
      <c r="D62" s="77">
        <f t="shared" si="4"/>
        <v>-1.1915500000000001</v>
      </c>
      <c r="E62" s="77">
        <f t="shared" si="5"/>
        <v>0.19464249999873573</v>
      </c>
      <c r="F62" s="68">
        <f t="shared" si="6"/>
        <v>1.4197914025000002</v>
      </c>
      <c r="G62" s="68">
        <f t="shared" si="7"/>
        <v>-1.6917524456488755</v>
      </c>
      <c r="H62" s="68">
        <f t="shared" si="8"/>
        <v>2.0158076266129177</v>
      </c>
      <c r="I62" s="68">
        <f t="shared" si="9"/>
        <v>-0.23192627087349357</v>
      </c>
      <c r="J62" s="68">
        <f t="shared" si="10"/>
        <v>0.27635174805931129</v>
      </c>
      <c r="K62" s="68">
        <f t="shared" ca="1" si="11"/>
        <v>0.18880739637478436</v>
      </c>
      <c r="L62" s="68">
        <f t="shared" ca="1" si="12"/>
        <v>3.4048434302250423E-5</v>
      </c>
      <c r="M62" s="68">
        <f t="shared" ca="1" si="13"/>
        <v>30544.185289914589</v>
      </c>
      <c r="N62" s="68">
        <f t="shared" ca="1" si="14"/>
        <v>40174207.222355731</v>
      </c>
      <c r="O62" s="68">
        <f t="shared" ca="1" si="15"/>
        <v>5519239.8187038405</v>
      </c>
      <c r="P62" s="31">
        <f t="shared" ca="1" si="16"/>
        <v>5.8351036239513709E-3</v>
      </c>
      <c r="Q62" s="31"/>
      <c r="R62" s="31"/>
      <c r="S62" s="31"/>
      <c r="T62" s="31"/>
    </row>
    <row r="63" spans="1:20" x14ac:dyDescent="0.2">
      <c r="A63" s="76">
        <v>-11556.5</v>
      </c>
      <c r="B63" s="76">
        <v>0.18557750000036322</v>
      </c>
      <c r="C63" s="31"/>
      <c r="D63" s="77">
        <f t="shared" si="4"/>
        <v>-1.1556500000000001</v>
      </c>
      <c r="E63" s="77">
        <f t="shared" si="5"/>
        <v>0.18557750000036322</v>
      </c>
      <c r="F63" s="68">
        <f t="shared" si="6"/>
        <v>1.3355269225000002</v>
      </c>
      <c r="G63" s="68">
        <f t="shared" si="7"/>
        <v>-1.5434016879871253</v>
      </c>
      <c r="H63" s="68">
        <f t="shared" si="8"/>
        <v>1.7836321607223213</v>
      </c>
      <c r="I63" s="68">
        <f t="shared" si="9"/>
        <v>-0.21446263787541978</v>
      </c>
      <c r="J63" s="68">
        <f t="shared" si="10"/>
        <v>0.24784374746072887</v>
      </c>
      <c r="K63" s="68">
        <f t="shared" ca="1" si="11"/>
        <v>0.18568876825646993</v>
      </c>
      <c r="L63" s="68">
        <f t="shared" ca="1" si="12"/>
        <v>1.2380624817029936E-8</v>
      </c>
      <c r="M63" s="68">
        <f t="shared" ca="1" si="13"/>
        <v>6584.1398154021545</v>
      </c>
      <c r="N63" s="68">
        <f t="shared" ca="1" si="14"/>
        <v>36312321.57666561</v>
      </c>
      <c r="O63" s="68">
        <f t="shared" ca="1" si="15"/>
        <v>5236120.1898904098</v>
      </c>
      <c r="P63" s="31">
        <f t="shared" ca="1" si="16"/>
        <v>-1.1126825610671687E-4</v>
      </c>
      <c r="Q63" s="31"/>
      <c r="R63" s="31"/>
      <c r="S63" s="31"/>
      <c r="T63" s="31"/>
    </row>
    <row r="64" spans="1:20" x14ac:dyDescent="0.2">
      <c r="A64" s="76">
        <v>-11523</v>
      </c>
      <c r="B64" s="76">
        <v>0.17580499999894528</v>
      </c>
      <c r="C64" s="31"/>
      <c r="D64" s="77">
        <f t="shared" si="4"/>
        <v>-1.1523000000000001</v>
      </c>
      <c r="E64" s="77">
        <f t="shared" si="5"/>
        <v>0.17580499999894528</v>
      </c>
      <c r="F64" s="68">
        <f t="shared" si="6"/>
        <v>1.3277952900000003</v>
      </c>
      <c r="G64" s="68">
        <f t="shared" si="7"/>
        <v>-1.5300185126670005</v>
      </c>
      <c r="H64" s="68">
        <f t="shared" si="8"/>
        <v>1.7630403321461849</v>
      </c>
      <c r="I64" s="68">
        <f t="shared" si="9"/>
        <v>-0.20258010149878466</v>
      </c>
      <c r="J64" s="68">
        <f t="shared" si="10"/>
        <v>0.23343305095704958</v>
      </c>
      <c r="K64" s="68">
        <f t="shared" ca="1" si="11"/>
        <v>0.18539051682266797</v>
      </c>
      <c r="L64" s="68">
        <f t="shared" ca="1" si="12"/>
        <v>9.1882132777870715E-5</v>
      </c>
      <c r="M64" s="68">
        <f t="shared" ca="1" si="13"/>
        <v>11163.845265690623</v>
      </c>
      <c r="N64" s="68">
        <f t="shared" ca="1" si="14"/>
        <v>35945352.14724005</v>
      </c>
      <c r="O64" s="68">
        <f t="shared" ca="1" si="15"/>
        <v>5207831.962027479</v>
      </c>
      <c r="P64" s="31">
        <f t="shared" ca="1" si="16"/>
        <v>-9.5855168237226895E-3</v>
      </c>
      <c r="Q64" s="31"/>
      <c r="R64" s="31"/>
      <c r="S64" s="31"/>
      <c r="T64" s="31"/>
    </row>
    <row r="65" spans="1:20" x14ac:dyDescent="0.2">
      <c r="A65" s="76">
        <v>-11195.5</v>
      </c>
      <c r="B65" s="76">
        <v>0.20984250000037719</v>
      </c>
      <c r="C65" s="31"/>
      <c r="D65" s="77">
        <f t="shared" si="4"/>
        <v>-1.11955</v>
      </c>
      <c r="E65" s="77">
        <f t="shared" si="5"/>
        <v>0.20984250000037719</v>
      </c>
      <c r="F65" s="68">
        <f t="shared" si="6"/>
        <v>1.2533922025000002</v>
      </c>
      <c r="G65" s="68">
        <f t="shared" si="7"/>
        <v>-1.4032352403088753</v>
      </c>
      <c r="H65" s="68">
        <f t="shared" si="8"/>
        <v>1.5709920132878015</v>
      </c>
      <c r="I65" s="68">
        <f t="shared" si="9"/>
        <v>-0.23492917087542228</v>
      </c>
      <c r="J65" s="68">
        <f t="shared" si="10"/>
        <v>0.26301495325357904</v>
      </c>
      <c r="K65" s="68">
        <f t="shared" ca="1" si="11"/>
        <v>0.18240969992437595</v>
      </c>
      <c r="L65" s="68">
        <f t="shared" ca="1" si="12"/>
        <v>7.525585200098536E-4</v>
      </c>
      <c r="M65" s="68">
        <f t="shared" ca="1" si="13"/>
        <v>123238.4170163877</v>
      </c>
      <c r="N65" s="68">
        <f t="shared" ca="1" si="14"/>
        <v>32314739.186541803</v>
      </c>
      <c r="O65" s="68">
        <f t="shared" ca="1" si="15"/>
        <v>4915652.8298392557</v>
      </c>
      <c r="P65" s="31">
        <f t="shared" ca="1" si="16"/>
        <v>2.743280007600124E-2</v>
      </c>
      <c r="Q65" s="31"/>
      <c r="R65" s="31"/>
      <c r="S65" s="31"/>
      <c r="T65" s="31"/>
    </row>
    <row r="66" spans="1:20" x14ac:dyDescent="0.2">
      <c r="A66" s="76">
        <v>-11163</v>
      </c>
      <c r="B66" s="76">
        <v>0.18120500000804896</v>
      </c>
      <c r="C66" s="31"/>
      <c r="D66" s="77">
        <f t="shared" si="4"/>
        <v>-1.1163000000000001</v>
      </c>
      <c r="E66" s="77">
        <f t="shared" si="5"/>
        <v>0.18120500000804896</v>
      </c>
      <c r="F66" s="68">
        <f t="shared" si="6"/>
        <v>1.2461256900000002</v>
      </c>
      <c r="G66" s="68">
        <f t="shared" si="7"/>
        <v>-1.3910501077470003</v>
      </c>
      <c r="H66" s="68">
        <f t="shared" si="8"/>
        <v>1.5528292352779764</v>
      </c>
      <c r="I66" s="68">
        <f t="shared" si="9"/>
        <v>-0.20227914150898507</v>
      </c>
      <c r="J66" s="68">
        <f t="shared" si="10"/>
        <v>0.22580420566648005</v>
      </c>
      <c r="K66" s="68">
        <f t="shared" ca="1" si="11"/>
        <v>0.18210745370492273</v>
      </c>
      <c r="L66" s="68">
        <f t="shared" ca="1" si="12"/>
        <v>8.144226750011495E-7</v>
      </c>
      <c r="M66" s="68">
        <f t="shared" ca="1" si="13"/>
        <v>141354.4650495899</v>
      </c>
      <c r="N66" s="68">
        <f t="shared" ca="1" si="14"/>
        <v>31951103.778137166</v>
      </c>
      <c r="O66" s="68">
        <f t="shared" ca="1" si="15"/>
        <v>4885179.5954326615</v>
      </c>
      <c r="P66" s="31">
        <f t="shared" ca="1" si="16"/>
        <v>-9.0245369687377841E-4</v>
      </c>
      <c r="Q66" s="31"/>
      <c r="R66" s="31"/>
      <c r="S66" s="31"/>
      <c r="T66" s="31"/>
    </row>
    <row r="67" spans="1:20" x14ac:dyDescent="0.2">
      <c r="A67" s="76">
        <v>-11162</v>
      </c>
      <c r="B67" s="76">
        <v>0.18377000000327826</v>
      </c>
      <c r="C67" s="31"/>
      <c r="D67" s="77">
        <f t="shared" si="4"/>
        <v>-1.1162000000000001</v>
      </c>
      <c r="E67" s="77">
        <f t="shared" si="5"/>
        <v>0.18377000000327826</v>
      </c>
      <c r="F67" s="68">
        <f t="shared" si="6"/>
        <v>1.2459024400000003</v>
      </c>
      <c r="G67" s="68">
        <f t="shared" si="7"/>
        <v>-1.3906763035280003</v>
      </c>
      <c r="H67" s="68">
        <f t="shared" si="8"/>
        <v>1.5522728899979543</v>
      </c>
      <c r="I67" s="68">
        <f t="shared" si="9"/>
        <v>-0.2051240740036592</v>
      </c>
      <c r="J67" s="68">
        <f t="shared" si="10"/>
        <v>0.22895949140288441</v>
      </c>
      <c r="K67" s="68">
        <f t="shared" ca="1" si="11"/>
        <v>0.18209813538203878</v>
      </c>
      <c r="L67" s="68">
        <f t="shared" ca="1" si="12"/>
        <v>2.795131311752202E-6</v>
      </c>
      <c r="M67" s="68">
        <f t="shared" ca="1" si="13"/>
        <v>141932.79569766368</v>
      </c>
      <c r="N67" s="68">
        <f t="shared" ca="1" si="14"/>
        <v>31939907.879244875</v>
      </c>
      <c r="O67" s="68">
        <f t="shared" ca="1" si="15"/>
        <v>4884237.9109598752</v>
      </c>
      <c r="P67" s="31">
        <f t="shared" ca="1" si="16"/>
        <v>1.6718646212394717E-3</v>
      </c>
      <c r="Q67" s="31"/>
      <c r="R67" s="31"/>
      <c r="S67" s="31"/>
      <c r="T67" s="31"/>
    </row>
    <row r="68" spans="1:20" x14ac:dyDescent="0.2">
      <c r="A68" s="76">
        <v>-10444</v>
      </c>
      <c r="B68" s="76">
        <v>0.17693999999755761</v>
      </c>
      <c r="C68" s="31"/>
      <c r="D68" s="77">
        <f t="shared" si="4"/>
        <v>-1.0444</v>
      </c>
      <c r="E68" s="77">
        <f t="shared" si="5"/>
        <v>0.17693999999755761</v>
      </c>
      <c r="F68" s="68">
        <f t="shared" si="6"/>
        <v>1.09077136</v>
      </c>
      <c r="G68" s="68">
        <f t="shared" si="7"/>
        <v>-1.139201608384</v>
      </c>
      <c r="H68" s="68">
        <f t="shared" si="8"/>
        <v>1.1897821597962495</v>
      </c>
      <c r="I68" s="68">
        <f t="shared" si="9"/>
        <v>-0.18479613599744915</v>
      </c>
      <c r="J68" s="68">
        <f t="shared" si="10"/>
        <v>0.19300108443573588</v>
      </c>
      <c r="K68" s="68">
        <f t="shared" ca="1" si="11"/>
        <v>0.17512342749542451</v>
      </c>
      <c r="L68" s="68">
        <f t="shared" ca="1" si="12"/>
        <v>3.2999356555061168E-6</v>
      </c>
      <c r="M68" s="68">
        <f t="shared" ca="1" si="13"/>
        <v>908920.46462329349</v>
      </c>
      <c r="N68" s="68">
        <f t="shared" ca="1" si="14"/>
        <v>23875172.460261822</v>
      </c>
      <c r="O68" s="68">
        <f t="shared" ca="1" si="15"/>
        <v>4152319.2487007086</v>
      </c>
      <c r="P68" s="31">
        <f t="shared" ca="1" si="16"/>
        <v>1.8165725021331014E-3</v>
      </c>
      <c r="Q68" s="31"/>
      <c r="R68" s="31"/>
      <c r="S68" s="31"/>
      <c r="T68" s="31"/>
    </row>
    <row r="69" spans="1:20" x14ac:dyDescent="0.2">
      <c r="A69" s="76">
        <v>-10410.5</v>
      </c>
      <c r="B69" s="76">
        <v>0.17726750000292668</v>
      </c>
      <c r="C69" s="31"/>
      <c r="D69" s="77">
        <f t="shared" si="4"/>
        <v>-1.04105</v>
      </c>
      <c r="E69" s="77">
        <f t="shared" si="5"/>
        <v>0.17726750000292668</v>
      </c>
      <c r="F69" s="68">
        <f t="shared" si="6"/>
        <v>1.0837851025</v>
      </c>
      <c r="G69" s="68">
        <f t="shared" si="7"/>
        <v>-1.1282744809576251</v>
      </c>
      <c r="H69" s="68">
        <f t="shared" si="8"/>
        <v>1.1745901484009356</v>
      </c>
      <c r="I69" s="68">
        <f t="shared" si="9"/>
        <v>-0.18454433087804684</v>
      </c>
      <c r="J69" s="68">
        <f t="shared" si="10"/>
        <v>0.19211987566059066</v>
      </c>
      <c r="K69" s="68">
        <f t="shared" ca="1" si="11"/>
        <v>0.17478414882271553</v>
      </c>
      <c r="L69" s="68">
        <f t="shared" ca="1" si="12"/>
        <v>6.1670330842560934E-6</v>
      </c>
      <c r="M69" s="68">
        <f t="shared" ca="1" si="13"/>
        <v>963332.88080972608</v>
      </c>
      <c r="N69" s="68">
        <f t="shared" ca="1" si="14"/>
        <v>23501867.141865805</v>
      </c>
      <c r="O69" s="68">
        <f t="shared" ca="1" si="15"/>
        <v>4115790.8147336827</v>
      </c>
      <c r="P69" s="31">
        <f t="shared" ca="1" si="16"/>
        <v>2.4833511802111463E-3</v>
      </c>
      <c r="Q69" s="31"/>
      <c r="R69" s="31"/>
      <c r="S69" s="31"/>
      <c r="T69" s="31"/>
    </row>
    <row r="70" spans="1:20" x14ac:dyDescent="0.2">
      <c r="A70" s="76">
        <v>-10370</v>
      </c>
      <c r="B70" s="76">
        <v>0.17644999999902211</v>
      </c>
      <c r="C70" s="31"/>
      <c r="D70" s="77">
        <f t="shared" si="4"/>
        <v>-1.0369999999999999</v>
      </c>
      <c r="E70" s="77">
        <f t="shared" si="5"/>
        <v>0.17644999999902211</v>
      </c>
      <c r="F70" s="68">
        <f t="shared" si="6"/>
        <v>1.0753689999999998</v>
      </c>
      <c r="G70" s="68">
        <f t="shared" si="7"/>
        <v>-1.1151576529999998</v>
      </c>
      <c r="H70" s="68">
        <f t="shared" si="8"/>
        <v>1.1564184861609996</v>
      </c>
      <c r="I70" s="68">
        <f t="shared" si="9"/>
        <v>-0.18297864999898591</v>
      </c>
      <c r="J70" s="68">
        <f t="shared" si="10"/>
        <v>0.18974886004894839</v>
      </c>
      <c r="K70" s="68">
        <f t="shared" ca="1" si="11"/>
        <v>0.17437232647786233</v>
      </c>
      <c r="L70" s="68">
        <f t="shared" ca="1" si="12"/>
        <v>4.3167272605284959E-6</v>
      </c>
      <c r="M70" s="68">
        <f t="shared" ca="1" si="13"/>
        <v>1031521.5018212078</v>
      </c>
      <c r="N70" s="68">
        <f t="shared" ca="1" si="14"/>
        <v>23051464.515139468</v>
      </c>
      <c r="O70" s="68">
        <f t="shared" ca="1" si="15"/>
        <v>4071391.8068929049</v>
      </c>
      <c r="P70" s="31">
        <f t="shared" ca="1" si="16"/>
        <v>2.0776735211597841E-3</v>
      </c>
      <c r="Q70" s="31"/>
      <c r="R70" s="31"/>
      <c r="S70" s="31"/>
      <c r="T70" s="31"/>
    </row>
    <row r="71" spans="1:20" x14ac:dyDescent="0.2">
      <c r="A71" s="76">
        <v>-10076</v>
      </c>
      <c r="B71" s="76">
        <v>0.16535999999905471</v>
      </c>
      <c r="C71" s="31"/>
      <c r="D71" s="77">
        <f t="shared" si="4"/>
        <v>-1.0076000000000001</v>
      </c>
      <c r="E71" s="77">
        <f t="shared" si="5"/>
        <v>0.16535999999905471</v>
      </c>
      <c r="F71" s="68">
        <f t="shared" si="6"/>
        <v>1.0152577600000001</v>
      </c>
      <c r="G71" s="68">
        <f t="shared" si="7"/>
        <v>-1.0229737189760002</v>
      </c>
      <c r="H71" s="68">
        <f t="shared" si="8"/>
        <v>1.0307483192402178</v>
      </c>
      <c r="I71" s="68">
        <f t="shared" si="9"/>
        <v>-0.16661673599904753</v>
      </c>
      <c r="J71" s="68">
        <f t="shared" si="10"/>
        <v>0.16788302319264028</v>
      </c>
      <c r="K71" s="68">
        <f t="shared" ca="1" si="11"/>
        <v>0.17132867094718202</v>
      </c>
      <c r="L71" s="68">
        <f t="shared" ca="1" si="12"/>
        <v>3.5625032887018939E-5</v>
      </c>
      <c r="M71" s="68">
        <f t="shared" ca="1" si="13"/>
        <v>1608458.8596477481</v>
      </c>
      <c r="N71" s="68">
        <f t="shared" ca="1" si="14"/>
        <v>19820490.703886881</v>
      </c>
      <c r="O71" s="68">
        <f t="shared" ca="1" si="15"/>
        <v>3742033.9588035443</v>
      </c>
      <c r="P71" s="31">
        <f t="shared" ca="1" si="16"/>
        <v>-5.9686709481273081E-3</v>
      </c>
      <c r="Q71" s="31"/>
      <c r="R71" s="31"/>
      <c r="S71" s="31"/>
      <c r="T71" s="31"/>
    </row>
    <row r="72" spans="1:20" x14ac:dyDescent="0.2">
      <c r="A72" s="76">
        <v>-8599.5</v>
      </c>
      <c r="B72" s="76">
        <v>0.16688250000879634</v>
      </c>
      <c r="C72" s="31"/>
      <c r="D72" s="77">
        <f t="shared" si="4"/>
        <v>-0.85994999999999999</v>
      </c>
      <c r="E72" s="77">
        <f t="shared" si="5"/>
        <v>0.16688250000879634</v>
      </c>
      <c r="F72" s="68">
        <f t="shared" si="6"/>
        <v>0.73951400249999999</v>
      </c>
      <c r="G72" s="68">
        <f t="shared" si="7"/>
        <v>-0.63594506644987503</v>
      </c>
      <c r="H72" s="68">
        <f t="shared" si="8"/>
        <v>0.54688095989357</v>
      </c>
      <c r="I72" s="68">
        <f t="shared" si="9"/>
        <v>-0.14351060588256442</v>
      </c>
      <c r="J72" s="68">
        <f t="shared" si="10"/>
        <v>0.12341194552871128</v>
      </c>
      <c r="K72" s="68">
        <f t="shared" ca="1" si="11"/>
        <v>0.15460421405467067</v>
      </c>
      <c r="L72" s="68">
        <f t="shared" ca="1" si="12"/>
        <v>1.5075630597127964E-4</v>
      </c>
      <c r="M72" s="68">
        <f t="shared" ca="1" si="13"/>
        <v>7093431.4140292946</v>
      </c>
      <c r="N72" s="68">
        <f t="shared" ca="1" si="14"/>
        <v>5875955.1652450804</v>
      </c>
      <c r="O72" s="68">
        <f t="shared" ca="1" si="15"/>
        <v>2010581.2545304755</v>
      </c>
      <c r="P72" s="31">
        <f t="shared" ca="1" si="16"/>
        <v>1.2278285954125667E-2</v>
      </c>
      <c r="Q72" s="31"/>
      <c r="R72" s="31"/>
      <c r="S72" s="31"/>
      <c r="T72" s="31"/>
    </row>
    <row r="73" spans="1:20" x14ac:dyDescent="0.2">
      <c r="A73" s="76">
        <v>-7882.5</v>
      </c>
      <c r="B73" s="76">
        <v>0.16118749999441206</v>
      </c>
      <c r="C73" s="31"/>
      <c r="D73" s="77">
        <f t="shared" si="4"/>
        <v>-0.78825000000000001</v>
      </c>
      <c r="E73" s="77">
        <f t="shared" si="5"/>
        <v>0.16118749999441206</v>
      </c>
      <c r="F73" s="68">
        <f t="shared" si="6"/>
        <v>0.62133806250000001</v>
      </c>
      <c r="G73" s="68">
        <f t="shared" si="7"/>
        <v>-0.489769727765625</v>
      </c>
      <c r="H73" s="68">
        <f t="shared" si="8"/>
        <v>0.38606098791125393</v>
      </c>
      <c r="I73" s="68">
        <f t="shared" si="9"/>
        <v>-0.12705604687059532</v>
      </c>
      <c r="J73" s="68">
        <f t="shared" si="10"/>
        <v>0.10015192894574676</v>
      </c>
      <c r="K73" s="68">
        <f t="shared" ca="1" si="11"/>
        <v>0.14561701261565999</v>
      </c>
      <c r="L73" s="68">
        <f t="shared" ca="1" si="12"/>
        <v>2.424400772118778E-4</v>
      </c>
      <c r="M73" s="68">
        <f t="shared" ca="1" si="13"/>
        <v>11675203.724151012</v>
      </c>
      <c r="N73" s="68">
        <f t="shared" ca="1" si="14"/>
        <v>1623448.7827903163</v>
      </c>
      <c r="O73" s="68">
        <f t="shared" ca="1" si="15"/>
        <v>1228112.3956617117</v>
      </c>
      <c r="P73" s="31">
        <f t="shared" ca="1" si="16"/>
        <v>1.5570487378752079E-2</v>
      </c>
      <c r="Q73" s="31"/>
      <c r="R73" s="31"/>
      <c r="S73" s="31"/>
      <c r="T73" s="31"/>
    </row>
    <row r="74" spans="1:20" x14ac:dyDescent="0.2">
      <c r="A74" s="76">
        <v>-7130</v>
      </c>
      <c r="B74" s="76">
        <v>0.11854999999923166</v>
      </c>
      <c r="C74" s="31"/>
      <c r="D74" s="77">
        <f t="shared" si="4"/>
        <v>-0.71299999999999997</v>
      </c>
      <c r="E74" s="77">
        <f t="shared" si="5"/>
        <v>0.11854999999923166</v>
      </c>
      <c r="F74" s="68">
        <f t="shared" si="6"/>
        <v>0.50836899999999996</v>
      </c>
      <c r="G74" s="68">
        <f t="shared" si="7"/>
        <v>-0.36246709699999996</v>
      </c>
      <c r="H74" s="68">
        <f t="shared" si="8"/>
        <v>0.25843904016099994</v>
      </c>
      <c r="I74" s="68">
        <f t="shared" si="9"/>
        <v>-8.4526149999452169E-2</v>
      </c>
      <c r="J74" s="68">
        <f t="shared" si="10"/>
        <v>6.0267144949609393E-2</v>
      </c>
      <c r="K74" s="68">
        <f t="shared" ca="1" si="11"/>
        <v>0.13557617984295478</v>
      </c>
      <c r="L74" s="68">
        <f t="shared" ca="1" si="12"/>
        <v>2.898908000708035E-4</v>
      </c>
      <c r="M74" s="68">
        <f t="shared" ca="1" si="13"/>
        <v>18158258.100479838</v>
      </c>
      <c r="N74" s="68">
        <f t="shared" ca="1" si="14"/>
        <v>2376.5549739133476</v>
      </c>
      <c r="O74" s="68">
        <f t="shared" ca="1" si="15"/>
        <v>550087.55547665281</v>
      </c>
      <c r="P74" s="31">
        <f t="shared" ca="1" si="16"/>
        <v>-1.7026179843723122E-2</v>
      </c>
      <c r="Q74" s="31"/>
      <c r="R74" s="31"/>
      <c r="S74" s="31"/>
      <c r="T74" s="31"/>
    </row>
    <row r="75" spans="1:20" x14ac:dyDescent="0.2">
      <c r="A75" s="76">
        <v>-7019.5</v>
      </c>
      <c r="B75" s="76">
        <v>0.1249824999977136</v>
      </c>
      <c r="C75" s="31"/>
      <c r="D75" s="77">
        <f t="shared" si="4"/>
        <v>-0.70194999999999996</v>
      </c>
      <c r="E75" s="77">
        <f t="shared" si="5"/>
        <v>0.1249824999977136</v>
      </c>
      <c r="F75" s="68">
        <f t="shared" si="6"/>
        <v>0.49273380249999993</v>
      </c>
      <c r="G75" s="68">
        <f t="shared" si="7"/>
        <v>-0.34587449266487491</v>
      </c>
      <c r="H75" s="68">
        <f t="shared" si="8"/>
        <v>0.24278660012610895</v>
      </c>
      <c r="I75" s="68">
        <f t="shared" si="9"/>
        <v>-8.7731465873395059E-2</v>
      </c>
      <c r="J75" s="68">
        <f t="shared" si="10"/>
        <v>6.1583102469829662E-2</v>
      </c>
      <c r="K75" s="68">
        <f t="shared" ca="1" si="11"/>
        <v>0.13404925599196379</v>
      </c>
      <c r="L75" s="68">
        <f t="shared" ca="1" si="12"/>
        <v>8.2206064259271791E-5</v>
      </c>
      <c r="M75" s="68">
        <f t="shared" ca="1" si="13"/>
        <v>19270796.14426171</v>
      </c>
      <c r="N75" s="68">
        <f t="shared" ca="1" si="14"/>
        <v>64018.568280245017</v>
      </c>
      <c r="O75" s="68">
        <f t="shared" ca="1" si="15"/>
        <v>468243.87599718047</v>
      </c>
      <c r="P75" s="31">
        <f t="shared" ca="1" si="16"/>
        <v>-9.0667559942501919E-3</v>
      </c>
      <c r="Q75" s="31"/>
      <c r="R75" s="31"/>
      <c r="S75" s="31"/>
      <c r="T75" s="31"/>
    </row>
    <row r="76" spans="1:20" x14ac:dyDescent="0.2">
      <c r="A76" s="76">
        <v>-6689</v>
      </c>
      <c r="B76" s="76">
        <v>0.1822150000007241</v>
      </c>
      <c r="C76" s="31"/>
      <c r="D76" s="77">
        <f t="shared" si="4"/>
        <v>-0.66890000000000005</v>
      </c>
      <c r="E76" s="77">
        <f t="shared" si="5"/>
        <v>0.1822150000007241</v>
      </c>
      <c r="F76" s="68">
        <f t="shared" si="6"/>
        <v>0.44742721000000008</v>
      </c>
      <c r="G76" s="68">
        <f t="shared" si="7"/>
        <v>-0.29928406076900005</v>
      </c>
      <c r="H76" s="68">
        <f t="shared" si="8"/>
        <v>0.20019110824838418</v>
      </c>
      <c r="I76" s="68">
        <f t="shared" si="9"/>
        <v>-0.12188361350048436</v>
      </c>
      <c r="J76" s="68">
        <f t="shared" si="10"/>
        <v>8.1527949070474004E-2</v>
      </c>
      <c r="K76" s="68">
        <f t="shared" ca="1" si="11"/>
        <v>0.12940207816160476</v>
      </c>
      <c r="L76" s="68">
        <f t="shared" ca="1" si="12"/>
        <v>2.7892047131849286E-3</v>
      </c>
      <c r="M76" s="68">
        <f t="shared" ca="1" si="13"/>
        <v>22863127.890578821</v>
      </c>
      <c r="N76" s="68">
        <f t="shared" ca="1" si="14"/>
        <v>773126.75335615419</v>
      </c>
      <c r="O76" s="68">
        <f t="shared" ca="1" si="15"/>
        <v>257205.86334824451</v>
      </c>
      <c r="P76" s="31">
        <f t="shared" ca="1" si="16"/>
        <v>5.2812921839119342E-2</v>
      </c>
      <c r="Q76" s="31"/>
      <c r="R76" s="31"/>
      <c r="S76" s="31"/>
      <c r="T76" s="31"/>
    </row>
    <row r="77" spans="1:20" x14ac:dyDescent="0.2">
      <c r="A77" s="76">
        <v>-6467</v>
      </c>
      <c r="B77" s="76">
        <v>7.1445000001403969E-2</v>
      </c>
      <c r="C77" s="31"/>
      <c r="D77" s="77">
        <f t="shared" si="4"/>
        <v>-0.64670000000000005</v>
      </c>
      <c r="E77" s="77">
        <f t="shared" si="5"/>
        <v>7.1445000001403969E-2</v>
      </c>
      <c r="F77" s="68">
        <f t="shared" si="6"/>
        <v>0.41822089000000007</v>
      </c>
      <c r="G77" s="68">
        <f t="shared" si="7"/>
        <v>-0.27046344956300006</v>
      </c>
      <c r="H77" s="68">
        <f t="shared" si="8"/>
        <v>0.17490871283239215</v>
      </c>
      <c r="I77" s="68">
        <f t="shared" si="9"/>
        <v>-4.6203481500907952E-2</v>
      </c>
      <c r="J77" s="68">
        <f t="shared" si="10"/>
        <v>2.9879791486637174E-2</v>
      </c>
      <c r="K77" s="68">
        <f t="shared" ca="1" si="11"/>
        <v>0.12621301224845033</v>
      </c>
      <c r="L77" s="68">
        <f t="shared" ca="1" si="12"/>
        <v>2.9995351654926203E-3</v>
      </c>
      <c r="M77" s="68">
        <f t="shared" ca="1" si="13"/>
        <v>25508304.749543488</v>
      </c>
      <c r="N77" s="68">
        <f t="shared" ca="1" si="14"/>
        <v>1723480.666844968</v>
      </c>
      <c r="O77" s="68">
        <f t="shared" ca="1" si="15"/>
        <v>147132.89368288449</v>
      </c>
      <c r="P77" s="31">
        <f t="shared" ca="1" si="16"/>
        <v>-5.476801224704636E-2</v>
      </c>
      <c r="Q77" s="31"/>
      <c r="R77" s="31"/>
      <c r="S77" s="31"/>
      <c r="T77" s="31"/>
    </row>
    <row r="78" spans="1:20" x14ac:dyDescent="0.2">
      <c r="A78" s="76">
        <v>-5703.5</v>
      </c>
      <c r="B78" s="76">
        <v>0.15682250000099884</v>
      </c>
      <c r="C78" s="31"/>
      <c r="D78" s="77">
        <f t="shared" si="4"/>
        <v>-0.57035000000000002</v>
      </c>
      <c r="E78" s="77">
        <f t="shared" si="5"/>
        <v>0.15682250000099884</v>
      </c>
      <c r="F78" s="68">
        <f t="shared" si="6"/>
        <v>0.32529912250000004</v>
      </c>
      <c r="G78" s="68">
        <f t="shared" si="7"/>
        <v>-0.18553435451787503</v>
      </c>
      <c r="H78" s="68">
        <f t="shared" si="8"/>
        <v>0.10581951909927004</v>
      </c>
      <c r="I78" s="68">
        <f t="shared" si="9"/>
        <v>-8.9443712875569695E-2</v>
      </c>
      <c r="J78" s="68">
        <f t="shared" si="10"/>
        <v>5.1014221638581179E-2</v>
      </c>
      <c r="K78" s="68">
        <f t="shared" ca="1" si="11"/>
        <v>0.11483105601779843</v>
      </c>
      <c r="L78" s="68">
        <f t="shared" ca="1" si="12"/>
        <v>1.7632813677942582E-3</v>
      </c>
      <c r="M78" s="68">
        <f t="shared" ca="1" si="13"/>
        <v>36146938.412716061</v>
      </c>
      <c r="N78" s="68">
        <f t="shared" ca="1" si="14"/>
        <v>8310608.5733277453</v>
      </c>
      <c r="O78" s="68">
        <f t="shared" ca="1" si="15"/>
        <v>4846.6999101165311</v>
      </c>
      <c r="P78" s="31">
        <f t="shared" ca="1" si="16"/>
        <v>4.1991443983200413E-2</v>
      </c>
      <c r="Q78" s="31"/>
      <c r="R78" s="31"/>
      <c r="S78" s="31"/>
      <c r="T78" s="31"/>
    </row>
    <row r="79" spans="1:20" x14ac:dyDescent="0.2">
      <c r="A79" s="76">
        <v>-4891</v>
      </c>
      <c r="B79" s="76">
        <v>0.10178499999892665</v>
      </c>
      <c r="C79" s="31"/>
      <c r="D79" s="77">
        <f t="shared" si="4"/>
        <v>-0.48909999999999998</v>
      </c>
      <c r="E79" s="77">
        <f t="shared" si="5"/>
        <v>0.10178499999892665</v>
      </c>
      <c r="F79" s="68">
        <f t="shared" si="6"/>
        <v>0.23921880999999998</v>
      </c>
      <c r="G79" s="68">
        <f t="shared" si="7"/>
        <v>-0.11700191997099998</v>
      </c>
      <c r="H79" s="68">
        <f t="shared" si="8"/>
        <v>5.7225639057816087E-2</v>
      </c>
      <c r="I79" s="68">
        <f t="shared" si="9"/>
        <v>-4.9783043499475023E-2</v>
      </c>
      <c r="J79" s="68">
        <f t="shared" si="10"/>
        <v>2.4348886575593233E-2</v>
      </c>
      <c r="K79" s="68">
        <f t="shared" ca="1" si="11"/>
        <v>0.10201380905022442</v>
      </c>
      <c r="L79" s="68">
        <f t="shared" ca="1" si="12"/>
        <v>5.2353581955784661E-8</v>
      </c>
      <c r="M79" s="68">
        <f t="shared" ca="1" si="13"/>
        <v>50375211.959878713</v>
      </c>
      <c r="N79" s="68">
        <f t="shared" ca="1" si="14"/>
        <v>21977165.586521517</v>
      </c>
      <c r="O79" s="68">
        <f t="shared" ca="1" si="15"/>
        <v>359865.36784538429</v>
      </c>
      <c r="P79" s="31">
        <f t="shared" ca="1" si="16"/>
        <v>-2.2880905129776807E-4</v>
      </c>
      <c r="Q79" s="31"/>
      <c r="R79" s="31"/>
      <c r="S79" s="31"/>
      <c r="T79" s="31"/>
    </row>
    <row r="80" spans="1:20" x14ac:dyDescent="0.2">
      <c r="A80" s="76">
        <v>-4135.5</v>
      </c>
      <c r="B80" s="76">
        <v>0.1050424999993993</v>
      </c>
      <c r="C80" s="31"/>
      <c r="D80" s="77">
        <f t="shared" si="4"/>
        <v>-0.41354999999999997</v>
      </c>
      <c r="E80" s="77">
        <f t="shared" si="5"/>
        <v>0.1050424999993993</v>
      </c>
      <c r="F80" s="68">
        <f t="shared" si="6"/>
        <v>0.17102360249999998</v>
      </c>
      <c r="G80" s="68">
        <f t="shared" si="7"/>
        <v>-7.0726810813874982E-2</v>
      </c>
      <c r="H80" s="68">
        <f t="shared" si="8"/>
        <v>2.9249072612078E-2</v>
      </c>
      <c r="I80" s="68">
        <f t="shared" si="9"/>
        <v>-4.3440325874751579E-2</v>
      </c>
      <c r="J80" s="68">
        <f t="shared" si="10"/>
        <v>1.7964746765503515E-2</v>
      </c>
      <c r="K80" s="68">
        <f t="shared" ca="1" si="11"/>
        <v>8.9443695614911597E-2</v>
      </c>
      <c r="L80" s="68">
        <f t="shared" ca="1" si="12"/>
        <v>2.4332269822551267E-4</v>
      </c>
      <c r="M80" s="68">
        <f t="shared" ca="1" si="13"/>
        <v>66651422.033181742</v>
      </c>
      <c r="N80" s="68">
        <f t="shared" ca="1" si="14"/>
        <v>42131214.336714633</v>
      </c>
      <c r="O80" s="68">
        <f t="shared" ca="1" si="15"/>
        <v>1293566.9113770402</v>
      </c>
      <c r="P80" s="31">
        <f t="shared" ca="1" si="16"/>
        <v>1.5598804384487699E-2</v>
      </c>
      <c r="Q80" s="31"/>
      <c r="R80" s="31"/>
      <c r="S80" s="31"/>
      <c r="T80" s="31"/>
    </row>
    <row r="81" spans="1:20" x14ac:dyDescent="0.2">
      <c r="A81" s="76">
        <v>-3776.5</v>
      </c>
      <c r="B81" s="76">
        <v>7.677749999857042E-2</v>
      </c>
      <c r="C81" s="31"/>
      <c r="D81" s="77">
        <f t="shared" si="4"/>
        <v>-0.37764999999999999</v>
      </c>
      <c r="E81" s="77">
        <f t="shared" si="5"/>
        <v>7.677749999857042E-2</v>
      </c>
      <c r="F81" s="68">
        <f t="shared" si="6"/>
        <v>0.14261952249999998</v>
      </c>
      <c r="G81" s="68">
        <f t="shared" si="7"/>
        <v>-5.3860262672124994E-2</v>
      </c>
      <c r="H81" s="68">
        <f t="shared" si="8"/>
        <v>2.0340328198128001E-2</v>
      </c>
      <c r="I81" s="68">
        <f t="shared" si="9"/>
        <v>-2.8995022874460118E-2</v>
      </c>
      <c r="J81" s="68">
        <f t="shared" si="10"/>
        <v>1.0949970388539863E-2</v>
      </c>
      <c r="K81" s="68">
        <f t="shared" ca="1" si="11"/>
        <v>8.3250376265682713E-2</v>
      </c>
      <c r="L81" s="68">
        <f t="shared" ca="1" si="12"/>
        <v>4.1898127169345574E-5</v>
      </c>
      <c r="M81" s="68">
        <f t="shared" ca="1" si="13"/>
        <v>75518880.701716378</v>
      </c>
      <c r="N81" s="68">
        <f t="shared" ca="1" si="14"/>
        <v>54605418.594438277</v>
      </c>
      <c r="O81" s="68">
        <f t="shared" ca="1" si="15"/>
        <v>1981725.128960225</v>
      </c>
      <c r="P81" s="31">
        <f t="shared" ca="1" si="16"/>
        <v>-6.472876267112293E-3</v>
      </c>
      <c r="Q81" s="31"/>
      <c r="R81" s="31"/>
      <c r="S81" s="31"/>
      <c r="T81" s="31"/>
    </row>
    <row r="82" spans="1:20" x14ac:dyDescent="0.2">
      <c r="A82" s="76">
        <v>-3745</v>
      </c>
      <c r="B82" s="76">
        <v>6.2775000005785841E-2</v>
      </c>
      <c r="C82" s="31"/>
      <c r="D82" s="77">
        <f t="shared" si="4"/>
        <v>-0.3745</v>
      </c>
      <c r="E82" s="77">
        <f t="shared" si="5"/>
        <v>6.2775000005785841E-2</v>
      </c>
      <c r="F82" s="68">
        <f t="shared" si="6"/>
        <v>0.14025024999999999</v>
      </c>
      <c r="G82" s="68">
        <f t="shared" si="7"/>
        <v>-5.2523718625E-2</v>
      </c>
      <c r="H82" s="68">
        <f t="shared" si="8"/>
        <v>1.9670132625062498E-2</v>
      </c>
      <c r="I82" s="68">
        <f t="shared" si="9"/>
        <v>-2.3509237502166797E-2</v>
      </c>
      <c r="J82" s="68">
        <f t="shared" si="10"/>
        <v>8.8042094445614661E-3</v>
      </c>
      <c r="K82" s="68">
        <f t="shared" ca="1" si="11"/>
        <v>8.2700180679186788E-2</v>
      </c>
      <c r="L82" s="68">
        <f t="shared" ca="1" si="12"/>
        <v>3.9701282486767061E-4</v>
      </c>
      <c r="M82" s="68">
        <f t="shared" ca="1" si="13"/>
        <v>76333761.260772899</v>
      </c>
      <c r="N82" s="68">
        <f t="shared" ca="1" si="14"/>
        <v>55796323.482378438</v>
      </c>
      <c r="O82" s="68">
        <f t="shared" ca="1" si="15"/>
        <v>2050404.3606614938</v>
      </c>
      <c r="P82" s="31">
        <f t="shared" ca="1" si="16"/>
        <v>-1.9925180673400947E-2</v>
      </c>
      <c r="Q82" s="31"/>
      <c r="R82" s="31"/>
      <c r="S82" s="31"/>
      <c r="T82" s="31"/>
    </row>
    <row r="83" spans="1:20" x14ac:dyDescent="0.2">
      <c r="A83" s="76">
        <v>-1937</v>
      </c>
      <c r="B83" s="76">
        <v>4.3395000000600703E-2</v>
      </c>
      <c r="C83" s="31"/>
      <c r="D83" s="77">
        <f t="shared" si="4"/>
        <v>-0.19370000000000001</v>
      </c>
      <c r="E83" s="77">
        <f t="shared" si="5"/>
        <v>4.3395000000600703E-2</v>
      </c>
      <c r="F83" s="68">
        <f t="shared" si="6"/>
        <v>3.7519690000000001E-2</v>
      </c>
      <c r="G83" s="68">
        <f t="shared" si="7"/>
        <v>-7.2675639530000004E-3</v>
      </c>
      <c r="H83" s="68">
        <f t="shared" si="8"/>
        <v>1.4077271376961001E-3</v>
      </c>
      <c r="I83" s="68">
        <f t="shared" si="9"/>
        <v>-8.4056115001163566E-3</v>
      </c>
      <c r="J83" s="68">
        <f t="shared" si="10"/>
        <v>1.6281669475725383E-3</v>
      </c>
      <c r="K83" s="68">
        <f t="shared" ca="1" si="11"/>
        <v>4.9290091274484193E-2</v>
      </c>
      <c r="L83" s="68">
        <f t="shared" ca="1" si="12"/>
        <v>3.4752101127417274E-5</v>
      </c>
      <c r="M83" s="68">
        <f t="shared" ca="1" si="13"/>
        <v>134134486.4208653</v>
      </c>
      <c r="N83" s="68">
        <f t="shared" ca="1" si="14"/>
        <v>154229211.92788494</v>
      </c>
      <c r="O83" s="68">
        <f t="shared" ca="1" si="15"/>
        <v>8671505.3582220096</v>
      </c>
      <c r="P83" s="31">
        <f t="shared" ca="1" si="16"/>
        <v>-5.8950912738834904E-3</v>
      </c>
      <c r="Q83" s="31"/>
      <c r="R83" s="31"/>
      <c r="S83" s="31"/>
      <c r="T83" s="31"/>
    </row>
    <row r="84" spans="1:20" x14ac:dyDescent="0.2">
      <c r="A84" s="76">
        <v>-1911.5</v>
      </c>
      <c r="B84" s="76">
        <v>4.1502500003844034E-2</v>
      </c>
      <c r="C84" s="31"/>
      <c r="D84" s="77">
        <f t="shared" ref="D84:D147" si="17">A84/A$18</f>
        <v>-0.19114999999999999</v>
      </c>
      <c r="E84" s="77">
        <f t="shared" ref="E84:E147" si="18">B84/B$18</f>
        <v>4.1502500003844034E-2</v>
      </c>
      <c r="F84" s="68">
        <f t="shared" ref="F84:F147" si="19">D84*D84</f>
        <v>3.6538322499999998E-2</v>
      </c>
      <c r="G84" s="68">
        <f t="shared" ref="G84:G147" si="20">D84*F84</f>
        <v>-6.9843003458749994E-3</v>
      </c>
      <c r="H84" s="68">
        <f t="shared" ref="H84:H147" si="21">F84*F84</f>
        <v>1.335049011114006E-3</v>
      </c>
      <c r="I84" s="68">
        <f t="shared" ref="I84:I147" si="22">E84*D84</f>
        <v>-7.9332028757347871E-3</v>
      </c>
      <c r="J84" s="68">
        <f t="shared" ref="J84:J147" si="23">I84*D84</f>
        <v>1.5164317296967045E-3</v>
      </c>
      <c r="K84" s="68">
        <f t="shared" ref="K84:K147" ca="1" si="24">+E$4+E$5*D84+E$6*D84^2</f>
        <v>4.8793141297270276E-2</v>
      </c>
      <c r="L84" s="68">
        <f t="shared" ref="L84:L147" ca="1" si="25">+(K84-E84)^2</f>
        <v>5.3153450469411871E-5</v>
      </c>
      <c r="M84" s="68">
        <f t="shared" ref="M84:M147" ca="1" si="26">(M$1-M$2*D84+M$3*F84)^2</f>
        <v>135118026.71065465</v>
      </c>
      <c r="N84" s="68">
        <f t="shared" ref="N84:N147" ca="1" si="27">(-M$2+M$4*D84-M$5*F84)^2</f>
        <v>156090457.51268926</v>
      </c>
      <c r="O84" s="68">
        <f t="shared" ref="O84:O147" ca="1" si="28">+(M$3-D84*M$5+F84*M$6)^2</f>
        <v>8808020.0975242741</v>
      </c>
      <c r="P84" s="31">
        <f t="shared" ref="P84:P147" ca="1" si="29">+E84-K84</f>
        <v>-7.2906412934262421E-3</v>
      </c>
      <c r="Q84" s="31"/>
      <c r="R84" s="31"/>
      <c r="S84" s="31"/>
      <c r="T84" s="31"/>
    </row>
    <row r="85" spans="1:20" x14ac:dyDescent="0.2">
      <c r="A85" s="76">
        <v>-1910.5</v>
      </c>
      <c r="B85" s="76">
        <v>4.2567500000586733E-2</v>
      </c>
      <c r="C85" s="31"/>
      <c r="D85" s="77">
        <f t="shared" si="17"/>
        <v>-0.19105</v>
      </c>
      <c r="E85" s="77">
        <f t="shared" si="18"/>
        <v>4.2567500000586733E-2</v>
      </c>
      <c r="F85" s="68">
        <f t="shared" si="19"/>
        <v>3.6500102499999999E-2</v>
      </c>
      <c r="G85" s="68">
        <f t="shared" si="20"/>
        <v>-6.9733445826249997E-3</v>
      </c>
      <c r="H85" s="68">
        <f t="shared" si="21"/>
        <v>1.3322574825105063E-3</v>
      </c>
      <c r="I85" s="68">
        <f t="shared" si="22"/>
        <v>-8.1325208751120946E-3</v>
      </c>
      <c r="J85" s="68">
        <f t="shared" si="23"/>
        <v>1.5537181131901657E-3</v>
      </c>
      <c r="K85" s="68">
        <f t="shared" ca="1" si="24"/>
        <v>4.8773638476630174E-2</v>
      </c>
      <c r="L85" s="68">
        <f t="shared" ca="1" si="25"/>
        <v>3.8516154783826803E-5</v>
      </c>
      <c r="M85" s="68">
        <f t="shared" ca="1" si="26"/>
        <v>135156699.93247029</v>
      </c>
      <c r="N85" s="68">
        <f t="shared" ca="1" si="27"/>
        <v>156163744.53402591</v>
      </c>
      <c r="O85" s="68">
        <f t="shared" ca="1" si="28"/>
        <v>8813401.238753451</v>
      </c>
      <c r="P85" s="31">
        <f t="shared" ca="1" si="29"/>
        <v>-6.2061384760434407E-3</v>
      </c>
      <c r="Q85" s="31"/>
      <c r="R85" s="31"/>
      <c r="S85" s="31"/>
      <c r="T85" s="31"/>
    </row>
    <row r="86" spans="1:20" x14ac:dyDescent="0.2">
      <c r="A86" s="76">
        <v>-1908.5</v>
      </c>
      <c r="B86" s="76">
        <v>4.5997500004887115E-2</v>
      </c>
      <c r="C86" s="31"/>
      <c r="D86" s="77">
        <f t="shared" si="17"/>
        <v>-0.19084999999999999</v>
      </c>
      <c r="E86" s="77">
        <f t="shared" si="18"/>
        <v>4.5997500004887115E-2</v>
      </c>
      <c r="F86" s="68">
        <f t="shared" si="19"/>
        <v>3.6423722499999998E-2</v>
      </c>
      <c r="G86" s="68">
        <f t="shared" si="20"/>
        <v>-6.9514674391249996E-3</v>
      </c>
      <c r="H86" s="68">
        <f t="shared" si="21"/>
        <v>1.3266875607570062E-3</v>
      </c>
      <c r="I86" s="68">
        <f t="shared" si="22"/>
        <v>-8.7786228759327064E-3</v>
      </c>
      <c r="J86" s="68">
        <f t="shared" si="23"/>
        <v>1.6754001758717569E-3</v>
      </c>
      <c r="K86" s="68">
        <f t="shared" ca="1" si="24"/>
        <v>4.8734629532805163E-2</v>
      </c>
      <c r="L86" s="68">
        <f t="shared" ca="1" si="25"/>
        <v>7.4918780526008731E-6</v>
      </c>
      <c r="M86" s="68">
        <f t="shared" ca="1" si="26"/>
        <v>135234069.72761974</v>
      </c>
      <c r="N86" s="68">
        <f t="shared" ca="1" si="27"/>
        <v>156310385.92685425</v>
      </c>
      <c r="O86" s="68">
        <f t="shared" ca="1" si="28"/>
        <v>8824169.7868705336</v>
      </c>
      <c r="P86" s="31">
        <f t="shared" ca="1" si="29"/>
        <v>-2.7371295279180474E-3</v>
      </c>
      <c r="Q86" s="31"/>
      <c r="R86" s="31"/>
      <c r="S86" s="31"/>
      <c r="T86" s="31"/>
    </row>
    <row r="87" spans="1:20" x14ac:dyDescent="0.2">
      <c r="A87" s="76">
        <v>-1843.5</v>
      </c>
      <c r="B87" s="76">
        <v>4.1722500005562324E-2</v>
      </c>
      <c r="C87" s="31"/>
      <c r="D87" s="77">
        <f t="shared" si="17"/>
        <v>-0.18435000000000001</v>
      </c>
      <c r="E87" s="77">
        <f t="shared" si="18"/>
        <v>4.1722500005562324E-2</v>
      </c>
      <c r="F87" s="68">
        <f t="shared" si="19"/>
        <v>3.3984922500000007E-2</v>
      </c>
      <c r="G87" s="68">
        <f t="shared" si="20"/>
        <v>-6.2651204628750021E-3</v>
      </c>
      <c r="H87" s="68">
        <f t="shared" si="21"/>
        <v>1.1549749573310068E-3</v>
      </c>
      <c r="I87" s="68">
        <f t="shared" si="22"/>
        <v>-7.6915428760254154E-3</v>
      </c>
      <c r="J87" s="68">
        <f t="shared" si="23"/>
        <v>1.4179359291952853E-3</v>
      </c>
      <c r="K87" s="68">
        <f t="shared" ca="1" si="24"/>
        <v>4.7464441761387602E-2</v>
      </c>
      <c r="L87" s="68">
        <f t="shared" ca="1" si="25"/>
        <v>3.2969895127289872E-5</v>
      </c>
      <c r="M87" s="68">
        <f t="shared" ca="1" si="26"/>
        <v>137765585.08575767</v>
      </c>
      <c r="N87" s="68">
        <f t="shared" ca="1" si="27"/>
        <v>161125298.73104954</v>
      </c>
      <c r="O87" s="68">
        <f t="shared" ca="1" si="28"/>
        <v>9178715.5728672352</v>
      </c>
      <c r="P87" s="31">
        <f t="shared" ca="1" si="29"/>
        <v>-5.7419417558252778E-3</v>
      </c>
      <c r="Q87" s="31"/>
      <c r="R87" s="31"/>
      <c r="S87" s="31"/>
      <c r="T87" s="31"/>
    </row>
    <row r="88" spans="1:20" x14ac:dyDescent="0.2">
      <c r="A88" s="76">
        <v>-1839.5</v>
      </c>
      <c r="B88" s="76">
        <v>5.198250000103144E-2</v>
      </c>
      <c r="C88" s="31"/>
      <c r="D88" s="77">
        <f t="shared" si="17"/>
        <v>-0.18395</v>
      </c>
      <c r="E88" s="77">
        <f t="shared" si="18"/>
        <v>5.198250000103144E-2</v>
      </c>
      <c r="F88" s="68">
        <f t="shared" si="19"/>
        <v>3.3837602500000001E-2</v>
      </c>
      <c r="G88" s="68">
        <f t="shared" si="20"/>
        <v>-6.2244269798750005E-3</v>
      </c>
      <c r="H88" s="68">
        <f t="shared" si="21"/>
        <v>1.1449833429480064E-3</v>
      </c>
      <c r="I88" s="68">
        <f t="shared" si="22"/>
        <v>-9.5621808751897332E-3</v>
      </c>
      <c r="J88" s="68">
        <f t="shared" si="23"/>
        <v>1.7589631719911515E-3</v>
      </c>
      <c r="K88" s="68">
        <f t="shared" ca="1" si="24"/>
        <v>4.7386124443008541E-2</v>
      </c>
      <c r="L88" s="68">
        <f t="shared" ca="1" si="25"/>
        <v>2.1126668270390313E-5</v>
      </c>
      <c r="M88" s="68">
        <f t="shared" ca="1" si="26"/>
        <v>137922450.999495</v>
      </c>
      <c r="N88" s="68">
        <f t="shared" ca="1" si="27"/>
        <v>161424722.82888418</v>
      </c>
      <c r="O88" s="68">
        <f t="shared" ca="1" si="28"/>
        <v>9200824.6075053662</v>
      </c>
      <c r="P88" s="31">
        <f t="shared" ca="1" si="29"/>
        <v>4.5963755580228985E-3</v>
      </c>
      <c r="Q88" s="31"/>
      <c r="R88" s="31"/>
      <c r="S88" s="31"/>
      <c r="T88" s="31"/>
    </row>
    <row r="89" spans="1:20" x14ac:dyDescent="0.2">
      <c r="A89" s="76">
        <v>-1512</v>
      </c>
      <c r="B89" s="76">
        <v>4.9019999998563435E-2</v>
      </c>
      <c r="C89" s="31"/>
      <c r="D89" s="77">
        <f t="shared" si="17"/>
        <v>-0.1512</v>
      </c>
      <c r="E89" s="77">
        <f t="shared" si="18"/>
        <v>4.9019999998563435E-2</v>
      </c>
      <c r="F89" s="68">
        <f t="shared" si="19"/>
        <v>2.286144E-2</v>
      </c>
      <c r="G89" s="68">
        <f t="shared" si="20"/>
        <v>-3.4566497280000001E-3</v>
      </c>
      <c r="H89" s="68">
        <f t="shared" si="21"/>
        <v>5.2264543887359997E-4</v>
      </c>
      <c r="I89" s="68">
        <f t="shared" si="22"/>
        <v>-7.4118239997827918E-3</v>
      </c>
      <c r="J89" s="68">
        <f t="shared" si="23"/>
        <v>1.120667788767158E-3</v>
      </c>
      <c r="K89" s="68">
        <f t="shared" ca="1" si="24"/>
        <v>4.0914136516557564E-2</v>
      </c>
      <c r="L89" s="68">
        <f t="shared" ca="1" si="25"/>
        <v>6.5705022788916338E-5</v>
      </c>
      <c r="M89" s="68">
        <f t="shared" ca="1" si="26"/>
        <v>151197792.89649135</v>
      </c>
      <c r="N89" s="68">
        <f t="shared" ca="1" si="27"/>
        <v>187194796.64084795</v>
      </c>
      <c r="O89" s="68">
        <f t="shared" ca="1" si="28"/>
        <v>11128359.655312853</v>
      </c>
      <c r="P89" s="31">
        <f t="shared" ca="1" si="29"/>
        <v>8.1058634820058706E-3</v>
      </c>
      <c r="Q89" s="31"/>
      <c r="R89" s="31"/>
      <c r="S89" s="31"/>
      <c r="T89" s="31"/>
    </row>
    <row r="90" spans="1:20" x14ac:dyDescent="0.2">
      <c r="A90" s="76">
        <v>-1484.5</v>
      </c>
      <c r="B90" s="76">
        <v>6.1557500004710164E-2</v>
      </c>
      <c r="C90" s="31"/>
      <c r="D90" s="77">
        <f t="shared" si="17"/>
        <v>-0.14845</v>
      </c>
      <c r="E90" s="77">
        <f t="shared" si="18"/>
        <v>6.1557500004710164E-2</v>
      </c>
      <c r="F90" s="68">
        <f t="shared" si="19"/>
        <v>2.2037402500000001E-2</v>
      </c>
      <c r="G90" s="68">
        <f t="shared" si="20"/>
        <v>-3.2714524011250002E-3</v>
      </c>
      <c r="H90" s="68">
        <f t="shared" si="21"/>
        <v>4.8564710894700628E-4</v>
      </c>
      <c r="I90" s="68">
        <f t="shared" si="22"/>
        <v>-9.138210875699224E-3</v>
      </c>
      <c r="J90" s="68">
        <f t="shared" si="23"/>
        <v>1.3565674044975498E-3</v>
      </c>
      <c r="K90" s="68">
        <f t="shared" ca="1" si="24"/>
        <v>4.0365313633076966E-2</v>
      </c>
      <c r="L90" s="68">
        <f t="shared" ca="1" si="25"/>
        <v>4.4910876321003584E-4</v>
      </c>
      <c r="M90" s="68">
        <f t="shared" ca="1" si="26"/>
        <v>152351929.57960129</v>
      </c>
      <c r="N90" s="68">
        <f t="shared" ca="1" si="27"/>
        <v>189473718.45702413</v>
      </c>
      <c r="O90" s="68">
        <f t="shared" ca="1" si="28"/>
        <v>11301009.652535468</v>
      </c>
      <c r="P90" s="31">
        <f t="shared" ca="1" si="29"/>
        <v>2.1192186371633198E-2</v>
      </c>
      <c r="Q90" s="31"/>
      <c r="R90" s="31"/>
      <c r="S90" s="31"/>
      <c r="T90" s="31"/>
    </row>
    <row r="91" spans="1:20" x14ac:dyDescent="0.2">
      <c r="A91" s="76">
        <v>-1451</v>
      </c>
      <c r="B91" s="76">
        <v>3.6484999996901024E-2</v>
      </c>
      <c r="C91" s="31"/>
      <c r="D91" s="77">
        <f t="shared" si="17"/>
        <v>-0.14510000000000001</v>
      </c>
      <c r="E91" s="77">
        <f t="shared" si="18"/>
        <v>3.6484999996901024E-2</v>
      </c>
      <c r="F91" s="68">
        <f t="shared" si="19"/>
        <v>2.1054010000000001E-2</v>
      </c>
      <c r="G91" s="68">
        <f t="shared" si="20"/>
        <v>-3.0549368510000004E-3</v>
      </c>
      <c r="H91" s="68">
        <f t="shared" si="21"/>
        <v>4.4327133708010007E-4</v>
      </c>
      <c r="I91" s="68">
        <f t="shared" si="22"/>
        <v>-5.293973499550339E-3</v>
      </c>
      <c r="J91" s="68">
        <f t="shared" si="23"/>
        <v>7.6815555478475424E-4</v>
      </c>
      <c r="K91" s="68">
        <f t="shared" ca="1" si="24"/>
        <v>3.9695622783300438E-2</v>
      </c>
      <c r="L91" s="68">
        <f t="shared" ca="1" si="25"/>
        <v>1.0308098676547138E-5</v>
      </c>
      <c r="M91" s="68">
        <f t="shared" ca="1" si="26"/>
        <v>153766258.23393071</v>
      </c>
      <c r="N91" s="68">
        <f t="shared" ca="1" si="27"/>
        <v>192274436.8867909</v>
      </c>
      <c r="O91" s="68">
        <f t="shared" ca="1" si="28"/>
        <v>11513644.003553987</v>
      </c>
      <c r="P91" s="31">
        <f t="shared" ca="1" si="29"/>
        <v>-3.2106227863994141E-3</v>
      </c>
      <c r="Q91" s="31"/>
      <c r="R91" s="31"/>
      <c r="S91" s="31"/>
      <c r="T91" s="31"/>
    </row>
    <row r="92" spans="1:20" x14ac:dyDescent="0.2">
      <c r="A92" s="76">
        <v>-1216</v>
      </c>
      <c r="B92" s="76">
        <v>4.6259999995527323E-2</v>
      </c>
      <c r="C92" s="31"/>
      <c r="D92" s="77">
        <f t="shared" si="17"/>
        <v>-0.1216</v>
      </c>
      <c r="E92" s="77">
        <f t="shared" si="18"/>
        <v>4.6259999995527323E-2</v>
      </c>
      <c r="F92" s="68">
        <f t="shared" si="19"/>
        <v>1.4786560000000001E-2</v>
      </c>
      <c r="G92" s="68">
        <f t="shared" si="20"/>
        <v>-1.7980456960000001E-3</v>
      </c>
      <c r="H92" s="68">
        <f t="shared" si="21"/>
        <v>2.1864235663360002E-4</v>
      </c>
      <c r="I92" s="68">
        <f t="shared" si="22"/>
        <v>-5.6252159994561223E-3</v>
      </c>
      <c r="J92" s="68">
        <f t="shared" si="23"/>
        <v>6.8402626553386444E-4</v>
      </c>
      <c r="K92" s="68">
        <f t="shared" ca="1" si="24"/>
        <v>3.4963061062236005E-2</v>
      </c>
      <c r="L92" s="68">
        <f t="shared" ca="1" si="25"/>
        <v>1.2762082926251321E-4</v>
      </c>
      <c r="M92" s="68">
        <f t="shared" ca="1" si="26"/>
        <v>163949521.29573166</v>
      </c>
      <c r="N92" s="68">
        <f t="shared" ca="1" si="27"/>
        <v>212692051.56351805</v>
      </c>
      <c r="O92" s="68">
        <f t="shared" ca="1" si="28"/>
        <v>13078067.709521314</v>
      </c>
      <c r="P92" s="31">
        <f t="shared" ca="1" si="29"/>
        <v>1.1296938933291319E-2</v>
      </c>
      <c r="Q92" s="31"/>
      <c r="R92" s="31"/>
      <c r="S92" s="31"/>
      <c r="T92" s="31"/>
    </row>
    <row r="93" spans="1:20" x14ac:dyDescent="0.2">
      <c r="A93" s="76">
        <v>-1152</v>
      </c>
      <c r="B93" s="76">
        <v>3.9420000000973232E-2</v>
      </c>
      <c r="C93" s="31"/>
      <c r="D93" s="77">
        <f t="shared" si="17"/>
        <v>-0.1152</v>
      </c>
      <c r="E93" s="77">
        <f t="shared" si="18"/>
        <v>3.9420000000973232E-2</v>
      </c>
      <c r="F93" s="68">
        <f t="shared" si="19"/>
        <v>1.327104E-2</v>
      </c>
      <c r="G93" s="68">
        <f t="shared" si="20"/>
        <v>-1.5288238079999999E-3</v>
      </c>
      <c r="H93" s="68">
        <f t="shared" si="21"/>
        <v>1.761205026816E-4</v>
      </c>
      <c r="I93" s="68">
        <f t="shared" si="22"/>
        <v>-4.5411840001121162E-3</v>
      </c>
      <c r="J93" s="68">
        <f t="shared" si="23"/>
        <v>5.2314439681291577E-4</v>
      </c>
      <c r="K93" s="68">
        <f t="shared" ca="1" si="24"/>
        <v>3.3663660273032157E-2</v>
      </c>
      <c r="L93" s="68">
        <f t="shared" ca="1" si="25"/>
        <v>3.3135447063472729E-5</v>
      </c>
      <c r="M93" s="68">
        <f t="shared" ca="1" si="26"/>
        <v>166803308.21102172</v>
      </c>
      <c r="N93" s="68">
        <f t="shared" ca="1" si="27"/>
        <v>218490435.56071675</v>
      </c>
      <c r="O93" s="68">
        <f t="shared" ca="1" si="28"/>
        <v>13526658.165002141</v>
      </c>
      <c r="P93" s="31">
        <f t="shared" ca="1" si="29"/>
        <v>5.7563397279410747E-3</v>
      </c>
      <c r="Q93" s="31"/>
      <c r="R93" s="31"/>
      <c r="S93" s="31"/>
      <c r="T93" s="31"/>
    </row>
    <row r="94" spans="1:20" x14ac:dyDescent="0.2">
      <c r="A94" s="76">
        <v>-1120.5</v>
      </c>
      <c r="B94" s="76">
        <v>4.4217500006197952E-2</v>
      </c>
      <c r="C94" s="31"/>
      <c r="D94" s="77">
        <f t="shared" si="17"/>
        <v>-0.11205</v>
      </c>
      <c r="E94" s="77">
        <f t="shared" si="18"/>
        <v>4.4217500006197952E-2</v>
      </c>
      <c r="F94" s="68">
        <f t="shared" si="19"/>
        <v>1.2555202499999999E-2</v>
      </c>
      <c r="G94" s="68">
        <f t="shared" si="20"/>
        <v>-1.4068104401249999E-3</v>
      </c>
      <c r="H94" s="68">
        <f t="shared" si="21"/>
        <v>1.5763310981600624E-4</v>
      </c>
      <c r="I94" s="68">
        <f t="shared" si="22"/>
        <v>-4.9545708756944806E-3</v>
      </c>
      <c r="J94" s="68">
        <f t="shared" si="23"/>
        <v>5.5515966662156649E-4</v>
      </c>
      <c r="K94" s="68">
        <f t="shared" ca="1" si="24"/>
        <v>3.3022455633694013E-2</v>
      </c>
      <c r="L94" s="68">
        <f t="shared" ca="1" si="25"/>
        <v>1.253290185023321E-4</v>
      </c>
      <c r="M94" s="68">
        <f t="shared" ca="1" si="26"/>
        <v>168220723.35788977</v>
      </c>
      <c r="N94" s="68">
        <f t="shared" ca="1" si="27"/>
        <v>221382359.07815701</v>
      </c>
      <c r="O94" s="68">
        <f t="shared" ca="1" si="28"/>
        <v>13751062.630109124</v>
      </c>
      <c r="P94" s="31">
        <f t="shared" ca="1" si="29"/>
        <v>1.1195044372503939E-2</v>
      </c>
      <c r="Q94" s="31"/>
      <c r="R94" s="31"/>
      <c r="S94" s="31"/>
      <c r="T94" s="31"/>
    </row>
    <row r="95" spans="1:20" x14ac:dyDescent="0.2">
      <c r="A95" s="76">
        <v>0</v>
      </c>
      <c r="B95" s="76">
        <v>1.0000000474974513E-4</v>
      </c>
      <c r="C95" s="31"/>
      <c r="D95" s="77">
        <f t="shared" si="17"/>
        <v>0</v>
      </c>
      <c r="E95" s="77">
        <f t="shared" si="18"/>
        <v>1.0000000474974513E-4</v>
      </c>
      <c r="F95" s="68">
        <f t="shared" si="19"/>
        <v>0</v>
      </c>
      <c r="G95" s="68">
        <f t="shared" si="20"/>
        <v>0</v>
      </c>
      <c r="H95" s="68">
        <f t="shared" si="21"/>
        <v>0</v>
      </c>
      <c r="I95" s="68">
        <f t="shared" si="22"/>
        <v>0</v>
      </c>
      <c r="J95" s="68">
        <f t="shared" si="23"/>
        <v>0</v>
      </c>
      <c r="K95" s="68">
        <f t="shared" ca="1" si="24"/>
        <v>9.5033943265260823E-3</v>
      </c>
      <c r="L95" s="68">
        <f t="shared" ca="1" si="25"/>
        <v>8.8423824770815463E-5</v>
      </c>
      <c r="M95" s="68">
        <f t="shared" ca="1" si="26"/>
        <v>224407693.60900924</v>
      </c>
      <c r="N95" s="68">
        <f t="shared" ca="1" si="27"/>
        <v>341609402.09708279</v>
      </c>
      <c r="O95" s="68">
        <f t="shared" ca="1" si="28"/>
        <v>23399922.014756124</v>
      </c>
      <c r="P95" s="31">
        <f t="shared" ca="1" si="29"/>
        <v>-9.4033943217763372E-3</v>
      </c>
      <c r="Q95" s="31"/>
      <c r="R95" s="31"/>
      <c r="S95" s="31"/>
      <c r="T95" s="31"/>
    </row>
    <row r="96" spans="1:20" x14ac:dyDescent="0.2">
      <c r="A96" s="76">
        <v>30.5</v>
      </c>
      <c r="B96" s="76">
        <v>-1.67500002135057E-4</v>
      </c>
      <c r="C96" s="31"/>
      <c r="D96" s="77">
        <f t="shared" si="17"/>
        <v>3.0500000000000002E-3</v>
      </c>
      <c r="E96" s="77">
        <f t="shared" si="18"/>
        <v>-1.67500002135057E-4</v>
      </c>
      <c r="F96" s="68">
        <f t="shared" si="19"/>
        <v>9.3025000000000011E-6</v>
      </c>
      <c r="G96" s="68">
        <f t="shared" si="20"/>
        <v>2.8372625000000005E-8</v>
      </c>
      <c r="H96" s="68">
        <f t="shared" si="21"/>
        <v>8.6536506250000016E-11</v>
      </c>
      <c r="I96" s="68">
        <f t="shared" si="22"/>
        <v>-5.1087500651192387E-7</v>
      </c>
      <c r="J96" s="68">
        <f t="shared" si="23"/>
        <v>-1.5581687698613679E-9</v>
      </c>
      <c r="K96" s="68">
        <f t="shared" ca="1" si="24"/>
        <v>8.8438827731977913E-3</v>
      </c>
      <c r="L96" s="68">
        <f t="shared" ca="1" si="25"/>
        <v>8.120501952356555E-5</v>
      </c>
      <c r="M96" s="68">
        <f t="shared" ca="1" si="26"/>
        <v>226101162.34711722</v>
      </c>
      <c r="N96" s="68">
        <f t="shared" ca="1" si="27"/>
        <v>345382061.8317126</v>
      </c>
      <c r="O96" s="68">
        <f t="shared" ca="1" si="28"/>
        <v>23711021.044185877</v>
      </c>
      <c r="P96" s="31">
        <f t="shared" ca="1" si="29"/>
        <v>-9.0113827753328483E-3</v>
      </c>
      <c r="Q96" s="31"/>
      <c r="R96" s="31"/>
      <c r="S96" s="31"/>
      <c r="T96" s="31"/>
    </row>
    <row r="97" spans="1:20" x14ac:dyDescent="0.2">
      <c r="A97" s="76"/>
      <c r="B97" s="76"/>
      <c r="C97" s="31"/>
      <c r="D97" s="77">
        <f t="shared" si="17"/>
        <v>0</v>
      </c>
      <c r="E97" s="77">
        <f t="shared" si="18"/>
        <v>0</v>
      </c>
      <c r="F97" s="68">
        <f t="shared" si="19"/>
        <v>0</v>
      </c>
      <c r="G97" s="68">
        <f t="shared" si="20"/>
        <v>0</v>
      </c>
      <c r="H97" s="68">
        <f t="shared" si="21"/>
        <v>0</v>
      </c>
      <c r="I97" s="68">
        <f t="shared" si="22"/>
        <v>0</v>
      </c>
      <c r="J97" s="68">
        <f t="shared" si="23"/>
        <v>0</v>
      </c>
      <c r="K97" s="68">
        <f t="shared" ca="1" si="24"/>
        <v>9.5033943265260823E-3</v>
      </c>
      <c r="L97" s="68">
        <f t="shared" ca="1" si="25"/>
        <v>9.0314503725448129E-5</v>
      </c>
      <c r="M97" s="68">
        <f t="shared" ca="1" si="26"/>
        <v>224407693.60900924</v>
      </c>
      <c r="N97" s="68">
        <f t="shared" ca="1" si="27"/>
        <v>341609402.09708279</v>
      </c>
      <c r="O97" s="68">
        <f t="shared" ca="1" si="28"/>
        <v>23399922.014756124</v>
      </c>
      <c r="P97" s="31">
        <f t="shared" ca="1" si="29"/>
        <v>-9.5033943265260823E-3</v>
      </c>
      <c r="Q97" s="31"/>
      <c r="R97" s="31"/>
      <c r="S97" s="31"/>
      <c r="T97" s="31"/>
    </row>
    <row r="98" spans="1:20" x14ac:dyDescent="0.2">
      <c r="A98" s="76"/>
      <c r="B98" s="76"/>
      <c r="C98" s="31"/>
      <c r="D98" s="77">
        <f t="shared" si="17"/>
        <v>0</v>
      </c>
      <c r="E98" s="77">
        <f t="shared" si="18"/>
        <v>0</v>
      </c>
      <c r="F98" s="68">
        <f t="shared" si="19"/>
        <v>0</v>
      </c>
      <c r="G98" s="68">
        <f t="shared" si="20"/>
        <v>0</v>
      </c>
      <c r="H98" s="68">
        <f t="shared" si="21"/>
        <v>0</v>
      </c>
      <c r="I98" s="68">
        <f t="shared" si="22"/>
        <v>0</v>
      </c>
      <c r="J98" s="68">
        <f t="shared" si="23"/>
        <v>0</v>
      </c>
      <c r="K98" s="68">
        <f t="shared" ca="1" si="24"/>
        <v>9.5033943265260823E-3</v>
      </c>
      <c r="L98" s="68">
        <f t="shared" ca="1" si="25"/>
        <v>9.0314503725448129E-5</v>
      </c>
      <c r="M98" s="68">
        <f t="shared" ca="1" si="26"/>
        <v>224407693.60900924</v>
      </c>
      <c r="N98" s="68">
        <f t="shared" ca="1" si="27"/>
        <v>341609402.09708279</v>
      </c>
      <c r="O98" s="68">
        <f t="shared" ca="1" si="28"/>
        <v>23399922.014756124</v>
      </c>
      <c r="P98" s="31">
        <f t="shared" ca="1" si="29"/>
        <v>-9.5033943265260823E-3</v>
      </c>
      <c r="Q98" s="31"/>
      <c r="R98" s="31"/>
      <c r="S98" s="31"/>
      <c r="T98" s="31"/>
    </row>
    <row r="99" spans="1:20" x14ac:dyDescent="0.2">
      <c r="A99" s="76"/>
      <c r="B99" s="76"/>
      <c r="C99" s="31"/>
      <c r="D99" s="77">
        <f t="shared" si="17"/>
        <v>0</v>
      </c>
      <c r="E99" s="77">
        <f t="shared" si="18"/>
        <v>0</v>
      </c>
      <c r="F99" s="68">
        <f t="shared" si="19"/>
        <v>0</v>
      </c>
      <c r="G99" s="68">
        <f t="shared" si="20"/>
        <v>0</v>
      </c>
      <c r="H99" s="68">
        <f t="shared" si="21"/>
        <v>0</v>
      </c>
      <c r="I99" s="68">
        <f t="shared" si="22"/>
        <v>0</v>
      </c>
      <c r="J99" s="68">
        <f t="shared" si="23"/>
        <v>0</v>
      </c>
      <c r="K99" s="68">
        <f t="shared" ca="1" si="24"/>
        <v>9.5033943265260823E-3</v>
      </c>
      <c r="L99" s="68">
        <f t="shared" ca="1" si="25"/>
        <v>9.0314503725448129E-5</v>
      </c>
      <c r="M99" s="68">
        <f t="shared" ca="1" si="26"/>
        <v>224407693.60900924</v>
      </c>
      <c r="N99" s="68">
        <f t="shared" ca="1" si="27"/>
        <v>341609402.09708279</v>
      </c>
      <c r="O99" s="68">
        <f t="shared" ca="1" si="28"/>
        <v>23399922.014756124</v>
      </c>
      <c r="P99" s="31">
        <f t="shared" ca="1" si="29"/>
        <v>-9.5033943265260823E-3</v>
      </c>
      <c r="Q99" s="31"/>
      <c r="R99" s="31"/>
      <c r="S99" s="31"/>
      <c r="T99" s="31"/>
    </row>
    <row r="100" spans="1:20" x14ac:dyDescent="0.2">
      <c r="A100" s="76"/>
      <c r="B100" s="76"/>
      <c r="C100" s="31"/>
      <c r="D100" s="77">
        <f t="shared" si="17"/>
        <v>0</v>
      </c>
      <c r="E100" s="77">
        <f t="shared" si="18"/>
        <v>0</v>
      </c>
      <c r="F100" s="68">
        <f t="shared" si="19"/>
        <v>0</v>
      </c>
      <c r="G100" s="68">
        <f t="shared" si="20"/>
        <v>0</v>
      </c>
      <c r="H100" s="68">
        <f t="shared" si="21"/>
        <v>0</v>
      </c>
      <c r="I100" s="68">
        <f t="shared" si="22"/>
        <v>0</v>
      </c>
      <c r="J100" s="68">
        <f t="shared" si="23"/>
        <v>0</v>
      </c>
      <c r="K100" s="68">
        <f t="shared" ca="1" si="24"/>
        <v>9.5033943265260823E-3</v>
      </c>
      <c r="L100" s="68">
        <f t="shared" ca="1" si="25"/>
        <v>9.0314503725448129E-5</v>
      </c>
      <c r="M100" s="68">
        <f t="shared" ca="1" si="26"/>
        <v>224407693.60900924</v>
      </c>
      <c r="N100" s="68">
        <f t="shared" ca="1" si="27"/>
        <v>341609402.09708279</v>
      </c>
      <c r="O100" s="68">
        <f t="shared" ca="1" si="28"/>
        <v>23399922.014756124</v>
      </c>
      <c r="P100" s="31">
        <f t="shared" ca="1" si="29"/>
        <v>-9.5033943265260823E-3</v>
      </c>
      <c r="Q100" s="31"/>
      <c r="R100" s="31"/>
      <c r="S100" s="31"/>
      <c r="T100" s="31"/>
    </row>
    <row r="101" spans="1:20" x14ac:dyDescent="0.2">
      <c r="A101" s="76"/>
      <c r="B101" s="76"/>
      <c r="C101" s="31"/>
      <c r="D101" s="77">
        <f t="shared" si="17"/>
        <v>0</v>
      </c>
      <c r="E101" s="77">
        <f t="shared" si="18"/>
        <v>0</v>
      </c>
      <c r="F101" s="68">
        <f t="shared" si="19"/>
        <v>0</v>
      </c>
      <c r="G101" s="68">
        <f t="shared" si="20"/>
        <v>0</v>
      </c>
      <c r="H101" s="68">
        <f t="shared" si="21"/>
        <v>0</v>
      </c>
      <c r="I101" s="68">
        <f t="shared" si="22"/>
        <v>0</v>
      </c>
      <c r="J101" s="68">
        <f t="shared" si="23"/>
        <v>0</v>
      </c>
      <c r="K101" s="68">
        <f t="shared" ca="1" si="24"/>
        <v>9.5033943265260823E-3</v>
      </c>
      <c r="L101" s="68">
        <f t="shared" ca="1" si="25"/>
        <v>9.0314503725448129E-5</v>
      </c>
      <c r="M101" s="68">
        <f t="shared" ca="1" si="26"/>
        <v>224407693.60900924</v>
      </c>
      <c r="N101" s="68">
        <f t="shared" ca="1" si="27"/>
        <v>341609402.09708279</v>
      </c>
      <c r="O101" s="68">
        <f t="shared" ca="1" si="28"/>
        <v>23399922.014756124</v>
      </c>
      <c r="P101" s="31">
        <f t="shared" ca="1" si="29"/>
        <v>-9.5033943265260823E-3</v>
      </c>
      <c r="Q101" s="31"/>
      <c r="R101" s="31"/>
      <c r="S101" s="31"/>
      <c r="T101" s="31"/>
    </row>
    <row r="102" spans="1:20" x14ac:dyDescent="0.2">
      <c r="A102" s="76"/>
      <c r="B102" s="76"/>
      <c r="C102" s="31"/>
      <c r="D102" s="77">
        <f t="shared" si="17"/>
        <v>0</v>
      </c>
      <c r="E102" s="77">
        <f t="shared" si="18"/>
        <v>0</v>
      </c>
      <c r="F102" s="68">
        <f t="shared" si="19"/>
        <v>0</v>
      </c>
      <c r="G102" s="68">
        <f t="shared" si="20"/>
        <v>0</v>
      </c>
      <c r="H102" s="68">
        <f t="shared" si="21"/>
        <v>0</v>
      </c>
      <c r="I102" s="68">
        <f t="shared" si="22"/>
        <v>0</v>
      </c>
      <c r="J102" s="68">
        <f t="shared" si="23"/>
        <v>0</v>
      </c>
      <c r="K102" s="68">
        <f t="shared" ca="1" si="24"/>
        <v>9.5033943265260823E-3</v>
      </c>
      <c r="L102" s="68">
        <f t="shared" ca="1" si="25"/>
        <v>9.0314503725448129E-5</v>
      </c>
      <c r="M102" s="68">
        <f t="shared" ca="1" si="26"/>
        <v>224407693.60900924</v>
      </c>
      <c r="N102" s="68">
        <f t="shared" ca="1" si="27"/>
        <v>341609402.09708279</v>
      </c>
      <c r="O102" s="68">
        <f t="shared" ca="1" si="28"/>
        <v>23399922.014756124</v>
      </c>
      <c r="P102" s="31">
        <f t="shared" ca="1" si="29"/>
        <v>-9.5033943265260823E-3</v>
      </c>
      <c r="Q102" s="31"/>
      <c r="R102" s="31"/>
      <c r="S102" s="31"/>
      <c r="T102" s="31"/>
    </row>
    <row r="103" spans="1:20" x14ac:dyDescent="0.2">
      <c r="A103" s="76"/>
      <c r="B103" s="76"/>
      <c r="C103" s="31"/>
      <c r="D103" s="77">
        <f t="shared" si="17"/>
        <v>0</v>
      </c>
      <c r="E103" s="77">
        <f t="shared" si="18"/>
        <v>0</v>
      </c>
      <c r="F103" s="68">
        <f t="shared" si="19"/>
        <v>0</v>
      </c>
      <c r="G103" s="68">
        <f t="shared" si="20"/>
        <v>0</v>
      </c>
      <c r="H103" s="68">
        <f t="shared" si="21"/>
        <v>0</v>
      </c>
      <c r="I103" s="68">
        <f t="shared" si="22"/>
        <v>0</v>
      </c>
      <c r="J103" s="68">
        <f t="shared" si="23"/>
        <v>0</v>
      </c>
      <c r="K103" s="68">
        <f t="shared" ca="1" si="24"/>
        <v>9.5033943265260823E-3</v>
      </c>
      <c r="L103" s="68">
        <f t="shared" ca="1" si="25"/>
        <v>9.0314503725448129E-5</v>
      </c>
      <c r="M103" s="68">
        <f t="shared" ca="1" si="26"/>
        <v>224407693.60900924</v>
      </c>
      <c r="N103" s="68">
        <f t="shared" ca="1" si="27"/>
        <v>341609402.09708279</v>
      </c>
      <c r="O103" s="68">
        <f t="shared" ca="1" si="28"/>
        <v>23399922.014756124</v>
      </c>
      <c r="P103" s="31">
        <f t="shared" ca="1" si="29"/>
        <v>-9.5033943265260823E-3</v>
      </c>
      <c r="Q103" s="31"/>
      <c r="R103" s="31"/>
      <c r="S103" s="31"/>
      <c r="T103" s="31"/>
    </row>
    <row r="104" spans="1:20" x14ac:dyDescent="0.2">
      <c r="A104" s="76"/>
      <c r="B104" s="76"/>
      <c r="C104" s="31"/>
      <c r="D104" s="77">
        <f t="shared" si="17"/>
        <v>0</v>
      </c>
      <c r="E104" s="77">
        <f t="shared" si="18"/>
        <v>0</v>
      </c>
      <c r="F104" s="68">
        <f t="shared" si="19"/>
        <v>0</v>
      </c>
      <c r="G104" s="68">
        <f t="shared" si="20"/>
        <v>0</v>
      </c>
      <c r="H104" s="68">
        <f t="shared" si="21"/>
        <v>0</v>
      </c>
      <c r="I104" s="68">
        <f t="shared" si="22"/>
        <v>0</v>
      </c>
      <c r="J104" s="68">
        <f t="shared" si="23"/>
        <v>0</v>
      </c>
      <c r="K104" s="68">
        <f t="shared" ca="1" si="24"/>
        <v>9.5033943265260823E-3</v>
      </c>
      <c r="L104" s="68">
        <f t="shared" ca="1" si="25"/>
        <v>9.0314503725448129E-5</v>
      </c>
      <c r="M104" s="68">
        <f t="shared" ca="1" si="26"/>
        <v>224407693.60900924</v>
      </c>
      <c r="N104" s="68">
        <f t="shared" ca="1" si="27"/>
        <v>341609402.09708279</v>
      </c>
      <c r="O104" s="68">
        <f t="shared" ca="1" si="28"/>
        <v>23399922.014756124</v>
      </c>
      <c r="P104" s="31">
        <f t="shared" ca="1" si="29"/>
        <v>-9.5033943265260823E-3</v>
      </c>
      <c r="Q104" s="31"/>
      <c r="R104" s="31"/>
      <c r="S104" s="31"/>
      <c r="T104" s="31"/>
    </row>
    <row r="105" spans="1:20" x14ac:dyDescent="0.2">
      <c r="A105" s="76"/>
      <c r="B105" s="76"/>
      <c r="C105" s="31"/>
      <c r="D105" s="77">
        <f t="shared" si="17"/>
        <v>0</v>
      </c>
      <c r="E105" s="77">
        <f t="shared" si="18"/>
        <v>0</v>
      </c>
      <c r="F105" s="68">
        <f t="shared" si="19"/>
        <v>0</v>
      </c>
      <c r="G105" s="68">
        <f t="shared" si="20"/>
        <v>0</v>
      </c>
      <c r="H105" s="68">
        <f t="shared" si="21"/>
        <v>0</v>
      </c>
      <c r="I105" s="68">
        <f t="shared" si="22"/>
        <v>0</v>
      </c>
      <c r="J105" s="68">
        <f t="shared" si="23"/>
        <v>0</v>
      </c>
      <c r="K105" s="68">
        <f t="shared" ca="1" si="24"/>
        <v>9.5033943265260823E-3</v>
      </c>
      <c r="L105" s="68">
        <f t="shared" ca="1" si="25"/>
        <v>9.0314503725448129E-5</v>
      </c>
      <c r="M105" s="68">
        <f t="shared" ca="1" si="26"/>
        <v>224407693.60900924</v>
      </c>
      <c r="N105" s="68">
        <f t="shared" ca="1" si="27"/>
        <v>341609402.09708279</v>
      </c>
      <c r="O105" s="68">
        <f t="shared" ca="1" si="28"/>
        <v>23399922.014756124</v>
      </c>
      <c r="P105" s="31">
        <f t="shared" ca="1" si="29"/>
        <v>-9.5033943265260823E-3</v>
      </c>
      <c r="Q105" s="31"/>
      <c r="R105" s="31"/>
      <c r="S105" s="31"/>
      <c r="T105" s="31"/>
    </row>
    <row r="106" spans="1:20" x14ac:dyDescent="0.2">
      <c r="A106" s="76"/>
      <c r="B106" s="76"/>
      <c r="C106" s="31"/>
      <c r="D106" s="77">
        <f t="shared" si="17"/>
        <v>0</v>
      </c>
      <c r="E106" s="77">
        <f t="shared" si="18"/>
        <v>0</v>
      </c>
      <c r="F106" s="68">
        <f t="shared" si="19"/>
        <v>0</v>
      </c>
      <c r="G106" s="68">
        <f t="shared" si="20"/>
        <v>0</v>
      </c>
      <c r="H106" s="68">
        <f t="shared" si="21"/>
        <v>0</v>
      </c>
      <c r="I106" s="68">
        <f t="shared" si="22"/>
        <v>0</v>
      </c>
      <c r="J106" s="68">
        <f t="shared" si="23"/>
        <v>0</v>
      </c>
      <c r="K106" s="68">
        <f t="shared" ca="1" si="24"/>
        <v>9.5033943265260823E-3</v>
      </c>
      <c r="L106" s="68">
        <f t="shared" ca="1" si="25"/>
        <v>9.0314503725448129E-5</v>
      </c>
      <c r="M106" s="68">
        <f t="shared" ca="1" si="26"/>
        <v>224407693.60900924</v>
      </c>
      <c r="N106" s="68">
        <f t="shared" ca="1" si="27"/>
        <v>341609402.09708279</v>
      </c>
      <c r="O106" s="68">
        <f t="shared" ca="1" si="28"/>
        <v>23399922.014756124</v>
      </c>
      <c r="P106" s="31">
        <f t="shared" ca="1" si="29"/>
        <v>-9.5033943265260823E-3</v>
      </c>
      <c r="Q106" s="31"/>
      <c r="R106" s="31"/>
      <c r="S106" s="31"/>
      <c r="T106" s="31"/>
    </row>
    <row r="107" spans="1:20" x14ac:dyDescent="0.2">
      <c r="A107" s="76"/>
      <c r="B107" s="76"/>
      <c r="C107" s="31"/>
      <c r="D107" s="77">
        <f t="shared" si="17"/>
        <v>0</v>
      </c>
      <c r="E107" s="77">
        <f t="shared" si="18"/>
        <v>0</v>
      </c>
      <c r="F107" s="68">
        <f t="shared" si="19"/>
        <v>0</v>
      </c>
      <c r="G107" s="68">
        <f t="shared" si="20"/>
        <v>0</v>
      </c>
      <c r="H107" s="68">
        <f t="shared" si="21"/>
        <v>0</v>
      </c>
      <c r="I107" s="68">
        <f t="shared" si="22"/>
        <v>0</v>
      </c>
      <c r="J107" s="68">
        <f t="shared" si="23"/>
        <v>0</v>
      </c>
      <c r="K107" s="68">
        <f t="shared" ca="1" si="24"/>
        <v>9.5033943265260823E-3</v>
      </c>
      <c r="L107" s="68">
        <f t="shared" ca="1" si="25"/>
        <v>9.0314503725448129E-5</v>
      </c>
      <c r="M107" s="68">
        <f t="shared" ca="1" si="26"/>
        <v>224407693.60900924</v>
      </c>
      <c r="N107" s="68">
        <f t="shared" ca="1" si="27"/>
        <v>341609402.09708279</v>
      </c>
      <c r="O107" s="68">
        <f t="shared" ca="1" si="28"/>
        <v>23399922.014756124</v>
      </c>
      <c r="P107" s="31">
        <f t="shared" ca="1" si="29"/>
        <v>-9.5033943265260823E-3</v>
      </c>
      <c r="Q107" s="31"/>
      <c r="R107" s="31"/>
      <c r="S107" s="31"/>
      <c r="T107" s="31"/>
    </row>
    <row r="108" spans="1:20" x14ac:dyDescent="0.2">
      <c r="A108" s="76"/>
      <c r="B108" s="76"/>
      <c r="C108" s="31"/>
      <c r="D108" s="77">
        <f t="shared" si="17"/>
        <v>0</v>
      </c>
      <c r="E108" s="77">
        <f t="shared" si="18"/>
        <v>0</v>
      </c>
      <c r="F108" s="68">
        <f t="shared" si="19"/>
        <v>0</v>
      </c>
      <c r="G108" s="68">
        <f t="shared" si="20"/>
        <v>0</v>
      </c>
      <c r="H108" s="68">
        <f t="shared" si="21"/>
        <v>0</v>
      </c>
      <c r="I108" s="68">
        <f t="shared" si="22"/>
        <v>0</v>
      </c>
      <c r="J108" s="68">
        <f t="shared" si="23"/>
        <v>0</v>
      </c>
      <c r="K108" s="68">
        <f t="shared" ca="1" si="24"/>
        <v>9.5033943265260823E-3</v>
      </c>
      <c r="L108" s="68">
        <f t="shared" ca="1" si="25"/>
        <v>9.0314503725448129E-5</v>
      </c>
      <c r="M108" s="68">
        <f t="shared" ca="1" si="26"/>
        <v>224407693.60900924</v>
      </c>
      <c r="N108" s="68">
        <f t="shared" ca="1" si="27"/>
        <v>341609402.09708279</v>
      </c>
      <c r="O108" s="68">
        <f t="shared" ca="1" si="28"/>
        <v>23399922.014756124</v>
      </c>
      <c r="P108" s="31">
        <f t="shared" ca="1" si="29"/>
        <v>-9.5033943265260823E-3</v>
      </c>
      <c r="Q108" s="31"/>
      <c r="R108" s="31"/>
      <c r="S108" s="31"/>
      <c r="T108" s="31"/>
    </row>
    <row r="109" spans="1:20" x14ac:dyDescent="0.2">
      <c r="A109" s="76"/>
      <c r="B109" s="76"/>
      <c r="C109" s="31"/>
      <c r="D109" s="77">
        <f t="shared" si="17"/>
        <v>0</v>
      </c>
      <c r="E109" s="77">
        <f t="shared" si="18"/>
        <v>0</v>
      </c>
      <c r="F109" s="68">
        <f t="shared" si="19"/>
        <v>0</v>
      </c>
      <c r="G109" s="68">
        <f t="shared" si="20"/>
        <v>0</v>
      </c>
      <c r="H109" s="68">
        <f t="shared" si="21"/>
        <v>0</v>
      </c>
      <c r="I109" s="68">
        <f t="shared" si="22"/>
        <v>0</v>
      </c>
      <c r="J109" s="68">
        <f t="shared" si="23"/>
        <v>0</v>
      </c>
      <c r="K109" s="68">
        <f t="shared" ca="1" si="24"/>
        <v>9.5033943265260823E-3</v>
      </c>
      <c r="L109" s="68">
        <f t="shared" ca="1" si="25"/>
        <v>9.0314503725448129E-5</v>
      </c>
      <c r="M109" s="68">
        <f t="shared" ca="1" si="26"/>
        <v>224407693.60900924</v>
      </c>
      <c r="N109" s="68">
        <f t="shared" ca="1" si="27"/>
        <v>341609402.09708279</v>
      </c>
      <c r="O109" s="68">
        <f t="shared" ca="1" si="28"/>
        <v>23399922.014756124</v>
      </c>
      <c r="P109" s="31">
        <f t="shared" ca="1" si="29"/>
        <v>-9.5033943265260823E-3</v>
      </c>
      <c r="Q109" s="31"/>
      <c r="R109" s="31"/>
      <c r="S109" s="31"/>
      <c r="T109" s="31"/>
    </row>
    <row r="110" spans="1:20" x14ac:dyDescent="0.2">
      <c r="A110" s="76"/>
      <c r="B110" s="76"/>
      <c r="C110" s="31"/>
      <c r="D110" s="77">
        <f t="shared" si="17"/>
        <v>0</v>
      </c>
      <c r="E110" s="77">
        <f t="shared" si="18"/>
        <v>0</v>
      </c>
      <c r="F110" s="68">
        <f t="shared" si="19"/>
        <v>0</v>
      </c>
      <c r="G110" s="68">
        <f t="shared" si="20"/>
        <v>0</v>
      </c>
      <c r="H110" s="68">
        <f t="shared" si="21"/>
        <v>0</v>
      </c>
      <c r="I110" s="68">
        <f t="shared" si="22"/>
        <v>0</v>
      </c>
      <c r="J110" s="68">
        <f t="shared" si="23"/>
        <v>0</v>
      </c>
      <c r="K110" s="68">
        <f t="shared" ca="1" si="24"/>
        <v>9.5033943265260823E-3</v>
      </c>
      <c r="L110" s="68">
        <f t="shared" ca="1" si="25"/>
        <v>9.0314503725448129E-5</v>
      </c>
      <c r="M110" s="68">
        <f t="shared" ca="1" si="26"/>
        <v>224407693.60900924</v>
      </c>
      <c r="N110" s="68">
        <f t="shared" ca="1" si="27"/>
        <v>341609402.09708279</v>
      </c>
      <c r="O110" s="68">
        <f t="shared" ca="1" si="28"/>
        <v>23399922.014756124</v>
      </c>
      <c r="P110" s="31">
        <f t="shared" ca="1" si="29"/>
        <v>-9.5033943265260823E-3</v>
      </c>
      <c r="Q110" s="31"/>
      <c r="R110" s="31"/>
      <c r="S110" s="31"/>
      <c r="T110" s="31"/>
    </row>
    <row r="111" spans="1:20" x14ac:dyDescent="0.2">
      <c r="A111" s="76"/>
      <c r="B111" s="76"/>
      <c r="C111" s="31"/>
      <c r="D111" s="77">
        <f t="shared" si="17"/>
        <v>0</v>
      </c>
      <c r="E111" s="77">
        <f t="shared" si="18"/>
        <v>0</v>
      </c>
      <c r="F111" s="68">
        <f t="shared" si="19"/>
        <v>0</v>
      </c>
      <c r="G111" s="68">
        <f t="shared" si="20"/>
        <v>0</v>
      </c>
      <c r="H111" s="68">
        <f t="shared" si="21"/>
        <v>0</v>
      </c>
      <c r="I111" s="68">
        <f t="shared" si="22"/>
        <v>0</v>
      </c>
      <c r="J111" s="68">
        <f t="shared" si="23"/>
        <v>0</v>
      </c>
      <c r="K111" s="68">
        <f t="shared" ca="1" si="24"/>
        <v>9.5033943265260823E-3</v>
      </c>
      <c r="L111" s="68">
        <f t="shared" ca="1" si="25"/>
        <v>9.0314503725448129E-5</v>
      </c>
      <c r="M111" s="68">
        <f t="shared" ca="1" si="26"/>
        <v>224407693.60900924</v>
      </c>
      <c r="N111" s="68">
        <f t="shared" ca="1" si="27"/>
        <v>341609402.09708279</v>
      </c>
      <c r="O111" s="68">
        <f t="shared" ca="1" si="28"/>
        <v>23399922.014756124</v>
      </c>
      <c r="P111" s="31">
        <f t="shared" ca="1" si="29"/>
        <v>-9.5033943265260823E-3</v>
      </c>
      <c r="Q111" s="31"/>
      <c r="R111" s="31"/>
      <c r="S111" s="31"/>
      <c r="T111" s="31"/>
    </row>
    <row r="112" spans="1:20" x14ac:dyDescent="0.2">
      <c r="A112" s="76"/>
      <c r="B112" s="76"/>
      <c r="C112" s="31"/>
      <c r="D112" s="77">
        <f t="shared" si="17"/>
        <v>0</v>
      </c>
      <c r="E112" s="77">
        <f t="shared" si="18"/>
        <v>0</v>
      </c>
      <c r="F112" s="68">
        <f t="shared" si="19"/>
        <v>0</v>
      </c>
      <c r="G112" s="68">
        <f t="shared" si="20"/>
        <v>0</v>
      </c>
      <c r="H112" s="68">
        <f t="shared" si="21"/>
        <v>0</v>
      </c>
      <c r="I112" s="68">
        <f t="shared" si="22"/>
        <v>0</v>
      </c>
      <c r="J112" s="68">
        <f t="shared" si="23"/>
        <v>0</v>
      </c>
      <c r="K112" s="68">
        <f t="shared" ca="1" si="24"/>
        <v>9.5033943265260823E-3</v>
      </c>
      <c r="L112" s="68">
        <f t="shared" ca="1" si="25"/>
        <v>9.0314503725448129E-5</v>
      </c>
      <c r="M112" s="68">
        <f t="shared" ca="1" si="26"/>
        <v>224407693.60900924</v>
      </c>
      <c r="N112" s="68">
        <f t="shared" ca="1" si="27"/>
        <v>341609402.09708279</v>
      </c>
      <c r="O112" s="68">
        <f t="shared" ca="1" si="28"/>
        <v>23399922.014756124</v>
      </c>
      <c r="P112" s="31">
        <f t="shared" ca="1" si="29"/>
        <v>-9.5033943265260823E-3</v>
      </c>
      <c r="Q112" s="31"/>
      <c r="R112" s="31"/>
      <c r="S112" s="31"/>
      <c r="T112" s="31"/>
    </row>
    <row r="113" spans="1:20" x14ac:dyDescent="0.2">
      <c r="A113" s="76"/>
      <c r="B113" s="76"/>
      <c r="C113" s="31"/>
      <c r="D113" s="77">
        <f t="shared" si="17"/>
        <v>0</v>
      </c>
      <c r="E113" s="77">
        <f t="shared" si="18"/>
        <v>0</v>
      </c>
      <c r="F113" s="68">
        <f t="shared" si="19"/>
        <v>0</v>
      </c>
      <c r="G113" s="68">
        <f t="shared" si="20"/>
        <v>0</v>
      </c>
      <c r="H113" s="68">
        <f t="shared" si="21"/>
        <v>0</v>
      </c>
      <c r="I113" s="68">
        <f t="shared" si="22"/>
        <v>0</v>
      </c>
      <c r="J113" s="68">
        <f t="shared" si="23"/>
        <v>0</v>
      </c>
      <c r="K113" s="68">
        <f t="shared" ca="1" si="24"/>
        <v>9.5033943265260823E-3</v>
      </c>
      <c r="L113" s="68">
        <f t="shared" ca="1" si="25"/>
        <v>9.0314503725448129E-5</v>
      </c>
      <c r="M113" s="68">
        <f t="shared" ca="1" si="26"/>
        <v>224407693.60900924</v>
      </c>
      <c r="N113" s="68">
        <f t="shared" ca="1" si="27"/>
        <v>341609402.09708279</v>
      </c>
      <c r="O113" s="68">
        <f t="shared" ca="1" si="28"/>
        <v>23399922.014756124</v>
      </c>
      <c r="P113" s="31">
        <f t="shared" ca="1" si="29"/>
        <v>-9.5033943265260823E-3</v>
      </c>
      <c r="Q113" s="31"/>
      <c r="R113" s="31"/>
      <c r="S113" s="31"/>
      <c r="T113" s="31"/>
    </row>
    <row r="114" spans="1:20" x14ac:dyDescent="0.2">
      <c r="A114" s="78"/>
      <c r="B114" s="78"/>
      <c r="C114" s="31"/>
      <c r="D114" s="77">
        <f t="shared" si="17"/>
        <v>0</v>
      </c>
      <c r="E114" s="77">
        <f t="shared" si="18"/>
        <v>0</v>
      </c>
      <c r="F114" s="68">
        <f t="shared" si="19"/>
        <v>0</v>
      </c>
      <c r="G114" s="68">
        <f t="shared" si="20"/>
        <v>0</v>
      </c>
      <c r="H114" s="68">
        <f t="shared" si="21"/>
        <v>0</v>
      </c>
      <c r="I114" s="68">
        <f t="shared" si="22"/>
        <v>0</v>
      </c>
      <c r="J114" s="68">
        <f t="shared" si="23"/>
        <v>0</v>
      </c>
      <c r="K114" s="68">
        <f t="shared" ca="1" si="24"/>
        <v>9.5033943265260823E-3</v>
      </c>
      <c r="L114" s="68">
        <f t="shared" ca="1" si="25"/>
        <v>9.0314503725448129E-5</v>
      </c>
      <c r="M114" s="68">
        <f t="shared" ca="1" si="26"/>
        <v>224407693.60900924</v>
      </c>
      <c r="N114" s="68">
        <f t="shared" ca="1" si="27"/>
        <v>341609402.09708279</v>
      </c>
      <c r="O114" s="68">
        <f t="shared" ca="1" si="28"/>
        <v>23399922.014756124</v>
      </c>
      <c r="P114" s="31">
        <f t="shared" ca="1" si="29"/>
        <v>-9.5033943265260823E-3</v>
      </c>
      <c r="Q114" s="31"/>
      <c r="R114" s="31"/>
      <c r="S114" s="31"/>
      <c r="T114" s="31"/>
    </row>
    <row r="115" spans="1:20" x14ac:dyDescent="0.2">
      <c r="A115" s="78"/>
      <c r="B115" s="78"/>
      <c r="C115" s="31"/>
      <c r="D115" s="77">
        <f t="shared" si="17"/>
        <v>0</v>
      </c>
      <c r="E115" s="77">
        <f t="shared" si="18"/>
        <v>0</v>
      </c>
      <c r="F115" s="68">
        <f t="shared" si="19"/>
        <v>0</v>
      </c>
      <c r="G115" s="68">
        <f t="shared" si="20"/>
        <v>0</v>
      </c>
      <c r="H115" s="68">
        <f t="shared" si="21"/>
        <v>0</v>
      </c>
      <c r="I115" s="68">
        <f t="shared" si="22"/>
        <v>0</v>
      </c>
      <c r="J115" s="68">
        <f t="shared" si="23"/>
        <v>0</v>
      </c>
      <c r="K115" s="68">
        <f t="shared" ca="1" si="24"/>
        <v>9.5033943265260823E-3</v>
      </c>
      <c r="L115" s="68">
        <f t="shared" ca="1" si="25"/>
        <v>9.0314503725448129E-5</v>
      </c>
      <c r="M115" s="68">
        <f t="shared" ca="1" si="26"/>
        <v>224407693.60900924</v>
      </c>
      <c r="N115" s="68">
        <f t="shared" ca="1" si="27"/>
        <v>341609402.09708279</v>
      </c>
      <c r="O115" s="68">
        <f t="shared" ca="1" si="28"/>
        <v>23399922.014756124</v>
      </c>
      <c r="P115" s="31">
        <f t="shared" ca="1" si="29"/>
        <v>-9.5033943265260823E-3</v>
      </c>
      <c r="Q115" s="31"/>
      <c r="R115" s="31"/>
      <c r="S115" s="31"/>
      <c r="T115" s="31"/>
    </row>
    <row r="116" spans="1:20" x14ac:dyDescent="0.2">
      <c r="A116" s="78"/>
      <c r="B116" s="78"/>
      <c r="C116" s="31"/>
      <c r="D116" s="77">
        <f t="shared" si="17"/>
        <v>0</v>
      </c>
      <c r="E116" s="77">
        <f t="shared" si="18"/>
        <v>0</v>
      </c>
      <c r="F116" s="68">
        <f t="shared" si="19"/>
        <v>0</v>
      </c>
      <c r="G116" s="68">
        <f t="shared" si="20"/>
        <v>0</v>
      </c>
      <c r="H116" s="68">
        <f t="shared" si="21"/>
        <v>0</v>
      </c>
      <c r="I116" s="68">
        <f t="shared" si="22"/>
        <v>0</v>
      </c>
      <c r="J116" s="68">
        <f t="shared" si="23"/>
        <v>0</v>
      </c>
      <c r="K116" s="68">
        <f t="shared" ca="1" si="24"/>
        <v>9.5033943265260823E-3</v>
      </c>
      <c r="L116" s="68">
        <f t="shared" ca="1" si="25"/>
        <v>9.0314503725448129E-5</v>
      </c>
      <c r="M116" s="68">
        <f t="shared" ca="1" si="26"/>
        <v>224407693.60900924</v>
      </c>
      <c r="N116" s="68">
        <f t="shared" ca="1" si="27"/>
        <v>341609402.09708279</v>
      </c>
      <c r="O116" s="68">
        <f t="shared" ca="1" si="28"/>
        <v>23399922.014756124</v>
      </c>
      <c r="P116" s="31">
        <f t="shared" ca="1" si="29"/>
        <v>-9.5033943265260823E-3</v>
      </c>
      <c r="Q116" s="31"/>
      <c r="R116" s="31"/>
      <c r="S116" s="31"/>
      <c r="T116" s="31"/>
    </row>
    <row r="117" spans="1:20" x14ac:dyDescent="0.2">
      <c r="A117" s="78"/>
      <c r="B117" s="78"/>
      <c r="C117" s="31"/>
      <c r="D117" s="77">
        <f t="shared" si="17"/>
        <v>0</v>
      </c>
      <c r="E117" s="77">
        <f t="shared" si="18"/>
        <v>0</v>
      </c>
      <c r="F117" s="68">
        <f t="shared" si="19"/>
        <v>0</v>
      </c>
      <c r="G117" s="68">
        <f t="shared" si="20"/>
        <v>0</v>
      </c>
      <c r="H117" s="68">
        <f t="shared" si="21"/>
        <v>0</v>
      </c>
      <c r="I117" s="68">
        <f t="shared" si="22"/>
        <v>0</v>
      </c>
      <c r="J117" s="68">
        <f t="shared" si="23"/>
        <v>0</v>
      </c>
      <c r="K117" s="68">
        <f t="shared" ca="1" si="24"/>
        <v>9.5033943265260823E-3</v>
      </c>
      <c r="L117" s="68">
        <f t="shared" ca="1" si="25"/>
        <v>9.0314503725448129E-5</v>
      </c>
      <c r="M117" s="68">
        <f t="shared" ca="1" si="26"/>
        <v>224407693.60900924</v>
      </c>
      <c r="N117" s="68">
        <f t="shared" ca="1" si="27"/>
        <v>341609402.09708279</v>
      </c>
      <c r="O117" s="68">
        <f t="shared" ca="1" si="28"/>
        <v>23399922.014756124</v>
      </c>
      <c r="P117" s="31">
        <f t="shared" ca="1" si="29"/>
        <v>-9.5033943265260823E-3</v>
      </c>
      <c r="Q117" s="31"/>
      <c r="R117" s="31"/>
      <c r="S117" s="31"/>
      <c r="T117" s="31"/>
    </row>
    <row r="118" spans="1:20" x14ac:dyDescent="0.2">
      <c r="A118" s="78"/>
      <c r="B118" s="78"/>
      <c r="C118" s="31"/>
      <c r="D118" s="77">
        <f t="shared" si="17"/>
        <v>0</v>
      </c>
      <c r="E118" s="77">
        <f t="shared" si="18"/>
        <v>0</v>
      </c>
      <c r="F118" s="68">
        <f t="shared" si="19"/>
        <v>0</v>
      </c>
      <c r="G118" s="68">
        <f t="shared" si="20"/>
        <v>0</v>
      </c>
      <c r="H118" s="68">
        <f t="shared" si="21"/>
        <v>0</v>
      </c>
      <c r="I118" s="68">
        <f t="shared" si="22"/>
        <v>0</v>
      </c>
      <c r="J118" s="68">
        <f t="shared" si="23"/>
        <v>0</v>
      </c>
      <c r="K118" s="68">
        <f t="shared" ca="1" si="24"/>
        <v>9.5033943265260823E-3</v>
      </c>
      <c r="L118" s="68">
        <f t="shared" ca="1" si="25"/>
        <v>9.0314503725448129E-5</v>
      </c>
      <c r="M118" s="68">
        <f t="shared" ca="1" si="26"/>
        <v>224407693.60900924</v>
      </c>
      <c r="N118" s="68">
        <f t="shared" ca="1" si="27"/>
        <v>341609402.09708279</v>
      </c>
      <c r="O118" s="68">
        <f t="shared" ca="1" si="28"/>
        <v>23399922.014756124</v>
      </c>
      <c r="P118" s="31">
        <f t="shared" ca="1" si="29"/>
        <v>-9.5033943265260823E-3</v>
      </c>
      <c r="Q118" s="31"/>
      <c r="R118" s="31"/>
      <c r="S118" s="31"/>
      <c r="T118" s="31"/>
    </row>
    <row r="119" spans="1:20" x14ac:dyDescent="0.2">
      <c r="A119" s="78"/>
      <c r="B119" s="78"/>
      <c r="C119" s="31"/>
      <c r="D119" s="77">
        <f t="shared" si="17"/>
        <v>0</v>
      </c>
      <c r="E119" s="77">
        <f t="shared" si="18"/>
        <v>0</v>
      </c>
      <c r="F119" s="68">
        <f t="shared" si="19"/>
        <v>0</v>
      </c>
      <c r="G119" s="68">
        <f t="shared" si="20"/>
        <v>0</v>
      </c>
      <c r="H119" s="68">
        <f t="shared" si="21"/>
        <v>0</v>
      </c>
      <c r="I119" s="68">
        <f t="shared" si="22"/>
        <v>0</v>
      </c>
      <c r="J119" s="68">
        <f t="shared" si="23"/>
        <v>0</v>
      </c>
      <c r="K119" s="68">
        <f t="shared" ca="1" si="24"/>
        <v>9.5033943265260823E-3</v>
      </c>
      <c r="L119" s="68">
        <f t="shared" ca="1" si="25"/>
        <v>9.0314503725448129E-5</v>
      </c>
      <c r="M119" s="68">
        <f t="shared" ca="1" si="26"/>
        <v>224407693.60900924</v>
      </c>
      <c r="N119" s="68">
        <f t="shared" ca="1" si="27"/>
        <v>341609402.09708279</v>
      </c>
      <c r="O119" s="68">
        <f t="shared" ca="1" si="28"/>
        <v>23399922.014756124</v>
      </c>
      <c r="P119" s="31">
        <f t="shared" ca="1" si="29"/>
        <v>-9.5033943265260823E-3</v>
      </c>
      <c r="Q119" s="31"/>
      <c r="R119" s="31"/>
      <c r="S119" s="31"/>
      <c r="T119" s="31"/>
    </row>
    <row r="120" spans="1:20" x14ac:dyDescent="0.2">
      <c r="A120" s="78"/>
      <c r="B120" s="78"/>
      <c r="C120" s="31"/>
      <c r="D120" s="77">
        <f t="shared" si="17"/>
        <v>0</v>
      </c>
      <c r="E120" s="77">
        <f t="shared" si="18"/>
        <v>0</v>
      </c>
      <c r="F120" s="68">
        <f t="shared" si="19"/>
        <v>0</v>
      </c>
      <c r="G120" s="68">
        <f t="shared" si="20"/>
        <v>0</v>
      </c>
      <c r="H120" s="68">
        <f t="shared" si="21"/>
        <v>0</v>
      </c>
      <c r="I120" s="68">
        <f t="shared" si="22"/>
        <v>0</v>
      </c>
      <c r="J120" s="68">
        <f t="shared" si="23"/>
        <v>0</v>
      </c>
      <c r="K120" s="68">
        <f t="shared" ca="1" si="24"/>
        <v>9.5033943265260823E-3</v>
      </c>
      <c r="L120" s="68">
        <f t="shared" ca="1" si="25"/>
        <v>9.0314503725448129E-5</v>
      </c>
      <c r="M120" s="68">
        <f t="shared" ca="1" si="26"/>
        <v>224407693.60900924</v>
      </c>
      <c r="N120" s="68">
        <f t="shared" ca="1" si="27"/>
        <v>341609402.09708279</v>
      </c>
      <c r="O120" s="68">
        <f t="shared" ca="1" si="28"/>
        <v>23399922.014756124</v>
      </c>
      <c r="P120" s="31">
        <f t="shared" ca="1" si="29"/>
        <v>-9.5033943265260823E-3</v>
      </c>
      <c r="Q120" s="31"/>
      <c r="R120" s="31"/>
      <c r="S120" s="31"/>
      <c r="T120" s="31"/>
    </row>
    <row r="121" spans="1:20" x14ac:dyDescent="0.2">
      <c r="A121" s="78"/>
      <c r="B121" s="78"/>
      <c r="C121" s="31"/>
      <c r="D121" s="77">
        <f t="shared" si="17"/>
        <v>0</v>
      </c>
      <c r="E121" s="77">
        <f t="shared" si="18"/>
        <v>0</v>
      </c>
      <c r="F121" s="68">
        <f t="shared" si="19"/>
        <v>0</v>
      </c>
      <c r="G121" s="68">
        <f t="shared" si="20"/>
        <v>0</v>
      </c>
      <c r="H121" s="68">
        <f t="shared" si="21"/>
        <v>0</v>
      </c>
      <c r="I121" s="68">
        <f t="shared" si="22"/>
        <v>0</v>
      </c>
      <c r="J121" s="68">
        <f t="shared" si="23"/>
        <v>0</v>
      </c>
      <c r="K121" s="68">
        <f t="shared" ca="1" si="24"/>
        <v>9.5033943265260823E-3</v>
      </c>
      <c r="L121" s="68">
        <f t="shared" ca="1" si="25"/>
        <v>9.0314503725448129E-5</v>
      </c>
      <c r="M121" s="68">
        <f t="shared" ca="1" si="26"/>
        <v>224407693.60900924</v>
      </c>
      <c r="N121" s="68">
        <f t="shared" ca="1" si="27"/>
        <v>341609402.09708279</v>
      </c>
      <c r="O121" s="68">
        <f t="shared" ca="1" si="28"/>
        <v>23399922.014756124</v>
      </c>
      <c r="P121" s="31">
        <f t="shared" ca="1" si="29"/>
        <v>-9.5033943265260823E-3</v>
      </c>
      <c r="Q121" s="31"/>
      <c r="R121" s="31"/>
      <c r="S121" s="31"/>
      <c r="T121" s="31"/>
    </row>
    <row r="122" spans="1:20" x14ac:dyDescent="0.2">
      <c r="A122" s="78"/>
      <c r="B122" s="78"/>
      <c r="C122" s="31"/>
      <c r="D122" s="77">
        <f t="shared" si="17"/>
        <v>0</v>
      </c>
      <c r="E122" s="77">
        <f t="shared" si="18"/>
        <v>0</v>
      </c>
      <c r="F122" s="68">
        <f t="shared" si="19"/>
        <v>0</v>
      </c>
      <c r="G122" s="68">
        <f t="shared" si="20"/>
        <v>0</v>
      </c>
      <c r="H122" s="68">
        <f t="shared" si="21"/>
        <v>0</v>
      </c>
      <c r="I122" s="68">
        <f t="shared" si="22"/>
        <v>0</v>
      </c>
      <c r="J122" s="68">
        <f t="shared" si="23"/>
        <v>0</v>
      </c>
      <c r="K122" s="68">
        <f t="shared" ca="1" si="24"/>
        <v>9.5033943265260823E-3</v>
      </c>
      <c r="L122" s="68">
        <f t="shared" ca="1" si="25"/>
        <v>9.0314503725448129E-5</v>
      </c>
      <c r="M122" s="68">
        <f t="shared" ca="1" si="26"/>
        <v>224407693.60900924</v>
      </c>
      <c r="N122" s="68">
        <f t="shared" ca="1" si="27"/>
        <v>341609402.09708279</v>
      </c>
      <c r="O122" s="68">
        <f t="shared" ca="1" si="28"/>
        <v>23399922.014756124</v>
      </c>
      <c r="P122" s="31">
        <f t="shared" ca="1" si="29"/>
        <v>-9.5033943265260823E-3</v>
      </c>
      <c r="Q122" s="31"/>
      <c r="R122" s="31"/>
      <c r="S122" s="31"/>
      <c r="T122" s="31"/>
    </row>
    <row r="123" spans="1:20" x14ac:dyDescent="0.2">
      <c r="A123" s="78"/>
      <c r="B123" s="78"/>
      <c r="C123" s="31"/>
      <c r="D123" s="77">
        <f t="shared" si="17"/>
        <v>0</v>
      </c>
      <c r="E123" s="77">
        <f t="shared" si="18"/>
        <v>0</v>
      </c>
      <c r="F123" s="68">
        <f t="shared" si="19"/>
        <v>0</v>
      </c>
      <c r="G123" s="68">
        <f t="shared" si="20"/>
        <v>0</v>
      </c>
      <c r="H123" s="68">
        <f t="shared" si="21"/>
        <v>0</v>
      </c>
      <c r="I123" s="68">
        <f t="shared" si="22"/>
        <v>0</v>
      </c>
      <c r="J123" s="68">
        <f t="shared" si="23"/>
        <v>0</v>
      </c>
      <c r="K123" s="68">
        <f t="shared" ca="1" si="24"/>
        <v>9.5033943265260823E-3</v>
      </c>
      <c r="L123" s="68">
        <f t="shared" ca="1" si="25"/>
        <v>9.0314503725448129E-5</v>
      </c>
      <c r="M123" s="68">
        <f t="shared" ca="1" si="26"/>
        <v>224407693.60900924</v>
      </c>
      <c r="N123" s="68">
        <f t="shared" ca="1" si="27"/>
        <v>341609402.09708279</v>
      </c>
      <c r="O123" s="68">
        <f t="shared" ca="1" si="28"/>
        <v>23399922.014756124</v>
      </c>
      <c r="P123" s="31">
        <f t="shared" ca="1" si="29"/>
        <v>-9.5033943265260823E-3</v>
      </c>
      <c r="Q123" s="31"/>
      <c r="R123" s="31"/>
      <c r="S123" s="31"/>
      <c r="T123" s="31"/>
    </row>
    <row r="124" spans="1:20" x14ac:dyDescent="0.2">
      <c r="A124" s="78"/>
      <c r="B124" s="78"/>
      <c r="C124" s="31"/>
      <c r="D124" s="77">
        <f t="shared" si="17"/>
        <v>0</v>
      </c>
      <c r="E124" s="77">
        <f t="shared" si="18"/>
        <v>0</v>
      </c>
      <c r="F124" s="68">
        <f t="shared" si="19"/>
        <v>0</v>
      </c>
      <c r="G124" s="68">
        <f t="shared" si="20"/>
        <v>0</v>
      </c>
      <c r="H124" s="68">
        <f t="shared" si="21"/>
        <v>0</v>
      </c>
      <c r="I124" s="68">
        <f t="shared" si="22"/>
        <v>0</v>
      </c>
      <c r="J124" s="68">
        <f t="shared" si="23"/>
        <v>0</v>
      </c>
      <c r="K124" s="68">
        <f t="shared" ca="1" si="24"/>
        <v>9.5033943265260823E-3</v>
      </c>
      <c r="L124" s="68">
        <f t="shared" ca="1" si="25"/>
        <v>9.0314503725448129E-5</v>
      </c>
      <c r="M124" s="68">
        <f t="shared" ca="1" si="26"/>
        <v>224407693.60900924</v>
      </c>
      <c r="N124" s="68">
        <f t="shared" ca="1" si="27"/>
        <v>341609402.09708279</v>
      </c>
      <c r="O124" s="68">
        <f t="shared" ca="1" si="28"/>
        <v>23399922.014756124</v>
      </c>
      <c r="P124" s="31">
        <f t="shared" ca="1" si="29"/>
        <v>-9.5033943265260823E-3</v>
      </c>
      <c r="Q124" s="31"/>
      <c r="R124" s="31"/>
      <c r="S124" s="31"/>
      <c r="T124" s="31"/>
    </row>
    <row r="125" spans="1:20" x14ac:dyDescent="0.2">
      <c r="A125" s="78"/>
      <c r="B125" s="78"/>
      <c r="C125" s="31"/>
      <c r="D125" s="77">
        <f t="shared" si="17"/>
        <v>0</v>
      </c>
      <c r="E125" s="77">
        <f t="shared" si="18"/>
        <v>0</v>
      </c>
      <c r="F125" s="68">
        <f t="shared" si="19"/>
        <v>0</v>
      </c>
      <c r="G125" s="68">
        <f t="shared" si="20"/>
        <v>0</v>
      </c>
      <c r="H125" s="68">
        <f t="shared" si="21"/>
        <v>0</v>
      </c>
      <c r="I125" s="68">
        <f t="shared" si="22"/>
        <v>0</v>
      </c>
      <c r="J125" s="68">
        <f t="shared" si="23"/>
        <v>0</v>
      </c>
      <c r="K125" s="68">
        <f t="shared" ca="1" si="24"/>
        <v>9.5033943265260823E-3</v>
      </c>
      <c r="L125" s="68">
        <f t="shared" ca="1" si="25"/>
        <v>9.0314503725448129E-5</v>
      </c>
      <c r="M125" s="68">
        <f t="shared" ca="1" si="26"/>
        <v>224407693.60900924</v>
      </c>
      <c r="N125" s="68">
        <f t="shared" ca="1" si="27"/>
        <v>341609402.09708279</v>
      </c>
      <c r="O125" s="68">
        <f t="shared" ca="1" si="28"/>
        <v>23399922.014756124</v>
      </c>
      <c r="P125" s="31">
        <f t="shared" ca="1" si="29"/>
        <v>-9.5033943265260823E-3</v>
      </c>
      <c r="Q125" s="31"/>
      <c r="R125" s="31"/>
      <c r="S125" s="31"/>
      <c r="T125" s="31"/>
    </row>
    <row r="126" spans="1:20" x14ac:dyDescent="0.2">
      <c r="A126" s="78"/>
      <c r="B126" s="78"/>
      <c r="C126" s="31"/>
      <c r="D126" s="77">
        <f t="shared" si="17"/>
        <v>0</v>
      </c>
      <c r="E126" s="77">
        <f t="shared" si="18"/>
        <v>0</v>
      </c>
      <c r="F126" s="68">
        <f t="shared" si="19"/>
        <v>0</v>
      </c>
      <c r="G126" s="68">
        <f t="shared" si="20"/>
        <v>0</v>
      </c>
      <c r="H126" s="68">
        <f t="shared" si="21"/>
        <v>0</v>
      </c>
      <c r="I126" s="68">
        <f t="shared" si="22"/>
        <v>0</v>
      </c>
      <c r="J126" s="68">
        <f t="shared" si="23"/>
        <v>0</v>
      </c>
      <c r="K126" s="68">
        <f t="shared" ca="1" si="24"/>
        <v>9.5033943265260823E-3</v>
      </c>
      <c r="L126" s="68">
        <f t="shared" ca="1" si="25"/>
        <v>9.0314503725448129E-5</v>
      </c>
      <c r="M126" s="68">
        <f t="shared" ca="1" si="26"/>
        <v>224407693.60900924</v>
      </c>
      <c r="N126" s="68">
        <f t="shared" ca="1" si="27"/>
        <v>341609402.09708279</v>
      </c>
      <c r="O126" s="68">
        <f t="shared" ca="1" si="28"/>
        <v>23399922.014756124</v>
      </c>
      <c r="P126" s="31">
        <f t="shared" ca="1" si="29"/>
        <v>-9.5033943265260823E-3</v>
      </c>
      <c r="Q126" s="31"/>
      <c r="R126" s="31"/>
      <c r="S126" s="31"/>
      <c r="T126" s="31"/>
    </row>
    <row r="127" spans="1:20" x14ac:dyDescent="0.2">
      <c r="A127" s="78"/>
      <c r="B127" s="78"/>
      <c r="C127" s="31"/>
      <c r="D127" s="77">
        <f t="shared" si="17"/>
        <v>0</v>
      </c>
      <c r="E127" s="77">
        <f t="shared" si="18"/>
        <v>0</v>
      </c>
      <c r="F127" s="68">
        <f t="shared" si="19"/>
        <v>0</v>
      </c>
      <c r="G127" s="68">
        <f t="shared" si="20"/>
        <v>0</v>
      </c>
      <c r="H127" s="68">
        <f t="shared" si="21"/>
        <v>0</v>
      </c>
      <c r="I127" s="68">
        <f t="shared" si="22"/>
        <v>0</v>
      </c>
      <c r="J127" s="68">
        <f t="shared" si="23"/>
        <v>0</v>
      </c>
      <c r="K127" s="68">
        <f t="shared" ca="1" si="24"/>
        <v>9.5033943265260823E-3</v>
      </c>
      <c r="L127" s="68">
        <f t="shared" ca="1" si="25"/>
        <v>9.0314503725448129E-5</v>
      </c>
      <c r="M127" s="68">
        <f t="shared" ca="1" si="26"/>
        <v>224407693.60900924</v>
      </c>
      <c r="N127" s="68">
        <f t="shared" ca="1" si="27"/>
        <v>341609402.09708279</v>
      </c>
      <c r="O127" s="68">
        <f t="shared" ca="1" si="28"/>
        <v>23399922.014756124</v>
      </c>
      <c r="P127" s="31">
        <f t="shared" ca="1" si="29"/>
        <v>-9.5033943265260823E-3</v>
      </c>
      <c r="Q127" s="31"/>
      <c r="R127" s="31"/>
      <c r="S127" s="31"/>
      <c r="T127" s="31"/>
    </row>
    <row r="128" spans="1:20" x14ac:dyDescent="0.2">
      <c r="A128" s="78"/>
      <c r="B128" s="78"/>
      <c r="C128" s="31"/>
      <c r="D128" s="77">
        <f t="shared" si="17"/>
        <v>0</v>
      </c>
      <c r="E128" s="77">
        <f t="shared" si="18"/>
        <v>0</v>
      </c>
      <c r="F128" s="68">
        <f t="shared" si="19"/>
        <v>0</v>
      </c>
      <c r="G128" s="68">
        <f t="shared" si="20"/>
        <v>0</v>
      </c>
      <c r="H128" s="68">
        <f t="shared" si="21"/>
        <v>0</v>
      </c>
      <c r="I128" s="68">
        <f t="shared" si="22"/>
        <v>0</v>
      </c>
      <c r="J128" s="68">
        <f t="shared" si="23"/>
        <v>0</v>
      </c>
      <c r="K128" s="68">
        <f t="shared" ca="1" si="24"/>
        <v>9.5033943265260823E-3</v>
      </c>
      <c r="L128" s="68">
        <f t="shared" ca="1" si="25"/>
        <v>9.0314503725448129E-5</v>
      </c>
      <c r="M128" s="68">
        <f t="shared" ca="1" si="26"/>
        <v>224407693.60900924</v>
      </c>
      <c r="N128" s="68">
        <f t="shared" ca="1" si="27"/>
        <v>341609402.09708279</v>
      </c>
      <c r="O128" s="68">
        <f t="shared" ca="1" si="28"/>
        <v>23399922.014756124</v>
      </c>
      <c r="P128" s="31">
        <f t="shared" ca="1" si="29"/>
        <v>-9.5033943265260823E-3</v>
      </c>
      <c r="Q128" s="31"/>
      <c r="R128" s="31"/>
      <c r="S128" s="31"/>
      <c r="T128" s="31"/>
    </row>
    <row r="129" spans="1:20" x14ac:dyDescent="0.2">
      <c r="A129" s="78"/>
      <c r="B129" s="78"/>
      <c r="C129" s="31"/>
      <c r="D129" s="77">
        <f t="shared" si="17"/>
        <v>0</v>
      </c>
      <c r="E129" s="77">
        <f t="shared" si="18"/>
        <v>0</v>
      </c>
      <c r="F129" s="68">
        <f t="shared" si="19"/>
        <v>0</v>
      </c>
      <c r="G129" s="68">
        <f t="shared" si="20"/>
        <v>0</v>
      </c>
      <c r="H129" s="68">
        <f t="shared" si="21"/>
        <v>0</v>
      </c>
      <c r="I129" s="68">
        <f t="shared" si="22"/>
        <v>0</v>
      </c>
      <c r="J129" s="68">
        <f t="shared" si="23"/>
        <v>0</v>
      </c>
      <c r="K129" s="68">
        <f t="shared" ca="1" si="24"/>
        <v>9.5033943265260823E-3</v>
      </c>
      <c r="L129" s="68">
        <f t="shared" ca="1" si="25"/>
        <v>9.0314503725448129E-5</v>
      </c>
      <c r="M129" s="68">
        <f t="shared" ca="1" si="26"/>
        <v>224407693.60900924</v>
      </c>
      <c r="N129" s="68">
        <f t="shared" ca="1" si="27"/>
        <v>341609402.09708279</v>
      </c>
      <c r="O129" s="68">
        <f t="shared" ca="1" si="28"/>
        <v>23399922.014756124</v>
      </c>
      <c r="P129" s="31">
        <f t="shared" ca="1" si="29"/>
        <v>-9.5033943265260823E-3</v>
      </c>
      <c r="Q129" s="31"/>
      <c r="R129" s="31"/>
      <c r="S129" s="31"/>
      <c r="T129" s="31"/>
    </row>
    <row r="130" spans="1:20" x14ac:dyDescent="0.2">
      <c r="A130" s="78"/>
      <c r="B130" s="78"/>
      <c r="C130" s="31"/>
      <c r="D130" s="77">
        <f t="shared" si="17"/>
        <v>0</v>
      </c>
      <c r="E130" s="77">
        <f t="shared" si="18"/>
        <v>0</v>
      </c>
      <c r="F130" s="68">
        <f t="shared" si="19"/>
        <v>0</v>
      </c>
      <c r="G130" s="68">
        <f t="shared" si="20"/>
        <v>0</v>
      </c>
      <c r="H130" s="68">
        <f t="shared" si="21"/>
        <v>0</v>
      </c>
      <c r="I130" s="68">
        <f t="shared" si="22"/>
        <v>0</v>
      </c>
      <c r="J130" s="68">
        <f t="shared" si="23"/>
        <v>0</v>
      </c>
      <c r="K130" s="68">
        <f t="shared" ca="1" si="24"/>
        <v>9.5033943265260823E-3</v>
      </c>
      <c r="L130" s="68">
        <f t="shared" ca="1" si="25"/>
        <v>9.0314503725448129E-5</v>
      </c>
      <c r="M130" s="68">
        <f t="shared" ca="1" si="26"/>
        <v>224407693.60900924</v>
      </c>
      <c r="N130" s="68">
        <f t="shared" ca="1" si="27"/>
        <v>341609402.09708279</v>
      </c>
      <c r="O130" s="68">
        <f t="shared" ca="1" si="28"/>
        <v>23399922.014756124</v>
      </c>
      <c r="P130" s="31">
        <f t="shared" ca="1" si="29"/>
        <v>-9.5033943265260823E-3</v>
      </c>
      <c r="Q130" s="31"/>
      <c r="R130" s="31"/>
      <c r="S130" s="31"/>
      <c r="T130" s="31"/>
    </row>
    <row r="131" spans="1:20" x14ac:dyDescent="0.2">
      <c r="A131" s="78"/>
      <c r="B131" s="78"/>
      <c r="C131" s="31"/>
      <c r="D131" s="77">
        <f t="shared" si="17"/>
        <v>0</v>
      </c>
      <c r="E131" s="77">
        <f t="shared" si="18"/>
        <v>0</v>
      </c>
      <c r="F131" s="68">
        <f t="shared" si="19"/>
        <v>0</v>
      </c>
      <c r="G131" s="68">
        <f t="shared" si="20"/>
        <v>0</v>
      </c>
      <c r="H131" s="68">
        <f t="shared" si="21"/>
        <v>0</v>
      </c>
      <c r="I131" s="68">
        <f t="shared" si="22"/>
        <v>0</v>
      </c>
      <c r="J131" s="68">
        <f t="shared" si="23"/>
        <v>0</v>
      </c>
      <c r="K131" s="68">
        <f t="shared" ca="1" si="24"/>
        <v>9.5033943265260823E-3</v>
      </c>
      <c r="L131" s="68">
        <f t="shared" ca="1" si="25"/>
        <v>9.0314503725448129E-5</v>
      </c>
      <c r="M131" s="68">
        <f t="shared" ca="1" si="26"/>
        <v>224407693.60900924</v>
      </c>
      <c r="N131" s="68">
        <f t="shared" ca="1" si="27"/>
        <v>341609402.09708279</v>
      </c>
      <c r="O131" s="68">
        <f t="shared" ca="1" si="28"/>
        <v>23399922.014756124</v>
      </c>
      <c r="P131" s="31">
        <f t="shared" ca="1" si="29"/>
        <v>-9.5033943265260823E-3</v>
      </c>
      <c r="Q131" s="31"/>
      <c r="R131" s="31"/>
      <c r="S131" s="31"/>
      <c r="T131" s="31"/>
    </row>
    <row r="132" spans="1:20" x14ac:dyDescent="0.2">
      <c r="A132" s="78"/>
      <c r="B132" s="78"/>
      <c r="C132" s="31"/>
      <c r="D132" s="77">
        <f t="shared" si="17"/>
        <v>0</v>
      </c>
      <c r="E132" s="77">
        <f t="shared" si="18"/>
        <v>0</v>
      </c>
      <c r="F132" s="68">
        <f t="shared" si="19"/>
        <v>0</v>
      </c>
      <c r="G132" s="68">
        <f t="shared" si="20"/>
        <v>0</v>
      </c>
      <c r="H132" s="68">
        <f t="shared" si="21"/>
        <v>0</v>
      </c>
      <c r="I132" s="68">
        <f t="shared" si="22"/>
        <v>0</v>
      </c>
      <c r="J132" s="68">
        <f t="shared" si="23"/>
        <v>0</v>
      </c>
      <c r="K132" s="68">
        <f t="shared" ca="1" si="24"/>
        <v>9.5033943265260823E-3</v>
      </c>
      <c r="L132" s="68">
        <f t="shared" ca="1" si="25"/>
        <v>9.0314503725448129E-5</v>
      </c>
      <c r="M132" s="68">
        <f t="shared" ca="1" si="26"/>
        <v>224407693.60900924</v>
      </c>
      <c r="N132" s="68">
        <f t="shared" ca="1" si="27"/>
        <v>341609402.09708279</v>
      </c>
      <c r="O132" s="68">
        <f t="shared" ca="1" si="28"/>
        <v>23399922.014756124</v>
      </c>
      <c r="P132" s="31">
        <f t="shared" ca="1" si="29"/>
        <v>-9.5033943265260823E-3</v>
      </c>
      <c r="Q132" s="31"/>
      <c r="R132" s="31"/>
      <c r="S132" s="31"/>
      <c r="T132" s="31"/>
    </row>
    <row r="133" spans="1:20" x14ac:dyDescent="0.2">
      <c r="A133" s="78"/>
      <c r="B133" s="78"/>
      <c r="C133" s="31"/>
      <c r="D133" s="77">
        <f t="shared" si="17"/>
        <v>0</v>
      </c>
      <c r="E133" s="77">
        <f t="shared" si="18"/>
        <v>0</v>
      </c>
      <c r="F133" s="68">
        <f t="shared" si="19"/>
        <v>0</v>
      </c>
      <c r="G133" s="68">
        <f t="shared" si="20"/>
        <v>0</v>
      </c>
      <c r="H133" s="68">
        <f t="shared" si="21"/>
        <v>0</v>
      </c>
      <c r="I133" s="68">
        <f t="shared" si="22"/>
        <v>0</v>
      </c>
      <c r="J133" s="68">
        <f t="shared" si="23"/>
        <v>0</v>
      </c>
      <c r="K133" s="68">
        <f t="shared" ca="1" si="24"/>
        <v>9.5033943265260823E-3</v>
      </c>
      <c r="L133" s="68">
        <f t="shared" ca="1" si="25"/>
        <v>9.0314503725448129E-5</v>
      </c>
      <c r="M133" s="68">
        <f t="shared" ca="1" si="26"/>
        <v>224407693.60900924</v>
      </c>
      <c r="N133" s="68">
        <f t="shared" ca="1" si="27"/>
        <v>341609402.09708279</v>
      </c>
      <c r="O133" s="68">
        <f t="shared" ca="1" si="28"/>
        <v>23399922.014756124</v>
      </c>
      <c r="P133" s="31">
        <f t="shared" ca="1" si="29"/>
        <v>-9.5033943265260823E-3</v>
      </c>
      <c r="Q133" s="31"/>
      <c r="R133" s="31"/>
      <c r="S133" s="31"/>
      <c r="T133" s="31"/>
    </row>
    <row r="134" spans="1:20" x14ac:dyDescent="0.2">
      <c r="A134" s="78"/>
      <c r="B134" s="78"/>
      <c r="C134" s="31"/>
      <c r="D134" s="77">
        <f t="shared" si="17"/>
        <v>0</v>
      </c>
      <c r="E134" s="77">
        <f t="shared" si="18"/>
        <v>0</v>
      </c>
      <c r="F134" s="68">
        <f t="shared" si="19"/>
        <v>0</v>
      </c>
      <c r="G134" s="68">
        <f t="shared" si="20"/>
        <v>0</v>
      </c>
      <c r="H134" s="68">
        <f t="shared" si="21"/>
        <v>0</v>
      </c>
      <c r="I134" s="68">
        <f t="shared" si="22"/>
        <v>0</v>
      </c>
      <c r="J134" s="68">
        <f t="shared" si="23"/>
        <v>0</v>
      </c>
      <c r="K134" s="68">
        <f t="shared" ca="1" si="24"/>
        <v>9.5033943265260823E-3</v>
      </c>
      <c r="L134" s="68">
        <f t="shared" ca="1" si="25"/>
        <v>9.0314503725448129E-5</v>
      </c>
      <c r="M134" s="68">
        <f t="shared" ca="1" si="26"/>
        <v>224407693.60900924</v>
      </c>
      <c r="N134" s="68">
        <f t="shared" ca="1" si="27"/>
        <v>341609402.09708279</v>
      </c>
      <c r="O134" s="68">
        <f t="shared" ca="1" si="28"/>
        <v>23399922.014756124</v>
      </c>
      <c r="P134" s="31">
        <f t="shared" ca="1" si="29"/>
        <v>-9.5033943265260823E-3</v>
      </c>
      <c r="Q134" s="31"/>
      <c r="R134" s="31"/>
      <c r="S134" s="31"/>
      <c r="T134" s="31"/>
    </row>
    <row r="135" spans="1:20" x14ac:dyDescent="0.2">
      <c r="A135" s="78"/>
      <c r="B135" s="78"/>
      <c r="C135" s="31"/>
      <c r="D135" s="77">
        <f t="shared" si="17"/>
        <v>0</v>
      </c>
      <c r="E135" s="77">
        <f t="shared" si="18"/>
        <v>0</v>
      </c>
      <c r="F135" s="68">
        <f t="shared" si="19"/>
        <v>0</v>
      </c>
      <c r="G135" s="68">
        <f t="shared" si="20"/>
        <v>0</v>
      </c>
      <c r="H135" s="68">
        <f t="shared" si="21"/>
        <v>0</v>
      </c>
      <c r="I135" s="68">
        <f t="shared" si="22"/>
        <v>0</v>
      </c>
      <c r="J135" s="68">
        <f t="shared" si="23"/>
        <v>0</v>
      </c>
      <c r="K135" s="68">
        <f t="shared" ca="1" si="24"/>
        <v>9.5033943265260823E-3</v>
      </c>
      <c r="L135" s="68">
        <f t="shared" ca="1" si="25"/>
        <v>9.0314503725448129E-5</v>
      </c>
      <c r="M135" s="68">
        <f t="shared" ca="1" si="26"/>
        <v>224407693.60900924</v>
      </c>
      <c r="N135" s="68">
        <f t="shared" ca="1" si="27"/>
        <v>341609402.09708279</v>
      </c>
      <c r="O135" s="68">
        <f t="shared" ca="1" si="28"/>
        <v>23399922.014756124</v>
      </c>
      <c r="P135" s="31">
        <f t="shared" ca="1" si="29"/>
        <v>-9.5033943265260823E-3</v>
      </c>
      <c r="Q135" s="31"/>
      <c r="R135" s="31"/>
      <c r="S135" s="31"/>
      <c r="T135" s="31"/>
    </row>
    <row r="136" spans="1:20" x14ac:dyDescent="0.2">
      <c r="A136" s="78"/>
      <c r="B136" s="78"/>
      <c r="C136" s="31"/>
      <c r="D136" s="77">
        <f t="shared" si="17"/>
        <v>0</v>
      </c>
      <c r="E136" s="77">
        <f t="shared" si="18"/>
        <v>0</v>
      </c>
      <c r="F136" s="68">
        <f t="shared" si="19"/>
        <v>0</v>
      </c>
      <c r="G136" s="68">
        <f t="shared" si="20"/>
        <v>0</v>
      </c>
      <c r="H136" s="68">
        <f t="shared" si="21"/>
        <v>0</v>
      </c>
      <c r="I136" s="68">
        <f t="shared" si="22"/>
        <v>0</v>
      </c>
      <c r="J136" s="68">
        <f t="shared" si="23"/>
        <v>0</v>
      </c>
      <c r="K136" s="68">
        <f t="shared" ca="1" si="24"/>
        <v>9.5033943265260823E-3</v>
      </c>
      <c r="L136" s="68">
        <f t="shared" ca="1" si="25"/>
        <v>9.0314503725448129E-5</v>
      </c>
      <c r="M136" s="68">
        <f t="shared" ca="1" si="26"/>
        <v>224407693.60900924</v>
      </c>
      <c r="N136" s="68">
        <f t="shared" ca="1" si="27"/>
        <v>341609402.09708279</v>
      </c>
      <c r="O136" s="68">
        <f t="shared" ca="1" si="28"/>
        <v>23399922.014756124</v>
      </c>
      <c r="P136" s="31">
        <f t="shared" ca="1" si="29"/>
        <v>-9.5033943265260823E-3</v>
      </c>
      <c r="Q136" s="31"/>
      <c r="R136" s="31"/>
      <c r="S136" s="31"/>
      <c r="T136" s="31"/>
    </row>
    <row r="137" spans="1:20" x14ac:dyDescent="0.2">
      <c r="A137" s="78"/>
      <c r="B137" s="78"/>
      <c r="C137" s="31"/>
      <c r="D137" s="77">
        <f t="shared" si="17"/>
        <v>0</v>
      </c>
      <c r="E137" s="77">
        <f t="shared" si="18"/>
        <v>0</v>
      </c>
      <c r="F137" s="68">
        <f t="shared" si="19"/>
        <v>0</v>
      </c>
      <c r="G137" s="68">
        <f t="shared" si="20"/>
        <v>0</v>
      </c>
      <c r="H137" s="68">
        <f t="shared" si="21"/>
        <v>0</v>
      </c>
      <c r="I137" s="68">
        <f t="shared" si="22"/>
        <v>0</v>
      </c>
      <c r="J137" s="68">
        <f t="shared" si="23"/>
        <v>0</v>
      </c>
      <c r="K137" s="68">
        <f t="shared" ca="1" si="24"/>
        <v>9.5033943265260823E-3</v>
      </c>
      <c r="L137" s="68">
        <f t="shared" ca="1" si="25"/>
        <v>9.0314503725448129E-5</v>
      </c>
      <c r="M137" s="68">
        <f t="shared" ca="1" si="26"/>
        <v>224407693.60900924</v>
      </c>
      <c r="N137" s="68">
        <f t="shared" ca="1" si="27"/>
        <v>341609402.09708279</v>
      </c>
      <c r="O137" s="68">
        <f t="shared" ca="1" si="28"/>
        <v>23399922.014756124</v>
      </c>
      <c r="P137" s="31">
        <f t="shared" ca="1" si="29"/>
        <v>-9.5033943265260823E-3</v>
      </c>
      <c r="Q137" s="31"/>
      <c r="R137" s="31"/>
      <c r="S137" s="31"/>
      <c r="T137" s="31"/>
    </row>
    <row r="138" spans="1:20" x14ac:dyDescent="0.2">
      <c r="A138" s="78"/>
      <c r="B138" s="78"/>
      <c r="C138" s="31"/>
      <c r="D138" s="77">
        <f t="shared" si="17"/>
        <v>0</v>
      </c>
      <c r="E138" s="77">
        <f t="shared" si="18"/>
        <v>0</v>
      </c>
      <c r="F138" s="68">
        <f t="shared" si="19"/>
        <v>0</v>
      </c>
      <c r="G138" s="68">
        <f t="shared" si="20"/>
        <v>0</v>
      </c>
      <c r="H138" s="68">
        <f t="shared" si="21"/>
        <v>0</v>
      </c>
      <c r="I138" s="68">
        <f t="shared" si="22"/>
        <v>0</v>
      </c>
      <c r="J138" s="68">
        <f t="shared" si="23"/>
        <v>0</v>
      </c>
      <c r="K138" s="68">
        <f t="shared" ca="1" si="24"/>
        <v>9.5033943265260823E-3</v>
      </c>
      <c r="L138" s="68">
        <f t="shared" ca="1" si="25"/>
        <v>9.0314503725448129E-5</v>
      </c>
      <c r="M138" s="68">
        <f t="shared" ca="1" si="26"/>
        <v>224407693.60900924</v>
      </c>
      <c r="N138" s="68">
        <f t="shared" ca="1" si="27"/>
        <v>341609402.09708279</v>
      </c>
      <c r="O138" s="68">
        <f t="shared" ca="1" si="28"/>
        <v>23399922.014756124</v>
      </c>
      <c r="P138" s="31">
        <f t="shared" ca="1" si="29"/>
        <v>-9.5033943265260823E-3</v>
      </c>
      <c r="Q138" s="31"/>
      <c r="R138" s="31"/>
      <c r="S138" s="31"/>
      <c r="T138" s="31"/>
    </row>
    <row r="139" spans="1:20" x14ac:dyDescent="0.2">
      <c r="A139" s="78"/>
      <c r="B139" s="78"/>
      <c r="C139" s="31"/>
      <c r="D139" s="77">
        <f t="shared" si="17"/>
        <v>0</v>
      </c>
      <c r="E139" s="77">
        <f t="shared" si="18"/>
        <v>0</v>
      </c>
      <c r="F139" s="68">
        <f t="shared" si="19"/>
        <v>0</v>
      </c>
      <c r="G139" s="68">
        <f t="shared" si="20"/>
        <v>0</v>
      </c>
      <c r="H139" s="68">
        <f t="shared" si="21"/>
        <v>0</v>
      </c>
      <c r="I139" s="68">
        <f t="shared" si="22"/>
        <v>0</v>
      </c>
      <c r="J139" s="68">
        <f t="shared" si="23"/>
        <v>0</v>
      </c>
      <c r="K139" s="68">
        <f t="shared" ca="1" si="24"/>
        <v>9.5033943265260823E-3</v>
      </c>
      <c r="L139" s="68">
        <f t="shared" ca="1" si="25"/>
        <v>9.0314503725448129E-5</v>
      </c>
      <c r="M139" s="68">
        <f t="shared" ca="1" si="26"/>
        <v>224407693.60900924</v>
      </c>
      <c r="N139" s="68">
        <f t="shared" ca="1" si="27"/>
        <v>341609402.09708279</v>
      </c>
      <c r="O139" s="68">
        <f t="shared" ca="1" si="28"/>
        <v>23399922.014756124</v>
      </c>
      <c r="P139" s="31">
        <f t="shared" ca="1" si="29"/>
        <v>-9.5033943265260823E-3</v>
      </c>
      <c r="Q139" s="31"/>
      <c r="R139" s="31"/>
      <c r="S139" s="31"/>
      <c r="T139" s="31"/>
    </row>
    <row r="140" spans="1:20" x14ac:dyDescent="0.2">
      <c r="A140" s="78"/>
      <c r="B140" s="78"/>
      <c r="C140" s="31"/>
      <c r="D140" s="77">
        <f t="shared" si="17"/>
        <v>0</v>
      </c>
      <c r="E140" s="77">
        <f t="shared" si="18"/>
        <v>0</v>
      </c>
      <c r="F140" s="68">
        <f t="shared" si="19"/>
        <v>0</v>
      </c>
      <c r="G140" s="68">
        <f t="shared" si="20"/>
        <v>0</v>
      </c>
      <c r="H140" s="68">
        <f t="shared" si="21"/>
        <v>0</v>
      </c>
      <c r="I140" s="68">
        <f t="shared" si="22"/>
        <v>0</v>
      </c>
      <c r="J140" s="68">
        <f t="shared" si="23"/>
        <v>0</v>
      </c>
      <c r="K140" s="68">
        <f t="shared" ca="1" si="24"/>
        <v>9.5033943265260823E-3</v>
      </c>
      <c r="L140" s="68">
        <f t="shared" ca="1" si="25"/>
        <v>9.0314503725448129E-5</v>
      </c>
      <c r="M140" s="68">
        <f t="shared" ca="1" si="26"/>
        <v>224407693.60900924</v>
      </c>
      <c r="N140" s="68">
        <f t="shared" ca="1" si="27"/>
        <v>341609402.09708279</v>
      </c>
      <c r="O140" s="68">
        <f t="shared" ca="1" si="28"/>
        <v>23399922.014756124</v>
      </c>
      <c r="P140" s="31">
        <f t="shared" ca="1" si="29"/>
        <v>-9.5033943265260823E-3</v>
      </c>
      <c r="Q140" s="31"/>
      <c r="R140" s="31"/>
      <c r="S140" s="31"/>
      <c r="T140" s="31"/>
    </row>
    <row r="141" spans="1:20" x14ac:dyDescent="0.2">
      <c r="A141" s="78"/>
      <c r="B141" s="78"/>
      <c r="C141" s="31"/>
      <c r="D141" s="77">
        <f t="shared" si="17"/>
        <v>0</v>
      </c>
      <c r="E141" s="77">
        <f t="shared" si="18"/>
        <v>0</v>
      </c>
      <c r="F141" s="68">
        <f t="shared" si="19"/>
        <v>0</v>
      </c>
      <c r="G141" s="68">
        <f t="shared" si="20"/>
        <v>0</v>
      </c>
      <c r="H141" s="68">
        <f t="shared" si="21"/>
        <v>0</v>
      </c>
      <c r="I141" s="68">
        <f t="shared" si="22"/>
        <v>0</v>
      </c>
      <c r="J141" s="68">
        <f t="shared" si="23"/>
        <v>0</v>
      </c>
      <c r="K141" s="68">
        <f t="shared" ca="1" si="24"/>
        <v>9.5033943265260823E-3</v>
      </c>
      <c r="L141" s="68">
        <f t="shared" ca="1" si="25"/>
        <v>9.0314503725448129E-5</v>
      </c>
      <c r="M141" s="68">
        <f t="shared" ca="1" si="26"/>
        <v>224407693.60900924</v>
      </c>
      <c r="N141" s="68">
        <f t="shared" ca="1" si="27"/>
        <v>341609402.09708279</v>
      </c>
      <c r="O141" s="68">
        <f t="shared" ca="1" si="28"/>
        <v>23399922.014756124</v>
      </c>
      <c r="P141" s="31">
        <f t="shared" ca="1" si="29"/>
        <v>-9.5033943265260823E-3</v>
      </c>
      <c r="Q141" s="31"/>
      <c r="R141" s="31"/>
      <c r="S141" s="31"/>
      <c r="T141" s="31"/>
    </row>
    <row r="142" spans="1:20" x14ac:dyDescent="0.2">
      <c r="A142" s="78"/>
      <c r="B142" s="78"/>
      <c r="C142" s="31"/>
      <c r="D142" s="77">
        <f t="shared" si="17"/>
        <v>0</v>
      </c>
      <c r="E142" s="77">
        <f t="shared" si="18"/>
        <v>0</v>
      </c>
      <c r="F142" s="68">
        <f t="shared" si="19"/>
        <v>0</v>
      </c>
      <c r="G142" s="68">
        <f t="shared" si="20"/>
        <v>0</v>
      </c>
      <c r="H142" s="68">
        <f t="shared" si="21"/>
        <v>0</v>
      </c>
      <c r="I142" s="68">
        <f t="shared" si="22"/>
        <v>0</v>
      </c>
      <c r="J142" s="68">
        <f t="shared" si="23"/>
        <v>0</v>
      </c>
      <c r="K142" s="68">
        <f t="shared" ca="1" si="24"/>
        <v>9.5033943265260823E-3</v>
      </c>
      <c r="L142" s="68">
        <f t="shared" ca="1" si="25"/>
        <v>9.0314503725448129E-5</v>
      </c>
      <c r="M142" s="68">
        <f t="shared" ca="1" si="26"/>
        <v>224407693.60900924</v>
      </c>
      <c r="N142" s="68">
        <f t="shared" ca="1" si="27"/>
        <v>341609402.09708279</v>
      </c>
      <c r="O142" s="68">
        <f t="shared" ca="1" si="28"/>
        <v>23399922.014756124</v>
      </c>
      <c r="P142" s="31">
        <f t="shared" ca="1" si="29"/>
        <v>-9.5033943265260823E-3</v>
      </c>
      <c r="Q142" s="31"/>
      <c r="R142" s="31"/>
      <c r="S142" s="31"/>
      <c r="T142" s="31"/>
    </row>
    <row r="143" spans="1:20" x14ac:dyDescent="0.2">
      <c r="A143" s="78"/>
      <c r="B143" s="78"/>
      <c r="C143" s="31"/>
      <c r="D143" s="77">
        <f t="shared" si="17"/>
        <v>0</v>
      </c>
      <c r="E143" s="77">
        <f t="shared" si="18"/>
        <v>0</v>
      </c>
      <c r="F143" s="68">
        <f t="shared" si="19"/>
        <v>0</v>
      </c>
      <c r="G143" s="68">
        <f t="shared" si="20"/>
        <v>0</v>
      </c>
      <c r="H143" s="68">
        <f t="shared" si="21"/>
        <v>0</v>
      </c>
      <c r="I143" s="68">
        <f t="shared" si="22"/>
        <v>0</v>
      </c>
      <c r="J143" s="68">
        <f t="shared" si="23"/>
        <v>0</v>
      </c>
      <c r="K143" s="68">
        <f t="shared" ca="1" si="24"/>
        <v>9.5033943265260823E-3</v>
      </c>
      <c r="L143" s="68">
        <f t="shared" ca="1" si="25"/>
        <v>9.0314503725448129E-5</v>
      </c>
      <c r="M143" s="68">
        <f t="shared" ca="1" si="26"/>
        <v>224407693.60900924</v>
      </c>
      <c r="N143" s="68">
        <f t="shared" ca="1" si="27"/>
        <v>341609402.09708279</v>
      </c>
      <c r="O143" s="68">
        <f t="shared" ca="1" si="28"/>
        <v>23399922.014756124</v>
      </c>
      <c r="P143" s="31">
        <f t="shared" ca="1" si="29"/>
        <v>-9.5033943265260823E-3</v>
      </c>
      <c r="Q143" s="31"/>
      <c r="R143" s="31"/>
      <c r="S143" s="31"/>
      <c r="T143" s="31"/>
    </row>
    <row r="144" spans="1:20" x14ac:dyDescent="0.2">
      <c r="A144" s="78"/>
      <c r="B144" s="78"/>
      <c r="C144" s="31"/>
      <c r="D144" s="77">
        <f t="shared" si="17"/>
        <v>0</v>
      </c>
      <c r="E144" s="77">
        <f t="shared" si="18"/>
        <v>0</v>
      </c>
      <c r="F144" s="68">
        <f t="shared" si="19"/>
        <v>0</v>
      </c>
      <c r="G144" s="68">
        <f t="shared" si="20"/>
        <v>0</v>
      </c>
      <c r="H144" s="68">
        <f t="shared" si="21"/>
        <v>0</v>
      </c>
      <c r="I144" s="68">
        <f t="shared" si="22"/>
        <v>0</v>
      </c>
      <c r="J144" s="68">
        <f t="shared" si="23"/>
        <v>0</v>
      </c>
      <c r="K144" s="68">
        <f t="shared" ca="1" si="24"/>
        <v>9.5033943265260823E-3</v>
      </c>
      <c r="L144" s="68">
        <f t="shared" ca="1" si="25"/>
        <v>9.0314503725448129E-5</v>
      </c>
      <c r="M144" s="68">
        <f t="shared" ca="1" si="26"/>
        <v>224407693.60900924</v>
      </c>
      <c r="N144" s="68">
        <f t="shared" ca="1" si="27"/>
        <v>341609402.09708279</v>
      </c>
      <c r="O144" s="68">
        <f t="shared" ca="1" si="28"/>
        <v>23399922.014756124</v>
      </c>
      <c r="P144" s="31">
        <f t="shared" ca="1" si="29"/>
        <v>-9.5033943265260823E-3</v>
      </c>
      <c r="Q144" s="31"/>
      <c r="R144" s="31"/>
      <c r="S144" s="31"/>
      <c r="T144" s="31"/>
    </row>
    <row r="145" spans="1:20" x14ac:dyDescent="0.2">
      <c r="A145" s="78"/>
      <c r="B145" s="78"/>
      <c r="C145" s="31"/>
      <c r="D145" s="77">
        <f t="shared" si="17"/>
        <v>0</v>
      </c>
      <c r="E145" s="77">
        <f t="shared" si="18"/>
        <v>0</v>
      </c>
      <c r="F145" s="68">
        <f t="shared" si="19"/>
        <v>0</v>
      </c>
      <c r="G145" s="68">
        <f t="shared" si="20"/>
        <v>0</v>
      </c>
      <c r="H145" s="68">
        <f t="shared" si="21"/>
        <v>0</v>
      </c>
      <c r="I145" s="68">
        <f t="shared" si="22"/>
        <v>0</v>
      </c>
      <c r="J145" s="68">
        <f t="shared" si="23"/>
        <v>0</v>
      </c>
      <c r="K145" s="68">
        <f t="shared" ca="1" si="24"/>
        <v>9.5033943265260823E-3</v>
      </c>
      <c r="L145" s="68">
        <f t="shared" ca="1" si="25"/>
        <v>9.0314503725448129E-5</v>
      </c>
      <c r="M145" s="68">
        <f t="shared" ca="1" si="26"/>
        <v>224407693.60900924</v>
      </c>
      <c r="N145" s="68">
        <f t="shared" ca="1" si="27"/>
        <v>341609402.09708279</v>
      </c>
      <c r="O145" s="68">
        <f t="shared" ca="1" si="28"/>
        <v>23399922.014756124</v>
      </c>
      <c r="P145" s="31">
        <f t="shared" ca="1" si="29"/>
        <v>-9.5033943265260823E-3</v>
      </c>
      <c r="Q145" s="31"/>
      <c r="R145" s="31"/>
      <c r="S145" s="31"/>
      <c r="T145" s="31"/>
    </row>
    <row r="146" spans="1:20" x14ac:dyDescent="0.2">
      <c r="A146" s="78"/>
      <c r="B146" s="78"/>
      <c r="C146" s="31"/>
      <c r="D146" s="77">
        <f t="shared" si="17"/>
        <v>0</v>
      </c>
      <c r="E146" s="77">
        <f t="shared" si="18"/>
        <v>0</v>
      </c>
      <c r="F146" s="68">
        <f t="shared" si="19"/>
        <v>0</v>
      </c>
      <c r="G146" s="68">
        <f t="shared" si="20"/>
        <v>0</v>
      </c>
      <c r="H146" s="68">
        <f t="shared" si="21"/>
        <v>0</v>
      </c>
      <c r="I146" s="68">
        <f t="shared" si="22"/>
        <v>0</v>
      </c>
      <c r="J146" s="68">
        <f t="shared" si="23"/>
        <v>0</v>
      </c>
      <c r="K146" s="68">
        <f t="shared" ca="1" si="24"/>
        <v>9.5033943265260823E-3</v>
      </c>
      <c r="L146" s="68">
        <f t="shared" ca="1" si="25"/>
        <v>9.0314503725448129E-5</v>
      </c>
      <c r="M146" s="68">
        <f t="shared" ca="1" si="26"/>
        <v>224407693.60900924</v>
      </c>
      <c r="N146" s="68">
        <f t="shared" ca="1" si="27"/>
        <v>341609402.09708279</v>
      </c>
      <c r="O146" s="68">
        <f t="shared" ca="1" si="28"/>
        <v>23399922.014756124</v>
      </c>
      <c r="P146" s="31">
        <f t="shared" ca="1" si="29"/>
        <v>-9.5033943265260823E-3</v>
      </c>
      <c r="Q146" s="31"/>
      <c r="R146" s="31"/>
      <c r="S146" s="31"/>
      <c r="T146" s="31"/>
    </row>
    <row r="147" spans="1:20" x14ac:dyDescent="0.2">
      <c r="A147" s="78"/>
      <c r="B147" s="78"/>
      <c r="C147" s="31"/>
      <c r="D147" s="77">
        <f t="shared" si="17"/>
        <v>0</v>
      </c>
      <c r="E147" s="77">
        <f t="shared" si="18"/>
        <v>0</v>
      </c>
      <c r="F147" s="68">
        <f t="shared" si="19"/>
        <v>0</v>
      </c>
      <c r="G147" s="68">
        <f t="shared" si="20"/>
        <v>0</v>
      </c>
      <c r="H147" s="68">
        <f t="shared" si="21"/>
        <v>0</v>
      </c>
      <c r="I147" s="68">
        <f t="shared" si="22"/>
        <v>0</v>
      </c>
      <c r="J147" s="68">
        <f t="shared" si="23"/>
        <v>0</v>
      </c>
      <c r="K147" s="68">
        <f t="shared" ca="1" si="24"/>
        <v>9.5033943265260823E-3</v>
      </c>
      <c r="L147" s="68">
        <f t="shared" ca="1" si="25"/>
        <v>9.0314503725448129E-5</v>
      </c>
      <c r="M147" s="68">
        <f t="shared" ca="1" si="26"/>
        <v>224407693.60900924</v>
      </c>
      <c r="N147" s="68">
        <f t="shared" ca="1" si="27"/>
        <v>341609402.09708279</v>
      </c>
      <c r="O147" s="68">
        <f t="shared" ca="1" si="28"/>
        <v>23399922.014756124</v>
      </c>
      <c r="P147" s="31">
        <f t="shared" ca="1" si="29"/>
        <v>-9.5033943265260823E-3</v>
      </c>
      <c r="Q147" s="31"/>
      <c r="R147" s="31"/>
      <c r="S147" s="31"/>
      <c r="T147" s="31"/>
    </row>
    <row r="148" spans="1:20" x14ac:dyDescent="0.2">
      <c r="A148" s="78"/>
      <c r="B148" s="78"/>
      <c r="C148" s="31"/>
      <c r="D148" s="77">
        <f t="shared" ref="D148:D211" si="30">A148/A$18</f>
        <v>0</v>
      </c>
      <c r="E148" s="77">
        <f t="shared" ref="E148:E211" si="31">B148/B$18</f>
        <v>0</v>
      </c>
      <c r="F148" s="68">
        <f t="shared" ref="F148:F211" si="32">D148*D148</f>
        <v>0</v>
      </c>
      <c r="G148" s="68">
        <f t="shared" ref="G148:G211" si="33">D148*F148</f>
        <v>0</v>
      </c>
      <c r="H148" s="68">
        <f t="shared" ref="H148:H211" si="34">F148*F148</f>
        <v>0</v>
      </c>
      <c r="I148" s="68">
        <f t="shared" ref="I148:I211" si="35">E148*D148</f>
        <v>0</v>
      </c>
      <c r="J148" s="68">
        <f t="shared" ref="J148:J211" si="36">I148*D148</f>
        <v>0</v>
      </c>
      <c r="K148" s="68">
        <f t="shared" ref="K148:K211" ca="1" si="37">+E$4+E$5*D148+E$6*D148^2</f>
        <v>9.5033943265260823E-3</v>
      </c>
      <c r="L148" s="68">
        <f t="shared" ref="L148:L211" ca="1" si="38">+(K148-E148)^2</f>
        <v>9.0314503725448129E-5</v>
      </c>
      <c r="M148" s="68">
        <f t="shared" ref="M148:M211" ca="1" si="39">(M$1-M$2*D148+M$3*F148)^2</f>
        <v>224407693.60900924</v>
      </c>
      <c r="N148" s="68">
        <f t="shared" ref="N148:N211" ca="1" si="40">(-M$2+M$4*D148-M$5*F148)^2</f>
        <v>341609402.09708279</v>
      </c>
      <c r="O148" s="68">
        <f t="shared" ref="O148:O211" ca="1" si="41">+(M$3-D148*M$5+F148*M$6)^2</f>
        <v>23399922.014756124</v>
      </c>
      <c r="P148" s="31">
        <f t="shared" ref="P148:P211" ca="1" si="42">+E148-K148</f>
        <v>-9.5033943265260823E-3</v>
      </c>
      <c r="Q148" s="31"/>
      <c r="R148" s="31"/>
      <c r="S148" s="31"/>
      <c r="T148" s="31"/>
    </row>
    <row r="149" spans="1:20" x14ac:dyDescent="0.2">
      <c r="A149" s="78"/>
      <c r="B149" s="78"/>
      <c r="C149" s="31"/>
      <c r="D149" s="77">
        <f t="shared" si="30"/>
        <v>0</v>
      </c>
      <c r="E149" s="77">
        <f t="shared" si="31"/>
        <v>0</v>
      </c>
      <c r="F149" s="68">
        <f t="shared" si="32"/>
        <v>0</v>
      </c>
      <c r="G149" s="68">
        <f t="shared" si="33"/>
        <v>0</v>
      </c>
      <c r="H149" s="68">
        <f t="shared" si="34"/>
        <v>0</v>
      </c>
      <c r="I149" s="68">
        <f t="shared" si="35"/>
        <v>0</v>
      </c>
      <c r="J149" s="68">
        <f t="shared" si="36"/>
        <v>0</v>
      </c>
      <c r="K149" s="68">
        <f t="shared" ca="1" si="37"/>
        <v>9.5033943265260823E-3</v>
      </c>
      <c r="L149" s="68">
        <f t="shared" ca="1" si="38"/>
        <v>9.0314503725448129E-5</v>
      </c>
      <c r="M149" s="68">
        <f t="shared" ca="1" si="39"/>
        <v>224407693.60900924</v>
      </c>
      <c r="N149" s="68">
        <f t="shared" ca="1" si="40"/>
        <v>341609402.09708279</v>
      </c>
      <c r="O149" s="68">
        <f t="shared" ca="1" si="41"/>
        <v>23399922.014756124</v>
      </c>
      <c r="P149" s="31">
        <f t="shared" ca="1" si="42"/>
        <v>-9.5033943265260823E-3</v>
      </c>
      <c r="Q149" s="31"/>
      <c r="R149" s="31"/>
      <c r="S149" s="31"/>
      <c r="T149" s="31"/>
    </row>
    <row r="150" spans="1:20" x14ac:dyDescent="0.2">
      <c r="A150" s="78"/>
      <c r="B150" s="78"/>
      <c r="C150" s="31"/>
      <c r="D150" s="77">
        <f t="shared" si="30"/>
        <v>0</v>
      </c>
      <c r="E150" s="77">
        <f t="shared" si="31"/>
        <v>0</v>
      </c>
      <c r="F150" s="68">
        <f t="shared" si="32"/>
        <v>0</v>
      </c>
      <c r="G150" s="68">
        <f t="shared" si="33"/>
        <v>0</v>
      </c>
      <c r="H150" s="68">
        <f t="shared" si="34"/>
        <v>0</v>
      </c>
      <c r="I150" s="68">
        <f t="shared" si="35"/>
        <v>0</v>
      </c>
      <c r="J150" s="68">
        <f t="shared" si="36"/>
        <v>0</v>
      </c>
      <c r="K150" s="68">
        <f t="shared" ca="1" si="37"/>
        <v>9.5033943265260823E-3</v>
      </c>
      <c r="L150" s="68">
        <f t="shared" ca="1" si="38"/>
        <v>9.0314503725448129E-5</v>
      </c>
      <c r="M150" s="68">
        <f t="shared" ca="1" si="39"/>
        <v>224407693.60900924</v>
      </c>
      <c r="N150" s="68">
        <f t="shared" ca="1" si="40"/>
        <v>341609402.09708279</v>
      </c>
      <c r="O150" s="68">
        <f t="shared" ca="1" si="41"/>
        <v>23399922.014756124</v>
      </c>
      <c r="P150" s="31">
        <f t="shared" ca="1" si="42"/>
        <v>-9.5033943265260823E-3</v>
      </c>
      <c r="Q150" s="31"/>
      <c r="R150" s="31"/>
      <c r="S150" s="31"/>
      <c r="T150" s="31"/>
    </row>
    <row r="151" spans="1:20" x14ac:dyDescent="0.2">
      <c r="A151" s="78"/>
      <c r="B151" s="78"/>
      <c r="C151" s="31"/>
      <c r="D151" s="77">
        <f t="shared" si="30"/>
        <v>0</v>
      </c>
      <c r="E151" s="77">
        <f t="shared" si="31"/>
        <v>0</v>
      </c>
      <c r="F151" s="68">
        <f t="shared" si="32"/>
        <v>0</v>
      </c>
      <c r="G151" s="68">
        <f t="shared" si="33"/>
        <v>0</v>
      </c>
      <c r="H151" s="68">
        <f t="shared" si="34"/>
        <v>0</v>
      </c>
      <c r="I151" s="68">
        <f t="shared" si="35"/>
        <v>0</v>
      </c>
      <c r="J151" s="68">
        <f t="shared" si="36"/>
        <v>0</v>
      </c>
      <c r="K151" s="68">
        <f t="shared" ca="1" si="37"/>
        <v>9.5033943265260823E-3</v>
      </c>
      <c r="L151" s="68">
        <f t="shared" ca="1" si="38"/>
        <v>9.0314503725448129E-5</v>
      </c>
      <c r="M151" s="68">
        <f t="shared" ca="1" si="39"/>
        <v>224407693.60900924</v>
      </c>
      <c r="N151" s="68">
        <f t="shared" ca="1" si="40"/>
        <v>341609402.09708279</v>
      </c>
      <c r="O151" s="68">
        <f t="shared" ca="1" si="41"/>
        <v>23399922.014756124</v>
      </c>
      <c r="P151" s="31">
        <f t="shared" ca="1" si="42"/>
        <v>-9.5033943265260823E-3</v>
      </c>
      <c r="Q151" s="31"/>
      <c r="R151" s="31"/>
      <c r="S151" s="31"/>
      <c r="T151" s="31"/>
    </row>
    <row r="152" spans="1:20" x14ac:dyDescent="0.2">
      <c r="A152" s="78"/>
      <c r="B152" s="78"/>
      <c r="C152" s="31"/>
      <c r="D152" s="77">
        <f t="shared" si="30"/>
        <v>0</v>
      </c>
      <c r="E152" s="77">
        <f t="shared" si="31"/>
        <v>0</v>
      </c>
      <c r="F152" s="68">
        <f t="shared" si="32"/>
        <v>0</v>
      </c>
      <c r="G152" s="68">
        <f t="shared" si="33"/>
        <v>0</v>
      </c>
      <c r="H152" s="68">
        <f t="shared" si="34"/>
        <v>0</v>
      </c>
      <c r="I152" s="68">
        <f t="shared" si="35"/>
        <v>0</v>
      </c>
      <c r="J152" s="68">
        <f t="shared" si="36"/>
        <v>0</v>
      </c>
      <c r="K152" s="68">
        <f t="shared" ca="1" si="37"/>
        <v>9.5033943265260823E-3</v>
      </c>
      <c r="L152" s="68">
        <f t="shared" ca="1" si="38"/>
        <v>9.0314503725448129E-5</v>
      </c>
      <c r="M152" s="68">
        <f t="shared" ca="1" si="39"/>
        <v>224407693.60900924</v>
      </c>
      <c r="N152" s="68">
        <f t="shared" ca="1" si="40"/>
        <v>341609402.09708279</v>
      </c>
      <c r="O152" s="68">
        <f t="shared" ca="1" si="41"/>
        <v>23399922.014756124</v>
      </c>
      <c r="P152" s="31">
        <f t="shared" ca="1" si="42"/>
        <v>-9.5033943265260823E-3</v>
      </c>
      <c r="Q152" s="31"/>
      <c r="R152" s="31"/>
      <c r="S152" s="31"/>
      <c r="T152" s="31"/>
    </row>
    <row r="153" spans="1:20" x14ac:dyDescent="0.2">
      <c r="A153" s="78"/>
      <c r="B153" s="78"/>
      <c r="C153" s="31"/>
      <c r="D153" s="77">
        <f t="shared" si="30"/>
        <v>0</v>
      </c>
      <c r="E153" s="77">
        <f t="shared" si="31"/>
        <v>0</v>
      </c>
      <c r="F153" s="68">
        <f t="shared" si="32"/>
        <v>0</v>
      </c>
      <c r="G153" s="68">
        <f t="shared" si="33"/>
        <v>0</v>
      </c>
      <c r="H153" s="68">
        <f t="shared" si="34"/>
        <v>0</v>
      </c>
      <c r="I153" s="68">
        <f t="shared" si="35"/>
        <v>0</v>
      </c>
      <c r="J153" s="68">
        <f t="shared" si="36"/>
        <v>0</v>
      </c>
      <c r="K153" s="68">
        <f t="shared" ca="1" si="37"/>
        <v>9.5033943265260823E-3</v>
      </c>
      <c r="L153" s="68">
        <f t="shared" ca="1" si="38"/>
        <v>9.0314503725448129E-5</v>
      </c>
      <c r="M153" s="68">
        <f t="shared" ca="1" si="39"/>
        <v>224407693.60900924</v>
      </c>
      <c r="N153" s="68">
        <f t="shared" ca="1" si="40"/>
        <v>341609402.09708279</v>
      </c>
      <c r="O153" s="68">
        <f t="shared" ca="1" si="41"/>
        <v>23399922.014756124</v>
      </c>
      <c r="P153" s="31">
        <f t="shared" ca="1" si="42"/>
        <v>-9.5033943265260823E-3</v>
      </c>
      <c r="Q153" s="31"/>
      <c r="R153" s="31"/>
      <c r="S153" s="31"/>
      <c r="T153" s="31"/>
    </row>
    <row r="154" spans="1:20" x14ac:dyDescent="0.2">
      <c r="A154" s="78"/>
      <c r="B154" s="78"/>
      <c r="C154" s="31"/>
      <c r="D154" s="77">
        <f t="shared" si="30"/>
        <v>0</v>
      </c>
      <c r="E154" s="77">
        <f t="shared" si="31"/>
        <v>0</v>
      </c>
      <c r="F154" s="68">
        <f t="shared" si="32"/>
        <v>0</v>
      </c>
      <c r="G154" s="68">
        <f t="shared" si="33"/>
        <v>0</v>
      </c>
      <c r="H154" s="68">
        <f t="shared" si="34"/>
        <v>0</v>
      </c>
      <c r="I154" s="68">
        <f t="shared" si="35"/>
        <v>0</v>
      </c>
      <c r="J154" s="68">
        <f t="shared" si="36"/>
        <v>0</v>
      </c>
      <c r="K154" s="68">
        <f t="shared" ca="1" si="37"/>
        <v>9.5033943265260823E-3</v>
      </c>
      <c r="L154" s="68">
        <f t="shared" ca="1" si="38"/>
        <v>9.0314503725448129E-5</v>
      </c>
      <c r="M154" s="68">
        <f t="shared" ca="1" si="39"/>
        <v>224407693.60900924</v>
      </c>
      <c r="N154" s="68">
        <f t="shared" ca="1" si="40"/>
        <v>341609402.09708279</v>
      </c>
      <c r="O154" s="68">
        <f t="shared" ca="1" si="41"/>
        <v>23399922.014756124</v>
      </c>
      <c r="P154" s="31">
        <f t="shared" ca="1" si="42"/>
        <v>-9.5033943265260823E-3</v>
      </c>
      <c r="Q154" s="31"/>
      <c r="R154" s="31"/>
      <c r="S154" s="31"/>
      <c r="T154" s="31"/>
    </row>
    <row r="155" spans="1:20" x14ac:dyDescent="0.2">
      <c r="C155" s="31"/>
      <c r="D155" s="77">
        <f t="shared" si="30"/>
        <v>0</v>
      </c>
      <c r="E155" s="77">
        <f t="shared" si="31"/>
        <v>0</v>
      </c>
      <c r="F155" s="68">
        <f t="shared" si="32"/>
        <v>0</v>
      </c>
      <c r="G155" s="68">
        <f t="shared" si="33"/>
        <v>0</v>
      </c>
      <c r="H155" s="68">
        <f t="shared" si="34"/>
        <v>0</v>
      </c>
      <c r="I155" s="68">
        <f t="shared" si="35"/>
        <v>0</v>
      </c>
      <c r="J155" s="68">
        <f t="shared" si="36"/>
        <v>0</v>
      </c>
      <c r="K155" s="68">
        <f t="shared" ca="1" si="37"/>
        <v>9.5033943265260823E-3</v>
      </c>
      <c r="L155" s="68">
        <f t="shared" ca="1" si="38"/>
        <v>9.0314503725448129E-5</v>
      </c>
      <c r="M155" s="68">
        <f t="shared" ca="1" si="39"/>
        <v>224407693.60900924</v>
      </c>
      <c r="N155" s="68">
        <f t="shared" ca="1" si="40"/>
        <v>341609402.09708279</v>
      </c>
      <c r="O155" s="68">
        <f t="shared" ca="1" si="41"/>
        <v>23399922.014756124</v>
      </c>
      <c r="P155" s="31">
        <f t="shared" ca="1" si="42"/>
        <v>-9.5033943265260823E-3</v>
      </c>
      <c r="Q155" s="31"/>
      <c r="R155" s="31"/>
      <c r="S155" s="31"/>
      <c r="T155" s="31"/>
    </row>
    <row r="156" spans="1:20" x14ac:dyDescent="0.2">
      <c r="C156" s="31"/>
      <c r="D156" s="77">
        <f t="shared" si="30"/>
        <v>0</v>
      </c>
      <c r="E156" s="77">
        <f t="shared" si="31"/>
        <v>0</v>
      </c>
      <c r="F156" s="68">
        <f t="shared" si="32"/>
        <v>0</v>
      </c>
      <c r="G156" s="68">
        <f t="shared" si="33"/>
        <v>0</v>
      </c>
      <c r="H156" s="68">
        <f t="shared" si="34"/>
        <v>0</v>
      </c>
      <c r="I156" s="68">
        <f t="shared" si="35"/>
        <v>0</v>
      </c>
      <c r="J156" s="68">
        <f t="shared" si="36"/>
        <v>0</v>
      </c>
      <c r="K156" s="68">
        <f t="shared" ca="1" si="37"/>
        <v>9.5033943265260823E-3</v>
      </c>
      <c r="L156" s="68">
        <f t="shared" ca="1" si="38"/>
        <v>9.0314503725448129E-5</v>
      </c>
      <c r="M156" s="68">
        <f t="shared" ca="1" si="39"/>
        <v>224407693.60900924</v>
      </c>
      <c r="N156" s="68">
        <f t="shared" ca="1" si="40"/>
        <v>341609402.09708279</v>
      </c>
      <c r="O156" s="68">
        <f t="shared" ca="1" si="41"/>
        <v>23399922.014756124</v>
      </c>
      <c r="P156" s="31">
        <f t="shared" ca="1" si="42"/>
        <v>-9.5033943265260823E-3</v>
      </c>
      <c r="Q156" s="31"/>
      <c r="R156" s="31"/>
      <c r="S156" s="31"/>
      <c r="T156" s="31"/>
    </row>
    <row r="157" spans="1:20" x14ac:dyDescent="0.2">
      <c r="C157" s="31"/>
      <c r="D157" s="77">
        <f t="shared" si="30"/>
        <v>0</v>
      </c>
      <c r="E157" s="77">
        <f t="shared" si="31"/>
        <v>0</v>
      </c>
      <c r="F157" s="68">
        <f t="shared" si="32"/>
        <v>0</v>
      </c>
      <c r="G157" s="68">
        <f t="shared" si="33"/>
        <v>0</v>
      </c>
      <c r="H157" s="68">
        <f t="shared" si="34"/>
        <v>0</v>
      </c>
      <c r="I157" s="68">
        <f t="shared" si="35"/>
        <v>0</v>
      </c>
      <c r="J157" s="68">
        <f t="shared" si="36"/>
        <v>0</v>
      </c>
      <c r="K157" s="68">
        <f t="shared" ca="1" si="37"/>
        <v>9.5033943265260823E-3</v>
      </c>
      <c r="L157" s="68">
        <f t="shared" ca="1" si="38"/>
        <v>9.0314503725448129E-5</v>
      </c>
      <c r="M157" s="68">
        <f t="shared" ca="1" si="39"/>
        <v>224407693.60900924</v>
      </c>
      <c r="N157" s="68">
        <f t="shared" ca="1" si="40"/>
        <v>341609402.09708279</v>
      </c>
      <c r="O157" s="68">
        <f t="shared" ca="1" si="41"/>
        <v>23399922.014756124</v>
      </c>
      <c r="P157" s="31">
        <f t="shared" ca="1" si="42"/>
        <v>-9.5033943265260823E-3</v>
      </c>
      <c r="Q157" s="31"/>
      <c r="R157" s="31"/>
      <c r="S157" s="31"/>
      <c r="T157" s="31"/>
    </row>
    <row r="158" spans="1:20" x14ac:dyDescent="0.2">
      <c r="D158" s="77">
        <f t="shared" si="30"/>
        <v>0</v>
      </c>
      <c r="E158" s="77">
        <f t="shared" si="31"/>
        <v>0</v>
      </c>
      <c r="F158" s="68">
        <f t="shared" si="32"/>
        <v>0</v>
      </c>
      <c r="G158" s="68">
        <f t="shared" si="33"/>
        <v>0</v>
      </c>
      <c r="H158" s="68">
        <f t="shared" si="34"/>
        <v>0</v>
      </c>
      <c r="I158" s="68">
        <f t="shared" si="35"/>
        <v>0</v>
      </c>
      <c r="J158" s="68">
        <f t="shared" si="36"/>
        <v>0</v>
      </c>
      <c r="K158" s="68">
        <f t="shared" ca="1" si="37"/>
        <v>9.5033943265260823E-3</v>
      </c>
      <c r="L158" s="68">
        <f t="shared" ca="1" si="38"/>
        <v>9.0314503725448129E-5</v>
      </c>
      <c r="M158" s="68">
        <f t="shared" ca="1" si="39"/>
        <v>224407693.60900924</v>
      </c>
      <c r="N158" s="68">
        <f t="shared" ca="1" si="40"/>
        <v>341609402.09708279</v>
      </c>
      <c r="O158" s="68">
        <f t="shared" ca="1" si="41"/>
        <v>23399922.014756124</v>
      </c>
      <c r="P158" s="31">
        <f t="shared" ca="1" si="42"/>
        <v>-9.5033943265260823E-3</v>
      </c>
    </row>
    <row r="159" spans="1:20" x14ac:dyDescent="0.2">
      <c r="D159" s="77">
        <f t="shared" si="30"/>
        <v>0</v>
      </c>
      <c r="E159" s="77">
        <f t="shared" si="31"/>
        <v>0</v>
      </c>
      <c r="F159" s="68">
        <f t="shared" si="32"/>
        <v>0</v>
      </c>
      <c r="G159" s="68">
        <f t="shared" si="33"/>
        <v>0</v>
      </c>
      <c r="H159" s="68">
        <f t="shared" si="34"/>
        <v>0</v>
      </c>
      <c r="I159" s="68">
        <f t="shared" si="35"/>
        <v>0</v>
      </c>
      <c r="J159" s="68">
        <f t="shared" si="36"/>
        <v>0</v>
      </c>
      <c r="K159" s="68">
        <f t="shared" ca="1" si="37"/>
        <v>9.5033943265260823E-3</v>
      </c>
      <c r="L159" s="68">
        <f t="shared" ca="1" si="38"/>
        <v>9.0314503725448129E-5</v>
      </c>
      <c r="M159" s="68">
        <f t="shared" ca="1" si="39"/>
        <v>224407693.60900924</v>
      </c>
      <c r="N159" s="68">
        <f t="shared" ca="1" si="40"/>
        <v>341609402.09708279</v>
      </c>
      <c r="O159" s="68">
        <f t="shared" ca="1" si="41"/>
        <v>23399922.014756124</v>
      </c>
      <c r="P159" s="31">
        <f t="shared" ca="1" si="42"/>
        <v>-9.5033943265260823E-3</v>
      </c>
    </row>
    <row r="160" spans="1:20" x14ac:dyDescent="0.2">
      <c r="D160" s="77">
        <f t="shared" si="30"/>
        <v>0</v>
      </c>
      <c r="E160" s="77">
        <f t="shared" si="31"/>
        <v>0</v>
      </c>
      <c r="F160" s="68">
        <f t="shared" si="32"/>
        <v>0</v>
      </c>
      <c r="G160" s="68">
        <f t="shared" si="33"/>
        <v>0</v>
      </c>
      <c r="H160" s="68">
        <f t="shared" si="34"/>
        <v>0</v>
      </c>
      <c r="I160" s="68">
        <f t="shared" si="35"/>
        <v>0</v>
      </c>
      <c r="J160" s="68">
        <f t="shared" si="36"/>
        <v>0</v>
      </c>
      <c r="K160" s="68">
        <f t="shared" ca="1" si="37"/>
        <v>9.5033943265260823E-3</v>
      </c>
      <c r="L160" s="68">
        <f t="shared" ca="1" si="38"/>
        <v>9.0314503725448129E-5</v>
      </c>
      <c r="M160" s="68">
        <f t="shared" ca="1" si="39"/>
        <v>224407693.60900924</v>
      </c>
      <c r="N160" s="68">
        <f t="shared" ca="1" si="40"/>
        <v>341609402.09708279</v>
      </c>
      <c r="O160" s="68">
        <f t="shared" ca="1" si="41"/>
        <v>23399922.014756124</v>
      </c>
      <c r="P160" s="31">
        <f t="shared" ca="1" si="42"/>
        <v>-9.5033943265260823E-3</v>
      </c>
    </row>
    <row r="161" spans="4:16" x14ac:dyDescent="0.2">
      <c r="D161" s="77">
        <f t="shared" si="30"/>
        <v>0</v>
      </c>
      <c r="E161" s="77">
        <f t="shared" si="31"/>
        <v>0</v>
      </c>
      <c r="F161" s="68">
        <f t="shared" si="32"/>
        <v>0</v>
      </c>
      <c r="G161" s="68">
        <f t="shared" si="33"/>
        <v>0</v>
      </c>
      <c r="H161" s="68">
        <f t="shared" si="34"/>
        <v>0</v>
      </c>
      <c r="I161" s="68">
        <f t="shared" si="35"/>
        <v>0</v>
      </c>
      <c r="J161" s="68">
        <f t="shared" si="36"/>
        <v>0</v>
      </c>
      <c r="K161" s="68">
        <f t="shared" ca="1" si="37"/>
        <v>9.5033943265260823E-3</v>
      </c>
      <c r="L161" s="68">
        <f t="shared" ca="1" si="38"/>
        <v>9.0314503725448129E-5</v>
      </c>
      <c r="M161" s="68">
        <f t="shared" ca="1" si="39"/>
        <v>224407693.60900924</v>
      </c>
      <c r="N161" s="68">
        <f t="shared" ca="1" si="40"/>
        <v>341609402.09708279</v>
      </c>
      <c r="O161" s="68">
        <f t="shared" ca="1" si="41"/>
        <v>23399922.014756124</v>
      </c>
      <c r="P161" s="31">
        <f t="shared" ca="1" si="42"/>
        <v>-9.5033943265260823E-3</v>
      </c>
    </row>
    <row r="162" spans="4:16" x14ac:dyDescent="0.2">
      <c r="D162" s="77">
        <f t="shared" si="30"/>
        <v>0</v>
      </c>
      <c r="E162" s="77">
        <f t="shared" si="31"/>
        <v>0</v>
      </c>
      <c r="F162" s="68">
        <f t="shared" si="32"/>
        <v>0</v>
      </c>
      <c r="G162" s="68">
        <f t="shared" si="33"/>
        <v>0</v>
      </c>
      <c r="H162" s="68">
        <f t="shared" si="34"/>
        <v>0</v>
      </c>
      <c r="I162" s="68">
        <f t="shared" si="35"/>
        <v>0</v>
      </c>
      <c r="J162" s="68">
        <f t="shared" si="36"/>
        <v>0</v>
      </c>
      <c r="K162" s="68">
        <f t="shared" ca="1" si="37"/>
        <v>9.5033943265260823E-3</v>
      </c>
      <c r="L162" s="68">
        <f t="shared" ca="1" si="38"/>
        <v>9.0314503725448129E-5</v>
      </c>
      <c r="M162" s="68">
        <f t="shared" ca="1" si="39"/>
        <v>224407693.60900924</v>
      </c>
      <c r="N162" s="68">
        <f t="shared" ca="1" si="40"/>
        <v>341609402.09708279</v>
      </c>
      <c r="O162" s="68">
        <f t="shared" ca="1" si="41"/>
        <v>23399922.014756124</v>
      </c>
      <c r="P162" s="31">
        <f t="shared" ca="1" si="42"/>
        <v>-9.5033943265260823E-3</v>
      </c>
    </row>
    <row r="163" spans="4:16" x14ac:dyDescent="0.2">
      <c r="D163" s="77">
        <f t="shared" si="30"/>
        <v>0</v>
      </c>
      <c r="E163" s="77">
        <f t="shared" si="31"/>
        <v>0</v>
      </c>
      <c r="F163" s="68">
        <f t="shared" si="32"/>
        <v>0</v>
      </c>
      <c r="G163" s="68">
        <f t="shared" si="33"/>
        <v>0</v>
      </c>
      <c r="H163" s="68">
        <f t="shared" si="34"/>
        <v>0</v>
      </c>
      <c r="I163" s="68">
        <f t="shared" si="35"/>
        <v>0</v>
      </c>
      <c r="J163" s="68">
        <f t="shared" si="36"/>
        <v>0</v>
      </c>
      <c r="K163" s="68">
        <f t="shared" ca="1" si="37"/>
        <v>9.5033943265260823E-3</v>
      </c>
      <c r="L163" s="68">
        <f t="shared" ca="1" si="38"/>
        <v>9.0314503725448129E-5</v>
      </c>
      <c r="M163" s="68">
        <f t="shared" ca="1" si="39"/>
        <v>224407693.60900924</v>
      </c>
      <c r="N163" s="68">
        <f t="shared" ca="1" si="40"/>
        <v>341609402.09708279</v>
      </c>
      <c r="O163" s="68">
        <f t="shared" ca="1" si="41"/>
        <v>23399922.014756124</v>
      </c>
      <c r="P163" s="31">
        <f t="shared" ca="1" si="42"/>
        <v>-9.5033943265260823E-3</v>
      </c>
    </row>
    <row r="164" spans="4:16" x14ac:dyDescent="0.2">
      <c r="D164" s="77">
        <f t="shared" si="30"/>
        <v>0</v>
      </c>
      <c r="E164" s="77">
        <f t="shared" si="31"/>
        <v>0</v>
      </c>
      <c r="F164" s="68">
        <f t="shared" si="32"/>
        <v>0</v>
      </c>
      <c r="G164" s="68">
        <f t="shared" si="33"/>
        <v>0</v>
      </c>
      <c r="H164" s="68">
        <f t="shared" si="34"/>
        <v>0</v>
      </c>
      <c r="I164" s="68">
        <f t="shared" si="35"/>
        <v>0</v>
      </c>
      <c r="J164" s="68">
        <f t="shared" si="36"/>
        <v>0</v>
      </c>
      <c r="K164" s="68">
        <f t="shared" ca="1" si="37"/>
        <v>9.5033943265260823E-3</v>
      </c>
      <c r="L164" s="68">
        <f t="shared" ca="1" si="38"/>
        <v>9.0314503725448129E-5</v>
      </c>
      <c r="M164" s="68">
        <f t="shared" ca="1" si="39"/>
        <v>224407693.60900924</v>
      </c>
      <c r="N164" s="68">
        <f t="shared" ca="1" si="40"/>
        <v>341609402.09708279</v>
      </c>
      <c r="O164" s="68">
        <f t="shared" ca="1" si="41"/>
        <v>23399922.014756124</v>
      </c>
      <c r="P164" s="31">
        <f t="shared" ca="1" si="42"/>
        <v>-9.5033943265260823E-3</v>
      </c>
    </row>
    <row r="165" spans="4:16" x14ac:dyDescent="0.2">
      <c r="D165" s="77">
        <f t="shared" si="30"/>
        <v>0</v>
      </c>
      <c r="E165" s="77">
        <f t="shared" si="31"/>
        <v>0</v>
      </c>
      <c r="F165" s="68">
        <f t="shared" si="32"/>
        <v>0</v>
      </c>
      <c r="G165" s="68">
        <f t="shared" si="33"/>
        <v>0</v>
      </c>
      <c r="H165" s="68">
        <f t="shared" si="34"/>
        <v>0</v>
      </c>
      <c r="I165" s="68">
        <f t="shared" si="35"/>
        <v>0</v>
      </c>
      <c r="J165" s="68">
        <f t="shared" si="36"/>
        <v>0</v>
      </c>
      <c r="K165" s="68">
        <f t="shared" ca="1" si="37"/>
        <v>9.5033943265260823E-3</v>
      </c>
      <c r="L165" s="68">
        <f t="shared" ca="1" si="38"/>
        <v>9.0314503725448129E-5</v>
      </c>
      <c r="M165" s="68">
        <f t="shared" ca="1" si="39"/>
        <v>224407693.60900924</v>
      </c>
      <c r="N165" s="68">
        <f t="shared" ca="1" si="40"/>
        <v>341609402.09708279</v>
      </c>
      <c r="O165" s="68">
        <f t="shared" ca="1" si="41"/>
        <v>23399922.014756124</v>
      </c>
      <c r="P165" s="31">
        <f t="shared" ca="1" si="42"/>
        <v>-9.5033943265260823E-3</v>
      </c>
    </row>
    <row r="166" spans="4:16" x14ac:dyDescent="0.2">
      <c r="D166" s="77">
        <f t="shared" si="30"/>
        <v>0</v>
      </c>
      <c r="E166" s="77">
        <f t="shared" si="31"/>
        <v>0</v>
      </c>
      <c r="F166" s="68">
        <f t="shared" si="32"/>
        <v>0</v>
      </c>
      <c r="G166" s="68">
        <f t="shared" si="33"/>
        <v>0</v>
      </c>
      <c r="H166" s="68">
        <f t="shared" si="34"/>
        <v>0</v>
      </c>
      <c r="I166" s="68">
        <f t="shared" si="35"/>
        <v>0</v>
      </c>
      <c r="J166" s="68">
        <f t="shared" si="36"/>
        <v>0</v>
      </c>
      <c r="K166" s="68">
        <f t="shared" ca="1" si="37"/>
        <v>9.5033943265260823E-3</v>
      </c>
      <c r="L166" s="68">
        <f t="shared" ca="1" si="38"/>
        <v>9.0314503725448129E-5</v>
      </c>
      <c r="M166" s="68">
        <f t="shared" ca="1" si="39"/>
        <v>224407693.60900924</v>
      </c>
      <c r="N166" s="68">
        <f t="shared" ca="1" si="40"/>
        <v>341609402.09708279</v>
      </c>
      <c r="O166" s="68">
        <f t="shared" ca="1" si="41"/>
        <v>23399922.014756124</v>
      </c>
      <c r="P166" s="31">
        <f t="shared" ca="1" si="42"/>
        <v>-9.5033943265260823E-3</v>
      </c>
    </row>
    <row r="167" spans="4:16" x14ac:dyDescent="0.2">
      <c r="D167" s="77">
        <f t="shared" si="30"/>
        <v>0</v>
      </c>
      <c r="E167" s="77">
        <f t="shared" si="31"/>
        <v>0</v>
      </c>
      <c r="F167" s="68">
        <f t="shared" si="32"/>
        <v>0</v>
      </c>
      <c r="G167" s="68">
        <f t="shared" si="33"/>
        <v>0</v>
      </c>
      <c r="H167" s="68">
        <f t="shared" si="34"/>
        <v>0</v>
      </c>
      <c r="I167" s="68">
        <f t="shared" si="35"/>
        <v>0</v>
      </c>
      <c r="J167" s="68">
        <f t="shared" si="36"/>
        <v>0</v>
      </c>
      <c r="K167" s="68">
        <f t="shared" ca="1" si="37"/>
        <v>9.5033943265260823E-3</v>
      </c>
      <c r="L167" s="68">
        <f t="shared" ca="1" si="38"/>
        <v>9.0314503725448129E-5</v>
      </c>
      <c r="M167" s="68">
        <f t="shared" ca="1" si="39"/>
        <v>224407693.60900924</v>
      </c>
      <c r="N167" s="68">
        <f t="shared" ca="1" si="40"/>
        <v>341609402.09708279</v>
      </c>
      <c r="O167" s="68">
        <f t="shared" ca="1" si="41"/>
        <v>23399922.014756124</v>
      </c>
      <c r="P167" s="31">
        <f t="shared" ca="1" si="42"/>
        <v>-9.5033943265260823E-3</v>
      </c>
    </row>
    <row r="168" spans="4:16" x14ac:dyDescent="0.2">
      <c r="D168" s="77">
        <f t="shared" si="30"/>
        <v>0</v>
      </c>
      <c r="E168" s="77">
        <f t="shared" si="31"/>
        <v>0</v>
      </c>
      <c r="F168" s="68">
        <f t="shared" si="32"/>
        <v>0</v>
      </c>
      <c r="G168" s="68">
        <f t="shared" si="33"/>
        <v>0</v>
      </c>
      <c r="H168" s="68">
        <f t="shared" si="34"/>
        <v>0</v>
      </c>
      <c r="I168" s="68">
        <f t="shared" si="35"/>
        <v>0</v>
      </c>
      <c r="J168" s="68">
        <f t="shared" si="36"/>
        <v>0</v>
      </c>
      <c r="K168" s="68">
        <f t="shared" ca="1" si="37"/>
        <v>9.5033943265260823E-3</v>
      </c>
      <c r="L168" s="68">
        <f t="shared" ca="1" si="38"/>
        <v>9.0314503725448129E-5</v>
      </c>
      <c r="M168" s="68">
        <f t="shared" ca="1" si="39"/>
        <v>224407693.60900924</v>
      </c>
      <c r="N168" s="68">
        <f t="shared" ca="1" si="40"/>
        <v>341609402.09708279</v>
      </c>
      <c r="O168" s="68">
        <f t="shared" ca="1" si="41"/>
        <v>23399922.014756124</v>
      </c>
      <c r="P168" s="31">
        <f t="shared" ca="1" si="42"/>
        <v>-9.5033943265260823E-3</v>
      </c>
    </row>
    <row r="169" spans="4:16" x14ac:dyDescent="0.2">
      <c r="D169" s="77">
        <f t="shared" si="30"/>
        <v>0</v>
      </c>
      <c r="E169" s="77">
        <f t="shared" si="31"/>
        <v>0</v>
      </c>
      <c r="F169" s="68">
        <f t="shared" si="32"/>
        <v>0</v>
      </c>
      <c r="G169" s="68">
        <f t="shared" si="33"/>
        <v>0</v>
      </c>
      <c r="H169" s="68">
        <f t="shared" si="34"/>
        <v>0</v>
      </c>
      <c r="I169" s="68">
        <f t="shared" si="35"/>
        <v>0</v>
      </c>
      <c r="J169" s="68">
        <f t="shared" si="36"/>
        <v>0</v>
      </c>
      <c r="K169" s="68">
        <f t="shared" ca="1" si="37"/>
        <v>9.5033943265260823E-3</v>
      </c>
      <c r="L169" s="68">
        <f t="shared" ca="1" si="38"/>
        <v>9.0314503725448129E-5</v>
      </c>
      <c r="M169" s="68">
        <f t="shared" ca="1" si="39"/>
        <v>224407693.60900924</v>
      </c>
      <c r="N169" s="68">
        <f t="shared" ca="1" si="40"/>
        <v>341609402.09708279</v>
      </c>
      <c r="O169" s="68">
        <f t="shared" ca="1" si="41"/>
        <v>23399922.014756124</v>
      </c>
      <c r="P169" s="31">
        <f t="shared" ca="1" si="42"/>
        <v>-9.5033943265260823E-3</v>
      </c>
    </row>
    <row r="170" spans="4:16" x14ac:dyDescent="0.2">
      <c r="D170" s="77">
        <f t="shared" si="30"/>
        <v>0</v>
      </c>
      <c r="E170" s="77">
        <f t="shared" si="31"/>
        <v>0</v>
      </c>
      <c r="F170" s="68">
        <f t="shared" si="32"/>
        <v>0</v>
      </c>
      <c r="G170" s="68">
        <f t="shared" si="33"/>
        <v>0</v>
      </c>
      <c r="H170" s="68">
        <f t="shared" si="34"/>
        <v>0</v>
      </c>
      <c r="I170" s="68">
        <f t="shared" si="35"/>
        <v>0</v>
      </c>
      <c r="J170" s="68">
        <f t="shared" si="36"/>
        <v>0</v>
      </c>
      <c r="K170" s="68">
        <f t="shared" ca="1" si="37"/>
        <v>9.5033943265260823E-3</v>
      </c>
      <c r="L170" s="68">
        <f t="shared" ca="1" si="38"/>
        <v>9.0314503725448129E-5</v>
      </c>
      <c r="M170" s="68">
        <f t="shared" ca="1" si="39"/>
        <v>224407693.60900924</v>
      </c>
      <c r="N170" s="68">
        <f t="shared" ca="1" si="40"/>
        <v>341609402.09708279</v>
      </c>
      <c r="O170" s="68">
        <f t="shared" ca="1" si="41"/>
        <v>23399922.014756124</v>
      </c>
      <c r="P170" s="31">
        <f t="shared" ca="1" si="42"/>
        <v>-9.5033943265260823E-3</v>
      </c>
    </row>
    <row r="171" spans="4:16" x14ac:dyDescent="0.2">
      <c r="D171" s="77">
        <f t="shared" si="30"/>
        <v>0</v>
      </c>
      <c r="E171" s="77">
        <f t="shared" si="31"/>
        <v>0</v>
      </c>
      <c r="F171" s="68">
        <f t="shared" si="32"/>
        <v>0</v>
      </c>
      <c r="G171" s="68">
        <f t="shared" si="33"/>
        <v>0</v>
      </c>
      <c r="H171" s="68">
        <f t="shared" si="34"/>
        <v>0</v>
      </c>
      <c r="I171" s="68">
        <f t="shared" si="35"/>
        <v>0</v>
      </c>
      <c r="J171" s="68">
        <f t="shared" si="36"/>
        <v>0</v>
      </c>
      <c r="K171" s="68">
        <f t="shared" ca="1" si="37"/>
        <v>9.5033943265260823E-3</v>
      </c>
      <c r="L171" s="68">
        <f t="shared" ca="1" si="38"/>
        <v>9.0314503725448129E-5</v>
      </c>
      <c r="M171" s="68">
        <f t="shared" ca="1" si="39"/>
        <v>224407693.60900924</v>
      </c>
      <c r="N171" s="68">
        <f t="shared" ca="1" si="40"/>
        <v>341609402.09708279</v>
      </c>
      <c r="O171" s="68">
        <f t="shared" ca="1" si="41"/>
        <v>23399922.014756124</v>
      </c>
      <c r="P171" s="31">
        <f t="shared" ca="1" si="42"/>
        <v>-9.5033943265260823E-3</v>
      </c>
    </row>
    <row r="172" spans="4:16" x14ac:dyDescent="0.2">
      <c r="D172" s="77">
        <f t="shared" si="30"/>
        <v>0</v>
      </c>
      <c r="E172" s="77">
        <f t="shared" si="31"/>
        <v>0</v>
      </c>
      <c r="F172" s="68">
        <f t="shared" si="32"/>
        <v>0</v>
      </c>
      <c r="G172" s="68">
        <f t="shared" si="33"/>
        <v>0</v>
      </c>
      <c r="H172" s="68">
        <f t="shared" si="34"/>
        <v>0</v>
      </c>
      <c r="I172" s="68">
        <f t="shared" si="35"/>
        <v>0</v>
      </c>
      <c r="J172" s="68">
        <f t="shared" si="36"/>
        <v>0</v>
      </c>
      <c r="K172" s="68">
        <f t="shared" ca="1" si="37"/>
        <v>9.5033943265260823E-3</v>
      </c>
      <c r="L172" s="68">
        <f t="shared" ca="1" si="38"/>
        <v>9.0314503725448129E-5</v>
      </c>
      <c r="M172" s="68">
        <f t="shared" ca="1" si="39"/>
        <v>224407693.60900924</v>
      </c>
      <c r="N172" s="68">
        <f t="shared" ca="1" si="40"/>
        <v>341609402.09708279</v>
      </c>
      <c r="O172" s="68">
        <f t="shared" ca="1" si="41"/>
        <v>23399922.014756124</v>
      </c>
      <c r="P172" s="31">
        <f t="shared" ca="1" si="42"/>
        <v>-9.5033943265260823E-3</v>
      </c>
    </row>
    <row r="173" spans="4:16" x14ac:dyDescent="0.2">
      <c r="D173" s="77">
        <f t="shared" si="30"/>
        <v>0</v>
      </c>
      <c r="E173" s="77">
        <f t="shared" si="31"/>
        <v>0</v>
      </c>
      <c r="F173" s="68">
        <f t="shared" si="32"/>
        <v>0</v>
      </c>
      <c r="G173" s="68">
        <f t="shared" si="33"/>
        <v>0</v>
      </c>
      <c r="H173" s="68">
        <f t="shared" si="34"/>
        <v>0</v>
      </c>
      <c r="I173" s="68">
        <f t="shared" si="35"/>
        <v>0</v>
      </c>
      <c r="J173" s="68">
        <f t="shared" si="36"/>
        <v>0</v>
      </c>
      <c r="K173" s="68">
        <f t="shared" ca="1" si="37"/>
        <v>9.5033943265260823E-3</v>
      </c>
      <c r="L173" s="68">
        <f t="shared" ca="1" si="38"/>
        <v>9.0314503725448129E-5</v>
      </c>
      <c r="M173" s="68">
        <f t="shared" ca="1" si="39"/>
        <v>224407693.60900924</v>
      </c>
      <c r="N173" s="68">
        <f t="shared" ca="1" si="40"/>
        <v>341609402.09708279</v>
      </c>
      <c r="O173" s="68">
        <f t="shared" ca="1" si="41"/>
        <v>23399922.014756124</v>
      </c>
      <c r="P173" s="31">
        <f t="shared" ca="1" si="42"/>
        <v>-9.5033943265260823E-3</v>
      </c>
    </row>
    <row r="174" spans="4:16" x14ac:dyDescent="0.2">
      <c r="D174" s="77">
        <f t="shared" si="30"/>
        <v>0</v>
      </c>
      <c r="E174" s="77">
        <f t="shared" si="31"/>
        <v>0</v>
      </c>
      <c r="F174" s="68">
        <f t="shared" si="32"/>
        <v>0</v>
      </c>
      <c r="G174" s="68">
        <f t="shared" si="33"/>
        <v>0</v>
      </c>
      <c r="H174" s="68">
        <f t="shared" si="34"/>
        <v>0</v>
      </c>
      <c r="I174" s="68">
        <f t="shared" si="35"/>
        <v>0</v>
      </c>
      <c r="J174" s="68">
        <f t="shared" si="36"/>
        <v>0</v>
      </c>
      <c r="K174" s="68">
        <f t="shared" ca="1" si="37"/>
        <v>9.5033943265260823E-3</v>
      </c>
      <c r="L174" s="68">
        <f t="shared" ca="1" si="38"/>
        <v>9.0314503725448129E-5</v>
      </c>
      <c r="M174" s="68">
        <f t="shared" ca="1" si="39"/>
        <v>224407693.60900924</v>
      </c>
      <c r="N174" s="68">
        <f t="shared" ca="1" si="40"/>
        <v>341609402.09708279</v>
      </c>
      <c r="O174" s="68">
        <f t="shared" ca="1" si="41"/>
        <v>23399922.014756124</v>
      </c>
      <c r="P174" s="31">
        <f t="shared" ca="1" si="42"/>
        <v>-9.5033943265260823E-3</v>
      </c>
    </row>
    <row r="175" spans="4:16" x14ac:dyDescent="0.2">
      <c r="D175" s="77">
        <f t="shared" si="30"/>
        <v>0</v>
      </c>
      <c r="E175" s="77">
        <f t="shared" si="31"/>
        <v>0</v>
      </c>
      <c r="F175" s="68">
        <f t="shared" si="32"/>
        <v>0</v>
      </c>
      <c r="G175" s="68">
        <f t="shared" si="33"/>
        <v>0</v>
      </c>
      <c r="H175" s="68">
        <f t="shared" si="34"/>
        <v>0</v>
      </c>
      <c r="I175" s="68">
        <f t="shared" si="35"/>
        <v>0</v>
      </c>
      <c r="J175" s="68">
        <f t="shared" si="36"/>
        <v>0</v>
      </c>
      <c r="K175" s="68">
        <f t="shared" ca="1" si="37"/>
        <v>9.5033943265260823E-3</v>
      </c>
      <c r="L175" s="68">
        <f t="shared" ca="1" si="38"/>
        <v>9.0314503725448129E-5</v>
      </c>
      <c r="M175" s="68">
        <f t="shared" ca="1" si="39"/>
        <v>224407693.60900924</v>
      </c>
      <c r="N175" s="68">
        <f t="shared" ca="1" si="40"/>
        <v>341609402.09708279</v>
      </c>
      <c r="O175" s="68">
        <f t="shared" ca="1" si="41"/>
        <v>23399922.014756124</v>
      </c>
      <c r="P175" s="31">
        <f t="shared" ca="1" si="42"/>
        <v>-9.5033943265260823E-3</v>
      </c>
    </row>
    <row r="176" spans="4:16" x14ac:dyDescent="0.2">
      <c r="D176" s="77">
        <f t="shared" si="30"/>
        <v>0</v>
      </c>
      <c r="E176" s="77">
        <f t="shared" si="31"/>
        <v>0</v>
      </c>
      <c r="F176" s="68">
        <f t="shared" si="32"/>
        <v>0</v>
      </c>
      <c r="G176" s="68">
        <f t="shared" si="33"/>
        <v>0</v>
      </c>
      <c r="H176" s="68">
        <f t="shared" si="34"/>
        <v>0</v>
      </c>
      <c r="I176" s="68">
        <f t="shared" si="35"/>
        <v>0</v>
      </c>
      <c r="J176" s="68">
        <f t="shared" si="36"/>
        <v>0</v>
      </c>
      <c r="K176" s="68">
        <f t="shared" ca="1" si="37"/>
        <v>9.5033943265260823E-3</v>
      </c>
      <c r="L176" s="68">
        <f t="shared" ca="1" si="38"/>
        <v>9.0314503725448129E-5</v>
      </c>
      <c r="M176" s="68">
        <f t="shared" ca="1" si="39"/>
        <v>224407693.60900924</v>
      </c>
      <c r="N176" s="68">
        <f t="shared" ca="1" si="40"/>
        <v>341609402.09708279</v>
      </c>
      <c r="O176" s="68">
        <f t="shared" ca="1" si="41"/>
        <v>23399922.014756124</v>
      </c>
      <c r="P176" s="31">
        <f t="shared" ca="1" si="42"/>
        <v>-9.5033943265260823E-3</v>
      </c>
    </row>
    <row r="177" spans="4:16" x14ac:dyDescent="0.2">
      <c r="D177" s="77">
        <f t="shared" si="30"/>
        <v>0</v>
      </c>
      <c r="E177" s="77">
        <f t="shared" si="31"/>
        <v>0</v>
      </c>
      <c r="F177" s="68">
        <f t="shared" si="32"/>
        <v>0</v>
      </c>
      <c r="G177" s="68">
        <f t="shared" si="33"/>
        <v>0</v>
      </c>
      <c r="H177" s="68">
        <f t="shared" si="34"/>
        <v>0</v>
      </c>
      <c r="I177" s="68">
        <f t="shared" si="35"/>
        <v>0</v>
      </c>
      <c r="J177" s="68">
        <f t="shared" si="36"/>
        <v>0</v>
      </c>
      <c r="K177" s="68">
        <f t="shared" ca="1" si="37"/>
        <v>9.5033943265260823E-3</v>
      </c>
      <c r="L177" s="68">
        <f t="shared" ca="1" si="38"/>
        <v>9.0314503725448129E-5</v>
      </c>
      <c r="M177" s="68">
        <f t="shared" ca="1" si="39"/>
        <v>224407693.60900924</v>
      </c>
      <c r="N177" s="68">
        <f t="shared" ca="1" si="40"/>
        <v>341609402.09708279</v>
      </c>
      <c r="O177" s="68">
        <f t="shared" ca="1" si="41"/>
        <v>23399922.014756124</v>
      </c>
      <c r="P177" s="31">
        <f t="shared" ca="1" si="42"/>
        <v>-9.5033943265260823E-3</v>
      </c>
    </row>
    <row r="178" spans="4:16" x14ac:dyDescent="0.2">
      <c r="D178" s="77">
        <f t="shared" si="30"/>
        <v>0</v>
      </c>
      <c r="E178" s="77">
        <f t="shared" si="31"/>
        <v>0</v>
      </c>
      <c r="F178" s="68">
        <f t="shared" si="32"/>
        <v>0</v>
      </c>
      <c r="G178" s="68">
        <f t="shared" si="33"/>
        <v>0</v>
      </c>
      <c r="H178" s="68">
        <f t="shared" si="34"/>
        <v>0</v>
      </c>
      <c r="I178" s="68">
        <f t="shared" si="35"/>
        <v>0</v>
      </c>
      <c r="J178" s="68">
        <f t="shared" si="36"/>
        <v>0</v>
      </c>
      <c r="K178" s="68">
        <f t="shared" ca="1" si="37"/>
        <v>9.5033943265260823E-3</v>
      </c>
      <c r="L178" s="68">
        <f t="shared" ca="1" si="38"/>
        <v>9.0314503725448129E-5</v>
      </c>
      <c r="M178" s="68">
        <f t="shared" ca="1" si="39"/>
        <v>224407693.60900924</v>
      </c>
      <c r="N178" s="68">
        <f t="shared" ca="1" si="40"/>
        <v>341609402.09708279</v>
      </c>
      <c r="O178" s="68">
        <f t="shared" ca="1" si="41"/>
        <v>23399922.014756124</v>
      </c>
      <c r="P178" s="31">
        <f t="shared" ca="1" si="42"/>
        <v>-9.5033943265260823E-3</v>
      </c>
    </row>
    <row r="179" spans="4:16" x14ac:dyDescent="0.2">
      <c r="D179" s="77">
        <f t="shared" si="30"/>
        <v>0</v>
      </c>
      <c r="E179" s="77">
        <f t="shared" si="31"/>
        <v>0</v>
      </c>
      <c r="F179" s="68">
        <f t="shared" si="32"/>
        <v>0</v>
      </c>
      <c r="G179" s="68">
        <f t="shared" si="33"/>
        <v>0</v>
      </c>
      <c r="H179" s="68">
        <f t="shared" si="34"/>
        <v>0</v>
      </c>
      <c r="I179" s="68">
        <f t="shared" si="35"/>
        <v>0</v>
      </c>
      <c r="J179" s="68">
        <f t="shared" si="36"/>
        <v>0</v>
      </c>
      <c r="K179" s="68">
        <f t="shared" ca="1" si="37"/>
        <v>9.5033943265260823E-3</v>
      </c>
      <c r="L179" s="68">
        <f t="shared" ca="1" si="38"/>
        <v>9.0314503725448129E-5</v>
      </c>
      <c r="M179" s="68">
        <f t="shared" ca="1" si="39"/>
        <v>224407693.60900924</v>
      </c>
      <c r="N179" s="68">
        <f t="shared" ca="1" si="40"/>
        <v>341609402.09708279</v>
      </c>
      <c r="O179" s="68">
        <f t="shared" ca="1" si="41"/>
        <v>23399922.014756124</v>
      </c>
      <c r="P179" s="31">
        <f t="shared" ca="1" si="42"/>
        <v>-9.5033943265260823E-3</v>
      </c>
    </row>
    <row r="180" spans="4:16" x14ac:dyDescent="0.2">
      <c r="D180" s="77">
        <f t="shared" si="30"/>
        <v>0</v>
      </c>
      <c r="E180" s="77">
        <f t="shared" si="31"/>
        <v>0</v>
      </c>
      <c r="F180" s="68">
        <f t="shared" si="32"/>
        <v>0</v>
      </c>
      <c r="G180" s="68">
        <f t="shared" si="33"/>
        <v>0</v>
      </c>
      <c r="H180" s="68">
        <f t="shared" si="34"/>
        <v>0</v>
      </c>
      <c r="I180" s="68">
        <f t="shared" si="35"/>
        <v>0</v>
      </c>
      <c r="J180" s="68">
        <f t="shared" si="36"/>
        <v>0</v>
      </c>
      <c r="K180" s="68">
        <f t="shared" ca="1" si="37"/>
        <v>9.5033943265260823E-3</v>
      </c>
      <c r="L180" s="68">
        <f t="shared" ca="1" si="38"/>
        <v>9.0314503725448129E-5</v>
      </c>
      <c r="M180" s="68">
        <f t="shared" ca="1" si="39"/>
        <v>224407693.60900924</v>
      </c>
      <c r="N180" s="68">
        <f t="shared" ca="1" si="40"/>
        <v>341609402.09708279</v>
      </c>
      <c r="O180" s="68">
        <f t="shared" ca="1" si="41"/>
        <v>23399922.014756124</v>
      </c>
      <c r="P180" s="31">
        <f t="shared" ca="1" si="42"/>
        <v>-9.5033943265260823E-3</v>
      </c>
    </row>
    <row r="181" spans="4:16" x14ac:dyDescent="0.2">
      <c r="D181" s="77">
        <f t="shared" si="30"/>
        <v>0</v>
      </c>
      <c r="E181" s="77">
        <f t="shared" si="31"/>
        <v>0</v>
      </c>
      <c r="F181" s="68">
        <f t="shared" si="32"/>
        <v>0</v>
      </c>
      <c r="G181" s="68">
        <f t="shared" si="33"/>
        <v>0</v>
      </c>
      <c r="H181" s="68">
        <f t="shared" si="34"/>
        <v>0</v>
      </c>
      <c r="I181" s="68">
        <f t="shared" si="35"/>
        <v>0</v>
      </c>
      <c r="J181" s="68">
        <f t="shared" si="36"/>
        <v>0</v>
      </c>
      <c r="K181" s="68">
        <f t="shared" ca="1" si="37"/>
        <v>9.5033943265260823E-3</v>
      </c>
      <c r="L181" s="68">
        <f t="shared" ca="1" si="38"/>
        <v>9.0314503725448129E-5</v>
      </c>
      <c r="M181" s="68">
        <f t="shared" ca="1" si="39"/>
        <v>224407693.60900924</v>
      </c>
      <c r="N181" s="68">
        <f t="shared" ca="1" si="40"/>
        <v>341609402.09708279</v>
      </c>
      <c r="O181" s="68">
        <f t="shared" ca="1" si="41"/>
        <v>23399922.014756124</v>
      </c>
      <c r="P181" s="31">
        <f t="shared" ca="1" si="42"/>
        <v>-9.5033943265260823E-3</v>
      </c>
    </row>
    <row r="182" spans="4:16" x14ac:dyDescent="0.2">
      <c r="D182" s="77">
        <f t="shared" si="30"/>
        <v>0</v>
      </c>
      <c r="E182" s="77">
        <f t="shared" si="31"/>
        <v>0</v>
      </c>
      <c r="F182" s="68">
        <f t="shared" si="32"/>
        <v>0</v>
      </c>
      <c r="G182" s="68">
        <f t="shared" si="33"/>
        <v>0</v>
      </c>
      <c r="H182" s="68">
        <f t="shared" si="34"/>
        <v>0</v>
      </c>
      <c r="I182" s="68">
        <f t="shared" si="35"/>
        <v>0</v>
      </c>
      <c r="J182" s="68">
        <f t="shared" si="36"/>
        <v>0</v>
      </c>
      <c r="K182" s="68">
        <f t="shared" ca="1" si="37"/>
        <v>9.5033943265260823E-3</v>
      </c>
      <c r="L182" s="68">
        <f t="shared" ca="1" si="38"/>
        <v>9.0314503725448129E-5</v>
      </c>
      <c r="M182" s="68">
        <f t="shared" ca="1" si="39"/>
        <v>224407693.60900924</v>
      </c>
      <c r="N182" s="68">
        <f t="shared" ca="1" si="40"/>
        <v>341609402.09708279</v>
      </c>
      <c r="O182" s="68">
        <f t="shared" ca="1" si="41"/>
        <v>23399922.014756124</v>
      </c>
      <c r="P182" s="31">
        <f t="shared" ca="1" si="42"/>
        <v>-9.5033943265260823E-3</v>
      </c>
    </row>
    <row r="183" spans="4:16" x14ac:dyDescent="0.2">
      <c r="D183" s="77">
        <f t="shared" si="30"/>
        <v>0</v>
      </c>
      <c r="E183" s="77">
        <f t="shared" si="31"/>
        <v>0</v>
      </c>
      <c r="F183" s="68">
        <f t="shared" si="32"/>
        <v>0</v>
      </c>
      <c r="G183" s="68">
        <f t="shared" si="33"/>
        <v>0</v>
      </c>
      <c r="H183" s="68">
        <f t="shared" si="34"/>
        <v>0</v>
      </c>
      <c r="I183" s="68">
        <f t="shared" si="35"/>
        <v>0</v>
      </c>
      <c r="J183" s="68">
        <f t="shared" si="36"/>
        <v>0</v>
      </c>
      <c r="K183" s="68">
        <f t="shared" ca="1" si="37"/>
        <v>9.5033943265260823E-3</v>
      </c>
      <c r="L183" s="68">
        <f t="shared" ca="1" si="38"/>
        <v>9.0314503725448129E-5</v>
      </c>
      <c r="M183" s="68">
        <f t="shared" ca="1" si="39"/>
        <v>224407693.60900924</v>
      </c>
      <c r="N183" s="68">
        <f t="shared" ca="1" si="40"/>
        <v>341609402.09708279</v>
      </c>
      <c r="O183" s="68">
        <f t="shared" ca="1" si="41"/>
        <v>23399922.014756124</v>
      </c>
      <c r="P183" s="31">
        <f t="shared" ca="1" si="42"/>
        <v>-9.5033943265260823E-3</v>
      </c>
    </row>
    <row r="184" spans="4:16" x14ac:dyDescent="0.2">
      <c r="D184" s="77">
        <f t="shared" si="30"/>
        <v>0</v>
      </c>
      <c r="E184" s="77">
        <f t="shared" si="31"/>
        <v>0</v>
      </c>
      <c r="F184" s="68">
        <f t="shared" si="32"/>
        <v>0</v>
      </c>
      <c r="G184" s="68">
        <f t="shared" si="33"/>
        <v>0</v>
      </c>
      <c r="H184" s="68">
        <f t="shared" si="34"/>
        <v>0</v>
      </c>
      <c r="I184" s="68">
        <f t="shared" si="35"/>
        <v>0</v>
      </c>
      <c r="J184" s="68">
        <f t="shared" si="36"/>
        <v>0</v>
      </c>
      <c r="K184" s="68">
        <f t="shared" ca="1" si="37"/>
        <v>9.5033943265260823E-3</v>
      </c>
      <c r="L184" s="68">
        <f t="shared" ca="1" si="38"/>
        <v>9.0314503725448129E-5</v>
      </c>
      <c r="M184" s="68">
        <f t="shared" ca="1" si="39"/>
        <v>224407693.60900924</v>
      </c>
      <c r="N184" s="68">
        <f t="shared" ca="1" si="40"/>
        <v>341609402.09708279</v>
      </c>
      <c r="O184" s="68">
        <f t="shared" ca="1" si="41"/>
        <v>23399922.014756124</v>
      </c>
      <c r="P184" s="31">
        <f t="shared" ca="1" si="42"/>
        <v>-9.5033943265260823E-3</v>
      </c>
    </row>
    <row r="185" spans="4:16" x14ac:dyDescent="0.2">
      <c r="D185" s="77">
        <f t="shared" si="30"/>
        <v>0</v>
      </c>
      <c r="E185" s="77">
        <f t="shared" si="31"/>
        <v>0</v>
      </c>
      <c r="F185" s="68">
        <f t="shared" si="32"/>
        <v>0</v>
      </c>
      <c r="G185" s="68">
        <f t="shared" si="33"/>
        <v>0</v>
      </c>
      <c r="H185" s="68">
        <f t="shared" si="34"/>
        <v>0</v>
      </c>
      <c r="I185" s="68">
        <f t="shared" si="35"/>
        <v>0</v>
      </c>
      <c r="J185" s="68">
        <f t="shared" si="36"/>
        <v>0</v>
      </c>
      <c r="K185" s="68">
        <f t="shared" ca="1" si="37"/>
        <v>9.5033943265260823E-3</v>
      </c>
      <c r="L185" s="68">
        <f t="shared" ca="1" si="38"/>
        <v>9.0314503725448129E-5</v>
      </c>
      <c r="M185" s="68">
        <f t="shared" ca="1" si="39"/>
        <v>224407693.60900924</v>
      </c>
      <c r="N185" s="68">
        <f t="shared" ca="1" si="40"/>
        <v>341609402.09708279</v>
      </c>
      <c r="O185" s="68">
        <f t="shared" ca="1" si="41"/>
        <v>23399922.014756124</v>
      </c>
      <c r="P185" s="31">
        <f t="shared" ca="1" si="42"/>
        <v>-9.5033943265260823E-3</v>
      </c>
    </row>
    <row r="186" spans="4:16" x14ac:dyDescent="0.2">
      <c r="D186" s="77">
        <f t="shared" si="30"/>
        <v>0</v>
      </c>
      <c r="E186" s="77">
        <f t="shared" si="31"/>
        <v>0</v>
      </c>
      <c r="F186" s="68">
        <f t="shared" si="32"/>
        <v>0</v>
      </c>
      <c r="G186" s="68">
        <f t="shared" si="33"/>
        <v>0</v>
      </c>
      <c r="H186" s="68">
        <f t="shared" si="34"/>
        <v>0</v>
      </c>
      <c r="I186" s="68">
        <f t="shared" si="35"/>
        <v>0</v>
      </c>
      <c r="J186" s="68">
        <f t="shared" si="36"/>
        <v>0</v>
      </c>
      <c r="K186" s="68">
        <f t="shared" ca="1" si="37"/>
        <v>9.5033943265260823E-3</v>
      </c>
      <c r="L186" s="68">
        <f t="shared" ca="1" si="38"/>
        <v>9.0314503725448129E-5</v>
      </c>
      <c r="M186" s="68">
        <f t="shared" ca="1" si="39"/>
        <v>224407693.60900924</v>
      </c>
      <c r="N186" s="68">
        <f t="shared" ca="1" si="40"/>
        <v>341609402.09708279</v>
      </c>
      <c r="O186" s="68">
        <f t="shared" ca="1" si="41"/>
        <v>23399922.014756124</v>
      </c>
      <c r="P186" s="31">
        <f t="shared" ca="1" si="42"/>
        <v>-9.5033943265260823E-3</v>
      </c>
    </row>
    <row r="187" spans="4:16" x14ac:dyDescent="0.2">
      <c r="D187" s="77">
        <f t="shared" si="30"/>
        <v>0</v>
      </c>
      <c r="E187" s="77">
        <f t="shared" si="31"/>
        <v>0</v>
      </c>
      <c r="F187" s="68">
        <f t="shared" si="32"/>
        <v>0</v>
      </c>
      <c r="G187" s="68">
        <f t="shared" si="33"/>
        <v>0</v>
      </c>
      <c r="H187" s="68">
        <f t="shared" si="34"/>
        <v>0</v>
      </c>
      <c r="I187" s="68">
        <f t="shared" si="35"/>
        <v>0</v>
      </c>
      <c r="J187" s="68">
        <f t="shared" si="36"/>
        <v>0</v>
      </c>
      <c r="K187" s="68">
        <f t="shared" ca="1" si="37"/>
        <v>9.5033943265260823E-3</v>
      </c>
      <c r="L187" s="68">
        <f t="shared" ca="1" si="38"/>
        <v>9.0314503725448129E-5</v>
      </c>
      <c r="M187" s="68">
        <f t="shared" ca="1" si="39"/>
        <v>224407693.60900924</v>
      </c>
      <c r="N187" s="68">
        <f t="shared" ca="1" si="40"/>
        <v>341609402.09708279</v>
      </c>
      <c r="O187" s="68">
        <f t="shared" ca="1" si="41"/>
        <v>23399922.014756124</v>
      </c>
      <c r="P187" s="31">
        <f t="shared" ca="1" si="42"/>
        <v>-9.5033943265260823E-3</v>
      </c>
    </row>
    <row r="188" spans="4:16" x14ac:dyDescent="0.2">
      <c r="D188" s="77">
        <f t="shared" si="30"/>
        <v>0</v>
      </c>
      <c r="E188" s="77">
        <f t="shared" si="31"/>
        <v>0</v>
      </c>
      <c r="F188" s="68">
        <f t="shared" si="32"/>
        <v>0</v>
      </c>
      <c r="G188" s="68">
        <f t="shared" si="33"/>
        <v>0</v>
      </c>
      <c r="H188" s="68">
        <f t="shared" si="34"/>
        <v>0</v>
      </c>
      <c r="I188" s="68">
        <f t="shared" si="35"/>
        <v>0</v>
      </c>
      <c r="J188" s="68">
        <f t="shared" si="36"/>
        <v>0</v>
      </c>
      <c r="K188" s="68">
        <f t="shared" ca="1" si="37"/>
        <v>9.5033943265260823E-3</v>
      </c>
      <c r="L188" s="68">
        <f t="shared" ca="1" si="38"/>
        <v>9.0314503725448129E-5</v>
      </c>
      <c r="M188" s="68">
        <f t="shared" ca="1" si="39"/>
        <v>224407693.60900924</v>
      </c>
      <c r="N188" s="68">
        <f t="shared" ca="1" si="40"/>
        <v>341609402.09708279</v>
      </c>
      <c r="O188" s="68">
        <f t="shared" ca="1" si="41"/>
        <v>23399922.014756124</v>
      </c>
      <c r="P188" s="31">
        <f t="shared" ca="1" si="42"/>
        <v>-9.5033943265260823E-3</v>
      </c>
    </row>
    <row r="189" spans="4:16" x14ac:dyDescent="0.2">
      <c r="D189" s="77">
        <f t="shared" si="30"/>
        <v>0</v>
      </c>
      <c r="E189" s="77">
        <f t="shared" si="31"/>
        <v>0</v>
      </c>
      <c r="F189" s="68">
        <f t="shared" si="32"/>
        <v>0</v>
      </c>
      <c r="G189" s="68">
        <f t="shared" si="33"/>
        <v>0</v>
      </c>
      <c r="H189" s="68">
        <f t="shared" si="34"/>
        <v>0</v>
      </c>
      <c r="I189" s="68">
        <f t="shared" si="35"/>
        <v>0</v>
      </c>
      <c r="J189" s="68">
        <f t="shared" si="36"/>
        <v>0</v>
      </c>
      <c r="K189" s="68">
        <f t="shared" ca="1" si="37"/>
        <v>9.5033943265260823E-3</v>
      </c>
      <c r="L189" s="68">
        <f t="shared" ca="1" si="38"/>
        <v>9.0314503725448129E-5</v>
      </c>
      <c r="M189" s="68">
        <f t="shared" ca="1" si="39"/>
        <v>224407693.60900924</v>
      </c>
      <c r="N189" s="68">
        <f t="shared" ca="1" si="40"/>
        <v>341609402.09708279</v>
      </c>
      <c r="O189" s="68">
        <f t="shared" ca="1" si="41"/>
        <v>23399922.014756124</v>
      </c>
      <c r="P189" s="31">
        <f t="shared" ca="1" si="42"/>
        <v>-9.5033943265260823E-3</v>
      </c>
    </row>
    <row r="190" spans="4:16" x14ac:dyDescent="0.2">
      <c r="D190" s="77">
        <f t="shared" si="30"/>
        <v>0</v>
      </c>
      <c r="E190" s="77">
        <f t="shared" si="31"/>
        <v>0</v>
      </c>
      <c r="F190" s="68">
        <f t="shared" si="32"/>
        <v>0</v>
      </c>
      <c r="G190" s="68">
        <f t="shared" si="33"/>
        <v>0</v>
      </c>
      <c r="H190" s="68">
        <f t="shared" si="34"/>
        <v>0</v>
      </c>
      <c r="I190" s="68">
        <f t="shared" si="35"/>
        <v>0</v>
      </c>
      <c r="J190" s="68">
        <f t="shared" si="36"/>
        <v>0</v>
      </c>
      <c r="K190" s="68">
        <f t="shared" ca="1" si="37"/>
        <v>9.5033943265260823E-3</v>
      </c>
      <c r="L190" s="68">
        <f t="shared" ca="1" si="38"/>
        <v>9.0314503725448129E-5</v>
      </c>
      <c r="M190" s="68">
        <f t="shared" ca="1" si="39"/>
        <v>224407693.60900924</v>
      </c>
      <c r="N190" s="68">
        <f t="shared" ca="1" si="40"/>
        <v>341609402.09708279</v>
      </c>
      <c r="O190" s="68">
        <f t="shared" ca="1" si="41"/>
        <v>23399922.014756124</v>
      </c>
      <c r="P190" s="31">
        <f t="shared" ca="1" si="42"/>
        <v>-9.5033943265260823E-3</v>
      </c>
    </row>
    <row r="191" spans="4:16" x14ac:dyDescent="0.2">
      <c r="D191" s="77">
        <f t="shared" si="30"/>
        <v>0</v>
      </c>
      <c r="E191" s="77">
        <f t="shared" si="31"/>
        <v>0</v>
      </c>
      <c r="F191" s="68">
        <f t="shared" si="32"/>
        <v>0</v>
      </c>
      <c r="G191" s="68">
        <f t="shared" si="33"/>
        <v>0</v>
      </c>
      <c r="H191" s="68">
        <f t="shared" si="34"/>
        <v>0</v>
      </c>
      <c r="I191" s="68">
        <f t="shared" si="35"/>
        <v>0</v>
      </c>
      <c r="J191" s="68">
        <f t="shared" si="36"/>
        <v>0</v>
      </c>
      <c r="K191" s="68">
        <f t="shared" ca="1" si="37"/>
        <v>9.5033943265260823E-3</v>
      </c>
      <c r="L191" s="68">
        <f t="shared" ca="1" si="38"/>
        <v>9.0314503725448129E-5</v>
      </c>
      <c r="M191" s="68">
        <f t="shared" ca="1" si="39"/>
        <v>224407693.60900924</v>
      </c>
      <c r="N191" s="68">
        <f t="shared" ca="1" si="40"/>
        <v>341609402.09708279</v>
      </c>
      <c r="O191" s="68">
        <f t="shared" ca="1" si="41"/>
        <v>23399922.014756124</v>
      </c>
      <c r="P191" s="31">
        <f t="shared" ca="1" si="42"/>
        <v>-9.5033943265260823E-3</v>
      </c>
    </row>
    <row r="192" spans="4:16" x14ac:dyDescent="0.2">
      <c r="D192" s="77">
        <f t="shared" si="30"/>
        <v>0</v>
      </c>
      <c r="E192" s="77">
        <f t="shared" si="31"/>
        <v>0</v>
      </c>
      <c r="F192" s="68">
        <f t="shared" si="32"/>
        <v>0</v>
      </c>
      <c r="G192" s="68">
        <f t="shared" si="33"/>
        <v>0</v>
      </c>
      <c r="H192" s="68">
        <f t="shared" si="34"/>
        <v>0</v>
      </c>
      <c r="I192" s="68">
        <f t="shared" si="35"/>
        <v>0</v>
      </c>
      <c r="J192" s="68">
        <f t="shared" si="36"/>
        <v>0</v>
      </c>
      <c r="K192" s="68">
        <f t="shared" ca="1" si="37"/>
        <v>9.5033943265260823E-3</v>
      </c>
      <c r="L192" s="68">
        <f t="shared" ca="1" si="38"/>
        <v>9.0314503725448129E-5</v>
      </c>
      <c r="M192" s="68">
        <f t="shared" ca="1" si="39"/>
        <v>224407693.60900924</v>
      </c>
      <c r="N192" s="68">
        <f t="shared" ca="1" si="40"/>
        <v>341609402.09708279</v>
      </c>
      <c r="O192" s="68">
        <f t="shared" ca="1" si="41"/>
        <v>23399922.014756124</v>
      </c>
      <c r="P192" s="31">
        <f t="shared" ca="1" si="42"/>
        <v>-9.5033943265260823E-3</v>
      </c>
    </row>
    <row r="193" spans="4:16" x14ac:dyDescent="0.2">
      <c r="D193" s="77">
        <f t="shared" si="30"/>
        <v>0</v>
      </c>
      <c r="E193" s="77">
        <f t="shared" si="31"/>
        <v>0</v>
      </c>
      <c r="F193" s="68">
        <f t="shared" si="32"/>
        <v>0</v>
      </c>
      <c r="G193" s="68">
        <f t="shared" si="33"/>
        <v>0</v>
      </c>
      <c r="H193" s="68">
        <f t="shared" si="34"/>
        <v>0</v>
      </c>
      <c r="I193" s="68">
        <f t="shared" si="35"/>
        <v>0</v>
      </c>
      <c r="J193" s="68">
        <f t="shared" si="36"/>
        <v>0</v>
      </c>
      <c r="K193" s="68">
        <f t="shared" ca="1" si="37"/>
        <v>9.5033943265260823E-3</v>
      </c>
      <c r="L193" s="68">
        <f t="shared" ca="1" si="38"/>
        <v>9.0314503725448129E-5</v>
      </c>
      <c r="M193" s="68">
        <f t="shared" ca="1" si="39"/>
        <v>224407693.60900924</v>
      </c>
      <c r="N193" s="68">
        <f t="shared" ca="1" si="40"/>
        <v>341609402.09708279</v>
      </c>
      <c r="O193" s="68">
        <f t="shared" ca="1" si="41"/>
        <v>23399922.014756124</v>
      </c>
      <c r="P193" s="31">
        <f t="shared" ca="1" si="42"/>
        <v>-9.5033943265260823E-3</v>
      </c>
    </row>
    <row r="194" spans="4:16" x14ac:dyDescent="0.2">
      <c r="D194" s="77">
        <f t="shared" si="30"/>
        <v>0</v>
      </c>
      <c r="E194" s="77">
        <f t="shared" si="31"/>
        <v>0</v>
      </c>
      <c r="F194" s="68">
        <f t="shared" si="32"/>
        <v>0</v>
      </c>
      <c r="G194" s="68">
        <f t="shared" si="33"/>
        <v>0</v>
      </c>
      <c r="H194" s="68">
        <f t="shared" si="34"/>
        <v>0</v>
      </c>
      <c r="I194" s="68">
        <f t="shared" si="35"/>
        <v>0</v>
      </c>
      <c r="J194" s="68">
        <f t="shared" si="36"/>
        <v>0</v>
      </c>
      <c r="K194" s="68">
        <f t="shared" ca="1" si="37"/>
        <v>9.5033943265260823E-3</v>
      </c>
      <c r="L194" s="68">
        <f t="shared" ca="1" si="38"/>
        <v>9.0314503725448129E-5</v>
      </c>
      <c r="M194" s="68">
        <f t="shared" ca="1" si="39"/>
        <v>224407693.60900924</v>
      </c>
      <c r="N194" s="68">
        <f t="shared" ca="1" si="40"/>
        <v>341609402.09708279</v>
      </c>
      <c r="O194" s="68">
        <f t="shared" ca="1" si="41"/>
        <v>23399922.014756124</v>
      </c>
      <c r="P194" s="31">
        <f t="shared" ca="1" si="42"/>
        <v>-9.5033943265260823E-3</v>
      </c>
    </row>
    <row r="195" spans="4:16" x14ac:dyDescent="0.2">
      <c r="D195" s="77">
        <f t="shared" si="30"/>
        <v>0</v>
      </c>
      <c r="E195" s="77">
        <f t="shared" si="31"/>
        <v>0</v>
      </c>
      <c r="F195" s="68">
        <f t="shared" si="32"/>
        <v>0</v>
      </c>
      <c r="G195" s="68">
        <f t="shared" si="33"/>
        <v>0</v>
      </c>
      <c r="H195" s="68">
        <f t="shared" si="34"/>
        <v>0</v>
      </c>
      <c r="I195" s="68">
        <f t="shared" si="35"/>
        <v>0</v>
      </c>
      <c r="J195" s="68">
        <f t="shared" si="36"/>
        <v>0</v>
      </c>
      <c r="K195" s="68">
        <f t="shared" ca="1" si="37"/>
        <v>9.5033943265260823E-3</v>
      </c>
      <c r="L195" s="68">
        <f t="shared" ca="1" si="38"/>
        <v>9.0314503725448129E-5</v>
      </c>
      <c r="M195" s="68">
        <f t="shared" ca="1" si="39"/>
        <v>224407693.60900924</v>
      </c>
      <c r="N195" s="68">
        <f t="shared" ca="1" si="40"/>
        <v>341609402.09708279</v>
      </c>
      <c r="O195" s="68">
        <f t="shared" ca="1" si="41"/>
        <v>23399922.014756124</v>
      </c>
      <c r="P195" s="31">
        <f t="shared" ca="1" si="42"/>
        <v>-9.5033943265260823E-3</v>
      </c>
    </row>
    <row r="196" spans="4:16" x14ac:dyDescent="0.2">
      <c r="D196" s="77">
        <f t="shared" si="30"/>
        <v>0</v>
      </c>
      <c r="E196" s="77">
        <f t="shared" si="31"/>
        <v>0</v>
      </c>
      <c r="F196" s="68">
        <f t="shared" si="32"/>
        <v>0</v>
      </c>
      <c r="G196" s="68">
        <f t="shared" si="33"/>
        <v>0</v>
      </c>
      <c r="H196" s="68">
        <f t="shared" si="34"/>
        <v>0</v>
      </c>
      <c r="I196" s="68">
        <f t="shared" si="35"/>
        <v>0</v>
      </c>
      <c r="J196" s="68">
        <f t="shared" si="36"/>
        <v>0</v>
      </c>
      <c r="K196" s="68">
        <f t="shared" ca="1" si="37"/>
        <v>9.5033943265260823E-3</v>
      </c>
      <c r="L196" s="68">
        <f t="shared" ca="1" si="38"/>
        <v>9.0314503725448129E-5</v>
      </c>
      <c r="M196" s="68">
        <f t="shared" ca="1" si="39"/>
        <v>224407693.60900924</v>
      </c>
      <c r="N196" s="68">
        <f t="shared" ca="1" si="40"/>
        <v>341609402.09708279</v>
      </c>
      <c r="O196" s="68">
        <f t="shared" ca="1" si="41"/>
        <v>23399922.014756124</v>
      </c>
      <c r="P196" s="31">
        <f t="shared" ca="1" si="42"/>
        <v>-9.5033943265260823E-3</v>
      </c>
    </row>
    <row r="197" spans="4:16" x14ac:dyDescent="0.2">
      <c r="D197" s="77">
        <f t="shared" si="30"/>
        <v>0</v>
      </c>
      <c r="E197" s="77">
        <f t="shared" si="31"/>
        <v>0</v>
      </c>
      <c r="F197" s="68">
        <f t="shared" si="32"/>
        <v>0</v>
      </c>
      <c r="G197" s="68">
        <f t="shared" si="33"/>
        <v>0</v>
      </c>
      <c r="H197" s="68">
        <f t="shared" si="34"/>
        <v>0</v>
      </c>
      <c r="I197" s="68">
        <f t="shared" si="35"/>
        <v>0</v>
      </c>
      <c r="J197" s="68">
        <f t="shared" si="36"/>
        <v>0</v>
      </c>
      <c r="K197" s="68">
        <f t="shared" ca="1" si="37"/>
        <v>9.5033943265260823E-3</v>
      </c>
      <c r="L197" s="68">
        <f t="shared" ca="1" si="38"/>
        <v>9.0314503725448129E-5</v>
      </c>
      <c r="M197" s="68">
        <f t="shared" ca="1" si="39"/>
        <v>224407693.60900924</v>
      </c>
      <c r="N197" s="68">
        <f t="shared" ca="1" si="40"/>
        <v>341609402.09708279</v>
      </c>
      <c r="O197" s="68">
        <f t="shared" ca="1" si="41"/>
        <v>23399922.014756124</v>
      </c>
      <c r="P197" s="31">
        <f t="shared" ca="1" si="42"/>
        <v>-9.5033943265260823E-3</v>
      </c>
    </row>
    <row r="198" spans="4:16" x14ac:dyDescent="0.2">
      <c r="D198" s="77">
        <f t="shared" si="30"/>
        <v>0</v>
      </c>
      <c r="E198" s="77">
        <f t="shared" si="31"/>
        <v>0</v>
      </c>
      <c r="F198" s="68">
        <f t="shared" si="32"/>
        <v>0</v>
      </c>
      <c r="G198" s="68">
        <f t="shared" si="33"/>
        <v>0</v>
      </c>
      <c r="H198" s="68">
        <f t="shared" si="34"/>
        <v>0</v>
      </c>
      <c r="I198" s="68">
        <f t="shared" si="35"/>
        <v>0</v>
      </c>
      <c r="J198" s="68">
        <f t="shared" si="36"/>
        <v>0</v>
      </c>
      <c r="K198" s="68">
        <f t="shared" ca="1" si="37"/>
        <v>9.5033943265260823E-3</v>
      </c>
      <c r="L198" s="68">
        <f t="shared" ca="1" si="38"/>
        <v>9.0314503725448129E-5</v>
      </c>
      <c r="M198" s="68">
        <f t="shared" ca="1" si="39"/>
        <v>224407693.60900924</v>
      </c>
      <c r="N198" s="68">
        <f t="shared" ca="1" si="40"/>
        <v>341609402.09708279</v>
      </c>
      <c r="O198" s="68">
        <f t="shared" ca="1" si="41"/>
        <v>23399922.014756124</v>
      </c>
      <c r="P198" s="31">
        <f t="shared" ca="1" si="42"/>
        <v>-9.5033943265260823E-3</v>
      </c>
    </row>
    <row r="199" spans="4:16" x14ac:dyDescent="0.2">
      <c r="D199" s="77">
        <f t="shared" si="30"/>
        <v>0</v>
      </c>
      <c r="E199" s="77">
        <f t="shared" si="31"/>
        <v>0</v>
      </c>
      <c r="F199" s="68">
        <f t="shared" si="32"/>
        <v>0</v>
      </c>
      <c r="G199" s="68">
        <f t="shared" si="33"/>
        <v>0</v>
      </c>
      <c r="H199" s="68">
        <f t="shared" si="34"/>
        <v>0</v>
      </c>
      <c r="I199" s="68">
        <f t="shared" si="35"/>
        <v>0</v>
      </c>
      <c r="J199" s="68">
        <f t="shared" si="36"/>
        <v>0</v>
      </c>
      <c r="K199" s="68">
        <f t="shared" ca="1" si="37"/>
        <v>9.5033943265260823E-3</v>
      </c>
      <c r="L199" s="68">
        <f t="shared" ca="1" si="38"/>
        <v>9.0314503725448129E-5</v>
      </c>
      <c r="M199" s="68">
        <f t="shared" ca="1" si="39"/>
        <v>224407693.60900924</v>
      </c>
      <c r="N199" s="68">
        <f t="shared" ca="1" si="40"/>
        <v>341609402.09708279</v>
      </c>
      <c r="O199" s="68">
        <f t="shared" ca="1" si="41"/>
        <v>23399922.014756124</v>
      </c>
      <c r="P199" s="31">
        <f t="shared" ca="1" si="42"/>
        <v>-9.5033943265260823E-3</v>
      </c>
    </row>
    <row r="200" spans="4:16" x14ac:dyDescent="0.2">
      <c r="D200" s="77">
        <f t="shared" si="30"/>
        <v>0</v>
      </c>
      <c r="E200" s="77">
        <f t="shared" si="31"/>
        <v>0</v>
      </c>
      <c r="F200" s="68">
        <f t="shared" si="32"/>
        <v>0</v>
      </c>
      <c r="G200" s="68">
        <f t="shared" si="33"/>
        <v>0</v>
      </c>
      <c r="H200" s="68">
        <f t="shared" si="34"/>
        <v>0</v>
      </c>
      <c r="I200" s="68">
        <f t="shared" si="35"/>
        <v>0</v>
      </c>
      <c r="J200" s="68">
        <f t="shared" si="36"/>
        <v>0</v>
      </c>
      <c r="K200" s="68">
        <f t="shared" ca="1" si="37"/>
        <v>9.5033943265260823E-3</v>
      </c>
      <c r="L200" s="68">
        <f t="shared" ca="1" si="38"/>
        <v>9.0314503725448129E-5</v>
      </c>
      <c r="M200" s="68">
        <f t="shared" ca="1" si="39"/>
        <v>224407693.60900924</v>
      </c>
      <c r="N200" s="68">
        <f t="shared" ca="1" si="40"/>
        <v>341609402.09708279</v>
      </c>
      <c r="O200" s="68">
        <f t="shared" ca="1" si="41"/>
        <v>23399922.014756124</v>
      </c>
      <c r="P200" s="31">
        <f t="shared" ca="1" si="42"/>
        <v>-9.5033943265260823E-3</v>
      </c>
    </row>
    <row r="201" spans="4:16" x14ac:dyDescent="0.2">
      <c r="D201" s="77">
        <f t="shared" si="30"/>
        <v>0</v>
      </c>
      <c r="E201" s="77">
        <f t="shared" si="31"/>
        <v>0</v>
      </c>
      <c r="F201" s="68">
        <f t="shared" si="32"/>
        <v>0</v>
      </c>
      <c r="G201" s="68">
        <f t="shared" si="33"/>
        <v>0</v>
      </c>
      <c r="H201" s="68">
        <f t="shared" si="34"/>
        <v>0</v>
      </c>
      <c r="I201" s="68">
        <f t="shared" si="35"/>
        <v>0</v>
      </c>
      <c r="J201" s="68">
        <f t="shared" si="36"/>
        <v>0</v>
      </c>
      <c r="K201" s="68">
        <f t="shared" ca="1" si="37"/>
        <v>9.5033943265260823E-3</v>
      </c>
      <c r="L201" s="68">
        <f t="shared" ca="1" si="38"/>
        <v>9.0314503725448129E-5</v>
      </c>
      <c r="M201" s="68">
        <f t="shared" ca="1" si="39"/>
        <v>224407693.60900924</v>
      </c>
      <c r="N201" s="68">
        <f t="shared" ca="1" si="40"/>
        <v>341609402.09708279</v>
      </c>
      <c r="O201" s="68">
        <f t="shared" ca="1" si="41"/>
        <v>23399922.014756124</v>
      </c>
      <c r="P201" s="31">
        <f t="shared" ca="1" si="42"/>
        <v>-9.5033943265260823E-3</v>
      </c>
    </row>
    <row r="202" spans="4:16" x14ac:dyDescent="0.2">
      <c r="D202" s="77">
        <f t="shared" si="30"/>
        <v>0</v>
      </c>
      <c r="E202" s="77">
        <f t="shared" si="31"/>
        <v>0</v>
      </c>
      <c r="F202" s="68">
        <f t="shared" si="32"/>
        <v>0</v>
      </c>
      <c r="G202" s="68">
        <f t="shared" si="33"/>
        <v>0</v>
      </c>
      <c r="H202" s="68">
        <f t="shared" si="34"/>
        <v>0</v>
      </c>
      <c r="I202" s="68">
        <f t="shared" si="35"/>
        <v>0</v>
      </c>
      <c r="J202" s="68">
        <f t="shared" si="36"/>
        <v>0</v>
      </c>
      <c r="K202" s="68">
        <f t="shared" ca="1" si="37"/>
        <v>9.5033943265260823E-3</v>
      </c>
      <c r="L202" s="68">
        <f t="shared" ca="1" si="38"/>
        <v>9.0314503725448129E-5</v>
      </c>
      <c r="M202" s="68">
        <f t="shared" ca="1" si="39"/>
        <v>224407693.60900924</v>
      </c>
      <c r="N202" s="68">
        <f t="shared" ca="1" si="40"/>
        <v>341609402.09708279</v>
      </c>
      <c r="O202" s="68">
        <f t="shared" ca="1" si="41"/>
        <v>23399922.014756124</v>
      </c>
      <c r="P202" s="31">
        <f t="shared" ca="1" si="42"/>
        <v>-9.5033943265260823E-3</v>
      </c>
    </row>
    <row r="203" spans="4:16" x14ac:dyDescent="0.2">
      <c r="D203" s="77">
        <f t="shared" si="30"/>
        <v>0</v>
      </c>
      <c r="E203" s="77">
        <f t="shared" si="31"/>
        <v>0</v>
      </c>
      <c r="F203" s="68">
        <f t="shared" si="32"/>
        <v>0</v>
      </c>
      <c r="G203" s="68">
        <f t="shared" si="33"/>
        <v>0</v>
      </c>
      <c r="H203" s="68">
        <f t="shared" si="34"/>
        <v>0</v>
      </c>
      <c r="I203" s="68">
        <f t="shared" si="35"/>
        <v>0</v>
      </c>
      <c r="J203" s="68">
        <f t="shared" si="36"/>
        <v>0</v>
      </c>
      <c r="K203" s="68">
        <f t="shared" ca="1" si="37"/>
        <v>9.5033943265260823E-3</v>
      </c>
      <c r="L203" s="68">
        <f t="shared" ca="1" si="38"/>
        <v>9.0314503725448129E-5</v>
      </c>
      <c r="M203" s="68">
        <f t="shared" ca="1" si="39"/>
        <v>224407693.60900924</v>
      </c>
      <c r="N203" s="68">
        <f t="shared" ca="1" si="40"/>
        <v>341609402.09708279</v>
      </c>
      <c r="O203" s="68">
        <f t="shared" ca="1" si="41"/>
        <v>23399922.014756124</v>
      </c>
      <c r="P203" s="31">
        <f t="shared" ca="1" si="42"/>
        <v>-9.5033943265260823E-3</v>
      </c>
    </row>
    <row r="204" spans="4:16" x14ac:dyDescent="0.2">
      <c r="D204" s="77">
        <f t="shared" si="30"/>
        <v>0</v>
      </c>
      <c r="E204" s="77">
        <f t="shared" si="31"/>
        <v>0</v>
      </c>
      <c r="F204" s="68">
        <f t="shared" si="32"/>
        <v>0</v>
      </c>
      <c r="G204" s="68">
        <f t="shared" si="33"/>
        <v>0</v>
      </c>
      <c r="H204" s="68">
        <f t="shared" si="34"/>
        <v>0</v>
      </c>
      <c r="I204" s="68">
        <f t="shared" si="35"/>
        <v>0</v>
      </c>
      <c r="J204" s="68">
        <f t="shared" si="36"/>
        <v>0</v>
      </c>
      <c r="K204" s="68">
        <f t="shared" ca="1" si="37"/>
        <v>9.5033943265260823E-3</v>
      </c>
      <c r="L204" s="68">
        <f t="shared" ca="1" si="38"/>
        <v>9.0314503725448129E-5</v>
      </c>
      <c r="M204" s="68">
        <f t="shared" ca="1" si="39"/>
        <v>224407693.60900924</v>
      </c>
      <c r="N204" s="68">
        <f t="shared" ca="1" si="40"/>
        <v>341609402.09708279</v>
      </c>
      <c r="O204" s="68">
        <f t="shared" ca="1" si="41"/>
        <v>23399922.014756124</v>
      </c>
      <c r="P204" s="31">
        <f t="shared" ca="1" si="42"/>
        <v>-9.5033943265260823E-3</v>
      </c>
    </row>
    <row r="205" spans="4:16" x14ac:dyDescent="0.2">
      <c r="D205" s="77">
        <f t="shared" si="30"/>
        <v>0</v>
      </c>
      <c r="E205" s="77">
        <f t="shared" si="31"/>
        <v>0</v>
      </c>
      <c r="F205" s="68">
        <f t="shared" si="32"/>
        <v>0</v>
      </c>
      <c r="G205" s="68">
        <f t="shared" si="33"/>
        <v>0</v>
      </c>
      <c r="H205" s="68">
        <f t="shared" si="34"/>
        <v>0</v>
      </c>
      <c r="I205" s="68">
        <f t="shared" si="35"/>
        <v>0</v>
      </c>
      <c r="J205" s="68">
        <f t="shared" si="36"/>
        <v>0</v>
      </c>
      <c r="K205" s="68">
        <f t="shared" ca="1" si="37"/>
        <v>9.5033943265260823E-3</v>
      </c>
      <c r="L205" s="68">
        <f t="shared" ca="1" si="38"/>
        <v>9.0314503725448129E-5</v>
      </c>
      <c r="M205" s="68">
        <f t="shared" ca="1" si="39"/>
        <v>224407693.60900924</v>
      </c>
      <c r="N205" s="68">
        <f t="shared" ca="1" si="40"/>
        <v>341609402.09708279</v>
      </c>
      <c r="O205" s="68">
        <f t="shared" ca="1" si="41"/>
        <v>23399922.014756124</v>
      </c>
      <c r="P205" s="31">
        <f t="shared" ca="1" si="42"/>
        <v>-9.5033943265260823E-3</v>
      </c>
    </row>
    <row r="206" spans="4:16" x14ac:dyDescent="0.2">
      <c r="D206" s="77">
        <f t="shared" si="30"/>
        <v>0</v>
      </c>
      <c r="E206" s="77">
        <f t="shared" si="31"/>
        <v>0</v>
      </c>
      <c r="F206" s="68">
        <f t="shared" si="32"/>
        <v>0</v>
      </c>
      <c r="G206" s="68">
        <f t="shared" si="33"/>
        <v>0</v>
      </c>
      <c r="H206" s="68">
        <f t="shared" si="34"/>
        <v>0</v>
      </c>
      <c r="I206" s="68">
        <f t="shared" si="35"/>
        <v>0</v>
      </c>
      <c r="J206" s="68">
        <f t="shared" si="36"/>
        <v>0</v>
      </c>
      <c r="K206" s="68">
        <f t="shared" ca="1" si="37"/>
        <v>9.5033943265260823E-3</v>
      </c>
      <c r="L206" s="68">
        <f t="shared" ca="1" si="38"/>
        <v>9.0314503725448129E-5</v>
      </c>
      <c r="M206" s="68">
        <f t="shared" ca="1" si="39"/>
        <v>224407693.60900924</v>
      </c>
      <c r="N206" s="68">
        <f t="shared" ca="1" si="40"/>
        <v>341609402.09708279</v>
      </c>
      <c r="O206" s="68">
        <f t="shared" ca="1" si="41"/>
        <v>23399922.014756124</v>
      </c>
      <c r="P206" s="31">
        <f t="shared" ca="1" si="42"/>
        <v>-9.5033943265260823E-3</v>
      </c>
    </row>
    <row r="207" spans="4:16" x14ac:dyDescent="0.2">
      <c r="D207" s="77">
        <f t="shared" si="30"/>
        <v>0</v>
      </c>
      <c r="E207" s="77">
        <f t="shared" si="31"/>
        <v>0</v>
      </c>
      <c r="F207" s="68">
        <f t="shared" si="32"/>
        <v>0</v>
      </c>
      <c r="G207" s="68">
        <f t="shared" si="33"/>
        <v>0</v>
      </c>
      <c r="H207" s="68">
        <f t="shared" si="34"/>
        <v>0</v>
      </c>
      <c r="I207" s="68">
        <f t="shared" si="35"/>
        <v>0</v>
      </c>
      <c r="J207" s="68">
        <f t="shared" si="36"/>
        <v>0</v>
      </c>
      <c r="K207" s="68">
        <f t="shared" ca="1" si="37"/>
        <v>9.5033943265260823E-3</v>
      </c>
      <c r="L207" s="68">
        <f t="shared" ca="1" si="38"/>
        <v>9.0314503725448129E-5</v>
      </c>
      <c r="M207" s="68">
        <f t="shared" ca="1" si="39"/>
        <v>224407693.60900924</v>
      </c>
      <c r="N207" s="68">
        <f t="shared" ca="1" si="40"/>
        <v>341609402.09708279</v>
      </c>
      <c r="O207" s="68">
        <f t="shared" ca="1" si="41"/>
        <v>23399922.014756124</v>
      </c>
      <c r="P207" s="31">
        <f t="shared" ca="1" si="42"/>
        <v>-9.5033943265260823E-3</v>
      </c>
    </row>
    <row r="208" spans="4:16" x14ac:dyDescent="0.2">
      <c r="D208" s="77">
        <f t="shared" si="30"/>
        <v>0</v>
      </c>
      <c r="E208" s="77">
        <f t="shared" si="31"/>
        <v>0</v>
      </c>
      <c r="F208" s="68">
        <f t="shared" si="32"/>
        <v>0</v>
      </c>
      <c r="G208" s="68">
        <f t="shared" si="33"/>
        <v>0</v>
      </c>
      <c r="H208" s="68">
        <f t="shared" si="34"/>
        <v>0</v>
      </c>
      <c r="I208" s="68">
        <f t="shared" si="35"/>
        <v>0</v>
      </c>
      <c r="J208" s="68">
        <f t="shared" si="36"/>
        <v>0</v>
      </c>
      <c r="K208" s="68">
        <f t="shared" ca="1" si="37"/>
        <v>9.5033943265260823E-3</v>
      </c>
      <c r="L208" s="68">
        <f t="shared" ca="1" si="38"/>
        <v>9.0314503725448129E-5</v>
      </c>
      <c r="M208" s="68">
        <f t="shared" ca="1" si="39"/>
        <v>224407693.60900924</v>
      </c>
      <c r="N208" s="68">
        <f t="shared" ca="1" si="40"/>
        <v>341609402.09708279</v>
      </c>
      <c r="O208" s="68">
        <f t="shared" ca="1" si="41"/>
        <v>23399922.014756124</v>
      </c>
      <c r="P208" s="31">
        <f t="shared" ca="1" si="42"/>
        <v>-9.5033943265260823E-3</v>
      </c>
    </row>
    <row r="209" spans="4:16" x14ac:dyDescent="0.2">
      <c r="D209" s="77">
        <f t="shared" si="30"/>
        <v>0</v>
      </c>
      <c r="E209" s="77">
        <f t="shared" si="31"/>
        <v>0</v>
      </c>
      <c r="F209" s="68">
        <f t="shared" si="32"/>
        <v>0</v>
      </c>
      <c r="G209" s="68">
        <f t="shared" si="33"/>
        <v>0</v>
      </c>
      <c r="H209" s="68">
        <f t="shared" si="34"/>
        <v>0</v>
      </c>
      <c r="I209" s="68">
        <f t="shared" si="35"/>
        <v>0</v>
      </c>
      <c r="J209" s="68">
        <f t="shared" si="36"/>
        <v>0</v>
      </c>
      <c r="K209" s="68">
        <f t="shared" ca="1" si="37"/>
        <v>9.5033943265260823E-3</v>
      </c>
      <c r="L209" s="68">
        <f t="shared" ca="1" si="38"/>
        <v>9.0314503725448129E-5</v>
      </c>
      <c r="M209" s="68">
        <f t="shared" ca="1" si="39"/>
        <v>224407693.60900924</v>
      </c>
      <c r="N209" s="68">
        <f t="shared" ca="1" si="40"/>
        <v>341609402.09708279</v>
      </c>
      <c r="O209" s="68">
        <f t="shared" ca="1" si="41"/>
        <v>23399922.014756124</v>
      </c>
      <c r="P209" s="31">
        <f t="shared" ca="1" si="42"/>
        <v>-9.5033943265260823E-3</v>
      </c>
    </row>
    <row r="210" spans="4:16" x14ac:dyDescent="0.2">
      <c r="D210" s="77">
        <f t="shared" si="30"/>
        <v>0</v>
      </c>
      <c r="E210" s="77">
        <f t="shared" si="31"/>
        <v>0</v>
      </c>
      <c r="F210" s="68">
        <f t="shared" si="32"/>
        <v>0</v>
      </c>
      <c r="G210" s="68">
        <f t="shared" si="33"/>
        <v>0</v>
      </c>
      <c r="H210" s="68">
        <f t="shared" si="34"/>
        <v>0</v>
      </c>
      <c r="I210" s="68">
        <f t="shared" si="35"/>
        <v>0</v>
      </c>
      <c r="J210" s="68">
        <f t="shared" si="36"/>
        <v>0</v>
      </c>
      <c r="K210" s="68">
        <f t="shared" ca="1" si="37"/>
        <v>9.5033943265260823E-3</v>
      </c>
      <c r="L210" s="68">
        <f t="shared" ca="1" si="38"/>
        <v>9.0314503725448129E-5</v>
      </c>
      <c r="M210" s="68">
        <f t="shared" ca="1" si="39"/>
        <v>224407693.60900924</v>
      </c>
      <c r="N210" s="68">
        <f t="shared" ca="1" si="40"/>
        <v>341609402.09708279</v>
      </c>
      <c r="O210" s="68">
        <f t="shared" ca="1" si="41"/>
        <v>23399922.014756124</v>
      </c>
      <c r="P210" s="31">
        <f t="shared" ca="1" si="42"/>
        <v>-9.5033943265260823E-3</v>
      </c>
    </row>
    <row r="211" spans="4:16" x14ac:dyDescent="0.2">
      <c r="D211" s="77">
        <f t="shared" si="30"/>
        <v>0</v>
      </c>
      <c r="E211" s="77">
        <f t="shared" si="31"/>
        <v>0</v>
      </c>
      <c r="F211" s="68">
        <f t="shared" si="32"/>
        <v>0</v>
      </c>
      <c r="G211" s="68">
        <f t="shared" si="33"/>
        <v>0</v>
      </c>
      <c r="H211" s="68">
        <f t="shared" si="34"/>
        <v>0</v>
      </c>
      <c r="I211" s="68">
        <f t="shared" si="35"/>
        <v>0</v>
      </c>
      <c r="J211" s="68">
        <f t="shared" si="36"/>
        <v>0</v>
      </c>
      <c r="K211" s="68">
        <f t="shared" ca="1" si="37"/>
        <v>9.5033943265260823E-3</v>
      </c>
      <c r="L211" s="68">
        <f t="shared" ca="1" si="38"/>
        <v>9.0314503725448129E-5</v>
      </c>
      <c r="M211" s="68">
        <f t="shared" ca="1" si="39"/>
        <v>224407693.60900924</v>
      </c>
      <c r="N211" s="68">
        <f t="shared" ca="1" si="40"/>
        <v>341609402.09708279</v>
      </c>
      <c r="O211" s="68">
        <f t="shared" ca="1" si="41"/>
        <v>23399922.014756124</v>
      </c>
      <c r="P211" s="31">
        <f t="shared" ca="1" si="42"/>
        <v>-9.5033943265260823E-3</v>
      </c>
    </row>
    <row r="212" spans="4:16" x14ac:dyDescent="0.2">
      <c r="D212" s="77">
        <f t="shared" ref="D212:D275" si="43">A212/A$18</f>
        <v>0</v>
      </c>
      <c r="E212" s="77">
        <f t="shared" ref="E212:E275" si="44">B212/B$18</f>
        <v>0</v>
      </c>
      <c r="F212" s="68">
        <f t="shared" ref="F212:F275" si="45">D212*D212</f>
        <v>0</v>
      </c>
      <c r="G212" s="68">
        <f t="shared" ref="G212:G275" si="46">D212*F212</f>
        <v>0</v>
      </c>
      <c r="H212" s="68">
        <f t="shared" ref="H212:H275" si="47">F212*F212</f>
        <v>0</v>
      </c>
      <c r="I212" s="68">
        <f t="shared" ref="I212:I275" si="48">E212*D212</f>
        <v>0</v>
      </c>
      <c r="J212" s="68">
        <f t="shared" ref="J212:J275" si="49">I212*D212</f>
        <v>0</v>
      </c>
      <c r="K212" s="68">
        <f t="shared" ref="K212:K275" ca="1" si="50">+E$4+E$5*D212+E$6*D212^2</f>
        <v>9.5033943265260823E-3</v>
      </c>
      <c r="L212" s="68">
        <f t="shared" ref="L212:L275" ca="1" si="51">+(K212-E212)^2</f>
        <v>9.0314503725448129E-5</v>
      </c>
      <c r="M212" s="68">
        <f t="shared" ref="M212:M275" ca="1" si="52">(M$1-M$2*D212+M$3*F212)^2</f>
        <v>224407693.60900924</v>
      </c>
      <c r="N212" s="68">
        <f t="shared" ref="N212:N275" ca="1" si="53">(-M$2+M$4*D212-M$5*F212)^2</f>
        <v>341609402.09708279</v>
      </c>
      <c r="O212" s="68">
        <f t="shared" ref="O212:O275" ca="1" si="54">+(M$3-D212*M$5+F212*M$6)^2</f>
        <v>23399922.014756124</v>
      </c>
      <c r="P212" s="31">
        <f t="shared" ref="P212:P275" ca="1" si="55">+E212-K212</f>
        <v>-9.5033943265260823E-3</v>
      </c>
    </row>
    <row r="213" spans="4:16" x14ac:dyDescent="0.2">
      <c r="D213" s="77">
        <f t="shared" si="43"/>
        <v>0</v>
      </c>
      <c r="E213" s="77">
        <f t="shared" si="44"/>
        <v>0</v>
      </c>
      <c r="F213" s="68">
        <f t="shared" si="45"/>
        <v>0</v>
      </c>
      <c r="G213" s="68">
        <f t="shared" si="46"/>
        <v>0</v>
      </c>
      <c r="H213" s="68">
        <f t="shared" si="47"/>
        <v>0</v>
      </c>
      <c r="I213" s="68">
        <f t="shared" si="48"/>
        <v>0</v>
      </c>
      <c r="J213" s="68">
        <f t="shared" si="49"/>
        <v>0</v>
      </c>
      <c r="K213" s="68">
        <f t="shared" ca="1" si="50"/>
        <v>9.5033943265260823E-3</v>
      </c>
      <c r="L213" s="68">
        <f t="shared" ca="1" si="51"/>
        <v>9.0314503725448129E-5</v>
      </c>
      <c r="M213" s="68">
        <f t="shared" ca="1" si="52"/>
        <v>224407693.60900924</v>
      </c>
      <c r="N213" s="68">
        <f t="shared" ca="1" si="53"/>
        <v>341609402.09708279</v>
      </c>
      <c r="O213" s="68">
        <f t="shared" ca="1" si="54"/>
        <v>23399922.014756124</v>
      </c>
      <c r="P213" s="31">
        <f t="shared" ca="1" si="55"/>
        <v>-9.5033943265260823E-3</v>
      </c>
    </row>
    <row r="214" spans="4:16" x14ac:dyDescent="0.2">
      <c r="D214" s="77">
        <f t="shared" si="43"/>
        <v>0</v>
      </c>
      <c r="E214" s="77">
        <f t="shared" si="44"/>
        <v>0</v>
      </c>
      <c r="F214" s="68">
        <f t="shared" si="45"/>
        <v>0</v>
      </c>
      <c r="G214" s="68">
        <f t="shared" si="46"/>
        <v>0</v>
      </c>
      <c r="H214" s="68">
        <f t="shared" si="47"/>
        <v>0</v>
      </c>
      <c r="I214" s="68">
        <f t="shared" si="48"/>
        <v>0</v>
      </c>
      <c r="J214" s="68">
        <f t="shared" si="49"/>
        <v>0</v>
      </c>
      <c r="K214" s="68">
        <f t="shared" ca="1" si="50"/>
        <v>9.5033943265260823E-3</v>
      </c>
      <c r="L214" s="68">
        <f t="shared" ca="1" si="51"/>
        <v>9.0314503725448129E-5</v>
      </c>
      <c r="M214" s="68">
        <f t="shared" ca="1" si="52"/>
        <v>224407693.60900924</v>
      </c>
      <c r="N214" s="68">
        <f t="shared" ca="1" si="53"/>
        <v>341609402.09708279</v>
      </c>
      <c r="O214" s="68">
        <f t="shared" ca="1" si="54"/>
        <v>23399922.014756124</v>
      </c>
      <c r="P214" s="31">
        <f t="shared" ca="1" si="55"/>
        <v>-9.5033943265260823E-3</v>
      </c>
    </row>
    <row r="215" spans="4:16" x14ac:dyDescent="0.2">
      <c r="D215" s="77">
        <f t="shared" si="43"/>
        <v>0</v>
      </c>
      <c r="E215" s="77">
        <f t="shared" si="44"/>
        <v>0</v>
      </c>
      <c r="F215" s="68">
        <f t="shared" si="45"/>
        <v>0</v>
      </c>
      <c r="G215" s="68">
        <f t="shared" si="46"/>
        <v>0</v>
      </c>
      <c r="H215" s="68">
        <f t="shared" si="47"/>
        <v>0</v>
      </c>
      <c r="I215" s="68">
        <f t="shared" si="48"/>
        <v>0</v>
      </c>
      <c r="J215" s="68">
        <f t="shared" si="49"/>
        <v>0</v>
      </c>
      <c r="K215" s="68">
        <f t="shared" ca="1" si="50"/>
        <v>9.5033943265260823E-3</v>
      </c>
      <c r="L215" s="68">
        <f t="shared" ca="1" si="51"/>
        <v>9.0314503725448129E-5</v>
      </c>
      <c r="M215" s="68">
        <f t="shared" ca="1" si="52"/>
        <v>224407693.60900924</v>
      </c>
      <c r="N215" s="68">
        <f t="shared" ca="1" si="53"/>
        <v>341609402.09708279</v>
      </c>
      <c r="O215" s="68">
        <f t="shared" ca="1" si="54"/>
        <v>23399922.014756124</v>
      </c>
      <c r="P215" s="31">
        <f t="shared" ca="1" si="55"/>
        <v>-9.5033943265260823E-3</v>
      </c>
    </row>
    <row r="216" spans="4:16" x14ac:dyDescent="0.2">
      <c r="D216" s="77">
        <f t="shared" si="43"/>
        <v>0</v>
      </c>
      <c r="E216" s="77">
        <f t="shared" si="44"/>
        <v>0</v>
      </c>
      <c r="F216" s="68">
        <f t="shared" si="45"/>
        <v>0</v>
      </c>
      <c r="G216" s="68">
        <f t="shared" si="46"/>
        <v>0</v>
      </c>
      <c r="H216" s="68">
        <f t="shared" si="47"/>
        <v>0</v>
      </c>
      <c r="I216" s="68">
        <f t="shared" si="48"/>
        <v>0</v>
      </c>
      <c r="J216" s="68">
        <f t="shared" si="49"/>
        <v>0</v>
      </c>
      <c r="K216" s="68">
        <f t="shared" ca="1" si="50"/>
        <v>9.5033943265260823E-3</v>
      </c>
      <c r="L216" s="68">
        <f t="shared" ca="1" si="51"/>
        <v>9.0314503725448129E-5</v>
      </c>
      <c r="M216" s="68">
        <f t="shared" ca="1" si="52"/>
        <v>224407693.60900924</v>
      </c>
      <c r="N216" s="68">
        <f t="shared" ca="1" si="53"/>
        <v>341609402.09708279</v>
      </c>
      <c r="O216" s="68">
        <f t="shared" ca="1" si="54"/>
        <v>23399922.014756124</v>
      </c>
      <c r="P216" s="31">
        <f t="shared" ca="1" si="55"/>
        <v>-9.5033943265260823E-3</v>
      </c>
    </row>
    <row r="217" spans="4:16" x14ac:dyDescent="0.2">
      <c r="D217" s="77">
        <f t="shared" si="43"/>
        <v>0</v>
      </c>
      <c r="E217" s="77">
        <f t="shared" si="44"/>
        <v>0</v>
      </c>
      <c r="F217" s="68">
        <f t="shared" si="45"/>
        <v>0</v>
      </c>
      <c r="G217" s="68">
        <f t="shared" si="46"/>
        <v>0</v>
      </c>
      <c r="H217" s="68">
        <f t="shared" si="47"/>
        <v>0</v>
      </c>
      <c r="I217" s="68">
        <f t="shared" si="48"/>
        <v>0</v>
      </c>
      <c r="J217" s="68">
        <f t="shared" si="49"/>
        <v>0</v>
      </c>
      <c r="K217" s="68">
        <f t="shared" ca="1" si="50"/>
        <v>9.5033943265260823E-3</v>
      </c>
      <c r="L217" s="68">
        <f t="shared" ca="1" si="51"/>
        <v>9.0314503725448129E-5</v>
      </c>
      <c r="M217" s="68">
        <f t="shared" ca="1" si="52"/>
        <v>224407693.60900924</v>
      </c>
      <c r="N217" s="68">
        <f t="shared" ca="1" si="53"/>
        <v>341609402.09708279</v>
      </c>
      <c r="O217" s="68">
        <f t="shared" ca="1" si="54"/>
        <v>23399922.014756124</v>
      </c>
      <c r="P217" s="31">
        <f t="shared" ca="1" si="55"/>
        <v>-9.5033943265260823E-3</v>
      </c>
    </row>
    <row r="218" spans="4:16" x14ac:dyDescent="0.2">
      <c r="D218" s="77">
        <f t="shared" si="43"/>
        <v>0</v>
      </c>
      <c r="E218" s="77">
        <f t="shared" si="44"/>
        <v>0</v>
      </c>
      <c r="F218" s="68">
        <f t="shared" si="45"/>
        <v>0</v>
      </c>
      <c r="G218" s="68">
        <f t="shared" si="46"/>
        <v>0</v>
      </c>
      <c r="H218" s="68">
        <f t="shared" si="47"/>
        <v>0</v>
      </c>
      <c r="I218" s="68">
        <f t="shared" si="48"/>
        <v>0</v>
      </c>
      <c r="J218" s="68">
        <f t="shared" si="49"/>
        <v>0</v>
      </c>
      <c r="K218" s="68">
        <f t="shared" ca="1" si="50"/>
        <v>9.5033943265260823E-3</v>
      </c>
      <c r="L218" s="68">
        <f t="shared" ca="1" si="51"/>
        <v>9.0314503725448129E-5</v>
      </c>
      <c r="M218" s="68">
        <f t="shared" ca="1" si="52"/>
        <v>224407693.60900924</v>
      </c>
      <c r="N218" s="68">
        <f t="shared" ca="1" si="53"/>
        <v>341609402.09708279</v>
      </c>
      <c r="O218" s="68">
        <f t="shared" ca="1" si="54"/>
        <v>23399922.014756124</v>
      </c>
      <c r="P218" s="31">
        <f t="shared" ca="1" si="55"/>
        <v>-9.5033943265260823E-3</v>
      </c>
    </row>
    <row r="219" spans="4:16" x14ac:dyDescent="0.2">
      <c r="D219" s="77">
        <f t="shared" si="43"/>
        <v>0</v>
      </c>
      <c r="E219" s="77">
        <f t="shared" si="44"/>
        <v>0</v>
      </c>
      <c r="F219" s="68">
        <f t="shared" si="45"/>
        <v>0</v>
      </c>
      <c r="G219" s="68">
        <f t="shared" si="46"/>
        <v>0</v>
      </c>
      <c r="H219" s="68">
        <f t="shared" si="47"/>
        <v>0</v>
      </c>
      <c r="I219" s="68">
        <f t="shared" si="48"/>
        <v>0</v>
      </c>
      <c r="J219" s="68">
        <f t="shared" si="49"/>
        <v>0</v>
      </c>
      <c r="K219" s="68">
        <f t="shared" ca="1" si="50"/>
        <v>9.5033943265260823E-3</v>
      </c>
      <c r="L219" s="68">
        <f t="shared" ca="1" si="51"/>
        <v>9.0314503725448129E-5</v>
      </c>
      <c r="M219" s="68">
        <f t="shared" ca="1" si="52"/>
        <v>224407693.60900924</v>
      </c>
      <c r="N219" s="68">
        <f t="shared" ca="1" si="53"/>
        <v>341609402.09708279</v>
      </c>
      <c r="O219" s="68">
        <f t="shared" ca="1" si="54"/>
        <v>23399922.014756124</v>
      </c>
      <c r="P219" s="31">
        <f t="shared" ca="1" si="55"/>
        <v>-9.5033943265260823E-3</v>
      </c>
    </row>
    <row r="220" spans="4:16" x14ac:dyDescent="0.2">
      <c r="D220" s="77">
        <f t="shared" si="43"/>
        <v>0</v>
      </c>
      <c r="E220" s="77">
        <f t="shared" si="44"/>
        <v>0</v>
      </c>
      <c r="F220" s="68">
        <f t="shared" si="45"/>
        <v>0</v>
      </c>
      <c r="G220" s="68">
        <f t="shared" si="46"/>
        <v>0</v>
      </c>
      <c r="H220" s="68">
        <f t="shared" si="47"/>
        <v>0</v>
      </c>
      <c r="I220" s="68">
        <f t="shared" si="48"/>
        <v>0</v>
      </c>
      <c r="J220" s="68">
        <f t="shared" si="49"/>
        <v>0</v>
      </c>
      <c r="K220" s="68">
        <f t="shared" ca="1" si="50"/>
        <v>9.5033943265260823E-3</v>
      </c>
      <c r="L220" s="68">
        <f t="shared" ca="1" si="51"/>
        <v>9.0314503725448129E-5</v>
      </c>
      <c r="M220" s="68">
        <f t="shared" ca="1" si="52"/>
        <v>224407693.60900924</v>
      </c>
      <c r="N220" s="68">
        <f t="shared" ca="1" si="53"/>
        <v>341609402.09708279</v>
      </c>
      <c r="O220" s="68">
        <f t="shared" ca="1" si="54"/>
        <v>23399922.014756124</v>
      </c>
      <c r="P220" s="31">
        <f t="shared" ca="1" si="55"/>
        <v>-9.5033943265260823E-3</v>
      </c>
    </row>
    <row r="221" spans="4:16" x14ac:dyDescent="0.2">
      <c r="D221" s="77">
        <f t="shared" si="43"/>
        <v>0</v>
      </c>
      <c r="E221" s="77">
        <f t="shared" si="44"/>
        <v>0</v>
      </c>
      <c r="F221" s="68">
        <f t="shared" si="45"/>
        <v>0</v>
      </c>
      <c r="G221" s="68">
        <f t="shared" si="46"/>
        <v>0</v>
      </c>
      <c r="H221" s="68">
        <f t="shared" si="47"/>
        <v>0</v>
      </c>
      <c r="I221" s="68">
        <f t="shared" si="48"/>
        <v>0</v>
      </c>
      <c r="J221" s="68">
        <f t="shared" si="49"/>
        <v>0</v>
      </c>
      <c r="K221" s="68">
        <f t="shared" ca="1" si="50"/>
        <v>9.5033943265260823E-3</v>
      </c>
      <c r="L221" s="68">
        <f t="shared" ca="1" si="51"/>
        <v>9.0314503725448129E-5</v>
      </c>
      <c r="M221" s="68">
        <f t="shared" ca="1" si="52"/>
        <v>224407693.60900924</v>
      </c>
      <c r="N221" s="68">
        <f t="shared" ca="1" si="53"/>
        <v>341609402.09708279</v>
      </c>
      <c r="O221" s="68">
        <f t="shared" ca="1" si="54"/>
        <v>23399922.014756124</v>
      </c>
      <c r="P221" s="31">
        <f t="shared" ca="1" si="55"/>
        <v>-9.5033943265260823E-3</v>
      </c>
    </row>
    <row r="222" spans="4:16" x14ac:dyDescent="0.2">
      <c r="D222" s="77">
        <f t="shared" si="43"/>
        <v>0</v>
      </c>
      <c r="E222" s="77">
        <f t="shared" si="44"/>
        <v>0</v>
      </c>
      <c r="F222" s="68">
        <f t="shared" si="45"/>
        <v>0</v>
      </c>
      <c r="G222" s="68">
        <f t="shared" si="46"/>
        <v>0</v>
      </c>
      <c r="H222" s="68">
        <f t="shared" si="47"/>
        <v>0</v>
      </c>
      <c r="I222" s="68">
        <f t="shared" si="48"/>
        <v>0</v>
      </c>
      <c r="J222" s="68">
        <f t="shared" si="49"/>
        <v>0</v>
      </c>
      <c r="K222" s="68">
        <f t="shared" ca="1" si="50"/>
        <v>9.5033943265260823E-3</v>
      </c>
      <c r="L222" s="68">
        <f t="shared" ca="1" si="51"/>
        <v>9.0314503725448129E-5</v>
      </c>
      <c r="M222" s="68">
        <f t="shared" ca="1" si="52"/>
        <v>224407693.60900924</v>
      </c>
      <c r="N222" s="68">
        <f t="shared" ca="1" si="53"/>
        <v>341609402.09708279</v>
      </c>
      <c r="O222" s="68">
        <f t="shared" ca="1" si="54"/>
        <v>23399922.014756124</v>
      </c>
      <c r="P222" s="31">
        <f t="shared" ca="1" si="55"/>
        <v>-9.5033943265260823E-3</v>
      </c>
    </row>
    <row r="223" spans="4:16" x14ac:dyDescent="0.2">
      <c r="D223" s="77">
        <f t="shared" si="43"/>
        <v>0</v>
      </c>
      <c r="E223" s="77">
        <f t="shared" si="44"/>
        <v>0</v>
      </c>
      <c r="F223" s="68">
        <f t="shared" si="45"/>
        <v>0</v>
      </c>
      <c r="G223" s="68">
        <f t="shared" si="46"/>
        <v>0</v>
      </c>
      <c r="H223" s="68">
        <f t="shared" si="47"/>
        <v>0</v>
      </c>
      <c r="I223" s="68">
        <f t="shared" si="48"/>
        <v>0</v>
      </c>
      <c r="J223" s="68">
        <f t="shared" si="49"/>
        <v>0</v>
      </c>
      <c r="K223" s="68">
        <f t="shared" ca="1" si="50"/>
        <v>9.5033943265260823E-3</v>
      </c>
      <c r="L223" s="68">
        <f t="shared" ca="1" si="51"/>
        <v>9.0314503725448129E-5</v>
      </c>
      <c r="M223" s="68">
        <f t="shared" ca="1" si="52"/>
        <v>224407693.60900924</v>
      </c>
      <c r="N223" s="68">
        <f t="shared" ca="1" si="53"/>
        <v>341609402.09708279</v>
      </c>
      <c r="O223" s="68">
        <f t="shared" ca="1" si="54"/>
        <v>23399922.014756124</v>
      </c>
      <c r="P223" s="31">
        <f t="shared" ca="1" si="55"/>
        <v>-9.5033943265260823E-3</v>
      </c>
    </row>
    <row r="224" spans="4:16" x14ac:dyDescent="0.2">
      <c r="D224" s="77">
        <f t="shared" si="43"/>
        <v>0</v>
      </c>
      <c r="E224" s="77">
        <f t="shared" si="44"/>
        <v>0</v>
      </c>
      <c r="F224" s="68">
        <f t="shared" si="45"/>
        <v>0</v>
      </c>
      <c r="G224" s="68">
        <f t="shared" si="46"/>
        <v>0</v>
      </c>
      <c r="H224" s="68">
        <f t="shared" si="47"/>
        <v>0</v>
      </c>
      <c r="I224" s="68">
        <f t="shared" si="48"/>
        <v>0</v>
      </c>
      <c r="J224" s="68">
        <f t="shared" si="49"/>
        <v>0</v>
      </c>
      <c r="K224" s="68">
        <f t="shared" ca="1" si="50"/>
        <v>9.5033943265260823E-3</v>
      </c>
      <c r="L224" s="68">
        <f t="shared" ca="1" si="51"/>
        <v>9.0314503725448129E-5</v>
      </c>
      <c r="M224" s="68">
        <f t="shared" ca="1" si="52"/>
        <v>224407693.60900924</v>
      </c>
      <c r="N224" s="68">
        <f t="shared" ca="1" si="53"/>
        <v>341609402.09708279</v>
      </c>
      <c r="O224" s="68">
        <f t="shared" ca="1" si="54"/>
        <v>23399922.014756124</v>
      </c>
      <c r="P224" s="31">
        <f t="shared" ca="1" si="55"/>
        <v>-9.5033943265260823E-3</v>
      </c>
    </row>
    <row r="225" spans="4:16" x14ac:dyDescent="0.2">
      <c r="D225" s="77">
        <f t="shared" si="43"/>
        <v>0</v>
      </c>
      <c r="E225" s="77">
        <f t="shared" si="44"/>
        <v>0</v>
      </c>
      <c r="F225" s="68">
        <f t="shared" si="45"/>
        <v>0</v>
      </c>
      <c r="G225" s="68">
        <f t="shared" si="46"/>
        <v>0</v>
      </c>
      <c r="H225" s="68">
        <f t="shared" si="47"/>
        <v>0</v>
      </c>
      <c r="I225" s="68">
        <f t="shared" si="48"/>
        <v>0</v>
      </c>
      <c r="J225" s="68">
        <f t="shared" si="49"/>
        <v>0</v>
      </c>
      <c r="K225" s="68">
        <f t="shared" ca="1" si="50"/>
        <v>9.5033943265260823E-3</v>
      </c>
      <c r="L225" s="68">
        <f t="shared" ca="1" si="51"/>
        <v>9.0314503725448129E-5</v>
      </c>
      <c r="M225" s="68">
        <f t="shared" ca="1" si="52"/>
        <v>224407693.60900924</v>
      </c>
      <c r="N225" s="68">
        <f t="shared" ca="1" si="53"/>
        <v>341609402.09708279</v>
      </c>
      <c r="O225" s="68">
        <f t="shared" ca="1" si="54"/>
        <v>23399922.014756124</v>
      </c>
      <c r="P225" s="31">
        <f t="shared" ca="1" si="55"/>
        <v>-9.5033943265260823E-3</v>
      </c>
    </row>
    <row r="226" spans="4:16" x14ac:dyDescent="0.2">
      <c r="D226" s="77">
        <f t="shared" si="43"/>
        <v>0</v>
      </c>
      <c r="E226" s="77">
        <f t="shared" si="44"/>
        <v>0</v>
      </c>
      <c r="F226" s="68">
        <f t="shared" si="45"/>
        <v>0</v>
      </c>
      <c r="G226" s="68">
        <f t="shared" si="46"/>
        <v>0</v>
      </c>
      <c r="H226" s="68">
        <f t="shared" si="47"/>
        <v>0</v>
      </c>
      <c r="I226" s="68">
        <f t="shared" si="48"/>
        <v>0</v>
      </c>
      <c r="J226" s="68">
        <f t="shared" si="49"/>
        <v>0</v>
      </c>
      <c r="K226" s="68">
        <f t="shared" ca="1" si="50"/>
        <v>9.5033943265260823E-3</v>
      </c>
      <c r="L226" s="68">
        <f t="shared" ca="1" si="51"/>
        <v>9.0314503725448129E-5</v>
      </c>
      <c r="M226" s="68">
        <f t="shared" ca="1" si="52"/>
        <v>224407693.60900924</v>
      </c>
      <c r="N226" s="68">
        <f t="shared" ca="1" si="53"/>
        <v>341609402.09708279</v>
      </c>
      <c r="O226" s="68">
        <f t="shared" ca="1" si="54"/>
        <v>23399922.014756124</v>
      </c>
      <c r="P226" s="31">
        <f t="shared" ca="1" si="55"/>
        <v>-9.5033943265260823E-3</v>
      </c>
    </row>
    <row r="227" spans="4:16" x14ac:dyDescent="0.2">
      <c r="D227" s="77">
        <f t="shared" si="43"/>
        <v>0</v>
      </c>
      <c r="E227" s="77">
        <f t="shared" si="44"/>
        <v>0</v>
      </c>
      <c r="F227" s="68">
        <f t="shared" si="45"/>
        <v>0</v>
      </c>
      <c r="G227" s="68">
        <f t="shared" si="46"/>
        <v>0</v>
      </c>
      <c r="H227" s="68">
        <f t="shared" si="47"/>
        <v>0</v>
      </c>
      <c r="I227" s="68">
        <f t="shared" si="48"/>
        <v>0</v>
      </c>
      <c r="J227" s="68">
        <f t="shared" si="49"/>
        <v>0</v>
      </c>
      <c r="K227" s="68">
        <f t="shared" ca="1" si="50"/>
        <v>9.5033943265260823E-3</v>
      </c>
      <c r="L227" s="68">
        <f t="shared" ca="1" si="51"/>
        <v>9.0314503725448129E-5</v>
      </c>
      <c r="M227" s="68">
        <f t="shared" ca="1" si="52"/>
        <v>224407693.60900924</v>
      </c>
      <c r="N227" s="68">
        <f t="shared" ca="1" si="53"/>
        <v>341609402.09708279</v>
      </c>
      <c r="O227" s="68">
        <f t="shared" ca="1" si="54"/>
        <v>23399922.014756124</v>
      </c>
      <c r="P227" s="31">
        <f t="shared" ca="1" si="55"/>
        <v>-9.5033943265260823E-3</v>
      </c>
    </row>
    <row r="228" spans="4:16" x14ac:dyDescent="0.2">
      <c r="D228" s="77">
        <f t="shared" si="43"/>
        <v>0</v>
      </c>
      <c r="E228" s="77">
        <f t="shared" si="44"/>
        <v>0</v>
      </c>
      <c r="F228" s="68">
        <f t="shared" si="45"/>
        <v>0</v>
      </c>
      <c r="G228" s="68">
        <f t="shared" si="46"/>
        <v>0</v>
      </c>
      <c r="H228" s="68">
        <f t="shared" si="47"/>
        <v>0</v>
      </c>
      <c r="I228" s="68">
        <f t="shared" si="48"/>
        <v>0</v>
      </c>
      <c r="J228" s="68">
        <f t="shared" si="49"/>
        <v>0</v>
      </c>
      <c r="K228" s="68">
        <f t="shared" ca="1" si="50"/>
        <v>9.5033943265260823E-3</v>
      </c>
      <c r="L228" s="68">
        <f t="shared" ca="1" si="51"/>
        <v>9.0314503725448129E-5</v>
      </c>
      <c r="M228" s="68">
        <f t="shared" ca="1" si="52"/>
        <v>224407693.60900924</v>
      </c>
      <c r="N228" s="68">
        <f t="shared" ca="1" si="53"/>
        <v>341609402.09708279</v>
      </c>
      <c r="O228" s="68">
        <f t="shared" ca="1" si="54"/>
        <v>23399922.014756124</v>
      </c>
      <c r="P228" s="31">
        <f t="shared" ca="1" si="55"/>
        <v>-9.5033943265260823E-3</v>
      </c>
    </row>
    <row r="229" spans="4:16" x14ac:dyDescent="0.2">
      <c r="D229" s="77">
        <f t="shared" si="43"/>
        <v>0</v>
      </c>
      <c r="E229" s="77">
        <f t="shared" si="44"/>
        <v>0</v>
      </c>
      <c r="F229" s="68">
        <f t="shared" si="45"/>
        <v>0</v>
      </c>
      <c r="G229" s="68">
        <f t="shared" si="46"/>
        <v>0</v>
      </c>
      <c r="H229" s="68">
        <f t="shared" si="47"/>
        <v>0</v>
      </c>
      <c r="I229" s="68">
        <f t="shared" si="48"/>
        <v>0</v>
      </c>
      <c r="J229" s="68">
        <f t="shared" si="49"/>
        <v>0</v>
      </c>
      <c r="K229" s="68">
        <f t="shared" ca="1" si="50"/>
        <v>9.5033943265260823E-3</v>
      </c>
      <c r="L229" s="68">
        <f t="shared" ca="1" si="51"/>
        <v>9.0314503725448129E-5</v>
      </c>
      <c r="M229" s="68">
        <f t="shared" ca="1" si="52"/>
        <v>224407693.60900924</v>
      </c>
      <c r="N229" s="68">
        <f t="shared" ca="1" si="53"/>
        <v>341609402.09708279</v>
      </c>
      <c r="O229" s="68">
        <f t="shared" ca="1" si="54"/>
        <v>23399922.014756124</v>
      </c>
      <c r="P229" s="31">
        <f t="shared" ca="1" si="55"/>
        <v>-9.5033943265260823E-3</v>
      </c>
    </row>
    <row r="230" spans="4:16" x14ac:dyDescent="0.2">
      <c r="D230" s="77">
        <f t="shared" si="43"/>
        <v>0</v>
      </c>
      <c r="E230" s="77">
        <f t="shared" si="44"/>
        <v>0</v>
      </c>
      <c r="F230" s="68">
        <f t="shared" si="45"/>
        <v>0</v>
      </c>
      <c r="G230" s="68">
        <f t="shared" si="46"/>
        <v>0</v>
      </c>
      <c r="H230" s="68">
        <f t="shared" si="47"/>
        <v>0</v>
      </c>
      <c r="I230" s="68">
        <f t="shared" si="48"/>
        <v>0</v>
      </c>
      <c r="J230" s="68">
        <f t="shared" si="49"/>
        <v>0</v>
      </c>
      <c r="K230" s="68">
        <f t="shared" ca="1" si="50"/>
        <v>9.5033943265260823E-3</v>
      </c>
      <c r="L230" s="68">
        <f t="shared" ca="1" si="51"/>
        <v>9.0314503725448129E-5</v>
      </c>
      <c r="M230" s="68">
        <f t="shared" ca="1" si="52"/>
        <v>224407693.60900924</v>
      </c>
      <c r="N230" s="68">
        <f t="shared" ca="1" si="53"/>
        <v>341609402.09708279</v>
      </c>
      <c r="O230" s="68">
        <f t="shared" ca="1" si="54"/>
        <v>23399922.014756124</v>
      </c>
      <c r="P230" s="31">
        <f t="shared" ca="1" si="55"/>
        <v>-9.5033943265260823E-3</v>
      </c>
    </row>
    <row r="231" spans="4:16" x14ac:dyDescent="0.2">
      <c r="D231" s="77">
        <f t="shared" si="43"/>
        <v>0</v>
      </c>
      <c r="E231" s="77">
        <f t="shared" si="44"/>
        <v>0</v>
      </c>
      <c r="F231" s="68">
        <f t="shared" si="45"/>
        <v>0</v>
      </c>
      <c r="G231" s="68">
        <f t="shared" si="46"/>
        <v>0</v>
      </c>
      <c r="H231" s="68">
        <f t="shared" si="47"/>
        <v>0</v>
      </c>
      <c r="I231" s="68">
        <f t="shared" si="48"/>
        <v>0</v>
      </c>
      <c r="J231" s="68">
        <f t="shared" si="49"/>
        <v>0</v>
      </c>
      <c r="K231" s="68">
        <f t="shared" ca="1" si="50"/>
        <v>9.5033943265260823E-3</v>
      </c>
      <c r="L231" s="68">
        <f t="shared" ca="1" si="51"/>
        <v>9.0314503725448129E-5</v>
      </c>
      <c r="M231" s="68">
        <f t="shared" ca="1" si="52"/>
        <v>224407693.60900924</v>
      </c>
      <c r="N231" s="68">
        <f t="shared" ca="1" si="53"/>
        <v>341609402.09708279</v>
      </c>
      <c r="O231" s="68">
        <f t="shared" ca="1" si="54"/>
        <v>23399922.014756124</v>
      </c>
      <c r="P231" s="31">
        <f t="shared" ca="1" si="55"/>
        <v>-9.5033943265260823E-3</v>
      </c>
    </row>
    <row r="232" spans="4:16" x14ac:dyDescent="0.2">
      <c r="D232" s="77">
        <f t="shared" si="43"/>
        <v>0</v>
      </c>
      <c r="E232" s="77">
        <f t="shared" si="44"/>
        <v>0</v>
      </c>
      <c r="F232" s="68">
        <f t="shared" si="45"/>
        <v>0</v>
      </c>
      <c r="G232" s="68">
        <f t="shared" si="46"/>
        <v>0</v>
      </c>
      <c r="H232" s="68">
        <f t="shared" si="47"/>
        <v>0</v>
      </c>
      <c r="I232" s="68">
        <f t="shared" si="48"/>
        <v>0</v>
      </c>
      <c r="J232" s="68">
        <f t="shared" si="49"/>
        <v>0</v>
      </c>
      <c r="K232" s="68">
        <f t="shared" ca="1" si="50"/>
        <v>9.5033943265260823E-3</v>
      </c>
      <c r="L232" s="68">
        <f t="shared" ca="1" si="51"/>
        <v>9.0314503725448129E-5</v>
      </c>
      <c r="M232" s="68">
        <f t="shared" ca="1" si="52"/>
        <v>224407693.60900924</v>
      </c>
      <c r="N232" s="68">
        <f t="shared" ca="1" si="53"/>
        <v>341609402.09708279</v>
      </c>
      <c r="O232" s="68">
        <f t="shared" ca="1" si="54"/>
        <v>23399922.014756124</v>
      </c>
      <c r="P232" s="31">
        <f t="shared" ca="1" si="55"/>
        <v>-9.5033943265260823E-3</v>
      </c>
    </row>
    <row r="233" spans="4:16" x14ac:dyDescent="0.2">
      <c r="D233" s="77">
        <f t="shared" si="43"/>
        <v>0</v>
      </c>
      <c r="E233" s="77">
        <f t="shared" si="44"/>
        <v>0</v>
      </c>
      <c r="F233" s="68">
        <f t="shared" si="45"/>
        <v>0</v>
      </c>
      <c r="G233" s="68">
        <f t="shared" si="46"/>
        <v>0</v>
      </c>
      <c r="H233" s="68">
        <f t="shared" si="47"/>
        <v>0</v>
      </c>
      <c r="I233" s="68">
        <f t="shared" si="48"/>
        <v>0</v>
      </c>
      <c r="J233" s="68">
        <f t="shared" si="49"/>
        <v>0</v>
      </c>
      <c r="K233" s="68">
        <f t="shared" ca="1" si="50"/>
        <v>9.5033943265260823E-3</v>
      </c>
      <c r="L233" s="68">
        <f t="shared" ca="1" si="51"/>
        <v>9.0314503725448129E-5</v>
      </c>
      <c r="M233" s="68">
        <f t="shared" ca="1" si="52"/>
        <v>224407693.60900924</v>
      </c>
      <c r="N233" s="68">
        <f t="shared" ca="1" si="53"/>
        <v>341609402.09708279</v>
      </c>
      <c r="O233" s="68">
        <f t="shared" ca="1" si="54"/>
        <v>23399922.014756124</v>
      </c>
      <c r="P233" s="31">
        <f t="shared" ca="1" si="55"/>
        <v>-9.5033943265260823E-3</v>
      </c>
    </row>
    <row r="234" spans="4:16" x14ac:dyDescent="0.2">
      <c r="D234" s="77">
        <f t="shared" si="43"/>
        <v>0</v>
      </c>
      <c r="E234" s="77">
        <f t="shared" si="44"/>
        <v>0</v>
      </c>
      <c r="F234" s="68">
        <f t="shared" si="45"/>
        <v>0</v>
      </c>
      <c r="G234" s="68">
        <f t="shared" si="46"/>
        <v>0</v>
      </c>
      <c r="H234" s="68">
        <f t="shared" si="47"/>
        <v>0</v>
      </c>
      <c r="I234" s="68">
        <f t="shared" si="48"/>
        <v>0</v>
      </c>
      <c r="J234" s="68">
        <f t="shared" si="49"/>
        <v>0</v>
      </c>
      <c r="K234" s="68">
        <f t="shared" ca="1" si="50"/>
        <v>9.5033943265260823E-3</v>
      </c>
      <c r="L234" s="68">
        <f t="shared" ca="1" si="51"/>
        <v>9.0314503725448129E-5</v>
      </c>
      <c r="M234" s="68">
        <f t="shared" ca="1" si="52"/>
        <v>224407693.60900924</v>
      </c>
      <c r="N234" s="68">
        <f t="shared" ca="1" si="53"/>
        <v>341609402.09708279</v>
      </c>
      <c r="O234" s="68">
        <f t="shared" ca="1" si="54"/>
        <v>23399922.014756124</v>
      </c>
      <c r="P234" s="31">
        <f t="shared" ca="1" si="55"/>
        <v>-9.5033943265260823E-3</v>
      </c>
    </row>
    <row r="235" spans="4:16" x14ac:dyDescent="0.2">
      <c r="D235" s="77">
        <f t="shared" si="43"/>
        <v>0</v>
      </c>
      <c r="E235" s="77">
        <f t="shared" si="44"/>
        <v>0</v>
      </c>
      <c r="F235" s="68">
        <f t="shared" si="45"/>
        <v>0</v>
      </c>
      <c r="G235" s="68">
        <f t="shared" si="46"/>
        <v>0</v>
      </c>
      <c r="H235" s="68">
        <f t="shared" si="47"/>
        <v>0</v>
      </c>
      <c r="I235" s="68">
        <f t="shared" si="48"/>
        <v>0</v>
      </c>
      <c r="J235" s="68">
        <f t="shared" si="49"/>
        <v>0</v>
      </c>
      <c r="K235" s="68">
        <f t="shared" ca="1" si="50"/>
        <v>9.5033943265260823E-3</v>
      </c>
      <c r="L235" s="68">
        <f t="shared" ca="1" si="51"/>
        <v>9.0314503725448129E-5</v>
      </c>
      <c r="M235" s="68">
        <f t="shared" ca="1" si="52"/>
        <v>224407693.60900924</v>
      </c>
      <c r="N235" s="68">
        <f t="shared" ca="1" si="53"/>
        <v>341609402.09708279</v>
      </c>
      <c r="O235" s="68">
        <f t="shared" ca="1" si="54"/>
        <v>23399922.014756124</v>
      </c>
      <c r="P235" s="31">
        <f t="shared" ca="1" si="55"/>
        <v>-9.5033943265260823E-3</v>
      </c>
    </row>
    <row r="236" spans="4:16" x14ac:dyDescent="0.2">
      <c r="D236" s="77">
        <f t="shared" si="43"/>
        <v>0</v>
      </c>
      <c r="E236" s="77">
        <f t="shared" si="44"/>
        <v>0</v>
      </c>
      <c r="F236" s="68">
        <f t="shared" si="45"/>
        <v>0</v>
      </c>
      <c r="G236" s="68">
        <f t="shared" si="46"/>
        <v>0</v>
      </c>
      <c r="H236" s="68">
        <f t="shared" si="47"/>
        <v>0</v>
      </c>
      <c r="I236" s="68">
        <f t="shared" si="48"/>
        <v>0</v>
      </c>
      <c r="J236" s="68">
        <f t="shared" si="49"/>
        <v>0</v>
      </c>
      <c r="K236" s="68">
        <f t="shared" ca="1" si="50"/>
        <v>9.5033943265260823E-3</v>
      </c>
      <c r="L236" s="68">
        <f t="shared" ca="1" si="51"/>
        <v>9.0314503725448129E-5</v>
      </c>
      <c r="M236" s="68">
        <f t="shared" ca="1" si="52"/>
        <v>224407693.60900924</v>
      </c>
      <c r="N236" s="68">
        <f t="shared" ca="1" si="53"/>
        <v>341609402.09708279</v>
      </c>
      <c r="O236" s="68">
        <f t="shared" ca="1" si="54"/>
        <v>23399922.014756124</v>
      </c>
      <c r="P236" s="31">
        <f t="shared" ca="1" si="55"/>
        <v>-9.5033943265260823E-3</v>
      </c>
    </row>
    <row r="237" spans="4:16" x14ac:dyDescent="0.2">
      <c r="D237" s="77">
        <f t="shared" si="43"/>
        <v>0</v>
      </c>
      <c r="E237" s="77">
        <f t="shared" si="44"/>
        <v>0</v>
      </c>
      <c r="F237" s="68">
        <f t="shared" si="45"/>
        <v>0</v>
      </c>
      <c r="G237" s="68">
        <f t="shared" si="46"/>
        <v>0</v>
      </c>
      <c r="H237" s="68">
        <f t="shared" si="47"/>
        <v>0</v>
      </c>
      <c r="I237" s="68">
        <f t="shared" si="48"/>
        <v>0</v>
      </c>
      <c r="J237" s="68">
        <f t="shared" si="49"/>
        <v>0</v>
      </c>
      <c r="K237" s="68">
        <f t="shared" ca="1" si="50"/>
        <v>9.5033943265260823E-3</v>
      </c>
      <c r="L237" s="68">
        <f t="shared" ca="1" si="51"/>
        <v>9.0314503725448129E-5</v>
      </c>
      <c r="M237" s="68">
        <f t="shared" ca="1" si="52"/>
        <v>224407693.60900924</v>
      </c>
      <c r="N237" s="68">
        <f t="shared" ca="1" si="53"/>
        <v>341609402.09708279</v>
      </c>
      <c r="O237" s="68">
        <f t="shared" ca="1" si="54"/>
        <v>23399922.014756124</v>
      </c>
      <c r="P237" s="31">
        <f t="shared" ca="1" si="55"/>
        <v>-9.5033943265260823E-3</v>
      </c>
    </row>
    <row r="238" spans="4:16" x14ac:dyDescent="0.2">
      <c r="D238" s="77">
        <f t="shared" si="43"/>
        <v>0</v>
      </c>
      <c r="E238" s="77">
        <f t="shared" si="44"/>
        <v>0</v>
      </c>
      <c r="F238" s="68">
        <f t="shared" si="45"/>
        <v>0</v>
      </c>
      <c r="G238" s="68">
        <f t="shared" si="46"/>
        <v>0</v>
      </c>
      <c r="H238" s="68">
        <f t="shared" si="47"/>
        <v>0</v>
      </c>
      <c r="I238" s="68">
        <f t="shared" si="48"/>
        <v>0</v>
      </c>
      <c r="J238" s="68">
        <f t="shared" si="49"/>
        <v>0</v>
      </c>
      <c r="K238" s="68">
        <f t="shared" ca="1" si="50"/>
        <v>9.5033943265260823E-3</v>
      </c>
      <c r="L238" s="68">
        <f t="shared" ca="1" si="51"/>
        <v>9.0314503725448129E-5</v>
      </c>
      <c r="M238" s="68">
        <f t="shared" ca="1" si="52"/>
        <v>224407693.60900924</v>
      </c>
      <c r="N238" s="68">
        <f t="shared" ca="1" si="53"/>
        <v>341609402.09708279</v>
      </c>
      <c r="O238" s="68">
        <f t="shared" ca="1" si="54"/>
        <v>23399922.014756124</v>
      </c>
      <c r="P238" s="31">
        <f t="shared" ca="1" si="55"/>
        <v>-9.5033943265260823E-3</v>
      </c>
    </row>
    <row r="239" spans="4:16" x14ac:dyDescent="0.2">
      <c r="D239" s="77">
        <f t="shared" si="43"/>
        <v>0</v>
      </c>
      <c r="E239" s="77">
        <f t="shared" si="44"/>
        <v>0</v>
      </c>
      <c r="F239" s="68">
        <f t="shared" si="45"/>
        <v>0</v>
      </c>
      <c r="G239" s="68">
        <f t="shared" si="46"/>
        <v>0</v>
      </c>
      <c r="H239" s="68">
        <f t="shared" si="47"/>
        <v>0</v>
      </c>
      <c r="I239" s="68">
        <f t="shared" si="48"/>
        <v>0</v>
      </c>
      <c r="J239" s="68">
        <f t="shared" si="49"/>
        <v>0</v>
      </c>
      <c r="K239" s="68">
        <f t="shared" ca="1" si="50"/>
        <v>9.5033943265260823E-3</v>
      </c>
      <c r="L239" s="68">
        <f t="shared" ca="1" si="51"/>
        <v>9.0314503725448129E-5</v>
      </c>
      <c r="M239" s="68">
        <f t="shared" ca="1" si="52"/>
        <v>224407693.60900924</v>
      </c>
      <c r="N239" s="68">
        <f t="shared" ca="1" si="53"/>
        <v>341609402.09708279</v>
      </c>
      <c r="O239" s="68">
        <f t="shared" ca="1" si="54"/>
        <v>23399922.014756124</v>
      </c>
      <c r="P239" s="31">
        <f t="shared" ca="1" si="55"/>
        <v>-9.5033943265260823E-3</v>
      </c>
    </row>
    <row r="240" spans="4:16" x14ac:dyDescent="0.2">
      <c r="D240" s="77">
        <f t="shared" si="43"/>
        <v>0</v>
      </c>
      <c r="E240" s="77">
        <f t="shared" si="44"/>
        <v>0</v>
      </c>
      <c r="F240" s="68">
        <f t="shared" si="45"/>
        <v>0</v>
      </c>
      <c r="G240" s="68">
        <f t="shared" si="46"/>
        <v>0</v>
      </c>
      <c r="H240" s="68">
        <f t="shared" si="47"/>
        <v>0</v>
      </c>
      <c r="I240" s="68">
        <f t="shared" si="48"/>
        <v>0</v>
      </c>
      <c r="J240" s="68">
        <f t="shared" si="49"/>
        <v>0</v>
      </c>
      <c r="K240" s="68">
        <f t="shared" ca="1" si="50"/>
        <v>9.5033943265260823E-3</v>
      </c>
      <c r="L240" s="68">
        <f t="shared" ca="1" si="51"/>
        <v>9.0314503725448129E-5</v>
      </c>
      <c r="M240" s="68">
        <f t="shared" ca="1" si="52"/>
        <v>224407693.60900924</v>
      </c>
      <c r="N240" s="68">
        <f t="shared" ca="1" si="53"/>
        <v>341609402.09708279</v>
      </c>
      <c r="O240" s="68">
        <f t="shared" ca="1" si="54"/>
        <v>23399922.014756124</v>
      </c>
      <c r="P240" s="31">
        <f t="shared" ca="1" si="55"/>
        <v>-9.5033943265260823E-3</v>
      </c>
    </row>
    <row r="241" spans="4:16" x14ac:dyDescent="0.2">
      <c r="D241" s="77">
        <f t="shared" si="43"/>
        <v>0</v>
      </c>
      <c r="E241" s="77">
        <f t="shared" si="44"/>
        <v>0</v>
      </c>
      <c r="F241" s="68">
        <f t="shared" si="45"/>
        <v>0</v>
      </c>
      <c r="G241" s="68">
        <f t="shared" si="46"/>
        <v>0</v>
      </c>
      <c r="H241" s="68">
        <f t="shared" si="47"/>
        <v>0</v>
      </c>
      <c r="I241" s="68">
        <f t="shared" si="48"/>
        <v>0</v>
      </c>
      <c r="J241" s="68">
        <f t="shared" si="49"/>
        <v>0</v>
      </c>
      <c r="K241" s="68">
        <f t="shared" ca="1" si="50"/>
        <v>9.5033943265260823E-3</v>
      </c>
      <c r="L241" s="68">
        <f t="shared" ca="1" si="51"/>
        <v>9.0314503725448129E-5</v>
      </c>
      <c r="M241" s="68">
        <f t="shared" ca="1" si="52"/>
        <v>224407693.60900924</v>
      </c>
      <c r="N241" s="68">
        <f t="shared" ca="1" si="53"/>
        <v>341609402.09708279</v>
      </c>
      <c r="O241" s="68">
        <f t="shared" ca="1" si="54"/>
        <v>23399922.014756124</v>
      </c>
      <c r="P241" s="31">
        <f t="shared" ca="1" si="55"/>
        <v>-9.5033943265260823E-3</v>
      </c>
    </row>
    <row r="242" spans="4:16" x14ac:dyDescent="0.2">
      <c r="D242" s="77">
        <f t="shared" si="43"/>
        <v>0</v>
      </c>
      <c r="E242" s="77">
        <f t="shared" si="44"/>
        <v>0</v>
      </c>
      <c r="F242" s="68">
        <f t="shared" si="45"/>
        <v>0</v>
      </c>
      <c r="G242" s="68">
        <f t="shared" si="46"/>
        <v>0</v>
      </c>
      <c r="H242" s="68">
        <f t="shared" si="47"/>
        <v>0</v>
      </c>
      <c r="I242" s="68">
        <f t="shared" si="48"/>
        <v>0</v>
      </c>
      <c r="J242" s="68">
        <f t="shared" si="49"/>
        <v>0</v>
      </c>
      <c r="K242" s="68">
        <f t="shared" ca="1" si="50"/>
        <v>9.5033943265260823E-3</v>
      </c>
      <c r="L242" s="68">
        <f t="shared" ca="1" si="51"/>
        <v>9.0314503725448129E-5</v>
      </c>
      <c r="M242" s="68">
        <f t="shared" ca="1" si="52"/>
        <v>224407693.60900924</v>
      </c>
      <c r="N242" s="68">
        <f t="shared" ca="1" si="53"/>
        <v>341609402.09708279</v>
      </c>
      <c r="O242" s="68">
        <f t="shared" ca="1" si="54"/>
        <v>23399922.014756124</v>
      </c>
      <c r="P242" s="31">
        <f t="shared" ca="1" si="55"/>
        <v>-9.5033943265260823E-3</v>
      </c>
    </row>
    <row r="243" spans="4:16" x14ac:dyDescent="0.2">
      <c r="D243" s="77">
        <f t="shared" si="43"/>
        <v>0</v>
      </c>
      <c r="E243" s="77">
        <f t="shared" si="44"/>
        <v>0</v>
      </c>
      <c r="F243" s="68">
        <f t="shared" si="45"/>
        <v>0</v>
      </c>
      <c r="G243" s="68">
        <f t="shared" si="46"/>
        <v>0</v>
      </c>
      <c r="H243" s="68">
        <f t="shared" si="47"/>
        <v>0</v>
      </c>
      <c r="I243" s="68">
        <f t="shared" si="48"/>
        <v>0</v>
      </c>
      <c r="J243" s="68">
        <f t="shared" si="49"/>
        <v>0</v>
      </c>
      <c r="K243" s="68">
        <f t="shared" ca="1" si="50"/>
        <v>9.5033943265260823E-3</v>
      </c>
      <c r="L243" s="68">
        <f t="shared" ca="1" si="51"/>
        <v>9.0314503725448129E-5</v>
      </c>
      <c r="M243" s="68">
        <f t="shared" ca="1" si="52"/>
        <v>224407693.60900924</v>
      </c>
      <c r="N243" s="68">
        <f t="shared" ca="1" si="53"/>
        <v>341609402.09708279</v>
      </c>
      <c r="O243" s="68">
        <f t="shared" ca="1" si="54"/>
        <v>23399922.014756124</v>
      </c>
      <c r="P243" s="31">
        <f t="shared" ca="1" si="55"/>
        <v>-9.5033943265260823E-3</v>
      </c>
    </row>
    <row r="244" spans="4:16" x14ac:dyDescent="0.2">
      <c r="D244" s="77">
        <f t="shared" si="43"/>
        <v>0</v>
      </c>
      <c r="E244" s="77">
        <f t="shared" si="44"/>
        <v>0</v>
      </c>
      <c r="F244" s="68">
        <f t="shared" si="45"/>
        <v>0</v>
      </c>
      <c r="G244" s="68">
        <f t="shared" si="46"/>
        <v>0</v>
      </c>
      <c r="H244" s="68">
        <f t="shared" si="47"/>
        <v>0</v>
      </c>
      <c r="I244" s="68">
        <f t="shared" si="48"/>
        <v>0</v>
      </c>
      <c r="J244" s="68">
        <f t="shared" si="49"/>
        <v>0</v>
      </c>
      <c r="K244" s="68">
        <f t="shared" ca="1" si="50"/>
        <v>9.5033943265260823E-3</v>
      </c>
      <c r="L244" s="68">
        <f t="shared" ca="1" si="51"/>
        <v>9.0314503725448129E-5</v>
      </c>
      <c r="M244" s="68">
        <f t="shared" ca="1" si="52"/>
        <v>224407693.60900924</v>
      </c>
      <c r="N244" s="68">
        <f t="shared" ca="1" si="53"/>
        <v>341609402.09708279</v>
      </c>
      <c r="O244" s="68">
        <f t="shared" ca="1" si="54"/>
        <v>23399922.014756124</v>
      </c>
      <c r="P244" s="31">
        <f t="shared" ca="1" si="55"/>
        <v>-9.5033943265260823E-3</v>
      </c>
    </row>
    <row r="245" spans="4:16" x14ac:dyDescent="0.2">
      <c r="D245" s="77">
        <f t="shared" si="43"/>
        <v>0</v>
      </c>
      <c r="E245" s="77">
        <f t="shared" si="44"/>
        <v>0</v>
      </c>
      <c r="F245" s="68">
        <f t="shared" si="45"/>
        <v>0</v>
      </c>
      <c r="G245" s="68">
        <f t="shared" si="46"/>
        <v>0</v>
      </c>
      <c r="H245" s="68">
        <f t="shared" si="47"/>
        <v>0</v>
      </c>
      <c r="I245" s="68">
        <f t="shared" si="48"/>
        <v>0</v>
      </c>
      <c r="J245" s="68">
        <f t="shared" si="49"/>
        <v>0</v>
      </c>
      <c r="K245" s="68">
        <f t="shared" ca="1" si="50"/>
        <v>9.5033943265260823E-3</v>
      </c>
      <c r="L245" s="68">
        <f t="shared" ca="1" si="51"/>
        <v>9.0314503725448129E-5</v>
      </c>
      <c r="M245" s="68">
        <f t="shared" ca="1" si="52"/>
        <v>224407693.60900924</v>
      </c>
      <c r="N245" s="68">
        <f t="shared" ca="1" si="53"/>
        <v>341609402.09708279</v>
      </c>
      <c r="O245" s="68">
        <f t="shared" ca="1" si="54"/>
        <v>23399922.014756124</v>
      </c>
      <c r="P245" s="31">
        <f t="shared" ca="1" si="55"/>
        <v>-9.5033943265260823E-3</v>
      </c>
    </row>
    <row r="246" spans="4:16" x14ac:dyDescent="0.2">
      <c r="D246" s="77">
        <f t="shared" si="43"/>
        <v>0</v>
      </c>
      <c r="E246" s="77">
        <f t="shared" si="44"/>
        <v>0</v>
      </c>
      <c r="F246" s="68">
        <f t="shared" si="45"/>
        <v>0</v>
      </c>
      <c r="G246" s="68">
        <f t="shared" si="46"/>
        <v>0</v>
      </c>
      <c r="H246" s="68">
        <f t="shared" si="47"/>
        <v>0</v>
      </c>
      <c r="I246" s="68">
        <f t="shared" si="48"/>
        <v>0</v>
      </c>
      <c r="J246" s="68">
        <f t="shared" si="49"/>
        <v>0</v>
      </c>
      <c r="K246" s="68">
        <f t="shared" ca="1" si="50"/>
        <v>9.5033943265260823E-3</v>
      </c>
      <c r="L246" s="68">
        <f t="shared" ca="1" si="51"/>
        <v>9.0314503725448129E-5</v>
      </c>
      <c r="M246" s="68">
        <f t="shared" ca="1" si="52"/>
        <v>224407693.60900924</v>
      </c>
      <c r="N246" s="68">
        <f t="shared" ca="1" si="53"/>
        <v>341609402.09708279</v>
      </c>
      <c r="O246" s="68">
        <f t="shared" ca="1" si="54"/>
        <v>23399922.014756124</v>
      </c>
      <c r="P246" s="31">
        <f t="shared" ca="1" si="55"/>
        <v>-9.5033943265260823E-3</v>
      </c>
    </row>
    <row r="247" spans="4:16" x14ac:dyDescent="0.2">
      <c r="D247" s="77">
        <f t="shared" si="43"/>
        <v>0</v>
      </c>
      <c r="E247" s="77">
        <f t="shared" si="44"/>
        <v>0</v>
      </c>
      <c r="F247" s="68">
        <f t="shared" si="45"/>
        <v>0</v>
      </c>
      <c r="G247" s="68">
        <f t="shared" si="46"/>
        <v>0</v>
      </c>
      <c r="H247" s="68">
        <f t="shared" si="47"/>
        <v>0</v>
      </c>
      <c r="I247" s="68">
        <f t="shared" si="48"/>
        <v>0</v>
      </c>
      <c r="J247" s="68">
        <f t="shared" si="49"/>
        <v>0</v>
      </c>
      <c r="K247" s="68">
        <f t="shared" ca="1" si="50"/>
        <v>9.5033943265260823E-3</v>
      </c>
      <c r="L247" s="68">
        <f t="shared" ca="1" si="51"/>
        <v>9.0314503725448129E-5</v>
      </c>
      <c r="M247" s="68">
        <f t="shared" ca="1" si="52"/>
        <v>224407693.60900924</v>
      </c>
      <c r="N247" s="68">
        <f t="shared" ca="1" si="53"/>
        <v>341609402.09708279</v>
      </c>
      <c r="O247" s="68">
        <f t="shared" ca="1" si="54"/>
        <v>23399922.014756124</v>
      </c>
      <c r="P247" s="31">
        <f t="shared" ca="1" si="55"/>
        <v>-9.5033943265260823E-3</v>
      </c>
    </row>
    <row r="248" spans="4:16" x14ac:dyDescent="0.2">
      <c r="D248" s="77">
        <f t="shared" si="43"/>
        <v>0</v>
      </c>
      <c r="E248" s="77">
        <f t="shared" si="44"/>
        <v>0</v>
      </c>
      <c r="F248" s="68">
        <f t="shared" si="45"/>
        <v>0</v>
      </c>
      <c r="G248" s="68">
        <f t="shared" si="46"/>
        <v>0</v>
      </c>
      <c r="H248" s="68">
        <f t="shared" si="47"/>
        <v>0</v>
      </c>
      <c r="I248" s="68">
        <f t="shared" si="48"/>
        <v>0</v>
      </c>
      <c r="J248" s="68">
        <f t="shared" si="49"/>
        <v>0</v>
      </c>
      <c r="K248" s="68">
        <f t="shared" ca="1" si="50"/>
        <v>9.5033943265260823E-3</v>
      </c>
      <c r="L248" s="68">
        <f t="shared" ca="1" si="51"/>
        <v>9.0314503725448129E-5</v>
      </c>
      <c r="M248" s="68">
        <f t="shared" ca="1" si="52"/>
        <v>224407693.60900924</v>
      </c>
      <c r="N248" s="68">
        <f t="shared" ca="1" si="53"/>
        <v>341609402.09708279</v>
      </c>
      <c r="O248" s="68">
        <f t="shared" ca="1" si="54"/>
        <v>23399922.014756124</v>
      </c>
      <c r="P248" s="31">
        <f t="shared" ca="1" si="55"/>
        <v>-9.5033943265260823E-3</v>
      </c>
    </row>
    <row r="249" spans="4:16" x14ac:dyDescent="0.2">
      <c r="D249" s="77">
        <f t="shared" si="43"/>
        <v>0</v>
      </c>
      <c r="E249" s="77">
        <f t="shared" si="44"/>
        <v>0</v>
      </c>
      <c r="F249" s="68">
        <f t="shared" si="45"/>
        <v>0</v>
      </c>
      <c r="G249" s="68">
        <f t="shared" si="46"/>
        <v>0</v>
      </c>
      <c r="H249" s="68">
        <f t="shared" si="47"/>
        <v>0</v>
      </c>
      <c r="I249" s="68">
        <f t="shared" si="48"/>
        <v>0</v>
      </c>
      <c r="J249" s="68">
        <f t="shared" si="49"/>
        <v>0</v>
      </c>
      <c r="K249" s="68">
        <f t="shared" ca="1" si="50"/>
        <v>9.5033943265260823E-3</v>
      </c>
      <c r="L249" s="68">
        <f t="shared" ca="1" si="51"/>
        <v>9.0314503725448129E-5</v>
      </c>
      <c r="M249" s="68">
        <f t="shared" ca="1" si="52"/>
        <v>224407693.60900924</v>
      </c>
      <c r="N249" s="68">
        <f t="shared" ca="1" si="53"/>
        <v>341609402.09708279</v>
      </c>
      <c r="O249" s="68">
        <f t="shared" ca="1" si="54"/>
        <v>23399922.014756124</v>
      </c>
      <c r="P249" s="31">
        <f t="shared" ca="1" si="55"/>
        <v>-9.5033943265260823E-3</v>
      </c>
    </row>
    <row r="250" spans="4:16" x14ac:dyDescent="0.2">
      <c r="D250" s="77">
        <f t="shared" si="43"/>
        <v>0</v>
      </c>
      <c r="E250" s="77">
        <f t="shared" si="44"/>
        <v>0</v>
      </c>
      <c r="F250" s="68">
        <f t="shared" si="45"/>
        <v>0</v>
      </c>
      <c r="G250" s="68">
        <f t="shared" si="46"/>
        <v>0</v>
      </c>
      <c r="H250" s="68">
        <f t="shared" si="47"/>
        <v>0</v>
      </c>
      <c r="I250" s="68">
        <f t="shared" si="48"/>
        <v>0</v>
      </c>
      <c r="J250" s="68">
        <f t="shared" si="49"/>
        <v>0</v>
      </c>
      <c r="K250" s="68">
        <f t="shared" ca="1" si="50"/>
        <v>9.5033943265260823E-3</v>
      </c>
      <c r="L250" s="68">
        <f t="shared" ca="1" si="51"/>
        <v>9.0314503725448129E-5</v>
      </c>
      <c r="M250" s="68">
        <f t="shared" ca="1" si="52"/>
        <v>224407693.60900924</v>
      </c>
      <c r="N250" s="68">
        <f t="shared" ca="1" si="53"/>
        <v>341609402.09708279</v>
      </c>
      <c r="O250" s="68">
        <f t="shared" ca="1" si="54"/>
        <v>23399922.014756124</v>
      </c>
      <c r="P250" s="31">
        <f t="shared" ca="1" si="55"/>
        <v>-9.5033943265260823E-3</v>
      </c>
    </row>
    <row r="251" spans="4:16" x14ac:dyDescent="0.2">
      <c r="D251" s="77">
        <f t="shared" si="43"/>
        <v>0</v>
      </c>
      <c r="E251" s="77">
        <f t="shared" si="44"/>
        <v>0</v>
      </c>
      <c r="F251" s="68">
        <f t="shared" si="45"/>
        <v>0</v>
      </c>
      <c r="G251" s="68">
        <f t="shared" si="46"/>
        <v>0</v>
      </c>
      <c r="H251" s="68">
        <f t="shared" si="47"/>
        <v>0</v>
      </c>
      <c r="I251" s="68">
        <f t="shared" si="48"/>
        <v>0</v>
      </c>
      <c r="J251" s="68">
        <f t="shared" si="49"/>
        <v>0</v>
      </c>
      <c r="K251" s="68">
        <f t="shared" ca="1" si="50"/>
        <v>9.5033943265260823E-3</v>
      </c>
      <c r="L251" s="68">
        <f t="shared" ca="1" si="51"/>
        <v>9.0314503725448129E-5</v>
      </c>
      <c r="M251" s="68">
        <f t="shared" ca="1" si="52"/>
        <v>224407693.60900924</v>
      </c>
      <c r="N251" s="68">
        <f t="shared" ca="1" si="53"/>
        <v>341609402.09708279</v>
      </c>
      <c r="O251" s="68">
        <f t="shared" ca="1" si="54"/>
        <v>23399922.014756124</v>
      </c>
      <c r="P251" s="31">
        <f t="shared" ca="1" si="55"/>
        <v>-9.5033943265260823E-3</v>
      </c>
    </row>
    <row r="252" spans="4:16" x14ac:dyDescent="0.2">
      <c r="D252" s="77">
        <f t="shared" si="43"/>
        <v>0</v>
      </c>
      <c r="E252" s="77">
        <f t="shared" si="44"/>
        <v>0</v>
      </c>
      <c r="F252" s="68">
        <f t="shared" si="45"/>
        <v>0</v>
      </c>
      <c r="G252" s="68">
        <f t="shared" si="46"/>
        <v>0</v>
      </c>
      <c r="H252" s="68">
        <f t="shared" si="47"/>
        <v>0</v>
      </c>
      <c r="I252" s="68">
        <f t="shared" si="48"/>
        <v>0</v>
      </c>
      <c r="J252" s="68">
        <f t="shared" si="49"/>
        <v>0</v>
      </c>
      <c r="K252" s="68">
        <f t="shared" ca="1" si="50"/>
        <v>9.5033943265260823E-3</v>
      </c>
      <c r="L252" s="68">
        <f t="shared" ca="1" si="51"/>
        <v>9.0314503725448129E-5</v>
      </c>
      <c r="M252" s="68">
        <f t="shared" ca="1" si="52"/>
        <v>224407693.60900924</v>
      </c>
      <c r="N252" s="68">
        <f t="shared" ca="1" si="53"/>
        <v>341609402.09708279</v>
      </c>
      <c r="O252" s="68">
        <f t="shared" ca="1" si="54"/>
        <v>23399922.014756124</v>
      </c>
      <c r="P252" s="31">
        <f t="shared" ca="1" si="55"/>
        <v>-9.5033943265260823E-3</v>
      </c>
    </row>
    <row r="253" spans="4:16" x14ac:dyDescent="0.2">
      <c r="D253" s="77">
        <f t="shared" si="43"/>
        <v>0</v>
      </c>
      <c r="E253" s="77">
        <f t="shared" si="44"/>
        <v>0</v>
      </c>
      <c r="F253" s="68">
        <f t="shared" si="45"/>
        <v>0</v>
      </c>
      <c r="G253" s="68">
        <f t="shared" si="46"/>
        <v>0</v>
      </c>
      <c r="H253" s="68">
        <f t="shared" si="47"/>
        <v>0</v>
      </c>
      <c r="I253" s="68">
        <f t="shared" si="48"/>
        <v>0</v>
      </c>
      <c r="J253" s="68">
        <f t="shared" si="49"/>
        <v>0</v>
      </c>
      <c r="K253" s="68">
        <f t="shared" ca="1" si="50"/>
        <v>9.5033943265260823E-3</v>
      </c>
      <c r="L253" s="68">
        <f t="shared" ca="1" si="51"/>
        <v>9.0314503725448129E-5</v>
      </c>
      <c r="M253" s="68">
        <f t="shared" ca="1" si="52"/>
        <v>224407693.60900924</v>
      </c>
      <c r="N253" s="68">
        <f t="shared" ca="1" si="53"/>
        <v>341609402.09708279</v>
      </c>
      <c r="O253" s="68">
        <f t="shared" ca="1" si="54"/>
        <v>23399922.014756124</v>
      </c>
      <c r="P253" s="31">
        <f t="shared" ca="1" si="55"/>
        <v>-9.5033943265260823E-3</v>
      </c>
    </row>
    <row r="254" spans="4:16" x14ac:dyDescent="0.2">
      <c r="D254" s="77">
        <f t="shared" si="43"/>
        <v>0</v>
      </c>
      <c r="E254" s="77">
        <f t="shared" si="44"/>
        <v>0</v>
      </c>
      <c r="F254" s="68">
        <f t="shared" si="45"/>
        <v>0</v>
      </c>
      <c r="G254" s="68">
        <f t="shared" si="46"/>
        <v>0</v>
      </c>
      <c r="H254" s="68">
        <f t="shared" si="47"/>
        <v>0</v>
      </c>
      <c r="I254" s="68">
        <f t="shared" si="48"/>
        <v>0</v>
      </c>
      <c r="J254" s="68">
        <f t="shared" si="49"/>
        <v>0</v>
      </c>
      <c r="K254" s="68">
        <f t="shared" ca="1" si="50"/>
        <v>9.5033943265260823E-3</v>
      </c>
      <c r="L254" s="68">
        <f t="shared" ca="1" si="51"/>
        <v>9.0314503725448129E-5</v>
      </c>
      <c r="M254" s="68">
        <f t="shared" ca="1" si="52"/>
        <v>224407693.60900924</v>
      </c>
      <c r="N254" s="68">
        <f t="shared" ca="1" si="53"/>
        <v>341609402.09708279</v>
      </c>
      <c r="O254" s="68">
        <f t="shared" ca="1" si="54"/>
        <v>23399922.014756124</v>
      </c>
      <c r="P254" s="31">
        <f t="shared" ca="1" si="55"/>
        <v>-9.5033943265260823E-3</v>
      </c>
    </row>
    <row r="255" spans="4:16" x14ac:dyDescent="0.2">
      <c r="D255" s="77">
        <f t="shared" si="43"/>
        <v>0</v>
      </c>
      <c r="E255" s="77">
        <f t="shared" si="44"/>
        <v>0</v>
      </c>
      <c r="F255" s="68">
        <f t="shared" si="45"/>
        <v>0</v>
      </c>
      <c r="G255" s="68">
        <f t="shared" si="46"/>
        <v>0</v>
      </c>
      <c r="H255" s="68">
        <f t="shared" si="47"/>
        <v>0</v>
      </c>
      <c r="I255" s="68">
        <f t="shared" si="48"/>
        <v>0</v>
      </c>
      <c r="J255" s="68">
        <f t="shared" si="49"/>
        <v>0</v>
      </c>
      <c r="K255" s="68">
        <f t="shared" ca="1" si="50"/>
        <v>9.5033943265260823E-3</v>
      </c>
      <c r="L255" s="68">
        <f t="shared" ca="1" si="51"/>
        <v>9.0314503725448129E-5</v>
      </c>
      <c r="M255" s="68">
        <f t="shared" ca="1" si="52"/>
        <v>224407693.60900924</v>
      </c>
      <c r="N255" s="68">
        <f t="shared" ca="1" si="53"/>
        <v>341609402.09708279</v>
      </c>
      <c r="O255" s="68">
        <f t="shared" ca="1" si="54"/>
        <v>23399922.014756124</v>
      </c>
      <c r="P255" s="31">
        <f t="shared" ca="1" si="55"/>
        <v>-9.5033943265260823E-3</v>
      </c>
    </row>
    <row r="256" spans="4:16" x14ac:dyDescent="0.2">
      <c r="D256" s="77">
        <f t="shared" si="43"/>
        <v>0</v>
      </c>
      <c r="E256" s="77">
        <f t="shared" si="44"/>
        <v>0</v>
      </c>
      <c r="F256" s="68">
        <f t="shared" si="45"/>
        <v>0</v>
      </c>
      <c r="G256" s="68">
        <f t="shared" si="46"/>
        <v>0</v>
      </c>
      <c r="H256" s="68">
        <f t="shared" si="47"/>
        <v>0</v>
      </c>
      <c r="I256" s="68">
        <f t="shared" si="48"/>
        <v>0</v>
      </c>
      <c r="J256" s="68">
        <f t="shared" si="49"/>
        <v>0</v>
      </c>
      <c r="K256" s="68">
        <f t="shared" ca="1" si="50"/>
        <v>9.5033943265260823E-3</v>
      </c>
      <c r="L256" s="68">
        <f t="shared" ca="1" si="51"/>
        <v>9.0314503725448129E-5</v>
      </c>
      <c r="M256" s="68">
        <f t="shared" ca="1" si="52"/>
        <v>224407693.60900924</v>
      </c>
      <c r="N256" s="68">
        <f t="shared" ca="1" si="53"/>
        <v>341609402.09708279</v>
      </c>
      <c r="O256" s="68">
        <f t="shared" ca="1" si="54"/>
        <v>23399922.014756124</v>
      </c>
      <c r="P256" s="31">
        <f t="shared" ca="1" si="55"/>
        <v>-9.5033943265260823E-3</v>
      </c>
    </row>
    <row r="257" spans="4:16" x14ac:dyDescent="0.2">
      <c r="D257" s="77">
        <f t="shared" si="43"/>
        <v>0</v>
      </c>
      <c r="E257" s="77">
        <f t="shared" si="44"/>
        <v>0</v>
      </c>
      <c r="F257" s="68">
        <f t="shared" si="45"/>
        <v>0</v>
      </c>
      <c r="G257" s="68">
        <f t="shared" si="46"/>
        <v>0</v>
      </c>
      <c r="H257" s="68">
        <f t="shared" si="47"/>
        <v>0</v>
      </c>
      <c r="I257" s="68">
        <f t="shared" si="48"/>
        <v>0</v>
      </c>
      <c r="J257" s="68">
        <f t="shared" si="49"/>
        <v>0</v>
      </c>
      <c r="K257" s="68">
        <f t="shared" ca="1" si="50"/>
        <v>9.5033943265260823E-3</v>
      </c>
      <c r="L257" s="68">
        <f t="shared" ca="1" si="51"/>
        <v>9.0314503725448129E-5</v>
      </c>
      <c r="M257" s="68">
        <f t="shared" ca="1" si="52"/>
        <v>224407693.60900924</v>
      </c>
      <c r="N257" s="68">
        <f t="shared" ca="1" si="53"/>
        <v>341609402.09708279</v>
      </c>
      <c r="O257" s="68">
        <f t="shared" ca="1" si="54"/>
        <v>23399922.014756124</v>
      </c>
      <c r="P257" s="31">
        <f t="shared" ca="1" si="55"/>
        <v>-9.5033943265260823E-3</v>
      </c>
    </row>
    <row r="258" spans="4:16" x14ac:dyDescent="0.2">
      <c r="D258" s="77">
        <f t="shared" si="43"/>
        <v>0</v>
      </c>
      <c r="E258" s="77">
        <f t="shared" si="44"/>
        <v>0</v>
      </c>
      <c r="F258" s="68">
        <f t="shared" si="45"/>
        <v>0</v>
      </c>
      <c r="G258" s="68">
        <f t="shared" si="46"/>
        <v>0</v>
      </c>
      <c r="H258" s="68">
        <f t="shared" si="47"/>
        <v>0</v>
      </c>
      <c r="I258" s="68">
        <f t="shared" si="48"/>
        <v>0</v>
      </c>
      <c r="J258" s="68">
        <f t="shared" si="49"/>
        <v>0</v>
      </c>
      <c r="K258" s="68">
        <f t="shared" ca="1" si="50"/>
        <v>9.5033943265260823E-3</v>
      </c>
      <c r="L258" s="68">
        <f t="shared" ca="1" si="51"/>
        <v>9.0314503725448129E-5</v>
      </c>
      <c r="M258" s="68">
        <f t="shared" ca="1" si="52"/>
        <v>224407693.60900924</v>
      </c>
      <c r="N258" s="68">
        <f t="shared" ca="1" si="53"/>
        <v>341609402.09708279</v>
      </c>
      <c r="O258" s="68">
        <f t="shared" ca="1" si="54"/>
        <v>23399922.014756124</v>
      </c>
      <c r="P258" s="31">
        <f t="shared" ca="1" si="55"/>
        <v>-9.5033943265260823E-3</v>
      </c>
    </row>
    <row r="259" spans="4:16" x14ac:dyDescent="0.2">
      <c r="D259" s="77">
        <f t="shared" si="43"/>
        <v>0</v>
      </c>
      <c r="E259" s="77">
        <f t="shared" si="44"/>
        <v>0</v>
      </c>
      <c r="F259" s="68">
        <f t="shared" si="45"/>
        <v>0</v>
      </c>
      <c r="G259" s="68">
        <f t="shared" si="46"/>
        <v>0</v>
      </c>
      <c r="H259" s="68">
        <f t="shared" si="47"/>
        <v>0</v>
      </c>
      <c r="I259" s="68">
        <f t="shared" si="48"/>
        <v>0</v>
      </c>
      <c r="J259" s="68">
        <f t="shared" si="49"/>
        <v>0</v>
      </c>
      <c r="K259" s="68">
        <f t="shared" ca="1" si="50"/>
        <v>9.5033943265260823E-3</v>
      </c>
      <c r="L259" s="68">
        <f t="shared" ca="1" si="51"/>
        <v>9.0314503725448129E-5</v>
      </c>
      <c r="M259" s="68">
        <f t="shared" ca="1" si="52"/>
        <v>224407693.60900924</v>
      </c>
      <c r="N259" s="68">
        <f t="shared" ca="1" si="53"/>
        <v>341609402.09708279</v>
      </c>
      <c r="O259" s="68">
        <f t="shared" ca="1" si="54"/>
        <v>23399922.014756124</v>
      </c>
      <c r="P259" s="31">
        <f t="shared" ca="1" si="55"/>
        <v>-9.5033943265260823E-3</v>
      </c>
    </row>
    <row r="260" spans="4:16" x14ac:dyDescent="0.2">
      <c r="D260" s="77">
        <f t="shared" si="43"/>
        <v>0</v>
      </c>
      <c r="E260" s="77">
        <f t="shared" si="44"/>
        <v>0</v>
      </c>
      <c r="F260" s="68">
        <f t="shared" si="45"/>
        <v>0</v>
      </c>
      <c r="G260" s="68">
        <f t="shared" si="46"/>
        <v>0</v>
      </c>
      <c r="H260" s="68">
        <f t="shared" si="47"/>
        <v>0</v>
      </c>
      <c r="I260" s="68">
        <f t="shared" si="48"/>
        <v>0</v>
      </c>
      <c r="J260" s="68">
        <f t="shared" si="49"/>
        <v>0</v>
      </c>
      <c r="K260" s="68">
        <f t="shared" ca="1" si="50"/>
        <v>9.5033943265260823E-3</v>
      </c>
      <c r="L260" s="68">
        <f t="shared" ca="1" si="51"/>
        <v>9.0314503725448129E-5</v>
      </c>
      <c r="M260" s="68">
        <f t="shared" ca="1" si="52"/>
        <v>224407693.60900924</v>
      </c>
      <c r="N260" s="68">
        <f t="shared" ca="1" si="53"/>
        <v>341609402.09708279</v>
      </c>
      <c r="O260" s="68">
        <f t="shared" ca="1" si="54"/>
        <v>23399922.014756124</v>
      </c>
      <c r="P260" s="31">
        <f t="shared" ca="1" si="55"/>
        <v>-9.5033943265260823E-3</v>
      </c>
    </row>
    <row r="261" spans="4:16" x14ac:dyDescent="0.2">
      <c r="D261" s="77">
        <f t="shared" si="43"/>
        <v>0</v>
      </c>
      <c r="E261" s="77">
        <f t="shared" si="44"/>
        <v>0</v>
      </c>
      <c r="F261" s="68">
        <f t="shared" si="45"/>
        <v>0</v>
      </c>
      <c r="G261" s="68">
        <f t="shared" si="46"/>
        <v>0</v>
      </c>
      <c r="H261" s="68">
        <f t="shared" si="47"/>
        <v>0</v>
      </c>
      <c r="I261" s="68">
        <f t="shared" si="48"/>
        <v>0</v>
      </c>
      <c r="J261" s="68">
        <f t="shared" si="49"/>
        <v>0</v>
      </c>
      <c r="K261" s="68">
        <f t="shared" ca="1" si="50"/>
        <v>9.5033943265260823E-3</v>
      </c>
      <c r="L261" s="68">
        <f t="shared" ca="1" si="51"/>
        <v>9.0314503725448129E-5</v>
      </c>
      <c r="M261" s="68">
        <f t="shared" ca="1" si="52"/>
        <v>224407693.60900924</v>
      </c>
      <c r="N261" s="68">
        <f t="shared" ca="1" si="53"/>
        <v>341609402.09708279</v>
      </c>
      <c r="O261" s="68">
        <f t="shared" ca="1" si="54"/>
        <v>23399922.014756124</v>
      </c>
      <c r="P261" s="31">
        <f t="shared" ca="1" si="55"/>
        <v>-9.5033943265260823E-3</v>
      </c>
    </row>
    <row r="262" spans="4:16" x14ac:dyDescent="0.2">
      <c r="D262" s="77">
        <f t="shared" si="43"/>
        <v>0</v>
      </c>
      <c r="E262" s="77">
        <f t="shared" si="44"/>
        <v>0</v>
      </c>
      <c r="F262" s="68">
        <f t="shared" si="45"/>
        <v>0</v>
      </c>
      <c r="G262" s="68">
        <f t="shared" si="46"/>
        <v>0</v>
      </c>
      <c r="H262" s="68">
        <f t="shared" si="47"/>
        <v>0</v>
      </c>
      <c r="I262" s="68">
        <f t="shared" si="48"/>
        <v>0</v>
      </c>
      <c r="J262" s="68">
        <f t="shared" si="49"/>
        <v>0</v>
      </c>
      <c r="K262" s="68">
        <f t="shared" ca="1" si="50"/>
        <v>9.5033943265260823E-3</v>
      </c>
      <c r="L262" s="68">
        <f t="shared" ca="1" si="51"/>
        <v>9.0314503725448129E-5</v>
      </c>
      <c r="M262" s="68">
        <f t="shared" ca="1" si="52"/>
        <v>224407693.60900924</v>
      </c>
      <c r="N262" s="68">
        <f t="shared" ca="1" si="53"/>
        <v>341609402.09708279</v>
      </c>
      <c r="O262" s="68">
        <f t="shared" ca="1" si="54"/>
        <v>23399922.014756124</v>
      </c>
      <c r="P262" s="31">
        <f t="shared" ca="1" si="55"/>
        <v>-9.5033943265260823E-3</v>
      </c>
    </row>
    <row r="263" spans="4:16" x14ac:dyDescent="0.2">
      <c r="D263" s="77">
        <f t="shared" si="43"/>
        <v>0</v>
      </c>
      <c r="E263" s="77">
        <f t="shared" si="44"/>
        <v>0</v>
      </c>
      <c r="F263" s="68">
        <f t="shared" si="45"/>
        <v>0</v>
      </c>
      <c r="G263" s="68">
        <f t="shared" si="46"/>
        <v>0</v>
      </c>
      <c r="H263" s="68">
        <f t="shared" si="47"/>
        <v>0</v>
      </c>
      <c r="I263" s="68">
        <f t="shared" si="48"/>
        <v>0</v>
      </c>
      <c r="J263" s="68">
        <f t="shared" si="49"/>
        <v>0</v>
      </c>
      <c r="K263" s="68">
        <f t="shared" ca="1" si="50"/>
        <v>9.5033943265260823E-3</v>
      </c>
      <c r="L263" s="68">
        <f t="shared" ca="1" si="51"/>
        <v>9.0314503725448129E-5</v>
      </c>
      <c r="M263" s="68">
        <f t="shared" ca="1" si="52"/>
        <v>224407693.60900924</v>
      </c>
      <c r="N263" s="68">
        <f t="shared" ca="1" si="53"/>
        <v>341609402.09708279</v>
      </c>
      <c r="O263" s="68">
        <f t="shared" ca="1" si="54"/>
        <v>23399922.014756124</v>
      </c>
      <c r="P263" s="31">
        <f t="shared" ca="1" si="55"/>
        <v>-9.5033943265260823E-3</v>
      </c>
    </row>
    <row r="264" spans="4:16" x14ac:dyDescent="0.2">
      <c r="D264" s="77">
        <f t="shared" si="43"/>
        <v>0</v>
      </c>
      <c r="E264" s="77">
        <f t="shared" si="44"/>
        <v>0</v>
      </c>
      <c r="F264" s="68">
        <f t="shared" si="45"/>
        <v>0</v>
      </c>
      <c r="G264" s="68">
        <f t="shared" si="46"/>
        <v>0</v>
      </c>
      <c r="H264" s="68">
        <f t="shared" si="47"/>
        <v>0</v>
      </c>
      <c r="I264" s="68">
        <f t="shared" si="48"/>
        <v>0</v>
      </c>
      <c r="J264" s="68">
        <f t="shared" si="49"/>
        <v>0</v>
      </c>
      <c r="K264" s="68">
        <f t="shared" ca="1" si="50"/>
        <v>9.5033943265260823E-3</v>
      </c>
      <c r="L264" s="68">
        <f t="shared" ca="1" si="51"/>
        <v>9.0314503725448129E-5</v>
      </c>
      <c r="M264" s="68">
        <f t="shared" ca="1" si="52"/>
        <v>224407693.60900924</v>
      </c>
      <c r="N264" s="68">
        <f t="shared" ca="1" si="53"/>
        <v>341609402.09708279</v>
      </c>
      <c r="O264" s="68">
        <f t="shared" ca="1" si="54"/>
        <v>23399922.014756124</v>
      </c>
      <c r="P264" s="31">
        <f t="shared" ca="1" si="55"/>
        <v>-9.5033943265260823E-3</v>
      </c>
    </row>
    <row r="265" spans="4:16" x14ac:dyDescent="0.2">
      <c r="D265" s="77">
        <f t="shared" si="43"/>
        <v>0</v>
      </c>
      <c r="E265" s="77">
        <f t="shared" si="44"/>
        <v>0</v>
      </c>
      <c r="F265" s="68">
        <f t="shared" si="45"/>
        <v>0</v>
      </c>
      <c r="G265" s="68">
        <f t="shared" si="46"/>
        <v>0</v>
      </c>
      <c r="H265" s="68">
        <f t="shared" si="47"/>
        <v>0</v>
      </c>
      <c r="I265" s="68">
        <f t="shared" si="48"/>
        <v>0</v>
      </c>
      <c r="J265" s="68">
        <f t="shared" si="49"/>
        <v>0</v>
      </c>
      <c r="K265" s="68">
        <f t="shared" ca="1" si="50"/>
        <v>9.5033943265260823E-3</v>
      </c>
      <c r="L265" s="68">
        <f t="shared" ca="1" si="51"/>
        <v>9.0314503725448129E-5</v>
      </c>
      <c r="M265" s="68">
        <f t="shared" ca="1" si="52"/>
        <v>224407693.60900924</v>
      </c>
      <c r="N265" s="68">
        <f t="shared" ca="1" si="53"/>
        <v>341609402.09708279</v>
      </c>
      <c r="O265" s="68">
        <f t="shared" ca="1" si="54"/>
        <v>23399922.014756124</v>
      </c>
      <c r="P265" s="31">
        <f t="shared" ca="1" si="55"/>
        <v>-9.5033943265260823E-3</v>
      </c>
    </row>
    <row r="266" spans="4:16" x14ac:dyDescent="0.2">
      <c r="D266" s="77">
        <f t="shared" si="43"/>
        <v>0</v>
      </c>
      <c r="E266" s="77">
        <f t="shared" si="44"/>
        <v>0</v>
      </c>
      <c r="F266" s="68">
        <f t="shared" si="45"/>
        <v>0</v>
      </c>
      <c r="G266" s="68">
        <f t="shared" si="46"/>
        <v>0</v>
      </c>
      <c r="H266" s="68">
        <f t="shared" si="47"/>
        <v>0</v>
      </c>
      <c r="I266" s="68">
        <f t="shared" si="48"/>
        <v>0</v>
      </c>
      <c r="J266" s="68">
        <f t="shared" si="49"/>
        <v>0</v>
      </c>
      <c r="K266" s="68">
        <f t="shared" ca="1" si="50"/>
        <v>9.5033943265260823E-3</v>
      </c>
      <c r="L266" s="68">
        <f t="shared" ca="1" si="51"/>
        <v>9.0314503725448129E-5</v>
      </c>
      <c r="M266" s="68">
        <f t="shared" ca="1" si="52"/>
        <v>224407693.60900924</v>
      </c>
      <c r="N266" s="68">
        <f t="shared" ca="1" si="53"/>
        <v>341609402.09708279</v>
      </c>
      <c r="O266" s="68">
        <f t="shared" ca="1" si="54"/>
        <v>23399922.014756124</v>
      </c>
      <c r="P266" s="31">
        <f t="shared" ca="1" si="55"/>
        <v>-9.5033943265260823E-3</v>
      </c>
    </row>
    <row r="267" spans="4:16" x14ac:dyDescent="0.2">
      <c r="D267" s="77">
        <f t="shared" si="43"/>
        <v>0</v>
      </c>
      <c r="E267" s="77">
        <f t="shared" si="44"/>
        <v>0</v>
      </c>
      <c r="F267" s="68">
        <f t="shared" si="45"/>
        <v>0</v>
      </c>
      <c r="G267" s="68">
        <f t="shared" si="46"/>
        <v>0</v>
      </c>
      <c r="H267" s="68">
        <f t="shared" si="47"/>
        <v>0</v>
      </c>
      <c r="I267" s="68">
        <f t="shared" si="48"/>
        <v>0</v>
      </c>
      <c r="J267" s="68">
        <f t="shared" si="49"/>
        <v>0</v>
      </c>
      <c r="K267" s="68">
        <f t="shared" ca="1" si="50"/>
        <v>9.5033943265260823E-3</v>
      </c>
      <c r="L267" s="68">
        <f t="shared" ca="1" si="51"/>
        <v>9.0314503725448129E-5</v>
      </c>
      <c r="M267" s="68">
        <f t="shared" ca="1" si="52"/>
        <v>224407693.60900924</v>
      </c>
      <c r="N267" s="68">
        <f t="shared" ca="1" si="53"/>
        <v>341609402.09708279</v>
      </c>
      <c r="O267" s="68">
        <f t="shared" ca="1" si="54"/>
        <v>23399922.014756124</v>
      </c>
      <c r="P267" s="31">
        <f t="shared" ca="1" si="55"/>
        <v>-9.5033943265260823E-3</v>
      </c>
    </row>
    <row r="268" spans="4:16" x14ac:dyDescent="0.2">
      <c r="D268" s="77">
        <f t="shared" si="43"/>
        <v>0</v>
      </c>
      <c r="E268" s="77">
        <f t="shared" si="44"/>
        <v>0</v>
      </c>
      <c r="F268" s="68">
        <f t="shared" si="45"/>
        <v>0</v>
      </c>
      <c r="G268" s="68">
        <f t="shared" si="46"/>
        <v>0</v>
      </c>
      <c r="H268" s="68">
        <f t="shared" si="47"/>
        <v>0</v>
      </c>
      <c r="I268" s="68">
        <f t="shared" si="48"/>
        <v>0</v>
      </c>
      <c r="J268" s="68">
        <f t="shared" si="49"/>
        <v>0</v>
      </c>
      <c r="K268" s="68">
        <f t="shared" ca="1" si="50"/>
        <v>9.5033943265260823E-3</v>
      </c>
      <c r="L268" s="68">
        <f t="shared" ca="1" si="51"/>
        <v>9.0314503725448129E-5</v>
      </c>
      <c r="M268" s="68">
        <f t="shared" ca="1" si="52"/>
        <v>224407693.60900924</v>
      </c>
      <c r="N268" s="68">
        <f t="shared" ca="1" si="53"/>
        <v>341609402.09708279</v>
      </c>
      <c r="O268" s="68">
        <f t="shared" ca="1" si="54"/>
        <v>23399922.014756124</v>
      </c>
      <c r="P268" s="31">
        <f t="shared" ca="1" si="55"/>
        <v>-9.5033943265260823E-3</v>
      </c>
    </row>
    <row r="269" spans="4:16" x14ac:dyDescent="0.2">
      <c r="D269" s="77">
        <f t="shared" si="43"/>
        <v>0</v>
      </c>
      <c r="E269" s="77">
        <f t="shared" si="44"/>
        <v>0</v>
      </c>
      <c r="F269" s="68">
        <f t="shared" si="45"/>
        <v>0</v>
      </c>
      <c r="G269" s="68">
        <f t="shared" si="46"/>
        <v>0</v>
      </c>
      <c r="H269" s="68">
        <f t="shared" si="47"/>
        <v>0</v>
      </c>
      <c r="I269" s="68">
        <f t="shared" si="48"/>
        <v>0</v>
      </c>
      <c r="J269" s="68">
        <f t="shared" si="49"/>
        <v>0</v>
      </c>
      <c r="K269" s="68">
        <f t="shared" ca="1" si="50"/>
        <v>9.5033943265260823E-3</v>
      </c>
      <c r="L269" s="68">
        <f t="shared" ca="1" si="51"/>
        <v>9.0314503725448129E-5</v>
      </c>
      <c r="M269" s="68">
        <f t="shared" ca="1" si="52"/>
        <v>224407693.60900924</v>
      </c>
      <c r="N269" s="68">
        <f t="shared" ca="1" si="53"/>
        <v>341609402.09708279</v>
      </c>
      <c r="O269" s="68">
        <f t="shared" ca="1" si="54"/>
        <v>23399922.014756124</v>
      </c>
      <c r="P269" s="31">
        <f t="shared" ca="1" si="55"/>
        <v>-9.5033943265260823E-3</v>
      </c>
    </row>
    <row r="270" spans="4:16" x14ac:dyDescent="0.2">
      <c r="D270" s="77">
        <f t="shared" si="43"/>
        <v>0</v>
      </c>
      <c r="E270" s="77">
        <f t="shared" si="44"/>
        <v>0</v>
      </c>
      <c r="F270" s="68">
        <f t="shared" si="45"/>
        <v>0</v>
      </c>
      <c r="G270" s="68">
        <f t="shared" si="46"/>
        <v>0</v>
      </c>
      <c r="H270" s="68">
        <f t="shared" si="47"/>
        <v>0</v>
      </c>
      <c r="I270" s="68">
        <f t="shared" si="48"/>
        <v>0</v>
      </c>
      <c r="J270" s="68">
        <f t="shared" si="49"/>
        <v>0</v>
      </c>
      <c r="K270" s="68">
        <f t="shared" ca="1" si="50"/>
        <v>9.5033943265260823E-3</v>
      </c>
      <c r="L270" s="68">
        <f t="shared" ca="1" si="51"/>
        <v>9.0314503725448129E-5</v>
      </c>
      <c r="M270" s="68">
        <f t="shared" ca="1" si="52"/>
        <v>224407693.60900924</v>
      </c>
      <c r="N270" s="68">
        <f t="shared" ca="1" si="53"/>
        <v>341609402.09708279</v>
      </c>
      <c r="O270" s="68">
        <f t="shared" ca="1" si="54"/>
        <v>23399922.014756124</v>
      </c>
      <c r="P270" s="31">
        <f t="shared" ca="1" si="55"/>
        <v>-9.5033943265260823E-3</v>
      </c>
    </row>
    <row r="271" spans="4:16" x14ac:dyDescent="0.2">
      <c r="D271" s="77">
        <f t="shared" si="43"/>
        <v>0</v>
      </c>
      <c r="E271" s="77">
        <f t="shared" si="44"/>
        <v>0</v>
      </c>
      <c r="F271" s="68">
        <f t="shared" si="45"/>
        <v>0</v>
      </c>
      <c r="G271" s="68">
        <f t="shared" si="46"/>
        <v>0</v>
      </c>
      <c r="H271" s="68">
        <f t="shared" si="47"/>
        <v>0</v>
      </c>
      <c r="I271" s="68">
        <f t="shared" si="48"/>
        <v>0</v>
      </c>
      <c r="J271" s="68">
        <f t="shared" si="49"/>
        <v>0</v>
      </c>
      <c r="K271" s="68">
        <f t="shared" ca="1" si="50"/>
        <v>9.5033943265260823E-3</v>
      </c>
      <c r="L271" s="68">
        <f t="shared" ca="1" si="51"/>
        <v>9.0314503725448129E-5</v>
      </c>
      <c r="M271" s="68">
        <f t="shared" ca="1" si="52"/>
        <v>224407693.60900924</v>
      </c>
      <c r="N271" s="68">
        <f t="shared" ca="1" si="53"/>
        <v>341609402.09708279</v>
      </c>
      <c r="O271" s="68">
        <f t="shared" ca="1" si="54"/>
        <v>23399922.014756124</v>
      </c>
      <c r="P271" s="31">
        <f t="shared" ca="1" si="55"/>
        <v>-9.5033943265260823E-3</v>
      </c>
    </row>
    <row r="272" spans="4:16" x14ac:dyDescent="0.2">
      <c r="D272" s="77">
        <f t="shared" si="43"/>
        <v>0</v>
      </c>
      <c r="E272" s="77">
        <f t="shared" si="44"/>
        <v>0</v>
      </c>
      <c r="F272" s="68">
        <f t="shared" si="45"/>
        <v>0</v>
      </c>
      <c r="G272" s="68">
        <f t="shared" si="46"/>
        <v>0</v>
      </c>
      <c r="H272" s="68">
        <f t="shared" si="47"/>
        <v>0</v>
      </c>
      <c r="I272" s="68">
        <f t="shared" si="48"/>
        <v>0</v>
      </c>
      <c r="J272" s="68">
        <f t="shared" si="49"/>
        <v>0</v>
      </c>
      <c r="K272" s="68">
        <f t="shared" ca="1" si="50"/>
        <v>9.5033943265260823E-3</v>
      </c>
      <c r="L272" s="68">
        <f t="shared" ca="1" si="51"/>
        <v>9.0314503725448129E-5</v>
      </c>
      <c r="M272" s="68">
        <f t="shared" ca="1" si="52"/>
        <v>224407693.60900924</v>
      </c>
      <c r="N272" s="68">
        <f t="shared" ca="1" si="53"/>
        <v>341609402.09708279</v>
      </c>
      <c r="O272" s="68">
        <f t="shared" ca="1" si="54"/>
        <v>23399922.014756124</v>
      </c>
      <c r="P272" s="31">
        <f t="shared" ca="1" si="55"/>
        <v>-9.5033943265260823E-3</v>
      </c>
    </row>
    <row r="273" spans="4:16" x14ac:dyDescent="0.2">
      <c r="D273" s="77">
        <f t="shared" si="43"/>
        <v>0</v>
      </c>
      <c r="E273" s="77">
        <f t="shared" si="44"/>
        <v>0</v>
      </c>
      <c r="F273" s="68">
        <f t="shared" si="45"/>
        <v>0</v>
      </c>
      <c r="G273" s="68">
        <f t="shared" si="46"/>
        <v>0</v>
      </c>
      <c r="H273" s="68">
        <f t="shared" si="47"/>
        <v>0</v>
      </c>
      <c r="I273" s="68">
        <f t="shared" si="48"/>
        <v>0</v>
      </c>
      <c r="J273" s="68">
        <f t="shared" si="49"/>
        <v>0</v>
      </c>
      <c r="K273" s="68">
        <f t="shared" ca="1" si="50"/>
        <v>9.5033943265260823E-3</v>
      </c>
      <c r="L273" s="68">
        <f t="shared" ca="1" si="51"/>
        <v>9.0314503725448129E-5</v>
      </c>
      <c r="M273" s="68">
        <f t="shared" ca="1" si="52"/>
        <v>224407693.60900924</v>
      </c>
      <c r="N273" s="68">
        <f t="shared" ca="1" si="53"/>
        <v>341609402.09708279</v>
      </c>
      <c r="O273" s="68">
        <f t="shared" ca="1" si="54"/>
        <v>23399922.014756124</v>
      </c>
      <c r="P273" s="31">
        <f t="shared" ca="1" si="55"/>
        <v>-9.5033943265260823E-3</v>
      </c>
    </row>
    <row r="274" spans="4:16" x14ac:dyDescent="0.2">
      <c r="D274" s="77">
        <f t="shared" si="43"/>
        <v>0</v>
      </c>
      <c r="E274" s="77">
        <f t="shared" si="44"/>
        <v>0</v>
      </c>
      <c r="F274" s="68">
        <f t="shared" si="45"/>
        <v>0</v>
      </c>
      <c r="G274" s="68">
        <f t="shared" si="46"/>
        <v>0</v>
      </c>
      <c r="H274" s="68">
        <f t="shared" si="47"/>
        <v>0</v>
      </c>
      <c r="I274" s="68">
        <f t="shared" si="48"/>
        <v>0</v>
      </c>
      <c r="J274" s="68">
        <f t="shared" si="49"/>
        <v>0</v>
      </c>
      <c r="K274" s="68">
        <f t="shared" ca="1" si="50"/>
        <v>9.5033943265260823E-3</v>
      </c>
      <c r="L274" s="68">
        <f t="shared" ca="1" si="51"/>
        <v>9.0314503725448129E-5</v>
      </c>
      <c r="M274" s="68">
        <f t="shared" ca="1" si="52"/>
        <v>224407693.60900924</v>
      </c>
      <c r="N274" s="68">
        <f t="shared" ca="1" si="53"/>
        <v>341609402.09708279</v>
      </c>
      <c r="O274" s="68">
        <f t="shared" ca="1" si="54"/>
        <v>23399922.014756124</v>
      </c>
      <c r="P274" s="31">
        <f t="shared" ca="1" si="55"/>
        <v>-9.5033943265260823E-3</v>
      </c>
    </row>
    <row r="275" spans="4:16" x14ac:dyDescent="0.2">
      <c r="D275" s="77">
        <f t="shared" si="43"/>
        <v>0</v>
      </c>
      <c r="E275" s="77">
        <f t="shared" si="44"/>
        <v>0</v>
      </c>
      <c r="F275" s="68">
        <f t="shared" si="45"/>
        <v>0</v>
      </c>
      <c r="G275" s="68">
        <f t="shared" si="46"/>
        <v>0</v>
      </c>
      <c r="H275" s="68">
        <f t="shared" si="47"/>
        <v>0</v>
      </c>
      <c r="I275" s="68">
        <f t="shared" si="48"/>
        <v>0</v>
      </c>
      <c r="J275" s="68">
        <f t="shared" si="49"/>
        <v>0</v>
      </c>
      <c r="K275" s="68">
        <f t="shared" ca="1" si="50"/>
        <v>9.5033943265260823E-3</v>
      </c>
      <c r="L275" s="68">
        <f t="shared" ca="1" si="51"/>
        <v>9.0314503725448129E-5</v>
      </c>
      <c r="M275" s="68">
        <f t="shared" ca="1" si="52"/>
        <v>224407693.60900924</v>
      </c>
      <c r="N275" s="68">
        <f t="shared" ca="1" si="53"/>
        <v>341609402.09708279</v>
      </c>
      <c r="O275" s="68">
        <f t="shared" ca="1" si="54"/>
        <v>23399922.014756124</v>
      </c>
      <c r="P275" s="31">
        <f t="shared" ca="1" si="55"/>
        <v>-9.5033943265260823E-3</v>
      </c>
    </row>
    <row r="276" spans="4:16" x14ac:dyDescent="0.2">
      <c r="D276" s="77">
        <f t="shared" ref="D276:D336" si="56">A276/A$18</f>
        <v>0</v>
      </c>
      <c r="E276" s="77">
        <f t="shared" ref="E276:E336" si="57">B276/B$18</f>
        <v>0</v>
      </c>
      <c r="F276" s="68">
        <f t="shared" ref="F276:F336" si="58">D276*D276</f>
        <v>0</v>
      </c>
      <c r="G276" s="68">
        <f t="shared" ref="G276:G336" si="59">D276*F276</f>
        <v>0</v>
      </c>
      <c r="H276" s="68">
        <f t="shared" ref="H276:H336" si="60">F276*F276</f>
        <v>0</v>
      </c>
      <c r="I276" s="68">
        <f t="shared" ref="I276:I336" si="61">E276*D276</f>
        <v>0</v>
      </c>
      <c r="J276" s="68">
        <f t="shared" ref="J276:J336" si="62">I276*D276</f>
        <v>0</v>
      </c>
      <c r="K276" s="68">
        <f t="shared" ref="K276:K336" ca="1" si="63">+E$4+E$5*D276+E$6*D276^2</f>
        <v>9.5033943265260823E-3</v>
      </c>
      <c r="L276" s="68">
        <f t="shared" ref="L276:L336" ca="1" si="64">+(K276-E276)^2</f>
        <v>9.0314503725448129E-5</v>
      </c>
      <c r="M276" s="68">
        <f t="shared" ref="M276:M336" ca="1" si="65">(M$1-M$2*D276+M$3*F276)^2</f>
        <v>224407693.60900924</v>
      </c>
      <c r="N276" s="68">
        <f t="shared" ref="N276:N336" ca="1" si="66">(-M$2+M$4*D276-M$5*F276)^2</f>
        <v>341609402.09708279</v>
      </c>
      <c r="O276" s="68">
        <f t="shared" ref="O276:O336" ca="1" si="67">+(M$3-D276*M$5+F276*M$6)^2</f>
        <v>23399922.014756124</v>
      </c>
      <c r="P276" s="31">
        <f t="shared" ref="P276:P336" ca="1" si="68">+E276-K276</f>
        <v>-9.5033943265260823E-3</v>
      </c>
    </row>
    <row r="277" spans="4:16" x14ac:dyDescent="0.2">
      <c r="D277" s="77">
        <f t="shared" si="56"/>
        <v>0</v>
      </c>
      <c r="E277" s="77">
        <f t="shared" si="57"/>
        <v>0</v>
      </c>
      <c r="F277" s="68">
        <f t="shared" si="58"/>
        <v>0</v>
      </c>
      <c r="G277" s="68">
        <f t="shared" si="59"/>
        <v>0</v>
      </c>
      <c r="H277" s="68">
        <f t="shared" si="60"/>
        <v>0</v>
      </c>
      <c r="I277" s="68">
        <f t="shared" si="61"/>
        <v>0</v>
      </c>
      <c r="J277" s="68">
        <f t="shared" si="62"/>
        <v>0</v>
      </c>
      <c r="K277" s="68">
        <f t="shared" ca="1" si="63"/>
        <v>9.5033943265260823E-3</v>
      </c>
      <c r="L277" s="68">
        <f t="shared" ca="1" si="64"/>
        <v>9.0314503725448129E-5</v>
      </c>
      <c r="M277" s="68">
        <f t="shared" ca="1" si="65"/>
        <v>224407693.60900924</v>
      </c>
      <c r="N277" s="68">
        <f t="shared" ca="1" si="66"/>
        <v>341609402.09708279</v>
      </c>
      <c r="O277" s="68">
        <f t="shared" ca="1" si="67"/>
        <v>23399922.014756124</v>
      </c>
      <c r="P277" s="31">
        <f t="shared" ca="1" si="68"/>
        <v>-9.5033943265260823E-3</v>
      </c>
    </row>
    <row r="278" spans="4:16" x14ac:dyDescent="0.2">
      <c r="D278" s="77">
        <f t="shared" si="56"/>
        <v>0</v>
      </c>
      <c r="E278" s="77">
        <f t="shared" si="57"/>
        <v>0</v>
      </c>
      <c r="F278" s="68">
        <f t="shared" si="58"/>
        <v>0</v>
      </c>
      <c r="G278" s="68">
        <f t="shared" si="59"/>
        <v>0</v>
      </c>
      <c r="H278" s="68">
        <f t="shared" si="60"/>
        <v>0</v>
      </c>
      <c r="I278" s="68">
        <f t="shared" si="61"/>
        <v>0</v>
      </c>
      <c r="J278" s="68">
        <f t="shared" si="62"/>
        <v>0</v>
      </c>
      <c r="K278" s="68">
        <f t="shared" ca="1" si="63"/>
        <v>9.5033943265260823E-3</v>
      </c>
      <c r="L278" s="68">
        <f t="shared" ca="1" si="64"/>
        <v>9.0314503725448129E-5</v>
      </c>
      <c r="M278" s="68">
        <f t="shared" ca="1" si="65"/>
        <v>224407693.60900924</v>
      </c>
      <c r="N278" s="68">
        <f t="shared" ca="1" si="66"/>
        <v>341609402.09708279</v>
      </c>
      <c r="O278" s="68">
        <f t="shared" ca="1" si="67"/>
        <v>23399922.014756124</v>
      </c>
      <c r="P278" s="31">
        <f t="shared" ca="1" si="68"/>
        <v>-9.5033943265260823E-3</v>
      </c>
    </row>
    <row r="279" spans="4:16" x14ac:dyDescent="0.2">
      <c r="D279" s="77">
        <f t="shared" si="56"/>
        <v>0</v>
      </c>
      <c r="E279" s="77">
        <f t="shared" si="57"/>
        <v>0</v>
      </c>
      <c r="F279" s="68">
        <f t="shared" si="58"/>
        <v>0</v>
      </c>
      <c r="G279" s="68">
        <f t="shared" si="59"/>
        <v>0</v>
      </c>
      <c r="H279" s="68">
        <f t="shared" si="60"/>
        <v>0</v>
      </c>
      <c r="I279" s="68">
        <f t="shared" si="61"/>
        <v>0</v>
      </c>
      <c r="J279" s="68">
        <f t="shared" si="62"/>
        <v>0</v>
      </c>
      <c r="K279" s="68">
        <f t="shared" ca="1" si="63"/>
        <v>9.5033943265260823E-3</v>
      </c>
      <c r="L279" s="68">
        <f t="shared" ca="1" si="64"/>
        <v>9.0314503725448129E-5</v>
      </c>
      <c r="M279" s="68">
        <f t="shared" ca="1" si="65"/>
        <v>224407693.60900924</v>
      </c>
      <c r="N279" s="68">
        <f t="shared" ca="1" si="66"/>
        <v>341609402.09708279</v>
      </c>
      <c r="O279" s="68">
        <f t="shared" ca="1" si="67"/>
        <v>23399922.014756124</v>
      </c>
      <c r="P279" s="31">
        <f t="shared" ca="1" si="68"/>
        <v>-9.5033943265260823E-3</v>
      </c>
    </row>
    <row r="280" spans="4:16" x14ac:dyDescent="0.2">
      <c r="D280" s="77">
        <f t="shared" si="56"/>
        <v>0</v>
      </c>
      <c r="E280" s="77">
        <f t="shared" si="57"/>
        <v>0</v>
      </c>
      <c r="F280" s="68">
        <f t="shared" si="58"/>
        <v>0</v>
      </c>
      <c r="G280" s="68">
        <f t="shared" si="59"/>
        <v>0</v>
      </c>
      <c r="H280" s="68">
        <f t="shared" si="60"/>
        <v>0</v>
      </c>
      <c r="I280" s="68">
        <f t="shared" si="61"/>
        <v>0</v>
      </c>
      <c r="J280" s="68">
        <f t="shared" si="62"/>
        <v>0</v>
      </c>
      <c r="K280" s="68">
        <f t="shared" ca="1" si="63"/>
        <v>9.5033943265260823E-3</v>
      </c>
      <c r="L280" s="68">
        <f t="shared" ca="1" si="64"/>
        <v>9.0314503725448129E-5</v>
      </c>
      <c r="M280" s="68">
        <f t="shared" ca="1" si="65"/>
        <v>224407693.60900924</v>
      </c>
      <c r="N280" s="68">
        <f t="shared" ca="1" si="66"/>
        <v>341609402.09708279</v>
      </c>
      <c r="O280" s="68">
        <f t="shared" ca="1" si="67"/>
        <v>23399922.014756124</v>
      </c>
      <c r="P280" s="31">
        <f t="shared" ca="1" si="68"/>
        <v>-9.5033943265260823E-3</v>
      </c>
    </row>
    <row r="281" spans="4:16" x14ac:dyDescent="0.2">
      <c r="D281" s="77">
        <f t="shared" si="56"/>
        <v>0</v>
      </c>
      <c r="E281" s="77">
        <f t="shared" si="57"/>
        <v>0</v>
      </c>
      <c r="F281" s="68">
        <f t="shared" si="58"/>
        <v>0</v>
      </c>
      <c r="G281" s="68">
        <f t="shared" si="59"/>
        <v>0</v>
      </c>
      <c r="H281" s="68">
        <f t="shared" si="60"/>
        <v>0</v>
      </c>
      <c r="I281" s="68">
        <f t="shared" si="61"/>
        <v>0</v>
      </c>
      <c r="J281" s="68">
        <f t="shared" si="62"/>
        <v>0</v>
      </c>
      <c r="K281" s="68">
        <f t="shared" ca="1" si="63"/>
        <v>9.5033943265260823E-3</v>
      </c>
      <c r="L281" s="68">
        <f t="shared" ca="1" si="64"/>
        <v>9.0314503725448129E-5</v>
      </c>
      <c r="M281" s="68">
        <f t="shared" ca="1" si="65"/>
        <v>224407693.60900924</v>
      </c>
      <c r="N281" s="68">
        <f t="shared" ca="1" si="66"/>
        <v>341609402.09708279</v>
      </c>
      <c r="O281" s="68">
        <f t="shared" ca="1" si="67"/>
        <v>23399922.014756124</v>
      </c>
      <c r="P281" s="31">
        <f t="shared" ca="1" si="68"/>
        <v>-9.5033943265260823E-3</v>
      </c>
    </row>
    <row r="282" spans="4:16" x14ac:dyDescent="0.2">
      <c r="D282" s="77">
        <f t="shared" si="56"/>
        <v>0</v>
      </c>
      <c r="E282" s="77">
        <f t="shared" si="57"/>
        <v>0</v>
      </c>
      <c r="F282" s="68">
        <f t="shared" si="58"/>
        <v>0</v>
      </c>
      <c r="G282" s="68">
        <f t="shared" si="59"/>
        <v>0</v>
      </c>
      <c r="H282" s="68">
        <f t="shared" si="60"/>
        <v>0</v>
      </c>
      <c r="I282" s="68">
        <f t="shared" si="61"/>
        <v>0</v>
      </c>
      <c r="J282" s="68">
        <f t="shared" si="62"/>
        <v>0</v>
      </c>
      <c r="K282" s="68">
        <f t="shared" ca="1" si="63"/>
        <v>9.5033943265260823E-3</v>
      </c>
      <c r="L282" s="68">
        <f t="shared" ca="1" si="64"/>
        <v>9.0314503725448129E-5</v>
      </c>
      <c r="M282" s="68">
        <f t="shared" ca="1" si="65"/>
        <v>224407693.60900924</v>
      </c>
      <c r="N282" s="68">
        <f t="shared" ca="1" si="66"/>
        <v>341609402.09708279</v>
      </c>
      <c r="O282" s="68">
        <f t="shared" ca="1" si="67"/>
        <v>23399922.014756124</v>
      </c>
      <c r="P282" s="31">
        <f t="shared" ca="1" si="68"/>
        <v>-9.5033943265260823E-3</v>
      </c>
    </row>
    <row r="283" spans="4:16" x14ac:dyDescent="0.2">
      <c r="D283" s="77">
        <f t="shared" si="56"/>
        <v>0</v>
      </c>
      <c r="E283" s="77">
        <f t="shared" si="57"/>
        <v>0</v>
      </c>
      <c r="F283" s="68">
        <f t="shared" si="58"/>
        <v>0</v>
      </c>
      <c r="G283" s="68">
        <f t="shared" si="59"/>
        <v>0</v>
      </c>
      <c r="H283" s="68">
        <f t="shared" si="60"/>
        <v>0</v>
      </c>
      <c r="I283" s="68">
        <f t="shared" si="61"/>
        <v>0</v>
      </c>
      <c r="J283" s="68">
        <f t="shared" si="62"/>
        <v>0</v>
      </c>
      <c r="K283" s="68">
        <f t="shared" ca="1" si="63"/>
        <v>9.5033943265260823E-3</v>
      </c>
      <c r="L283" s="68">
        <f t="shared" ca="1" si="64"/>
        <v>9.0314503725448129E-5</v>
      </c>
      <c r="M283" s="68">
        <f t="shared" ca="1" si="65"/>
        <v>224407693.60900924</v>
      </c>
      <c r="N283" s="68">
        <f t="shared" ca="1" si="66"/>
        <v>341609402.09708279</v>
      </c>
      <c r="O283" s="68">
        <f t="shared" ca="1" si="67"/>
        <v>23399922.014756124</v>
      </c>
      <c r="P283" s="31">
        <f t="shared" ca="1" si="68"/>
        <v>-9.5033943265260823E-3</v>
      </c>
    </row>
    <row r="284" spans="4:16" x14ac:dyDescent="0.2">
      <c r="D284" s="77">
        <f t="shared" si="56"/>
        <v>0</v>
      </c>
      <c r="E284" s="77">
        <f t="shared" si="57"/>
        <v>0</v>
      </c>
      <c r="F284" s="68">
        <f t="shared" si="58"/>
        <v>0</v>
      </c>
      <c r="G284" s="68">
        <f t="shared" si="59"/>
        <v>0</v>
      </c>
      <c r="H284" s="68">
        <f t="shared" si="60"/>
        <v>0</v>
      </c>
      <c r="I284" s="68">
        <f t="shared" si="61"/>
        <v>0</v>
      </c>
      <c r="J284" s="68">
        <f t="shared" si="62"/>
        <v>0</v>
      </c>
      <c r="K284" s="68">
        <f t="shared" ca="1" si="63"/>
        <v>9.5033943265260823E-3</v>
      </c>
      <c r="L284" s="68">
        <f t="shared" ca="1" si="64"/>
        <v>9.0314503725448129E-5</v>
      </c>
      <c r="M284" s="68">
        <f t="shared" ca="1" si="65"/>
        <v>224407693.60900924</v>
      </c>
      <c r="N284" s="68">
        <f t="shared" ca="1" si="66"/>
        <v>341609402.09708279</v>
      </c>
      <c r="O284" s="68">
        <f t="shared" ca="1" si="67"/>
        <v>23399922.014756124</v>
      </c>
      <c r="P284" s="31">
        <f t="shared" ca="1" si="68"/>
        <v>-9.5033943265260823E-3</v>
      </c>
    </row>
    <row r="285" spans="4:16" x14ac:dyDescent="0.2">
      <c r="D285" s="77">
        <f t="shared" si="56"/>
        <v>0</v>
      </c>
      <c r="E285" s="77">
        <f t="shared" si="57"/>
        <v>0</v>
      </c>
      <c r="F285" s="68">
        <f t="shared" si="58"/>
        <v>0</v>
      </c>
      <c r="G285" s="68">
        <f t="shared" si="59"/>
        <v>0</v>
      </c>
      <c r="H285" s="68">
        <f t="shared" si="60"/>
        <v>0</v>
      </c>
      <c r="I285" s="68">
        <f t="shared" si="61"/>
        <v>0</v>
      </c>
      <c r="J285" s="68">
        <f t="shared" si="62"/>
        <v>0</v>
      </c>
      <c r="K285" s="68">
        <f t="shared" ca="1" si="63"/>
        <v>9.5033943265260823E-3</v>
      </c>
      <c r="L285" s="68">
        <f t="shared" ca="1" si="64"/>
        <v>9.0314503725448129E-5</v>
      </c>
      <c r="M285" s="68">
        <f t="shared" ca="1" si="65"/>
        <v>224407693.60900924</v>
      </c>
      <c r="N285" s="68">
        <f t="shared" ca="1" si="66"/>
        <v>341609402.09708279</v>
      </c>
      <c r="O285" s="68">
        <f t="shared" ca="1" si="67"/>
        <v>23399922.014756124</v>
      </c>
      <c r="P285" s="31">
        <f t="shared" ca="1" si="68"/>
        <v>-9.5033943265260823E-3</v>
      </c>
    </row>
    <row r="286" spans="4:16" x14ac:dyDescent="0.2">
      <c r="D286" s="77">
        <f t="shared" si="56"/>
        <v>0</v>
      </c>
      <c r="E286" s="77">
        <f t="shared" si="57"/>
        <v>0</v>
      </c>
      <c r="F286" s="68">
        <f t="shared" si="58"/>
        <v>0</v>
      </c>
      <c r="G286" s="68">
        <f t="shared" si="59"/>
        <v>0</v>
      </c>
      <c r="H286" s="68">
        <f t="shared" si="60"/>
        <v>0</v>
      </c>
      <c r="I286" s="68">
        <f t="shared" si="61"/>
        <v>0</v>
      </c>
      <c r="J286" s="68">
        <f t="shared" si="62"/>
        <v>0</v>
      </c>
      <c r="K286" s="68">
        <f t="shared" ca="1" si="63"/>
        <v>9.5033943265260823E-3</v>
      </c>
      <c r="L286" s="68">
        <f t="shared" ca="1" si="64"/>
        <v>9.0314503725448129E-5</v>
      </c>
      <c r="M286" s="68">
        <f t="shared" ca="1" si="65"/>
        <v>224407693.60900924</v>
      </c>
      <c r="N286" s="68">
        <f t="shared" ca="1" si="66"/>
        <v>341609402.09708279</v>
      </c>
      <c r="O286" s="68">
        <f t="shared" ca="1" si="67"/>
        <v>23399922.014756124</v>
      </c>
      <c r="P286" s="31">
        <f t="shared" ca="1" si="68"/>
        <v>-9.5033943265260823E-3</v>
      </c>
    </row>
    <row r="287" spans="4:16" x14ac:dyDescent="0.2">
      <c r="D287" s="77">
        <f t="shared" si="56"/>
        <v>0</v>
      </c>
      <c r="E287" s="77">
        <f t="shared" si="57"/>
        <v>0</v>
      </c>
      <c r="F287" s="68">
        <f t="shared" si="58"/>
        <v>0</v>
      </c>
      <c r="G287" s="68">
        <f t="shared" si="59"/>
        <v>0</v>
      </c>
      <c r="H287" s="68">
        <f t="shared" si="60"/>
        <v>0</v>
      </c>
      <c r="I287" s="68">
        <f t="shared" si="61"/>
        <v>0</v>
      </c>
      <c r="J287" s="68">
        <f t="shared" si="62"/>
        <v>0</v>
      </c>
      <c r="K287" s="68">
        <f t="shared" ca="1" si="63"/>
        <v>9.5033943265260823E-3</v>
      </c>
      <c r="L287" s="68">
        <f t="shared" ca="1" si="64"/>
        <v>9.0314503725448129E-5</v>
      </c>
      <c r="M287" s="68">
        <f t="shared" ca="1" si="65"/>
        <v>224407693.60900924</v>
      </c>
      <c r="N287" s="68">
        <f t="shared" ca="1" si="66"/>
        <v>341609402.09708279</v>
      </c>
      <c r="O287" s="68">
        <f t="shared" ca="1" si="67"/>
        <v>23399922.014756124</v>
      </c>
      <c r="P287" s="31">
        <f t="shared" ca="1" si="68"/>
        <v>-9.5033943265260823E-3</v>
      </c>
    </row>
    <row r="288" spans="4:16" x14ac:dyDescent="0.2">
      <c r="D288" s="77">
        <f t="shared" si="56"/>
        <v>0</v>
      </c>
      <c r="E288" s="77">
        <f t="shared" si="57"/>
        <v>0</v>
      </c>
      <c r="F288" s="68">
        <f t="shared" si="58"/>
        <v>0</v>
      </c>
      <c r="G288" s="68">
        <f t="shared" si="59"/>
        <v>0</v>
      </c>
      <c r="H288" s="68">
        <f t="shared" si="60"/>
        <v>0</v>
      </c>
      <c r="I288" s="68">
        <f t="shared" si="61"/>
        <v>0</v>
      </c>
      <c r="J288" s="68">
        <f t="shared" si="62"/>
        <v>0</v>
      </c>
      <c r="K288" s="68">
        <f t="shared" ca="1" si="63"/>
        <v>9.5033943265260823E-3</v>
      </c>
      <c r="L288" s="68">
        <f t="shared" ca="1" si="64"/>
        <v>9.0314503725448129E-5</v>
      </c>
      <c r="M288" s="68">
        <f t="shared" ca="1" si="65"/>
        <v>224407693.60900924</v>
      </c>
      <c r="N288" s="68">
        <f t="shared" ca="1" si="66"/>
        <v>341609402.09708279</v>
      </c>
      <c r="O288" s="68">
        <f t="shared" ca="1" si="67"/>
        <v>23399922.014756124</v>
      </c>
      <c r="P288" s="31">
        <f t="shared" ca="1" si="68"/>
        <v>-9.5033943265260823E-3</v>
      </c>
    </row>
    <row r="289" spans="4:16" x14ac:dyDescent="0.2">
      <c r="D289" s="77">
        <f t="shared" si="56"/>
        <v>0</v>
      </c>
      <c r="E289" s="77">
        <f t="shared" si="57"/>
        <v>0</v>
      </c>
      <c r="F289" s="68">
        <f t="shared" si="58"/>
        <v>0</v>
      </c>
      <c r="G289" s="68">
        <f t="shared" si="59"/>
        <v>0</v>
      </c>
      <c r="H289" s="68">
        <f t="shared" si="60"/>
        <v>0</v>
      </c>
      <c r="I289" s="68">
        <f t="shared" si="61"/>
        <v>0</v>
      </c>
      <c r="J289" s="68">
        <f t="shared" si="62"/>
        <v>0</v>
      </c>
      <c r="K289" s="68">
        <f t="shared" ca="1" si="63"/>
        <v>9.5033943265260823E-3</v>
      </c>
      <c r="L289" s="68">
        <f t="shared" ca="1" si="64"/>
        <v>9.0314503725448129E-5</v>
      </c>
      <c r="M289" s="68">
        <f t="shared" ca="1" si="65"/>
        <v>224407693.60900924</v>
      </c>
      <c r="N289" s="68">
        <f t="shared" ca="1" si="66"/>
        <v>341609402.09708279</v>
      </c>
      <c r="O289" s="68">
        <f t="shared" ca="1" si="67"/>
        <v>23399922.014756124</v>
      </c>
      <c r="P289" s="31">
        <f t="shared" ca="1" si="68"/>
        <v>-9.5033943265260823E-3</v>
      </c>
    </row>
    <row r="290" spans="4:16" x14ac:dyDescent="0.2">
      <c r="D290" s="77">
        <f t="shared" si="56"/>
        <v>0</v>
      </c>
      <c r="E290" s="77">
        <f t="shared" si="57"/>
        <v>0</v>
      </c>
      <c r="F290" s="68">
        <f t="shared" si="58"/>
        <v>0</v>
      </c>
      <c r="G290" s="68">
        <f t="shared" si="59"/>
        <v>0</v>
      </c>
      <c r="H290" s="68">
        <f t="shared" si="60"/>
        <v>0</v>
      </c>
      <c r="I290" s="68">
        <f t="shared" si="61"/>
        <v>0</v>
      </c>
      <c r="J290" s="68">
        <f t="shared" si="62"/>
        <v>0</v>
      </c>
      <c r="K290" s="68">
        <f t="shared" ca="1" si="63"/>
        <v>9.5033943265260823E-3</v>
      </c>
      <c r="L290" s="68">
        <f t="shared" ca="1" si="64"/>
        <v>9.0314503725448129E-5</v>
      </c>
      <c r="M290" s="68">
        <f t="shared" ca="1" si="65"/>
        <v>224407693.60900924</v>
      </c>
      <c r="N290" s="68">
        <f t="shared" ca="1" si="66"/>
        <v>341609402.09708279</v>
      </c>
      <c r="O290" s="68">
        <f t="shared" ca="1" si="67"/>
        <v>23399922.014756124</v>
      </c>
      <c r="P290" s="31">
        <f t="shared" ca="1" si="68"/>
        <v>-9.5033943265260823E-3</v>
      </c>
    </row>
    <row r="291" spans="4:16" x14ac:dyDescent="0.2">
      <c r="D291" s="77">
        <f t="shared" si="56"/>
        <v>0</v>
      </c>
      <c r="E291" s="77">
        <f t="shared" si="57"/>
        <v>0</v>
      </c>
      <c r="F291" s="68">
        <f t="shared" si="58"/>
        <v>0</v>
      </c>
      <c r="G291" s="68">
        <f t="shared" si="59"/>
        <v>0</v>
      </c>
      <c r="H291" s="68">
        <f t="shared" si="60"/>
        <v>0</v>
      </c>
      <c r="I291" s="68">
        <f t="shared" si="61"/>
        <v>0</v>
      </c>
      <c r="J291" s="68">
        <f t="shared" si="62"/>
        <v>0</v>
      </c>
      <c r="K291" s="68">
        <f t="shared" ca="1" si="63"/>
        <v>9.5033943265260823E-3</v>
      </c>
      <c r="L291" s="68">
        <f t="shared" ca="1" si="64"/>
        <v>9.0314503725448129E-5</v>
      </c>
      <c r="M291" s="68">
        <f t="shared" ca="1" si="65"/>
        <v>224407693.60900924</v>
      </c>
      <c r="N291" s="68">
        <f t="shared" ca="1" si="66"/>
        <v>341609402.09708279</v>
      </c>
      <c r="O291" s="68">
        <f t="shared" ca="1" si="67"/>
        <v>23399922.014756124</v>
      </c>
      <c r="P291" s="31">
        <f t="shared" ca="1" si="68"/>
        <v>-9.5033943265260823E-3</v>
      </c>
    </row>
    <row r="292" spans="4:16" x14ac:dyDescent="0.2">
      <c r="D292" s="77">
        <f t="shared" si="56"/>
        <v>0</v>
      </c>
      <c r="E292" s="77">
        <f t="shared" si="57"/>
        <v>0</v>
      </c>
      <c r="F292" s="68">
        <f t="shared" si="58"/>
        <v>0</v>
      </c>
      <c r="G292" s="68">
        <f t="shared" si="59"/>
        <v>0</v>
      </c>
      <c r="H292" s="68">
        <f t="shared" si="60"/>
        <v>0</v>
      </c>
      <c r="I292" s="68">
        <f t="shared" si="61"/>
        <v>0</v>
      </c>
      <c r="J292" s="68">
        <f t="shared" si="62"/>
        <v>0</v>
      </c>
      <c r="K292" s="68">
        <f t="shared" ca="1" si="63"/>
        <v>9.5033943265260823E-3</v>
      </c>
      <c r="L292" s="68">
        <f t="shared" ca="1" si="64"/>
        <v>9.0314503725448129E-5</v>
      </c>
      <c r="M292" s="68">
        <f t="shared" ca="1" si="65"/>
        <v>224407693.60900924</v>
      </c>
      <c r="N292" s="68">
        <f t="shared" ca="1" si="66"/>
        <v>341609402.09708279</v>
      </c>
      <c r="O292" s="68">
        <f t="shared" ca="1" si="67"/>
        <v>23399922.014756124</v>
      </c>
      <c r="P292" s="31">
        <f t="shared" ca="1" si="68"/>
        <v>-9.5033943265260823E-3</v>
      </c>
    </row>
    <row r="293" spans="4:16" x14ac:dyDescent="0.2">
      <c r="D293" s="77">
        <f t="shared" si="56"/>
        <v>0</v>
      </c>
      <c r="E293" s="77">
        <f t="shared" si="57"/>
        <v>0</v>
      </c>
      <c r="F293" s="68">
        <f t="shared" si="58"/>
        <v>0</v>
      </c>
      <c r="G293" s="68">
        <f t="shared" si="59"/>
        <v>0</v>
      </c>
      <c r="H293" s="68">
        <f t="shared" si="60"/>
        <v>0</v>
      </c>
      <c r="I293" s="68">
        <f t="shared" si="61"/>
        <v>0</v>
      </c>
      <c r="J293" s="68">
        <f t="shared" si="62"/>
        <v>0</v>
      </c>
      <c r="K293" s="68">
        <f t="shared" ca="1" si="63"/>
        <v>9.5033943265260823E-3</v>
      </c>
      <c r="L293" s="68">
        <f t="shared" ca="1" si="64"/>
        <v>9.0314503725448129E-5</v>
      </c>
      <c r="M293" s="68">
        <f t="shared" ca="1" si="65"/>
        <v>224407693.60900924</v>
      </c>
      <c r="N293" s="68">
        <f t="shared" ca="1" si="66"/>
        <v>341609402.09708279</v>
      </c>
      <c r="O293" s="68">
        <f t="shared" ca="1" si="67"/>
        <v>23399922.014756124</v>
      </c>
      <c r="P293" s="31">
        <f t="shared" ca="1" si="68"/>
        <v>-9.5033943265260823E-3</v>
      </c>
    </row>
    <row r="294" spans="4:16" x14ac:dyDescent="0.2">
      <c r="D294" s="77">
        <f t="shared" si="56"/>
        <v>0</v>
      </c>
      <c r="E294" s="77">
        <f t="shared" si="57"/>
        <v>0</v>
      </c>
      <c r="F294" s="68">
        <f t="shared" si="58"/>
        <v>0</v>
      </c>
      <c r="G294" s="68">
        <f t="shared" si="59"/>
        <v>0</v>
      </c>
      <c r="H294" s="68">
        <f t="shared" si="60"/>
        <v>0</v>
      </c>
      <c r="I294" s="68">
        <f t="shared" si="61"/>
        <v>0</v>
      </c>
      <c r="J294" s="68">
        <f t="shared" si="62"/>
        <v>0</v>
      </c>
      <c r="K294" s="68">
        <f t="shared" ca="1" si="63"/>
        <v>9.5033943265260823E-3</v>
      </c>
      <c r="L294" s="68">
        <f t="shared" ca="1" si="64"/>
        <v>9.0314503725448129E-5</v>
      </c>
      <c r="M294" s="68">
        <f t="shared" ca="1" si="65"/>
        <v>224407693.60900924</v>
      </c>
      <c r="N294" s="68">
        <f t="shared" ca="1" si="66"/>
        <v>341609402.09708279</v>
      </c>
      <c r="O294" s="68">
        <f t="shared" ca="1" si="67"/>
        <v>23399922.014756124</v>
      </c>
      <c r="P294" s="31">
        <f t="shared" ca="1" si="68"/>
        <v>-9.5033943265260823E-3</v>
      </c>
    </row>
    <row r="295" spans="4:16" x14ac:dyDescent="0.2">
      <c r="D295" s="77">
        <f t="shared" si="56"/>
        <v>0</v>
      </c>
      <c r="E295" s="77">
        <f t="shared" si="57"/>
        <v>0</v>
      </c>
      <c r="F295" s="68">
        <f t="shared" si="58"/>
        <v>0</v>
      </c>
      <c r="G295" s="68">
        <f t="shared" si="59"/>
        <v>0</v>
      </c>
      <c r="H295" s="68">
        <f t="shared" si="60"/>
        <v>0</v>
      </c>
      <c r="I295" s="68">
        <f t="shared" si="61"/>
        <v>0</v>
      </c>
      <c r="J295" s="68">
        <f t="shared" si="62"/>
        <v>0</v>
      </c>
      <c r="K295" s="68">
        <f t="shared" ca="1" si="63"/>
        <v>9.5033943265260823E-3</v>
      </c>
      <c r="L295" s="68">
        <f t="shared" ca="1" si="64"/>
        <v>9.0314503725448129E-5</v>
      </c>
      <c r="M295" s="68">
        <f t="shared" ca="1" si="65"/>
        <v>224407693.60900924</v>
      </c>
      <c r="N295" s="68">
        <f t="shared" ca="1" si="66"/>
        <v>341609402.09708279</v>
      </c>
      <c r="O295" s="68">
        <f t="shared" ca="1" si="67"/>
        <v>23399922.014756124</v>
      </c>
      <c r="P295" s="31">
        <f t="shared" ca="1" si="68"/>
        <v>-9.5033943265260823E-3</v>
      </c>
    </row>
    <row r="296" spans="4:16" x14ac:dyDescent="0.2">
      <c r="D296" s="77">
        <f t="shared" si="56"/>
        <v>0</v>
      </c>
      <c r="E296" s="77">
        <f t="shared" si="57"/>
        <v>0</v>
      </c>
      <c r="F296" s="68">
        <f t="shared" si="58"/>
        <v>0</v>
      </c>
      <c r="G296" s="68">
        <f t="shared" si="59"/>
        <v>0</v>
      </c>
      <c r="H296" s="68">
        <f t="shared" si="60"/>
        <v>0</v>
      </c>
      <c r="I296" s="68">
        <f t="shared" si="61"/>
        <v>0</v>
      </c>
      <c r="J296" s="68">
        <f t="shared" si="62"/>
        <v>0</v>
      </c>
      <c r="K296" s="68">
        <f t="shared" ca="1" si="63"/>
        <v>9.5033943265260823E-3</v>
      </c>
      <c r="L296" s="68">
        <f t="shared" ca="1" si="64"/>
        <v>9.0314503725448129E-5</v>
      </c>
      <c r="M296" s="68">
        <f t="shared" ca="1" si="65"/>
        <v>224407693.60900924</v>
      </c>
      <c r="N296" s="68">
        <f t="shared" ca="1" si="66"/>
        <v>341609402.09708279</v>
      </c>
      <c r="O296" s="68">
        <f t="shared" ca="1" si="67"/>
        <v>23399922.014756124</v>
      </c>
      <c r="P296" s="31">
        <f t="shared" ca="1" si="68"/>
        <v>-9.5033943265260823E-3</v>
      </c>
    </row>
    <row r="297" spans="4:16" x14ac:dyDescent="0.2">
      <c r="D297" s="77">
        <f t="shared" si="56"/>
        <v>0</v>
      </c>
      <c r="E297" s="77">
        <f t="shared" si="57"/>
        <v>0</v>
      </c>
      <c r="F297" s="68">
        <f t="shared" si="58"/>
        <v>0</v>
      </c>
      <c r="G297" s="68">
        <f t="shared" si="59"/>
        <v>0</v>
      </c>
      <c r="H297" s="68">
        <f t="shared" si="60"/>
        <v>0</v>
      </c>
      <c r="I297" s="68">
        <f t="shared" si="61"/>
        <v>0</v>
      </c>
      <c r="J297" s="68">
        <f t="shared" si="62"/>
        <v>0</v>
      </c>
      <c r="K297" s="68">
        <f t="shared" ca="1" si="63"/>
        <v>9.5033943265260823E-3</v>
      </c>
      <c r="L297" s="68">
        <f t="shared" ca="1" si="64"/>
        <v>9.0314503725448129E-5</v>
      </c>
      <c r="M297" s="68">
        <f t="shared" ca="1" si="65"/>
        <v>224407693.60900924</v>
      </c>
      <c r="N297" s="68">
        <f t="shared" ca="1" si="66"/>
        <v>341609402.09708279</v>
      </c>
      <c r="O297" s="68">
        <f t="shared" ca="1" si="67"/>
        <v>23399922.014756124</v>
      </c>
      <c r="P297" s="31">
        <f t="shared" ca="1" si="68"/>
        <v>-9.5033943265260823E-3</v>
      </c>
    </row>
    <row r="298" spans="4:16" x14ac:dyDescent="0.2">
      <c r="D298" s="77">
        <f t="shared" si="56"/>
        <v>0</v>
      </c>
      <c r="E298" s="77">
        <f t="shared" si="57"/>
        <v>0</v>
      </c>
      <c r="F298" s="68">
        <f t="shared" si="58"/>
        <v>0</v>
      </c>
      <c r="G298" s="68">
        <f t="shared" si="59"/>
        <v>0</v>
      </c>
      <c r="H298" s="68">
        <f t="shared" si="60"/>
        <v>0</v>
      </c>
      <c r="I298" s="68">
        <f t="shared" si="61"/>
        <v>0</v>
      </c>
      <c r="J298" s="68">
        <f t="shared" si="62"/>
        <v>0</v>
      </c>
      <c r="K298" s="68">
        <f t="shared" ca="1" si="63"/>
        <v>9.5033943265260823E-3</v>
      </c>
      <c r="L298" s="68">
        <f t="shared" ca="1" si="64"/>
        <v>9.0314503725448129E-5</v>
      </c>
      <c r="M298" s="68">
        <f t="shared" ca="1" si="65"/>
        <v>224407693.60900924</v>
      </c>
      <c r="N298" s="68">
        <f t="shared" ca="1" si="66"/>
        <v>341609402.09708279</v>
      </c>
      <c r="O298" s="68">
        <f t="shared" ca="1" si="67"/>
        <v>23399922.014756124</v>
      </c>
      <c r="P298" s="31">
        <f t="shared" ca="1" si="68"/>
        <v>-9.5033943265260823E-3</v>
      </c>
    </row>
    <row r="299" spans="4:16" x14ac:dyDescent="0.2">
      <c r="D299" s="77">
        <f t="shared" si="56"/>
        <v>0</v>
      </c>
      <c r="E299" s="77">
        <f t="shared" si="57"/>
        <v>0</v>
      </c>
      <c r="F299" s="68">
        <f t="shared" si="58"/>
        <v>0</v>
      </c>
      <c r="G299" s="68">
        <f t="shared" si="59"/>
        <v>0</v>
      </c>
      <c r="H299" s="68">
        <f t="shared" si="60"/>
        <v>0</v>
      </c>
      <c r="I299" s="68">
        <f t="shared" si="61"/>
        <v>0</v>
      </c>
      <c r="J299" s="68">
        <f t="shared" si="62"/>
        <v>0</v>
      </c>
      <c r="K299" s="68">
        <f t="shared" ca="1" si="63"/>
        <v>9.5033943265260823E-3</v>
      </c>
      <c r="L299" s="68">
        <f t="shared" ca="1" si="64"/>
        <v>9.0314503725448129E-5</v>
      </c>
      <c r="M299" s="68">
        <f t="shared" ca="1" si="65"/>
        <v>224407693.60900924</v>
      </c>
      <c r="N299" s="68">
        <f t="shared" ca="1" si="66"/>
        <v>341609402.09708279</v>
      </c>
      <c r="O299" s="68">
        <f t="shared" ca="1" si="67"/>
        <v>23399922.014756124</v>
      </c>
      <c r="P299" s="31">
        <f t="shared" ca="1" si="68"/>
        <v>-9.5033943265260823E-3</v>
      </c>
    </row>
    <row r="300" spans="4:16" x14ac:dyDescent="0.2">
      <c r="D300" s="77">
        <f t="shared" si="56"/>
        <v>0</v>
      </c>
      <c r="E300" s="77">
        <f t="shared" si="57"/>
        <v>0</v>
      </c>
      <c r="F300" s="68">
        <f t="shared" si="58"/>
        <v>0</v>
      </c>
      <c r="G300" s="68">
        <f t="shared" si="59"/>
        <v>0</v>
      </c>
      <c r="H300" s="68">
        <f t="shared" si="60"/>
        <v>0</v>
      </c>
      <c r="I300" s="68">
        <f t="shared" si="61"/>
        <v>0</v>
      </c>
      <c r="J300" s="68">
        <f t="shared" si="62"/>
        <v>0</v>
      </c>
      <c r="K300" s="68">
        <f t="shared" ca="1" si="63"/>
        <v>9.5033943265260823E-3</v>
      </c>
      <c r="L300" s="68">
        <f t="shared" ca="1" si="64"/>
        <v>9.0314503725448129E-5</v>
      </c>
      <c r="M300" s="68">
        <f t="shared" ca="1" si="65"/>
        <v>224407693.60900924</v>
      </c>
      <c r="N300" s="68">
        <f t="shared" ca="1" si="66"/>
        <v>341609402.09708279</v>
      </c>
      <c r="O300" s="68">
        <f t="shared" ca="1" si="67"/>
        <v>23399922.014756124</v>
      </c>
      <c r="P300" s="31">
        <f t="shared" ca="1" si="68"/>
        <v>-9.5033943265260823E-3</v>
      </c>
    </row>
    <row r="301" spans="4:16" x14ac:dyDescent="0.2">
      <c r="D301" s="77">
        <f t="shared" si="56"/>
        <v>0</v>
      </c>
      <c r="E301" s="77">
        <f t="shared" si="57"/>
        <v>0</v>
      </c>
      <c r="F301" s="68">
        <f t="shared" si="58"/>
        <v>0</v>
      </c>
      <c r="G301" s="68">
        <f t="shared" si="59"/>
        <v>0</v>
      </c>
      <c r="H301" s="68">
        <f t="shared" si="60"/>
        <v>0</v>
      </c>
      <c r="I301" s="68">
        <f t="shared" si="61"/>
        <v>0</v>
      </c>
      <c r="J301" s="68">
        <f t="shared" si="62"/>
        <v>0</v>
      </c>
      <c r="K301" s="68">
        <f t="shared" ca="1" si="63"/>
        <v>9.5033943265260823E-3</v>
      </c>
      <c r="L301" s="68">
        <f t="shared" ca="1" si="64"/>
        <v>9.0314503725448129E-5</v>
      </c>
      <c r="M301" s="68">
        <f t="shared" ca="1" si="65"/>
        <v>224407693.60900924</v>
      </c>
      <c r="N301" s="68">
        <f t="shared" ca="1" si="66"/>
        <v>341609402.09708279</v>
      </c>
      <c r="O301" s="68">
        <f t="shared" ca="1" si="67"/>
        <v>23399922.014756124</v>
      </c>
      <c r="P301" s="31">
        <f t="shared" ca="1" si="68"/>
        <v>-9.5033943265260823E-3</v>
      </c>
    </row>
    <row r="302" spans="4:16" x14ac:dyDescent="0.2">
      <c r="D302" s="77">
        <f t="shared" si="56"/>
        <v>0</v>
      </c>
      <c r="E302" s="77">
        <f t="shared" si="57"/>
        <v>0</v>
      </c>
      <c r="F302" s="68">
        <f t="shared" si="58"/>
        <v>0</v>
      </c>
      <c r="G302" s="68">
        <f t="shared" si="59"/>
        <v>0</v>
      </c>
      <c r="H302" s="68">
        <f t="shared" si="60"/>
        <v>0</v>
      </c>
      <c r="I302" s="68">
        <f t="shared" si="61"/>
        <v>0</v>
      </c>
      <c r="J302" s="68">
        <f t="shared" si="62"/>
        <v>0</v>
      </c>
      <c r="K302" s="68">
        <f t="shared" ca="1" si="63"/>
        <v>9.5033943265260823E-3</v>
      </c>
      <c r="L302" s="68">
        <f t="shared" ca="1" si="64"/>
        <v>9.0314503725448129E-5</v>
      </c>
      <c r="M302" s="68">
        <f t="shared" ca="1" si="65"/>
        <v>224407693.60900924</v>
      </c>
      <c r="N302" s="68">
        <f t="shared" ca="1" si="66"/>
        <v>341609402.09708279</v>
      </c>
      <c r="O302" s="68">
        <f t="shared" ca="1" si="67"/>
        <v>23399922.014756124</v>
      </c>
      <c r="P302" s="31">
        <f t="shared" ca="1" si="68"/>
        <v>-9.5033943265260823E-3</v>
      </c>
    </row>
    <row r="303" spans="4:16" x14ac:dyDescent="0.2">
      <c r="D303" s="77">
        <f t="shared" si="56"/>
        <v>0</v>
      </c>
      <c r="E303" s="77">
        <f t="shared" si="57"/>
        <v>0</v>
      </c>
      <c r="F303" s="68">
        <f t="shared" si="58"/>
        <v>0</v>
      </c>
      <c r="G303" s="68">
        <f t="shared" si="59"/>
        <v>0</v>
      </c>
      <c r="H303" s="68">
        <f t="shared" si="60"/>
        <v>0</v>
      </c>
      <c r="I303" s="68">
        <f t="shared" si="61"/>
        <v>0</v>
      </c>
      <c r="J303" s="68">
        <f t="shared" si="62"/>
        <v>0</v>
      </c>
      <c r="K303" s="68">
        <f t="shared" ca="1" si="63"/>
        <v>9.5033943265260823E-3</v>
      </c>
      <c r="L303" s="68">
        <f t="shared" ca="1" si="64"/>
        <v>9.0314503725448129E-5</v>
      </c>
      <c r="M303" s="68">
        <f t="shared" ca="1" si="65"/>
        <v>224407693.60900924</v>
      </c>
      <c r="N303" s="68">
        <f t="shared" ca="1" si="66"/>
        <v>341609402.09708279</v>
      </c>
      <c r="O303" s="68">
        <f t="shared" ca="1" si="67"/>
        <v>23399922.014756124</v>
      </c>
      <c r="P303" s="31">
        <f t="shared" ca="1" si="68"/>
        <v>-9.5033943265260823E-3</v>
      </c>
    </row>
    <row r="304" spans="4:16" x14ac:dyDescent="0.2">
      <c r="D304" s="77">
        <f t="shared" si="56"/>
        <v>0</v>
      </c>
      <c r="E304" s="77">
        <f t="shared" si="57"/>
        <v>0</v>
      </c>
      <c r="F304" s="68">
        <f t="shared" si="58"/>
        <v>0</v>
      </c>
      <c r="G304" s="68">
        <f t="shared" si="59"/>
        <v>0</v>
      </c>
      <c r="H304" s="68">
        <f t="shared" si="60"/>
        <v>0</v>
      </c>
      <c r="I304" s="68">
        <f t="shared" si="61"/>
        <v>0</v>
      </c>
      <c r="J304" s="68">
        <f t="shared" si="62"/>
        <v>0</v>
      </c>
      <c r="K304" s="68">
        <f t="shared" ca="1" si="63"/>
        <v>9.5033943265260823E-3</v>
      </c>
      <c r="L304" s="68">
        <f t="shared" ca="1" si="64"/>
        <v>9.0314503725448129E-5</v>
      </c>
      <c r="M304" s="68">
        <f t="shared" ca="1" si="65"/>
        <v>224407693.60900924</v>
      </c>
      <c r="N304" s="68">
        <f t="shared" ca="1" si="66"/>
        <v>341609402.09708279</v>
      </c>
      <c r="O304" s="68">
        <f t="shared" ca="1" si="67"/>
        <v>23399922.014756124</v>
      </c>
      <c r="P304" s="31">
        <f t="shared" ca="1" si="68"/>
        <v>-9.5033943265260823E-3</v>
      </c>
    </row>
    <row r="305" spans="4:16" x14ac:dyDescent="0.2">
      <c r="D305" s="77">
        <f t="shared" si="56"/>
        <v>0</v>
      </c>
      <c r="E305" s="77">
        <f t="shared" si="57"/>
        <v>0</v>
      </c>
      <c r="F305" s="68">
        <f t="shared" si="58"/>
        <v>0</v>
      </c>
      <c r="G305" s="68">
        <f t="shared" si="59"/>
        <v>0</v>
      </c>
      <c r="H305" s="68">
        <f t="shared" si="60"/>
        <v>0</v>
      </c>
      <c r="I305" s="68">
        <f t="shared" si="61"/>
        <v>0</v>
      </c>
      <c r="J305" s="68">
        <f t="shared" si="62"/>
        <v>0</v>
      </c>
      <c r="K305" s="68">
        <f t="shared" ca="1" si="63"/>
        <v>9.5033943265260823E-3</v>
      </c>
      <c r="L305" s="68">
        <f t="shared" ca="1" si="64"/>
        <v>9.0314503725448129E-5</v>
      </c>
      <c r="M305" s="68">
        <f t="shared" ca="1" si="65"/>
        <v>224407693.60900924</v>
      </c>
      <c r="N305" s="68">
        <f t="shared" ca="1" si="66"/>
        <v>341609402.09708279</v>
      </c>
      <c r="O305" s="68">
        <f t="shared" ca="1" si="67"/>
        <v>23399922.014756124</v>
      </c>
      <c r="P305" s="31">
        <f t="shared" ca="1" si="68"/>
        <v>-9.5033943265260823E-3</v>
      </c>
    </row>
    <row r="306" spans="4:16" x14ac:dyDescent="0.2">
      <c r="D306" s="77">
        <f t="shared" si="56"/>
        <v>0</v>
      </c>
      <c r="E306" s="77">
        <f t="shared" si="57"/>
        <v>0</v>
      </c>
      <c r="F306" s="68">
        <f t="shared" si="58"/>
        <v>0</v>
      </c>
      <c r="G306" s="68">
        <f t="shared" si="59"/>
        <v>0</v>
      </c>
      <c r="H306" s="68">
        <f t="shared" si="60"/>
        <v>0</v>
      </c>
      <c r="I306" s="68">
        <f t="shared" si="61"/>
        <v>0</v>
      </c>
      <c r="J306" s="68">
        <f t="shared" si="62"/>
        <v>0</v>
      </c>
      <c r="K306" s="68">
        <f t="shared" ca="1" si="63"/>
        <v>9.5033943265260823E-3</v>
      </c>
      <c r="L306" s="68">
        <f t="shared" ca="1" si="64"/>
        <v>9.0314503725448129E-5</v>
      </c>
      <c r="M306" s="68">
        <f t="shared" ca="1" si="65"/>
        <v>224407693.60900924</v>
      </c>
      <c r="N306" s="68">
        <f t="shared" ca="1" si="66"/>
        <v>341609402.09708279</v>
      </c>
      <c r="O306" s="68">
        <f t="shared" ca="1" si="67"/>
        <v>23399922.014756124</v>
      </c>
      <c r="P306" s="31">
        <f t="shared" ca="1" si="68"/>
        <v>-9.5033943265260823E-3</v>
      </c>
    </row>
    <row r="307" spans="4:16" x14ac:dyDescent="0.2">
      <c r="D307" s="77">
        <f t="shared" si="56"/>
        <v>0</v>
      </c>
      <c r="E307" s="77">
        <f t="shared" si="57"/>
        <v>0</v>
      </c>
      <c r="F307" s="68">
        <f t="shared" si="58"/>
        <v>0</v>
      </c>
      <c r="G307" s="68">
        <f t="shared" si="59"/>
        <v>0</v>
      </c>
      <c r="H307" s="68">
        <f t="shared" si="60"/>
        <v>0</v>
      </c>
      <c r="I307" s="68">
        <f t="shared" si="61"/>
        <v>0</v>
      </c>
      <c r="J307" s="68">
        <f t="shared" si="62"/>
        <v>0</v>
      </c>
      <c r="K307" s="68">
        <f t="shared" ca="1" si="63"/>
        <v>9.5033943265260823E-3</v>
      </c>
      <c r="L307" s="68">
        <f t="shared" ca="1" si="64"/>
        <v>9.0314503725448129E-5</v>
      </c>
      <c r="M307" s="68">
        <f t="shared" ca="1" si="65"/>
        <v>224407693.60900924</v>
      </c>
      <c r="N307" s="68">
        <f t="shared" ca="1" si="66"/>
        <v>341609402.09708279</v>
      </c>
      <c r="O307" s="68">
        <f t="shared" ca="1" si="67"/>
        <v>23399922.014756124</v>
      </c>
      <c r="P307" s="31">
        <f t="shared" ca="1" si="68"/>
        <v>-9.5033943265260823E-3</v>
      </c>
    </row>
    <row r="308" spans="4:16" x14ac:dyDescent="0.2">
      <c r="D308" s="77">
        <f t="shared" si="56"/>
        <v>0</v>
      </c>
      <c r="E308" s="77">
        <f t="shared" si="57"/>
        <v>0</v>
      </c>
      <c r="F308" s="68">
        <f t="shared" si="58"/>
        <v>0</v>
      </c>
      <c r="G308" s="68">
        <f t="shared" si="59"/>
        <v>0</v>
      </c>
      <c r="H308" s="68">
        <f t="shared" si="60"/>
        <v>0</v>
      </c>
      <c r="I308" s="68">
        <f t="shared" si="61"/>
        <v>0</v>
      </c>
      <c r="J308" s="68">
        <f t="shared" si="62"/>
        <v>0</v>
      </c>
      <c r="K308" s="68">
        <f t="shared" ca="1" si="63"/>
        <v>9.5033943265260823E-3</v>
      </c>
      <c r="L308" s="68">
        <f t="shared" ca="1" si="64"/>
        <v>9.0314503725448129E-5</v>
      </c>
      <c r="M308" s="68">
        <f t="shared" ca="1" si="65"/>
        <v>224407693.60900924</v>
      </c>
      <c r="N308" s="68">
        <f t="shared" ca="1" si="66"/>
        <v>341609402.09708279</v>
      </c>
      <c r="O308" s="68">
        <f t="shared" ca="1" si="67"/>
        <v>23399922.014756124</v>
      </c>
      <c r="P308" s="31">
        <f t="shared" ca="1" si="68"/>
        <v>-9.5033943265260823E-3</v>
      </c>
    </row>
    <row r="309" spans="4:16" x14ac:dyDescent="0.2">
      <c r="D309" s="77">
        <f t="shared" si="56"/>
        <v>0</v>
      </c>
      <c r="E309" s="77">
        <f t="shared" si="57"/>
        <v>0</v>
      </c>
      <c r="F309" s="68">
        <f t="shared" si="58"/>
        <v>0</v>
      </c>
      <c r="G309" s="68">
        <f t="shared" si="59"/>
        <v>0</v>
      </c>
      <c r="H309" s="68">
        <f t="shared" si="60"/>
        <v>0</v>
      </c>
      <c r="I309" s="68">
        <f t="shared" si="61"/>
        <v>0</v>
      </c>
      <c r="J309" s="68">
        <f t="shared" si="62"/>
        <v>0</v>
      </c>
      <c r="K309" s="68">
        <f t="shared" ca="1" si="63"/>
        <v>9.5033943265260823E-3</v>
      </c>
      <c r="L309" s="68">
        <f t="shared" ca="1" si="64"/>
        <v>9.0314503725448129E-5</v>
      </c>
      <c r="M309" s="68">
        <f t="shared" ca="1" si="65"/>
        <v>224407693.60900924</v>
      </c>
      <c r="N309" s="68">
        <f t="shared" ca="1" si="66"/>
        <v>341609402.09708279</v>
      </c>
      <c r="O309" s="68">
        <f t="shared" ca="1" si="67"/>
        <v>23399922.014756124</v>
      </c>
      <c r="P309" s="31">
        <f t="shared" ca="1" si="68"/>
        <v>-9.5033943265260823E-3</v>
      </c>
    </row>
    <row r="310" spans="4:16" x14ac:dyDescent="0.2">
      <c r="D310" s="77">
        <f t="shared" si="56"/>
        <v>0</v>
      </c>
      <c r="E310" s="77">
        <f t="shared" si="57"/>
        <v>0</v>
      </c>
      <c r="F310" s="68">
        <f t="shared" si="58"/>
        <v>0</v>
      </c>
      <c r="G310" s="68">
        <f t="shared" si="59"/>
        <v>0</v>
      </c>
      <c r="H310" s="68">
        <f t="shared" si="60"/>
        <v>0</v>
      </c>
      <c r="I310" s="68">
        <f t="shared" si="61"/>
        <v>0</v>
      </c>
      <c r="J310" s="68">
        <f t="shared" si="62"/>
        <v>0</v>
      </c>
      <c r="K310" s="68">
        <f t="shared" ca="1" si="63"/>
        <v>9.5033943265260823E-3</v>
      </c>
      <c r="L310" s="68">
        <f t="shared" ca="1" si="64"/>
        <v>9.0314503725448129E-5</v>
      </c>
      <c r="M310" s="68">
        <f t="shared" ca="1" si="65"/>
        <v>224407693.60900924</v>
      </c>
      <c r="N310" s="68">
        <f t="shared" ca="1" si="66"/>
        <v>341609402.09708279</v>
      </c>
      <c r="O310" s="68">
        <f t="shared" ca="1" si="67"/>
        <v>23399922.014756124</v>
      </c>
      <c r="P310" s="31">
        <f t="shared" ca="1" si="68"/>
        <v>-9.5033943265260823E-3</v>
      </c>
    </row>
    <row r="311" spans="4:16" x14ac:dyDescent="0.2">
      <c r="D311" s="77">
        <f t="shared" si="56"/>
        <v>0</v>
      </c>
      <c r="E311" s="77">
        <f t="shared" si="57"/>
        <v>0</v>
      </c>
      <c r="F311" s="68">
        <f t="shared" si="58"/>
        <v>0</v>
      </c>
      <c r="G311" s="68">
        <f t="shared" si="59"/>
        <v>0</v>
      </c>
      <c r="H311" s="68">
        <f t="shared" si="60"/>
        <v>0</v>
      </c>
      <c r="I311" s="68">
        <f t="shared" si="61"/>
        <v>0</v>
      </c>
      <c r="J311" s="68">
        <f t="shared" si="62"/>
        <v>0</v>
      </c>
      <c r="K311" s="68">
        <f t="shared" ca="1" si="63"/>
        <v>9.5033943265260823E-3</v>
      </c>
      <c r="L311" s="68">
        <f t="shared" ca="1" si="64"/>
        <v>9.0314503725448129E-5</v>
      </c>
      <c r="M311" s="68">
        <f t="shared" ca="1" si="65"/>
        <v>224407693.60900924</v>
      </c>
      <c r="N311" s="68">
        <f t="shared" ca="1" si="66"/>
        <v>341609402.09708279</v>
      </c>
      <c r="O311" s="68">
        <f t="shared" ca="1" si="67"/>
        <v>23399922.014756124</v>
      </c>
      <c r="P311" s="31">
        <f t="shared" ca="1" si="68"/>
        <v>-9.5033943265260823E-3</v>
      </c>
    </row>
    <row r="312" spans="4:16" x14ac:dyDescent="0.2">
      <c r="D312" s="77">
        <f t="shared" si="56"/>
        <v>0</v>
      </c>
      <c r="E312" s="77">
        <f t="shared" si="57"/>
        <v>0</v>
      </c>
      <c r="F312" s="68">
        <f t="shared" si="58"/>
        <v>0</v>
      </c>
      <c r="G312" s="68">
        <f t="shared" si="59"/>
        <v>0</v>
      </c>
      <c r="H312" s="68">
        <f t="shared" si="60"/>
        <v>0</v>
      </c>
      <c r="I312" s="68">
        <f t="shared" si="61"/>
        <v>0</v>
      </c>
      <c r="J312" s="68">
        <f t="shared" si="62"/>
        <v>0</v>
      </c>
      <c r="K312" s="68">
        <f t="shared" ca="1" si="63"/>
        <v>9.5033943265260823E-3</v>
      </c>
      <c r="L312" s="68">
        <f t="shared" ca="1" si="64"/>
        <v>9.0314503725448129E-5</v>
      </c>
      <c r="M312" s="68">
        <f t="shared" ca="1" si="65"/>
        <v>224407693.60900924</v>
      </c>
      <c r="N312" s="68">
        <f t="shared" ca="1" si="66"/>
        <v>341609402.09708279</v>
      </c>
      <c r="O312" s="68">
        <f t="shared" ca="1" si="67"/>
        <v>23399922.014756124</v>
      </c>
      <c r="P312" s="31">
        <f t="shared" ca="1" si="68"/>
        <v>-9.5033943265260823E-3</v>
      </c>
    </row>
    <row r="313" spans="4:16" x14ac:dyDescent="0.2">
      <c r="D313" s="77">
        <f t="shared" si="56"/>
        <v>0</v>
      </c>
      <c r="E313" s="77">
        <f t="shared" si="57"/>
        <v>0</v>
      </c>
      <c r="F313" s="68">
        <f t="shared" si="58"/>
        <v>0</v>
      </c>
      <c r="G313" s="68">
        <f t="shared" si="59"/>
        <v>0</v>
      </c>
      <c r="H313" s="68">
        <f t="shared" si="60"/>
        <v>0</v>
      </c>
      <c r="I313" s="68">
        <f t="shared" si="61"/>
        <v>0</v>
      </c>
      <c r="J313" s="68">
        <f t="shared" si="62"/>
        <v>0</v>
      </c>
      <c r="K313" s="68">
        <f t="shared" ca="1" si="63"/>
        <v>9.5033943265260823E-3</v>
      </c>
      <c r="L313" s="68">
        <f t="shared" ca="1" si="64"/>
        <v>9.0314503725448129E-5</v>
      </c>
      <c r="M313" s="68">
        <f t="shared" ca="1" si="65"/>
        <v>224407693.60900924</v>
      </c>
      <c r="N313" s="68">
        <f t="shared" ca="1" si="66"/>
        <v>341609402.09708279</v>
      </c>
      <c r="O313" s="68">
        <f t="shared" ca="1" si="67"/>
        <v>23399922.014756124</v>
      </c>
      <c r="P313" s="31">
        <f t="shared" ca="1" si="68"/>
        <v>-9.5033943265260823E-3</v>
      </c>
    </row>
    <row r="314" spans="4:16" x14ac:dyDescent="0.2">
      <c r="D314" s="77">
        <f t="shared" si="56"/>
        <v>0</v>
      </c>
      <c r="E314" s="77">
        <f t="shared" si="57"/>
        <v>0</v>
      </c>
      <c r="F314" s="68">
        <f t="shared" si="58"/>
        <v>0</v>
      </c>
      <c r="G314" s="68">
        <f t="shared" si="59"/>
        <v>0</v>
      </c>
      <c r="H314" s="68">
        <f t="shared" si="60"/>
        <v>0</v>
      </c>
      <c r="I314" s="68">
        <f t="shared" si="61"/>
        <v>0</v>
      </c>
      <c r="J314" s="68">
        <f t="shared" si="62"/>
        <v>0</v>
      </c>
      <c r="K314" s="68">
        <f t="shared" ca="1" si="63"/>
        <v>9.5033943265260823E-3</v>
      </c>
      <c r="L314" s="68">
        <f t="shared" ca="1" si="64"/>
        <v>9.0314503725448129E-5</v>
      </c>
      <c r="M314" s="68">
        <f t="shared" ca="1" si="65"/>
        <v>224407693.60900924</v>
      </c>
      <c r="N314" s="68">
        <f t="shared" ca="1" si="66"/>
        <v>341609402.09708279</v>
      </c>
      <c r="O314" s="68">
        <f t="shared" ca="1" si="67"/>
        <v>23399922.014756124</v>
      </c>
      <c r="P314" s="31">
        <f t="shared" ca="1" si="68"/>
        <v>-9.5033943265260823E-3</v>
      </c>
    </row>
    <row r="315" spans="4:16" x14ac:dyDescent="0.2">
      <c r="D315" s="77">
        <f t="shared" si="56"/>
        <v>0</v>
      </c>
      <c r="E315" s="77">
        <f t="shared" si="57"/>
        <v>0</v>
      </c>
      <c r="F315" s="68">
        <f t="shared" si="58"/>
        <v>0</v>
      </c>
      <c r="G315" s="68">
        <f t="shared" si="59"/>
        <v>0</v>
      </c>
      <c r="H315" s="68">
        <f t="shared" si="60"/>
        <v>0</v>
      </c>
      <c r="I315" s="68">
        <f t="shared" si="61"/>
        <v>0</v>
      </c>
      <c r="J315" s="68">
        <f t="shared" si="62"/>
        <v>0</v>
      </c>
      <c r="K315" s="68">
        <f t="shared" ca="1" si="63"/>
        <v>9.5033943265260823E-3</v>
      </c>
      <c r="L315" s="68">
        <f t="shared" ca="1" si="64"/>
        <v>9.0314503725448129E-5</v>
      </c>
      <c r="M315" s="68">
        <f t="shared" ca="1" si="65"/>
        <v>224407693.60900924</v>
      </c>
      <c r="N315" s="68">
        <f t="shared" ca="1" si="66"/>
        <v>341609402.09708279</v>
      </c>
      <c r="O315" s="68">
        <f t="shared" ca="1" si="67"/>
        <v>23399922.014756124</v>
      </c>
      <c r="P315" s="31">
        <f t="shared" ca="1" si="68"/>
        <v>-9.5033943265260823E-3</v>
      </c>
    </row>
    <row r="316" spans="4:16" x14ac:dyDescent="0.2">
      <c r="D316" s="77">
        <f t="shared" si="56"/>
        <v>0</v>
      </c>
      <c r="E316" s="77">
        <f t="shared" si="57"/>
        <v>0</v>
      </c>
      <c r="F316" s="68">
        <f t="shared" si="58"/>
        <v>0</v>
      </c>
      <c r="G316" s="68">
        <f t="shared" si="59"/>
        <v>0</v>
      </c>
      <c r="H316" s="68">
        <f t="shared" si="60"/>
        <v>0</v>
      </c>
      <c r="I316" s="68">
        <f t="shared" si="61"/>
        <v>0</v>
      </c>
      <c r="J316" s="68">
        <f t="shared" si="62"/>
        <v>0</v>
      </c>
      <c r="K316" s="68">
        <f t="shared" ca="1" si="63"/>
        <v>9.5033943265260823E-3</v>
      </c>
      <c r="L316" s="68">
        <f t="shared" ca="1" si="64"/>
        <v>9.0314503725448129E-5</v>
      </c>
      <c r="M316" s="68">
        <f t="shared" ca="1" si="65"/>
        <v>224407693.60900924</v>
      </c>
      <c r="N316" s="68">
        <f t="shared" ca="1" si="66"/>
        <v>341609402.09708279</v>
      </c>
      <c r="O316" s="68">
        <f t="shared" ca="1" si="67"/>
        <v>23399922.014756124</v>
      </c>
      <c r="P316" s="31">
        <f t="shared" ca="1" si="68"/>
        <v>-9.5033943265260823E-3</v>
      </c>
    </row>
    <row r="317" spans="4:16" x14ac:dyDescent="0.2">
      <c r="D317" s="77">
        <f t="shared" si="56"/>
        <v>0</v>
      </c>
      <c r="E317" s="77">
        <f t="shared" si="57"/>
        <v>0</v>
      </c>
      <c r="F317" s="68">
        <f t="shared" si="58"/>
        <v>0</v>
      </c>
      <c r="G317" s="68">
        <f t="shared" si="59"/>
        <v>0</v>
      </c>
      <c r="H317" s="68">
        <f t="shared" si="60"/>
        <v>0</v>
      </c>
      <c r="I317" s="68">
        <f t="shared" si="61"/>
        <v>0</v>
      </c>
      <c r="J317" s="68">
        <f t="shared" si="62"/>
        <v>0</v>
      </c>
      <c r="K317" s="68">
        <f t="shared" ca="1" si="63"/>
        <v>9.5033943265260823E-3</v>
      </c>
      <c r="L317" s="68">
        <f t="shared" ca="1" si="64"/>
        <v>9.0314503725448129E-5</v>
      </c>
      <c r="M317" s="68">
        <f t="shared" ca="1" si="65"/>
        <v>224407693.60900924</v>
      </c>
      <c r="N317" s="68">
        <f t="shared" ca="1" si="66"/>
        <v>341609402.09708279</v>
      </c>
      <c r="O317" s="68">
        <f t="shared" ca="1" si="67"/>
        <v>23399922.014756124</v>
      </c>
      <c r="P317" s="31">
        <f t="shared" ca="1" si="68"/>
        <v>-9.5033943265260823E-3</v>
      </c>
    </row>
    <row r="318" spans="4:16" x14ac:dyDescent="0.2">
      <c r="D318" s="77">
        <f t="shared" si="56"/>
        <v>0</v>
      </c>
      <c r="E318" s="77">
        <f t="shared" si="57"/>
        <v>0</v>
      </c>
      <c r="F318" s="68">
        <f t="shared" si="58"/>
        <v>0</v>
      </c>
      <c r="G318" s="68">
        <f t="shared" si="59"/>
        <v>0</v>
      </c>
      <c r="H318" s="68">
        <f t="shared" si="60"/>
        <v>0</v>
      </c>
      <c r="I318" s="68">
        <f t="shared" si="61"/>
        <v>0</v>
      </c>
      <c r="J318" s="68">
        <f t="shared" si="62"/>
        <v>0</v>
      </c>
      <c r="K318" s="68">
        <f t="shared" ca="1" si="63"/>
        <v>9.5033943265260823E-3</v>
      </c>
      <c r="L318" s="68">
        <f t="shared" ca="1" si="64"/>
        <v>9.0314503725448129E-5</v>
      </c>
      <c r="M318" s="68">
        <f t="shared" ca="1" si="65"/>
        <v>224407693.60900924</v>
      </c>
      <c r="N318" s="68">
        <f t="shared" ca="1" si="66"/>
        <v>341609402.09708279</v>
      </c>
      <c r="O318" s="68">
        <f t="shared" ca="1" si="67"/>
        <v>23399922.014756124</v>
      </c>
      <c r="P318" s="31">
        <f t="shared" ca="1" si="68"/>
        <v>-9.5033943265260823E-3</v>
      </c>
    </row>
    <row r="319" spans="4:16" x14ac:dyDescent="0.2">
      <c r="D319" s="77">
        <f t="shared" si="56"/>
        <v>0</v>
      </c>
      <c r="E319" s="77">
        <f t="shared" si="57"/>
        <v>0</v>
      </c>
      <c r="F319" s="68">
        <f t="shared" si="58"/>
        <v>0</v>
      </c>
      <c r="G319" s="68">
        <f t="shared" si="59"/>
        <v>0</v>
      </c>
      <c r="H319" s="68">
        <f t="shared" si="60"/>
        <v>0</v>
      </c>
      <c r="I319" s="68">
        <f t="shared" si="61"/>
        <v>0</v>
      </c>
      <c r="J319" s="68">
        <f t="shared" si="62"/>
        <v>0</v>
      </c>
      <c r="K319" s="68">
        <f t="shared" ca="1" si="63"/>
        <v>9.5033943265260823E-3</v>
      </c>
      <c r="L319" s="68">
        <f t="shared" ca="1" si="64"/>
        <v>9.0314503725448129E-5</v>
      </c>
      <c r="M319" s="68">
        <f t="shared" ca="1" si="65"/>
        <v>224407693.60900924</v>
      </c>
      <c r="N319" s="68">
        <f t="shared" ca="1" si="66"/>
        <v>341609402.09708279</v>
      </c>
      <c r="O319" s="68">
        <f t="shared" ca="1" si="67"/>
        <v>23399922.014756124</v>
      </c>
      <c r="P319" s="31">
        <f t="shared" ca="1" si="68"/>
        <v>-9.5033943265260823E-3</v>
      </c>
    </row>
    <row r="320" spans="4:16" x14ac:dyDescent="0.2">
      <c r="D320" s="77">
        <f t="shared" si="56"/>
        <v>0</v>
      </c>
      <c r="E320" s="77">
        <f t="shared" si="57"/>
        <v>0</v>
      </c>
      <c r="F320" s="68">
        <f t="shared" si="58"/>
        <v>0</v>
      </c>
      <c r="G320" s="68">
        <f t="shared" si="59"/>
        <v>0</v>
      </c>
      <c r="H320" s="68">
        <f t="shared" si="60"/>
        <v>0</v>
      </c>
      <c r="I320" s="68">
        <f t="shared" si="61"/>
        <v>0</v>
      </c>
      <c r="J320" s="68">
        <f t="shared" si="62"/>
        <v>0</v>
      </c>
      <c r="K320" s="68">
        <f t="shared" ca="1" si="63"/>
        <v>9.5033943265260823E-3</v>
      </c>
      <c r="L320" s="68">
        <f t="shared" ca="1" si="64"/>
        <v>9.0314503725448129E-5</v>
      </c>
      <c r="M320" s="68">
        <f t="shared" ca="1" si="65"/>
        <v>224407693.60900924</v>
      </c>
      <c r="N320" s="68">
        <f t="shared" ca="1" si="66"/>
        <v>341609402.09708279</v>
      </c>
      <c r="O320" s="68">
        <f t="shared" ca="1" si="67"/>
        <v>23399922.014756124</v>
      </c>
      <c r="P320" s="31">
        <f t="shared" ca="1" si="68"/>
        <v>-9.5033943265260823E-3</v>
      </c>
    </row>
    <row r="321" spans="4:16" x14ac:dyDescent="0.2">
      <c r="D321" s="77">
        <f t="shared" si="56"/>
        <v>0</v>
      </c>
      <c r="E321" s="77">
        <f t="shared" si="57"/>
        <v>0</v>
      </c>
      <c r="F321" s="68">
        <f t="shared" si="58"/>
        <v>0</v>
      </c>
      <c r="G321" s="68">
        <f t="shared" si="59"/>
        <v>0</v>
      </c>
      <c r="H321" s="68">
        <f t="shared" si="60"/>
        <v>0</v>
      </c>
      <c r="I321" s="68">
        <f t="shared" si="61"/>
        <v>0</v>
      </c>
      <c r="J321" s="68">
        <f t="shared" si="62"/>
        <v>0</v>
      </c>
      <c r="K321" s="68">
        <f t="shared" ca="1" si="63"/>
        <v>9.5033943265260823E-3</v>
      </c>
      <c r="L321" s="68">
        <f t="shared" ca="1" si="64"/>
        <v>9.0314503725448129E-5</v>
      </c>
      <c r="M321" s="68">
        <f t="shared" ca="1" si="65"/>
        <v>224407693.60900924</v>
      </c>
      <c r="N321" s="68">
        <f t="shared" ca="1" si="66"/>
        <v>341609402.09708279</v>
      </c>
      <c r="O321" s="68">
        <f t="shared" ca="1" si="67"/>
        <v>23399922.014756124</v>
      </c>
      <c r="P321" s="31">
        <f t="shared" ca="1" si="68"/>
        <v>-9.5033943265260823E-3</v>
      </c>
    </row>
    <row r="322" spans="4:16" x14ac:dyDescent="0.2">
      <c r="D322" s="77">
        <f t="shared" si="56"/>
        <v>0</v>
      </c>
      <c r="E322" s="77">
        <f t="shared" si="57"/>
        <v>0</v>
      </c>
      <c r="F322" s="68">
        <f t="shared" si="58"/>
        <v>0</v>
      </c>
      <c r="G322" s="68">
        <f t="shared" si="59"/>
        <v>0</v>
      </c>
      <c r="H322" s="68">
        <f t="shared" si="60"/>
        <v>0</v>
      </c>
      <c r="I322" s="68">
        <f t="shared" si="61"/>
        <v>0</v>
      </c>
      <c r="J322" s="68">
        <f t="shared" si="62"/>
        <v>0</v>
      </c>
      <c r="K322" s="68">
        <f t="shared" ca="1" si="63"/>
        <v>9.5033943265260823E-3</v>
      </c>
      <c r="L322" s="68">
        <f t="shared" ca="1" si="64"/>
        <v>9.0314503725448129E-5</v>
      </c>
      <c r="M322" s="68">
        <f t="shared" ca="1" si="65"/>
        <v>224407693.60900924</v>
      </c>
      <c r="N322" s="68">
        <f t="shared" ca="1" si="66"/>
        <v>341609402.09708279</v>
      </c>
      <c r="O322" s="68">
        <f t="shared" ca="1" si="67"/>
        <v>23399922.014756124</v>
      </c>
      <c r="P322" s="31">
        <f t="shared" ca="1" si="68"/>
        <v>-9.5033943265260823E-3</v>
      </c>
    </row>
    <row r="323" spans="4:16" x14ac:dyDescent="0.2">
      <c r="D323" s="77">
        <f t="shared" si="56"/>
        <v>0</v>
      </c>
      <c r="E323" s="77">
        <f t="shared" si="57"/>
        <v>0</v>
      </c>
      <c r="F323" s="68">
        <f t="shared" si="58"/>
        <v>0</v>
      </c>
      <c r="G323" s="68">
        <f t="shared" si="59"/>
        <v>0</v>
      </c>
      <c r="H323" s="68">
        <f t="shared" si="60"/>
        <v>0</v>
      </c>
      <c r="I323" s="68">
        <f t="shared" si="61"/>
        <v>0</v>
      </c>
      <c r="J323" s="68">
        <f t="shared" si="62"/>
        <v>0</v>
      </c>
      <c r="K323" s="68">
        <f t="shared" ca="1" si="63"/>
        <v>9.5033943265260823E-3</v>
      </c>
      <c r="L323" s="68">
        <f t="shared" ca="1" si="64"/>
        <v>9.0314503725448129E-5</v>
      </c>
      <c r="M323" s="68">
        <f t="shared" ca="1" si="65"/>
        <v>224407693.60900924</v>
      </c>
      <c r="N323" s="68">
        <f t="shared" ca="1" si="66"/>
        <v>341609402.09708279</v>
      </c>
      <c r="O323" s="68">
        <f t="shared" ca="1" si="67"/>
        <v>23399922.014756124</v>
      </c>
      <c r="P323" s="31">
        <f t="shared" ca="1" si="68"/>
        <v>-9.5033943265260823E-3</v>
      </c>
    </row>
    <row r="324" spans="4:16" x14ac:dyDescent="0.2">
      <c r="D324" s="77">
        <f t="shared" si="56"/>
        <v>0</v>
      </c>
      <c r="E324" s="77">
        <f t="shared" si="57"/>
        <v>0</v>
      </c>
      <c r="F324" s="68">
        <f t="shared" si="58"/>
        <v>0</v>
      </c>
      <c r="G324" s="68">
        <f t="shared" si="59"/>
        <v>0</v>
      </c>
      <c r="H324" s="68">
        <f t="shared" si="60"/>
        <v>0</v>
      </c>
      <c r="I324" s="68">
        <f t="shared" si="61"/>
        <v>0</v>
      </c>
      <c r="J324" s="68">
        <f t="shared" si="62"/>
        <v>0</v>
      </c>
      <c r="K324" s="68">
        <f t="shared" ca="1" si="63"/>
        <v>9.5033943265260823E-3</v>
      </c>
      <c r="L324" s="68">
        <f t="shared" ca="1" si="64"/>
        <v>9.0314503725448129E-5</v>
      </c>
      <c r="M324" s="68">
        <f t="shared" ca="1" si="65"/>
        <v>224407693.60900924</v>
      </c>
      <c r="N324" s="68">
        <f t="shared" ca="1" si="66"/>
        <v>341609402.09708279</v>
      </c>
      <c r="O324" s="68">
        <f t="shared" ca="1" si="67"/>
        <v>23399922.014756124</v>
      </c>
      <c r="P324" s="31">
        <f t="shared" ca="1" si="68"/>
        <v>-9.5033943265260823E-3</v>
      </c>
    </row>
    <row r="325" spans="4:16" x14ac:dyDescent="0.2">
      <c r="D325" s="77">
        <f t="shared" si="56"/>
        <v>0</v>
      </c>
      <c r="E325" s="77">
        <f t="shared" si="57"/>
        <v>0</v>
      </c>
      <c r="F325" s="68">
        <f t="shared" si="58"/>
        <v>0</v>
      </c>
      <c r="G325" s="68">
        <f t="shared" si="59"/>
        <v>0</v>
      </c>
      <c r="H325" s="68">
        <f t="shared" si="60"/>
        <v>0</v>
      </c>
      <c r="I325" s="68">
        <f t="shared" si="61"/>
        <v>0</v>
      </c>
      <c r="J325" s="68">
        <f t="shared" si="62"/>
        <v>0</v>
      </c>
      <c r="K325" s="68">
        <f t="shared" ca="1" si="63"/>
        <v>9.5033943265260823E-3</v>
      </c>
      <c r="L325" s="68">
        <f t="shared" ca="1" si="64"/>
        <v>9.0314503725448129E-5</v>
      </c>
      <c r="M325" s="68">
        <f t="shared" ca="1" si="65"/>
        <v>224407693.60900924</v>
      </c>
      <c r="N325" s="68">
        <f t="shared" ca="1" si="66"/>
        <v>341609402.09708279</v>
      </c>
      <c r="O325" s="68">
        <f t="shared" ca="1" si="67"/>
        <v>23399922.014756124</v>
      </c>
      <c r="P325" s="31">
        <f t="shared" ca="1" si="68"/>
        <v>-9.5033943265260823E-3</v>
      </c>
    </row>
    <row r="326" spans="4:16" x14ac:dyDescent="0.2">
      <c r="D326" s="77">
        <f t="shared" si="56"/>
        <v>0</v>
      </c>
      <c r="E326" s="77">
        <f t="shared" si="57"/>
        <v>0</v>
      </c>
      <c r="F326" s="68">
        <f t="shared" si="58"/>
        <v>0</v>
      </c>
      <c r="G326" s="68">
        <f t="shared" si="59"/>
        <v>0</v>
      </c>
      <c r="H326" s="68">
        <f t="shared" si="60"/>
        <v>0</v>
      </c>
      <c r="I326" s="68">
        <f t="shared" si="61"/>
        <v>0</v>
      </c>
      <c r="J326" s="68">
        <f t="shared" si="62"/>
        <v>0</v>
      </c>
      <c r="K326" s="68">
        <f t="shared" ca="1" si="63"/>
        <v>9.5033943265260823E-3</v>
      </c>
      <c r="L326" s="68">
        <f t="shared" ca="1" si="64"/>
        <v>9.0314503725448129E-5</v>
      </c>
      <c r="M326" s="68">
        <f t="shared" ca="1" si="65"/>
        <v>224407693.60900924</v>
      </c>
      <c r="N326" s="68">
        <f t="shared" ca="1" si="66"/>
        <v>341609402.09708279</v>
      </c>
      <c r="O326" s="68">
        <f t="shared" ca="1" si="67"/>
        <v>23399922.014756124</v>
      </c>
      <c r="P326" s="31">
        <f t="shared" ca="1" si="68"/>
        <v>-9.5033943265260823E-3</v>
      </c>
    </row>
    <row r="327" spans="4:16" x14ac:dyDescent="0.2">
      <c r="D327" s="77">
        <f t="shared" si="56"/>
        <v>0</v>
      </c>
      <c r="E327" s="77">
        <f t="shared" si="57"/>
        <v>0</v>
      </c>
      <c r="F327" s="68">
        <f t="shared" si="58"/>
        <v>0</v>
      </c>
      <c r="G327" s="68">
        <f t="shared" si="59"/>
        <v>0</v>
      </c>
      <c r="H327" s="68">
        <f t="shared" si="60"/>
        <v>0</v>
      </c>
      <c r="I327" s="68">
        <f t="shared" si="61"/>
        <v>0</v>
      </c>
      <c r="J327" s="68">
        <f t="shared" si="62"/>
        <v>0</v>
      </c>
      <c r="K327" s="68">
        <f t="shared" ca="1" si="63"/>
        <v>9.5033943265260823E-3</v>
      </c>
      <c r="L327" s="68">
        <f t="shared" ca="1" si="64"/>
        <v>9.0314503725448129E-5</v>
      </c>
      <c r="M327" s="68">
        <f t="shared" ca="1" si="65"/>
        <v>224407693.60900924</v>
      </c>
      <c r="N327" s="68">
        <f t="shared" ca="1" si="66"/>
        <v>341609402.09708279</v>
      </c>
      <c r="O327" s="68">
        <f t="shared" ca="1" si="67"/>
        <v>23399922.014756124</v>
      </c>
      <c r="P327" s="31">
        <f t="shared" ca="1" si="68"/>
        <v>-9.5033943265260823E-3</v>
      </c>
    </row>
    <row r="328" spans="4:16" x14ac:dyDescent="0.2">
      <c r="D328" s="77">
        <f t="shared" si="56"/>
        <v>0</v>
      </c>
      <c r="E328" s="77">
        <f t="shared" si="57"/>
        <v>0</v>
      </c>
      <c r="F328" s="68">
        <f t="shared" si="58"/>
        <v>0</v>
      </c>
      <c r="G328" s="68">
        <f t="shared" si="59"/>
        <v>0</v>
      </c>
      <c r="H328" s="68">
        <f t="shared" si="60"/>
        <v>0</v>
      </c>
      <c r="I328" s="68">
        <f t="shared" si="61"/>
        <v>0</v>
      </c>
      <c r="J328" s="68">
        <f t="shared" si="62"/>
        <v>0</v>
      </c>
      <c r="K328" s="68">
        <f t="shared" ca="1" si="63"/>
        <v>9.5033943265260823E-3</v>
      </c>
      <c r="L328" s="68">
        <f t="shared" ca="1" si="64"/>
        <v>9.0314503725448129E-5</v>
      </c>
      <c r="M328" s="68">
        <f t="shared" ca="1" si="65"/>
        <v>224407693.60900924</v>
      </c>
      <c r="N328" s="68">
        <f t="shared" ca="1" si="66"/>
        <v>341609402.09708279</v>
      </c>
      <c r="O328" s="68">
        <f t="shared" ca="1" si="67"/>
        <v>23399922.014756124</v>
      </c>
      <c r="P328" s="31">
        <f t="shared" ca="1" si="68"/>
        <v>-9.5033943265260823E-3</v>
      </c>
    </row>
    <row r="329" spans="4:16" x14ac:dyDescent="0.2">
      <c r="D329" s="77">
        <f t="shared" si="56"/>
        <v>0</v>
      </c>
      <c r="E329" s="77">
        <f t="shared" si="57"/>
        <v>0</v>
      </c>
      <c r="F329" s="68">
        <f t="shared" si="58"/>
        <v>0</v>
      </c>
      <c r="G329" s="68">
        <f t="shared" si="59"/>
        <v>0</v>
      </c>
      <c r="H329" s="68">
        <f t="shared" si="60"/>
        <v>0</v>
      </c>
      <c r="I329" s="68">
        <f t="shared" si="61"/>
        <v>0</v>
      </c>
      <c r="J329" s="68">
        <f t="shared" si="62"/>
        <v>0</v>
      </c>
      <c r="K329" s="68">
        <f t="shared" ca="1" si="63"/>
        <v>9.5033943265260823E-3</v>
      </c>
      <c r="L329" s="68">
        <f t="shared" ca="1" si="64"/>
        <v>9.0314503725448129E-5</v>
      </c>
      <c r="M329" s="68">
        <f t="shared" ca="1" si="65"/>
        <v>224407693.60900924</v>
      </c>
      <c r="N329" s="68">
        <f t="shared" ca="1" si="66"/>
        <v>341609402.09708279</v>
      </c>
      <c r="O329" s="68">
        <f t="shared" ca="1" si="67"/>
        <v>23399922.014756124</v>
      </c>
      <c r="P329" s="31">
        <f t="shared" ca="1" si="68"/>
        <v>-9.5033943265260823E-3</v>
      </c>
    </row>
    <row r="330" spans="4:16" x14ac:dyDescent="0.2">
      <c r="D330" s="77">
        <f t="shared" si="56"/>
        <v>0</v>
      </c>
      <c r="E330" s="77">
        <f t="shared" si="57"/>
        <v>0</v>
      </c>
      <c r="F330" s="68">
        <f t="shared" si="58"/>
        <v>0</v>
      </c>
      <c r="G330" s="68">
        <f t="shared" si="59"/>
        <v>0</v>
      </c>
      <c r="H330" s="68">
        <f t="shared" si="60"/>
        <v>0</v>
      </c>
      <c r="I330" s="68">
        <f t="shared" si="61"/>
        <v>0</v>
      </c>
      <c r="J330" s="68">
        <f t="shared" si="62"/>
        <v>0</v>
      </c>
      <c r="K330" s="68">
        <f t="shared" ca="1" si="63"/>
        <v>9.5033943265260823E-3</v>
      </c>
      <c r="L330" s="68">
        <f t="shared" ca="1" si="64"/>
        <v>9.0314503725448129E-5</v>
      </c>
      <c r="M330" s="68">
        <f t="shared" ca="1" si="65"/>
        <v>224407693.60900924</v>
      </c>
      <c r="N330" s="68">
        <f t="shared" ca="1" si="66"/>
        <v>341609402.09708279</v>
      </c>
      <c r="O330" s="68">
        <f t="shared" ca="1" si="67"/>
        <v>23399922.014756124</v>
      </c>
      <c r="P330" s="31">
        <f t="shared" ca="1" si="68"/>
        <v>-9.5033943265260823E-3</v>
      </c>
    </row>
    <row r="331" spans="4:16" x14ac:dyDescent="0.2">
      <c r="D331" s="77">
        <f t="shared" si="56"/>
        <v>0</v>
      </c>
      <c r="E331" s="77">
        <f t="shared" si="57"/>
        <v>0</v>
      </c>
      <c r="F331" s="68">
        <f t="shared" si="58"/>
        <v>0</v>
      </c>
      <c r="G331" s="68">
        <f t="shared" si="59"/>
        <v>0</v>
      </c>
      <c r="H331" s="68">
        <f t="shared" si="60"/>
        <v>0</v>
      </c>
      <c r="I331" s="68">
        <f t="shared" si="61"/>
        <v>0</v>
      </c>
      <c r="J331" s="68">
        <f t="shared" si="62"/>
        <v>0</v>
      </c>
      <c r="K331" s="68">
        <f t="shared" ca="1" si="63"/>
        <v>9.5033943265260823E-3</v>
      </c>
      <c r="L331" s="68">
        <f t="shared" ca="1" si="64"/>
        <v>9.0314503725448129E-5</v>
      </c>
      <c r="M331" s="68">
        <f t="shared" ca="1" si="65"/>
        <v>224407693.60900924</v>
      </c>
      <c r="N331" s="68">
        <f t="shared" ca="1" si="66"/>
        <v>341609402.09708279</v>
      </c>
      <c r="O331" s="68">
        <f t="shared" ca="1" si="67"/>
        <v>23399922.014756124</v>
      </c>
      <c r="P331" s="31">
        <f t="shared" ca="1" si="68"/>
        <v>-9.5033943265260823E-3</v>
      </c>
    </row>
    <row r="332" spans="4:16" x14ac:dyDescent="0.2">
      <c r="D332" s="77">
        <f t="shared" si="56"/>
        <v>0</v>
      </c>
      <c r="E332" s="77">
        <f t="shared" si="57"/>
        <v>0</v>
      </c>
      <c r="F332" s="68">
        <f t="shared" si="58"/>
        <v>0</v>
      </c>
      <c r="G332" s="68">
        <f t="shared" si="59"/>
        <v>0</v>
      </c>
      <c r="H332" s="68">
        <f t="shared" si="60"/>
        <v>0</v>
      </c>
      <c r="I332" s="68">
        <f t="shared" si="61"/>
        <v>0</v>
      </c>
      <c r="J332" s="68">
        <f t="shared" si="62"/>
        <v>0</v>
      </c>
      <c r="K332" s="68">
        <f t="shared" ca="1" si="63"/>
        <v>9.5033943265260823E-3</v>
      </c>
      <c r="L332" s="68">
        <f t="shared" ca="1" si="64"/>
        <v>9.0314503725448129E-5</v>
      </c>
      <c r="M332" s="68">
        <f t="shared" ca="1" si="65"/>
        <v>224407693.60900924</v>
      </c>
      <c r="N332" s="68">
        <f t="shared" ca="1" si="66"/>
        <v>341609402.09708279</v>
      </c>
      <c r="O332" s="68">
        <f t="shared" ca="1" si="67"/>
        <v>23399922.014756124</v>
      </c>
      <c r="P332" s="31">
        <f t="shared" ca="1" si="68"/>
        <v>-9.5033943265260823E-3</v>
      </c>
    </row>
    <row r="333" spans="4:16" x14ac:dyDescent="0.2">
      <c r="D333" s="77">
        <f t="shared" si="56"/>
        <v>0</v>
      </c>
      <c r="E333" s="77">
        <f t="shared" si="57"/>
        <v>0</v>
      </c>
      <c r="F333" s="68">
        <f t="shared" si="58"/>
        <v>0</v>
      </c>
      <c r="G333" s="68">
        <f t="shared" si="59"/>
        <v>0</v>
      </c>
      <c r="H333" s="68">
        <f t="shared" si="60"/>
        <v>0</v>
      </c>
      <c r="I333" s="68">
        <f t="shared" si="61"/>
        <v>0</v>
      </c>
      <c r="J333" s="68">
        <f t="shared" si="62"/>
        <v>0</v>
      </c>
      <c r="K333" s="68">
        <f t="shared" ca="1" si="63"/>
        <v>9.5033943265260823E-3</v>
      </c>
      <c r="L333" s="68">
        <f t="shared" ca="1" si="64"/>
        <v>9.0314503725448129E-5</v>
      </c>
      <c r="M333" s="68">
        <f t="shared" ca="1" si="65"/>
        <v>224407693.60900924</v>
      </c>
      <c r="N333" s="68">
        <f t="shared" ca="1" si="66"/>
        <v>341609402.09708279</v>
      </c>
      <c r="O333" s="68">
        <f t="shared" ca="1" si="67"/>
        <v>23399922.014756124</v>
      </c>
      <c r="P333" s="31">
        <f t="shared" ca="1" si="68"/>
        <v>-9.5033943265260823E-3</v>
      </c>
    </row>
    <row r="334" spans="4:16" x14ac:dyDescent="0.2">
      <c r="D334" s="77">
        <f t="shared" si="56"/>
        <v>0</v>
      </c>
      <c r="E334" s="77">
        <f t="shared" si="57"/>
        <v>0</v>
      </c>
      <c r="F334" s="68">
        <f t="shared" si="58"/>
        <v>0</v>
      </c>
      <c r="G334" s="68">
        <f t="shared" si="59"/>
        <v>0</v>
      </c>
      <c r="H334" s="68">
        <f t="shared" si="60"/>
        <v>0</v>
      </c>
      <c r="I334" s="68">
        <f t="shared" si="61"/>
        <v>0</v>
      </c>
      <c r="J334" s="68">
        <f t="shared" si="62"/>
        <v>0</v>
      </c>
      <c r="K334" s="68">
        <f t="shared" ca="1" si="63"/>
        <v>9.5033943265260823E-3</v>
      </c>
      <c r="L334" s="68">
        <f t="shared" ca="1" si="64"/>
        <v>9.0314503725448129E-5</v>
      </c>
      <c r="M334" s="68">
        <f t="shared" ca="1" si="65"/>
        <v>224407693.60900924</v>
      </c>
      <c r="N334" s="68">
        <f t="shared" ca="1" si="66"/>
        <v>341609402.09708279</v>
      </c>
      <c r="O334" s="68">
        <f t="shared" ca="1" si="67"/>
        <v>23399922.014756124</v>
      </c>
      <c r="P334" s="31">
        <f t="shared" ca="1" si="68"/>
        <v>-9.5033943265260823E-3</v>
      </c>
    </row>
    <row r="335" spans="4:16" x14ac:dyDescent="0.2">
      <c r="D335" s="77">
        <f t="shared" si="56"/>
        <v>0</v>
      </c>
      <c r="E335" s="77">
        <f t="shared" si="57"/>
        <v>0</v>
      </c>
      <c r="F335" s="68">
        <f t="shared" si="58"/>
        <v>0</v>
      </c>
      <c r="G335" s="68">
        <f t="shared" si="59"/>
        <v>0</v>
      </c>
      <c r="H335" s="68">
        <f t="shared" si="60"/>
        <v>0</v>
      </c>
      <c r="I335" s="68">
        <f t="shared" si="61"/>
        <v>0</v>
      </c>
      <c r="J335" s="68">
        <f t="shared" si="62"/>
        <v>0</v>
      </c>
      <c r="K335" s="68">
        <f t="shared" ca="1" si="63"/>
        <v>9.5033943265260823E-3</v>
      </c>
      <c r="L335" s="68">
        <f t="shared" ca="1" si="64"/>
        <v>9.0314503725448129E-5</v>
      </c>
      <c r="M335" s="68">
        <f t="shared" ca="1" si="65"/>
        <v>224407693.60900924</v>
      </c>
      <c r="N335" s="68">
        <f t="shared" ca="1" si="66"/>
        <v>341609402.09708279</v>
      </c>
      <c r="O335" s="68">
        <f t="shared" ca="1" si="67"/>
        <v>23399922.014756124</v>
      </c>
      <c r="P335" s="31">
        <f t="shared" ca="1" si="68"/>
        <v>-9.5033943265260823E-3</v>
      </c>
    </row>
    <row r="336" spans="4:16" x14ac:dyDescent="0.2">
      <c r="D336" s="77">
        <f t="shared" si="56"/>
        <v>0</v>
      </c>
      <c r="E336" s="77">
        <f t="shared" si="57"/>
        <v>0</v>
      </c>
      <c r="F336" s="68">
        <f t="shared" si="58"/>
        <v>0</v>
      </c>
      <c r="G336" s="68">
        <f t="shared" si="59"/>
        <v>0</v>
      </c>
      <c r="H336" s="68">
        <f t="shared" si="60"/>
        <v>0</v>
      </c>
      <c r="I336" s="68">
        <f t="shared" si="61"/>
        <v>0</v>
      </c>
      <c r="J336" s="68">
        <f t="shared" si="62"/>
        <v>0</v>
      </c>
      <c r="K336" s="68">
        <f t="shared" ca="1" si="63"/>
        <v>9.5033943265260823E-3</v>
      </c>
      <c r="L336" s="68">
        <f t="shared" ca="1" si="64"/>
        <v>9.0314503725448129E-5</v>
      </c>
      <c r="M336" s="68">
        <f t="shared" ca="1" si="65"/>
        <v>224407693.60900924</v>
      </c>
      <c r="N336" s="68">
        <f t="shared" ca="1" si="66"/>
        <v>341609402.09708279</v>
      </c>
      <c r="O336" s="68">
        <f t="shared" ca="1" si="67"/>
        <v>23399922.014756124</v>
      </c>
      <c r="P336" s="31">
        <f t="shared" ca="1" si="68"/>
        <v>-9.5033943265260823E-3</v>
      </c>
    </row>
  </sheetData>
  <phoneticPr fontId="1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V1531"/>
  <sheetViews>
    <sheetView workbookViewId="0">
      <selection activeCell="D16" sqref="D16"/>
    </sheetView>
  </sheetViews>
  <sheetFormatPr defaultRowHeight="12.75" x14ac:dyDescent="0.2"/>
  <cols>
    <col min="1" max="1" width="14.85546875" customWidth="1"/>
    <col min="2" max="2" width="4.5703125" style="11" customWidth="1"/>
    <col min="3" max="3" width="13.28515625" customWidth="1"/>
    <col min="4" max="4" width="9.5703125" customWidth="1"/>
    <col min="5" max="5" width="11.140625" customWidth="1"/>
    <col min="6" max="6" width="9.42578125" customWidth="1"/>
    <col min="7" max="7" width="9.5703125" customWidth="1"/>
    <col min="9" max="9" width="8.42578125" customWidth="1"/>
    <col min="16" max="16" width="9.5703125" bestFit="1" customWidth="1"/>
    <col min="17" max="17" width="10.7109375" customWidth="1"/>
  </cols>
  <sheetData>
    <row r="1" spans="1:22" ht="21" thickBot="1" x14ac:dyDescent="0.35">
      <c r="A1" s="21" t="s">
        <v>68</v>
      </c>
      <c r="U1" s="74" t="s">
        <v>18</v>
      </c>
      <c r="V1" s="74" t="s">
        <v>172</v>
      </c>
    </row>
    <row r="2" spans="1:22" x14ac:dyDescent="0.2">
      <c r="A2" t="s">
        <v>26</v>
      </c>
      <c r="B2" s="11" t="s">
        <v>2</v>
      </c>
      <c r="C2" s="9"/>
      <c r="U2">
        <v>-36000</v>
      </c>
      <c r="V2" s="7">
        <f t="shared" ref="V2:V23" si="0">+D$11+D$12*U2+D$13*U2^2</f>
        <v>5.7105784085294875E-2</v>
      </c>
    </row>
    <row r="3" spans="1:22" ht="13.5" thickBot="1" x14ac:dyDescent="0.25">
      <c r="A3" s="26" t="s">
        <v>173</v>
      </c>
      <c r="U3">
        <v>-34000</v>
      </c>
      <c r="V3" s="7">
        <f t="shared" si="0"/>
        <v>9.6446599101337571E-2</v>
      </c>
    </row>
    <row r="4" spans="1:22" ht="14.25" thickTop="1" thickBot="1" x14ac:dyDescent="0.25">
      <c r="A4" s="8" t="s">
        <v>27</v>
      </c>
      <c r="C4" s="2">
        <v>24454.416000000001</v>
      </c>
      <c r="D4" s="3">
        <v>0.98343080000000005</v>
      </c>
      <c r="U4">
        <v>-32000</v>
      </c>
      <c r="V4" s="7">
        <f t="shared" si="0"/>
        <v>0.13078583218459194</v>
      </c>
    </row>
    <row r="5" spans="1:22" x14ac:dyDescent="0.2">
      <c r="U5">
        <v>-30000</v>
      </c>
      <c r="V5" s="7">
        <f t="shared" si="0"/>
        <v>0.1601234833350581</v>
      </c>
    </row>
    <row r="6" spans="1:22" x14ac:dyDescent="0.2">
      <c r="A6" s="8" t="s">
        <v>28</v>
      </c>
      <c r="U6">
        <v>-28000</v>
      </c>
      <c r="V6" s="7">
        <f t="shared" si="0"/>
        <v>0.18445955255273583</v>
      </c>
    </row>
    <row r="7" spans="1:22" x14ac:dyDescent="0.2">
      <c r="A7" t="s">
        <v>4</v>
      </c>
      <c r="C7">
        <v>49265.258699999998</v>
      </c>
      <c r="D7" s="1" t="s">
        <v>5</v>
      </c>
      <c r="U7">
        <v>-26000</v>
      </c>
      <c r="V7" s="7">
        <f t="shared" si="0"/>
        <v>0.20379403983762523</v>
      </c>
    </row>
    <row r="8" spans="1:22" x14ac:dyDescent="0.2">
      <c r="A8" t="s">
        <v>6</v>
      </c>
      <c r="C8">
        <v>0.98343499999999995</v>
      </c>
      <c r="D8" s="1" t="s">
        <v>7</v>
      </c>
      <c r="U8">
        <v>-24000</v>
      </c>
      <c r="V8" s="7">
        <f t="shared" si="0"/>
        <v>0.21812694518972636</v>
      </c>
    </row>
    <row r="9" spans="1:22" x14ac:dyDescent="0.2">
      <c r="A9" t="s">
        <v>64</v>
      </c>
      <c r="C9">
        <f>COUNT(C21:C128)</f>
        <v>77</v>
      </c>
      <c r="U9">
        <v>-22000</v>
      </c>
      <c r="V9" s="7">
        <f t="shared" si="0"/>
        <v>0.22745826860903923</v>
      </c>
    </row>
    <row r="10" spans="1:22" ht="13.5" thickBot="1" x14ac:dyDescent="0.25">
      <c r="C10" s="6" t="s">
        <v>34</v>
      </c>
      <c r="D10" s="6" t="s">
        <v>35</v>
      </c>
      <c r="U10">
        <v>-20000</v>
      </c>
      <c r="V10" s="7">
        <f t="shared" si="0"/>
        <v>0.2317880100955636</v>
      </c>
    </row>
    <row r="11" spans="1:22" x14ac:dyDescent="0.2">
      <c r="A11" t="s">
        <v>29</v>
      </c>
      <c r="C11">
        <f>INTERCEPT(G67:G895,F67:F895)</f>
        <v>1.9683932962892906E-2</v>
      </c>
      <c r="D11" s="10">
        <f>+E11*F11</f>
        <v>-1.5813425493977197E-6</v>
      </c>
      <c r="E11" s="12">
        <v>-1.5813425493977198</v>
      </c>
      <c r="F11" s="7">
        <v>9.9999999999999995E-7</v>
      </c>
      <c r="U11">
        <v>-18000</v>
      </c>
      <c r="V11" s="7">
        <f t="shared" si="0"/>
        <v>0.23111616964929974</v>
      </c>
    </row>
    <row r="12" spans="1:22" x14ac:dyDescent="0.2">
      <c r="A12" t="s">
        <v>30</v>
      </c>
      <c r="C12">
        <f>SLOPE(G67:G895,F67:F895)</f>
        <v>-1.560104604932277E-5</v>
      </c>
      <c r="D12" s="10">
        <f>+E12*F12</f>
        <v>-2.4093434403876455E-5</v>
      </c>
      <c r="E12" s="13">
        <v>-2409.3434403876454</v>
      </c>
      <c r="F12" s="7">
        <v>1E-8</v>
      </c>
      <c r="U12">
        <v>-16000</v>
      </c>
      <c r="V12" s="7">
        <f t="shared" si="0"/>
        <v>0.22544274727024755</v>
      </c>
    </row>
    <row r="13" spans="1:22" ht="13.5" thickBot="1" x14ac:dyDescent="0.25">
      <c r="A13" t="s">
        <v>31</v>
      </c>
      <c r="D13" s="10">
        <f>+E13*F13</f>
        <v>-6.2519774159854022E-10</v>
      </c>
      <c r="E13" s="14">
        <v>-0.62519774159854014</v>
      </c>
      <c r="F13" s="7">
        <v>1.0000000000000001E-9</v>
      </c>
      <c r="U13">
        <v>-14000</v>
      </c>
      <c r="V13" s="7">
        <f t="shared" si="0"/>
        <v>0.21476774295840706</v>
      </c>
    </row>
    <row r="14" spans="1:22" x14ac:dyDescent="0.2">
      <c r="A14" t="s">
        <v>32</v>
      </c>
      <c r="E14">
        <f>SUM(R21:R38)</f>
        <v>5.8955432631661534E-3</v>
      </c>
      <c r="U14">
        <v>-12000</v>
      </c>
      <c r="V14" s="7">
        <f t="shared" si="0"/>
        <v>0.19909115671377825</v>
      </c>
    </row>
    <row r="15" spans="1:22" x14ac:dyDescent="0.2">
      <c r="A15" s="4" t="s">
        <v>33</v>
      </c>
      <c r="B15"/>
      <c r="C15" s="24">
        <f>(C7+C11)+(C8+C12)*INT(MAX(F21:F3449))</f>
        <v>49294.780965901584</v>
      </c>
      <c r="D15" s="26">
        <f>+C7+INT(MAX(F21:F1504))*C8+D11+D12*INT(MAX(F21:F3939))+D13*INT(MAX(F21:F3966)^2)</f>
        <v>49294.76102503419</v>
      </c>
      <c r="U15">
        <v>-10000</v>
      </c>
      <c r="V15" s="7">
        <f t="shared" si="0"/>
        <v>0.17841298853636112</v>
      </c>
    </row>
    <row r="16" spans="1:22" x14ac:dyDescent="0.2">
      <c r="A16" s="8" t="s">
        <v>8</v>
      </c>
      <c r="B16"/>
      <c r="C16" s="25">
        <f>+C8+C12</f>
        <v>0.98341939895395059</v>
      </c>
      <c r="D16" s="9">
        <f>+C8+D12+2*D13*F81</f>
        <v>0.98341607757611682</v>
      </c>
      <c r="U16">
        <v>-8000</v>
      </c>
      <c r="V16" s="7">
        <f t="shared" si="0"/>
        <v>0.15273323842615566</v>
      </c>
    </row>
    <row r="17" spans="1:22" ht="13.5" thickBot="1" x14ac:dyDescent="0.25">
      <c r="A17" s="30" t="s">
        <v>72</v>
      </c>
      <c r="B17"/>
      <c r="C17">
        <f>COUNT(C21:C2107)</f>
        <v>77</v>
      </c>
      <c r="U17">
        <v>-6000</v>
      </c>
      <c r="V17" s="7">
        <f t="shared" si="0"/>
        <v>0.12205190638316187</v>
      </c>
    </row>
    <row r="18" spans="1:22" ht="14.25" thickTop="1" thickBot="1" x14ac:dyDescent="0.25">
      <c r="A18" s="8" t="s">
        <v>9</v>
      </c>
      <c r="B18"/>
      <c r="C18" s="38">
        <f>+C15</f>
        <v>49294.780965901584</v>
      </c>
      <c r="D18" s="39">
        <f>C16</f>
        <v>0.98341939895395059</v>
      </c>
      <c r="E18" s="27" t="s">
        <v>34</v>
      </c>
      <c r="U18">
        <v>-4000</v>
      </c>
      <c r="V18" s="7">
        <f t="shared" si="0"/>
        <v>8.6368992407379774E-2</v>
      </c>
    </row>
    <row r="19" spans="1:22" ht="13.5" thickBot="1" x14ac:dyDescent="0.25">
      <c r="A19" s="8" t="s">
        <v>70</v>
      </c>
      <c r="B19"/>
      <c r="C19" s="28">
        <f>+D15</f>
        <v>49294.76102503419</v>
      </c>
      <c r="D19" s="29">
        <f>+D16</f>
        <v>0.98341607757611682</v>
      </c>
      <c r="E19" s="37" t="s">
        <v>71</v>
      </c>
      <c r="H19" t="s">
        <v>10</v>
      </c>
      <c r="J19" t="s">
        <v>11</v>
      </c>
      <c r="K19" t="s">
        <v>12</v>
      </c>
      <c r="U19">
        <v>-2000</v>
      </c>
      <c r="V19" s="7">
        <f t="shared" si="0"/>
        <v>4.5684496498809346E-2</v>
      </c>
    </row>
    <row r="20" spans="1:22" ht="13.5" thickBot="1" x14ac:dyDescent="0.25">
      <c r="A20" s="6" t="s">
        <v>13</v>
      </c>
      <c r="B20" s="6" t="s">
        <v>14</v>
      </c>
      <c r="C20" s="6" t="s">
        <v>15</v>
      </c>
      <c r="D20" s="6" t="s">
        <v>16</v>
      </c>
      <c r="E20" s="6" t="s">
        <v>17</v>
      </c>
      <c r="F20" s="6" t="s">
        <v>18</v>
      </c>
      <c r="G20" s="6" t="s">
        <v>19</v>
      </c>
      <c r="H20" s="5" t="s">
        <v>20</v>
      </c>
      <c r="I20" s="5" t="s">
        <v>21</v>
      </c>
      <c r="J20" s="5" t="s">
        <v>22</v>
      </c>
      <c r="K20" s="5" t="s">
        <v>63</v>
      </c>
      <c r="L20" s="5" t="s">
        <v>57</v>
      </c>
      <c r="M20" s="5" t="s">
        <v>58</v>
      </c>
      <c r="N20" s="5" t="s">
        <v>59</v>
      </c>
      <c r="O20" s="5" t="s">
        <v>37</v>
      </c>
      <c r="P20" s="5" t="s">
        <v>38</v>
      </c>
      <c r="Q20" s="5" t="s">
        <v>25</v>
      </c>
      <c r="R20" s="11" t="s">
        <v>39</v>
      </c>
      <c r="U20">
        <v>0</v>
      </c>
      <c r="V20" s="7">
        <f t="shared" si="0"/>
        <v>-1.5813425493977197E-6</v>
      </c>
    </row>
    <row r="21" spans="1:22" x14ac:dyDescent="0.2">
      <c r="A21" s="82" t="s">
        <v>154</v>
      </c>
      <c r="B21" s="81" t="s">
        <v>61</v>
      </c>
      <c r="C21" s="80">
        <v>14346.495000000001</v>
      </c>
      <c r="D21" s="82" t="s">
        <v>40</v>
      </c>
      <c r="E21">
        <f t="shared" ref="E21:E52" si="1">+(C21-C$7)/C$8</f>
        <v>-35506.936096437486</v>
      </c>
      <c r="F21" s="118">
        <f>ROUND(2*E21,0)/2</f>
        <v>-35507</v>
      </c>
      <c r="G21">
        <f>+C21-(C$7+F21*C$8)</f>
        <v>6.2844999998560525E-2</v>
      </c>
      <c r="N21">
        <f>G21</f>
        <v>6.2844999998560525E-2</v>
      </c>
      <c r="P21" s="7">
        <f t="shared" ref="P21:P52" si="2">+D$11+D$12*F21+D$13*F21^2</f>
        <v>6.726778627406782E-2</v>
      </c>
      <c r="Q21" s="92" t="s">
        <v>171</v>
      </c>
      <c r="R21">
        <f>+(P21-G21)^2</f>
        <v>1.9561038438815696E-5</v>
      </c>
      <c r="U21">
        <v>2000</v>
      </c>
      <c r="V21" s="7">
        <f t="shared" si="0"/>
        <v>-5.0689241116696468E-2</v>
      </c>
    </row>
    <row r="22" spans="1:22" x14ac:dyDescent="0.2">
      <c r="A22" s="82" t="s">
        <v>154</v>
      </c>
      <c r="B22" s="81" t="s">
        <v>61</v>
      </c>
      <c r="C22" s="80">
        <v>17522.055</v>
      </c>
      <c r="D22" s="82" t="s">
        <v>40</v>
      </c>
      <c r="E22">
        <f t="shared" si="1"/>
        <v>-32277.886896439519</v>
      </c>
      <c r="F22" s="118">
        <f>ROUND(2*E22,0)/2</f>
        <v>-32278</v>
      </c>
      <c r="G22">
        <f>+C22-(C$7+F22*C$8)</f>
        <v>0.11122999999861349</v>
      </c>
      <c r="N22">
        <f>G22</f>
        <v>0.11122999999861349</v>
      </c>
      <c r="P22" s="7">
        <f t="shared" si="2"/>
        <v>0.12631197094808677</v>
      </c>
      <c r="Q22" s="93">
        <f t="shared" ref="Q22:Q53" si="3">C22-15018.5</f>
        <v>2503.5550000000003</v>
      </c>
      <c r="R22">
        <f>+(P22-G22)^2</f>
        <v>2.2746584772075589E-4</v>
      </c>
      <c r="U22">
        <v>4000</v>
      </c>
      <c r="V22" s="7">
        <f t="shared" si="0"/>
        <v>-0.10637848282363185</v>
      </c>
    </row>
    <row r="23" spans="1:22" x14ac:dyDescent="0.2">
      <c r="A23" s="82" t="s">
        <v>155</v>
      </c>
      <c r="B23" s="81" t="s">
        <v>61</v>
      </c>
      <c r="C23" s="80">
        <v>24458.248</v>
      </c>
      <c r="D23" s="82" t="s">
        <v>40</v>
      </c>
      <c r="E23">
        <f t="shared" si="1"/>
        <v>-25224.860514421391</v>
      </c>
      <c r="F23">
        <v>-25229.5</v>
      </c>
      <c r="H23" s="9">
        <v>0.15137695000521489</v>
      </c>
      <c r="P23" s="7">
        <f t="shared" si="2"/>
        <v>0.20990806004477136</v>
      </c>
      <c r="Q23" s="93">
        <f t="shared" si="3"/>
        <v>9439.7479999999996</v>
      </c>
      <c r="U23">
        <v>6000</v>
      </c>
      <c r="V23" s="7">
        <f t="shared" si="0"/>
        <v>-0.16706930646335558</v>
      </c>
    </row>
    <row r="24" spans="1:22" x14ac:dyDescent="0.2">
      <c r="A24" s="82" t="s">
        <v>168</v>
      </c>
      <c r="B24" s="81" t="s">
        <v>61</v>
      </c>
      <c r="C24" s="83">
        <v>24459.322400000001</v>
      </c>
      <c r="D24" s="82" t="s">
        <v>40</v>
      </c>
      <c r="E24">
        <f t="shared" si="1"/>
        <v>-25223.768017204999</v>
      </c>
      <c r="F24">
        <f>ROUND(2*E24,0)/2</f>
        <v>-25224</v>
      </c>
      <c r="G24">
        <f t="shared" ref="G24:G55" si="4">+C24-(C$7+F24*C$8)</f>
        <v>0.22814000000289525</v>
      </c>
      <c r="N24">
        <f t="shared" ref="N24:N55" si="5">G24</f>
        <v>0.22814000000289525</v>
      </c>
      <c r="P24" s="7">
        <f t="shared" si="2"/>
        <v>0.20994903493395661</v>
      </c>
      <c r="Q24" s="93">
        <f t="shared" si="3"/>
        <v>9440.8224000000009</v>
      </c>
      <c r="R24">
        <f t="shared" ref="R24:R55" si="6">+(P24-G24)^2</f>
        <v>3.3091121013934563E-4</v>
      </c>
    </row>
    <row r="25" spans="1:22" x14ac:dyDescent="0.2">
      <c r="A25" s="82" t="s">
        <v>168</v>
      </c>
      <c r="B25" s="81" t="s">
        <v>62</v>
      </c>
      <c r="C25" s="83">
        <v>24493.2202</v>
      </c>
      <c r="D25" s="82" t="s">
        <v>40</v>
      </c>
      <c r="E25">
        <f t="shared" si="1"/>
        <v>-25189.299241942783</v>
      </c>
      <c r="F25">
        <f>ROUND(2*E25,0)/2</f>
        <v>-25189.5</v>
      </c>
      <c r="G25">
        <f t="shared" si="4"/>
        <v>0.19743250000101398</v>
      </c>
      <c r="N25">
        <f t="shared" si="5"/>
        <v>0.19743250000101398</v>
      </c>
      <c r="P25" s="7">
        <f t="shared" si="2"/>
        <v>0.21020519646596253</v>
      </c>
      <c r="Q25" s="93">
        <f t="shared" si="3"/>
        <v>9474.7201999999997</v>
      </c>
      <c r="R25">
        <f t="shared" si="6"/>
        <v>1.6314177498570923E-4</v>
      </c>
      <c r="S25" t="s">
        <v>170</v>
      </c>
    </row>
    <row r="26" spans="1:22" x14ac:dyDescent="0.2">
      <c r="A26" s="82" t="s">
        <v>168</v>
      </c>
      <c r="B26" s="81" t="s">
        <v>62</v>
      </c>
      <c r="C26" s="83">
        <v>24656.4879</v>
      </c>
      <c r="D26" s="82" t="s">
        <v>149</v>
      </c>
      <c r="E26">
        <f t="shared" si="1"/>
        <v>-25023.28145734085</v>
      </c>
      <c r="F26">
        <f>ROUND(2*E26,0)/2</f>
        <v>-25023.5</v>
      </c>
      <c r="G26">
        <f t="shared" si="4"/>
        <v>0.21492249999937485</v>
      </c>
      <c r="N26">
        <f t="shared" si="5"/>
        <v>0.21492249999937485</v>
      </c>
      <c r="P26" s="7">
        <f t="shared" si="2"/>
        <v>0.2114169333519344</v>
      </c>
      <c r="Q26" s="93">
        <f t="shared" si="3"/>
        <v>9637.9879000000001</v>
      </c>
      <c r="R26">
        <f t="shared" si="6"/>
        <v>1.2288997519646877E-5</v>
      </c>
      <c r="S26" t="s">
        <v>170</v>
      </c>
    </row>
    <row r="27" spans="1:22" x14ac:dyDescent="0.2">
      <c r="A27" s="82" t="s">
        <v>155</v>
      </c>
      <c r="B27" s="81" t="s">
        <v>61</v>
      </c>
      <c r="C27" s="80">
        <v>24726.835999999999</v>
      </c>
      <c r="D27" s="82" t="s">
        <v>40</v>
      </c>
      <c r="E27">
        <f t="shared" si="1"/>
        <v>-24951.748412452271</v>
      </c>
      <c r="F27" s="117">
        <f>ROUND(2*E27,0)/2-0.5</f>
        <v>-24952</v>
      </c>
      <c r="G27">
        <f t="shared" si="4"/>
        <v>0.24741999999969266</v>
      </c>
      <c r="N27">
        <f t="shared" si="5"/>
        <v>0.24741999999969266</v>
      </c>
      <c r="P27" s="7">
        <f t="shared" si="2"/>
        <v>0.21192823952812823</v>
      </c>
      <c r="Q27" s="93">
        <f t="shared" si="3"/>
        <v>9708.3359999999993</v>
      </c>
      <c r="R27">
        <f t="shared" si="6"/>
        <v>1.2596650613709039E-3</v>
      </c>
    </row>
    <row r="28" spans="1:22" x14ac:dyDescent="0.2">
      <c r="A28" s="82" t="s">
        <v>168</v>
      </c>
      <c r="B28" s="81" t="s">
        <v>61</v>
      </c>
      <c r="C28" s="83">
        <v>25044.454900000001</v>
      </c>
      <c r="D28" s="82" t="s">
        <v>149</v>
      </c>
      <c r="E28">
        <f t="shared" si="1"/>
        <v>-24628.779532963541</v>
      </c>
      <c r="F28">
        <f>ROUND(2*E28,0)/2</f>
        <v>-24629</v>
      </c>
      <c r="G28">
        <f t="shared" si="4"/>
        <v>0.2168149999997695</v>
      </c>
      <c r="N28">
        <f t="shared" si="5"/>
        <v>0.2168149999997695</v>
      </c>
      <c r="P28" s="7">
        <f t="shared" si="2"/>
        <v>0.21415839135573772</v>
      </c>
      <c r="Q28" s="93">
        <f t="shared" si="3"/>
        <v>10025.954900000001</v>
      </c>
      <c r="R28">
        <f t="shared" si="6"/>
        <v>7.0575694875443575E-6</v>
      </c>
    </row>
    <row r="29" spans="1:22" x14ac:dyDescent="0.2">
      <c r="A29" s="82" t="s">
        <v>155</v>
      </c>
      <c r="B29" s="81" t="s">
        <v>61</v>
      </c>
      <c r="C29" s="80">
        <v>25488.008000000002</v>
      </c>
      <c r="D29" s="82" t="s">
        <v>40</v>
      </c>
      <c r="E29">
        <f t="shared" si="1"/>
        <v>-24177.755215138772</v>
      </c>
      <c r="F29">
        <f>ROUND(2*E29,0)/2</f>
        <v>-24178</v>
      </c>
      <c r="G29">
        <f t="shared" si="4"/>
        <v>0.24073000000134925</v>
      </c>
      <c r="N29">
        <f t="shared" si="5"/>
        <v>0.24073000000134925</v>
      </c>
      <c r="P29" s="7">
        <f t="shared" si="2"/>
        <v>0.21705407824415363</v>
      </c>
      <c r="Q29" s="93">
        <f t="shared" si="3"/>
        <v>10469.508000000002</v>
      </c>
      <c r="R29">
        <f t="shared" si="6"/>
        <v>5.6054927105284936E-4</v>
      </c>
    </row>
    <row r="30" spans="1:22" x14ac:dyDescent="0.2">
      <c r="A30" s="82" t="s">
        <v>168</v>
      </c>
      <c r="B30" s="81" t="s">
        <v>62</v>
      </c>
      <c r="C30" s="83">
        <v>25560.2624</v>
      </c>
      <c r="D30" s="82" t="s">
        <v>40</v>
      </c>
      <c r="E30">
        <f t="shared" si="1"/>
        <v>-24104.283760492559</v>
      </c>
      <c r="F30">
        <f>ROUND(2*E30,0)/2</f>
        <v>-24104.5</v>
      </c>
      <c r="G30">
        <f t="shared" si="4"/>
        <v>0.21265750000020489</v>
      </c>
      <c r="N30">
        <f t="shared" si="5"/>
        <v>0.21265750000020489</v>
      </c>
      <c r="P30" s="7">
        <f t="shared" si="2"/>
        <v>0.21750188989743557</v>
      </c>
      <c r="Q30" s="93">
        <f t="shared" si="3"/>
        <v>10541.7624</v>
      </c>
      <c r="R30">
        <f t="shared" si="6"/>
        <v>2.3468113476390708E-5</v>
      </c>
    </row>
    <row r="31" spans="1:22" x14ac:dyDescent="0.2">
      <c r="A31" s="82" t="s">
        <v>168</v>
      </c>
      <c r="B31" s="81" t="s">
        <v>61</v>
      </c>
      <c r="C31" s="83">
        <v>25591.242300000002</v>
      </c>
      <c r="D31" s="82" t="s">
        <v>40</v>
      </c>
      <c r="E31">
        <f t="shared" si="1"/>
        <v>-24072.782034399832</v>
      </c>
      <c r="F31">
        <f>ROUND(2*E31,0)/2</f>
        <v>-24073</v>
      </c>
      <c r="G31">
        <f t="shared" si="4"/>
        <v>0.21435500000370666</v>
      </c>
      <c r="N31">
        <f t="shared" si="5"/>
        <v>0.21435500000370666</v>
      </c>
      <c r="P31" s="7">
        <f t="shared" si="2"/>
        <v>0.21769174133588309</v>
      </c>
      <c r="Q31" s="93">
        <f t="shared" si="3"/>
        <v>10572.742300000002</v>
      </c>
      <c r="R31">
        <f t="shared" si="6"/>
        <v>1.1133842717854532E-5</v>
      </c>
      <c r="S31" t="s">
        <v>170</v>
      </c>
    </row>
    <row r="32" spans="1:22" x14ac:dyDescent="0.2">
      <c r="A32" s="82" t="s">
        <v>169</v>
      </c>
      <c r="B32" s="81" t="s">
        <v>62</v>
      </c>
      <c r="C32" s="83">
        <v>28048.3482</v>
      </c>
      <c r="D32" s="82" t="s">
        <v>40</v>
      </c>
      <c r="E32">
        <f t="shared" si="1"/>
        <v>-21574.288590501659</v>
      </c>
      <c r="F32">
        <f>ROUND(2*E32,0)/2</f>
        <v>-21574.5</v>
      </c>
      <c r="G32">
        <f t="shared" si="4"/>
        <v>0.20790750000014668</v>
      </c>
      <c r="N32">
        <f t="shared" si="5"/>
        <v>0.20790750000014668</v>
      </c>
      <c r="P32" s="7">
        <f t="shared" si="2"/>
        <v>0.22879827218098181</v>
      </c>
      <c r="Q32" s="93">
        <f t="shared" si="3"/>
        <v>13029.8482</v>
      </c>
      <c r="R32">
        <f t="shared" si="6"/>
        <v>4.3642436231155482E-4</v>
      </c>
    </row>
    <row r="33" spans="1:19" x14ac:dyDescent="0.2">
      <c r="A33" s="82" t="s">
        <v>154</v>
      </c>
      <c r="B33" s="81" t="s">
        <v>61</v>
      </c>
      <c r="C33" s="80">
        <v>28747.088</v>
      </c>
      <c r="D33" s="82" t="s">
        <v>40</v>
      </c>
      <c r="E33">
        <f t="shared" si="1"/>
        <v>-20863.779202489233</v>
      </c>
      <c r="F33">
        <f t="shared" ref="F33:F65" si="7">ROUND(2*E33,0)/2</f>
        <v>-20864</v>
      </c>
      <c r="G33">
        <f t="shared" si="4"/>
        <v>0.21714000000065425</v>
      </c>
      <c r="N33">
        <f t="shared" si="5"/>
        <v>0.21714000000065425</v>
      </c>
      <c r="P33" s="7">
        <f t="shared" si="2"/>
        <v>0.23053119585755499</v>
      </c>
      <c r="Q33" s="93">
        <f t="shared" si="3"/>
        <v>13728.588</v>
      </c>
      <c r="R33">
        <f t="shared" si="6"/>
        <v>1.7932412647787553E-4</v>
      </c>
    </row>
    <row r="34" spans="1:19" x14ac:dyDescent="0.2">
      <c r="A34" s="82" t="s">
        <v>154</v>
      </c>
      <c r="B34" s="81" t="s">
        <v>61</v>
      </c>
      <c r="C34" s="80">
        <v>29090.322</v>
      </c>
      <c r="D34" s="82" t="s">
        <v>40</v>
      </c>
      <c r="E34">
        <f t="shared" si="1"/>
        <v>-20514.763761712773</v>
      </c>
      <c r="F34">
        <f t="shared" si="7"/>
        <v>-20515</v>
      </c>
      <c r="G34">
        <f t="shared" si="4"/>
        <v>0.23232500000085565</v>
      </c>
      <c r="N34">
        <f t="shared" si="5"/>
        <v>0.23232500000085565</v>
      </c>
      <c r="P34" s="7">
        <f t="shared" si="2"/>
        <v>0.2311512372656146</v>
      </c>
      <c r="Q34" s="93">
        <f t="shared" si="3"/>
        <v>14071.822</v>
      </c>
      <c r="R34">
        <f t="shared" si="6"/>
        <v>1.3777189586405686E-6</v>
      </c>
    </row>
    <row r="35" spans="1:19" x14ac:dyDescent="0.2">
      <c r="A35" s="82" t="s">
        <v>154</v>
      </c>
      <c r="B35" s="81" t="s">
        <v>61</v>
      </c>
      <c r="C35" s="80">
        <v>29449.275000000001</v>
      </c>
      <c r="D35" s="82" t="s">
        <v>40</v>
      </c>
      <c r="E35">
        <f t="shared" si="1"/>
        <v>-20149.764549766885</v>
      </c>
      <c r="F35">
        <f t="shared" si="7"/>
        <v>-20150</v>
      </c>
      <c r="G35">
        <f t="shared" si="4"/>
        <v>0.23155000000042492</v>
      </c>
      <c r="N35">
        <f t="shared" si="5"/>
        <v>0.23155000000042492</v>
      </c>
      <c r="P35" s="7">
        <f t="shared" si="2"/>
        <v>0.23163677185736786</v>
      </c>
      <c r="Q35" s="93">
        <f t="shared" si="3"/>
        <v>14430.775000000001</v>
      </c>
      <c r="R35">
        <f t="shared" si="6"/>
        <v>7.5293551573271781E-9</v>
      </c>
    </row>
    <row r="36" spans="1:19" x14ac:dyDescent="0.2">
      <c r="A36" s="82" t="s">
        <v>154</v>
      </c>
      <c r="B36" s="81" t="s">
        <v>61</v>
      </c>
      <c r="C36" s="80">
        <v>29810.227999999999</v>
      </c>
      <c r="D36" s="82" t="s">
        <v>40</v>
      </c>
      <c r="E36">
        <f t="shared" si="1"/>
        <v>-19782.731649778583</v>
      </c>
      <c r="F36" s="117">
        <f>ROUND(2*E36,0)/2-0.5</f>
        <v>-19783</v>
      </c>
      <c r="G36">
        <f t="shared" si="4"/>
        <v>0.26390499999979511</v>
      </c>
      <c r="N36">
        <f t="shared" si="5"/>
        <v>0.26390499999979511</v>
      </c>
      <c r="P36" s="7">
        <f t="shared" si="2"/>
        <v>0.23195701129054361</v>
      </c>
      <c r="Q36" s="93">
        <f t="shared" si="3"/>
        <v>14791.727999999999</v>
      </c>
      <c r="R36">
        <f t="shared" si="6"/>
        <v>1.0206739825664615E-3</v>
      </c>
    </row>
    <row r="37" spans="1:19" x14ac:dyDescent="0.2">
      <c r="A37" s="82" t="s">
        <v>154</v>
      </c>
      <c r="B37" s="81" t="s">
        <v>61</v>
      </c>
      <c r="C37" s="80">
        <v>30874.264999999999</v>
      </c>
      <c r="D37" s="82" t="s">
        <v>40</v>
      </c>
      <c r="E37">
        <f t="shared" si="1"/>
        <v>-18700.771987980905</v>
      </c>
      <c r="F37">
        <f t="shared" si="7"/>
        <v>-18701</v>
      </c>
      <c r="G37">
        <f t="shared" si="4"/>
        <v>0.22423500000149943</v>
      </c>
      <c r="N37">
        <f t="shared" si="5"/>
        <v>0.22423500000149943</v>
      </c>
      <c r="P37" s="7">
        <f t="shared" si="2"/>
        <v>0.23192095416401709</v>
      </c>
      <c r="Q37" s="93">
        <f t="shared" si="3"/>
        <v>15855.764999999999</v>
      </c>
      <c r="R37">
        <f t="shared" si="6"/>
        <v>5.9073891388322559E-5</v>
      </c>
    </row>
    <row r="38" spans="1:19" x14ac:dyDescent="0.2">
      <c r="A38" s="82" t="s">
        <v>156</v>
      </c>
      <c r="B38" s="81" t="s">
        <v>61</v>
      </c>
      <c r="C38" s="80">
        <v>32260.874</v>
      </c>
      <c r="D38" s="82" t="s">
        <v>40</v>
      </c>
      <c r="E38">
        <f t="shared" si="1"/>
        <v>-17290.80691657303</v>
      </c>
      <c r="F38">
        <f t="shared" si="7"/>
        <v>-17291</v>
      </c>
      <c r="G38">
        <f t="shared" si="4"/>
        <v>0.18988499999977648</v>
      </c>
      <c r="N38">
        <f t="shared" si="5"/>
        <v>0.18988499999977648</v>
      </c>
      <c r="P38" s="7">
        <f t="shared" si="2"/>
        <v>0.22967719678756798</v>
      </c>
      <c r="Q38" s="93">
        <f t="shared" si="3"/>
        <v>17242.374</v>
      </c>
      <c r="R38">
        <f t="shared" si="6"/>
        <v>1.5834189251983243E-3</v>
      </c>
    </row>
    <row r="39" spans="1:19" x14ac:dyDescent="0.2">
      <c r="A39" s="82" t="s">
        <v>156</v>
      </c>
      <c r="B39" s="81" t="s">
        <v>62</v>
      </c>
      <c r="C39" s="80">
        <v>32296.794999999998</v>
      </c>
      <c r="D39" s="82" t="s">
        <v>40</v>
      </c>
      <c r="E39">
        <f t="shared" si="1"/>
        <v>-17254.2808624871</v>
      </c>
      <c r="F39">
        <f t="shared" si="7"/>
        <v>-17254.5</v>
      </c>
      <c r="G39">
        <f t="shared" si="4"/>
        <v>0.21550749999732943</v>
      </c>
      <c r="N39">
        <f t="shared" si="5"/>
        <v>0.21550749999732943</v>
      </c>
      <c r="P39" s="7">
        <f t="shared" si="2"/>
        <v>0.22958610498508378</v>
      </c>
      <c r="Q39" s="93">
        <f t="shared" si="3"/>
        <v>17278.294999999998</v>
      </c>
      <c r="R39">
        <f t="shared" si="6"/>
        <v>1.9820711840122152E-4</v>
      </c>
    </row>
    <row r="40" spans="1:19" x14ac:dyDescent="0.2">
      <c r="A40" s="82" t="s">
        <v>156</v>
      </c>
      <c r="B40" s="81" t="s">
        <v>62</v>
      </c>
      <c r="C40" s="80">
        <v>32826.868000000002</v>
      </c>
      <c r="D40" s="82" t="s">
        <v>40</v>
      </c>
      <c r="E40">
        <f t="shared" si="1"/>
        <v>-16715.279301631523</v>
      </c>
      <c r="F40">
        <f t="shared" si="7"/>
        <v>-16715.5</v>
      </c>
      <c r="G40">
        <f t="shared" si="4"/>
        <v>0.21704250000766478</v>
      </c>
      <c r="N40">
        <f t="shared" si="5"/>
        <v>0.21704250000766478</v>
      </c>
      <c r="P40" s="7">
        <f t="shared" si="2"/>
        <v>0.2280470082064476</v>
      </c>
      <c r="Q40" s="93">
        <f t="shared" si="3"/>
        <v>17808.368000000002</v>
      </c>
      <c r="R40">
        <f t="shared" si="6"/>
        <v>1.210992006970783E-4</v>
      </c>
      <c r="S40" t="s">
        <v>170</v>
      </c>
    </row>
    <row r="41" spans="1:19" x14ac:dyDescent="0.2">
      <c r="A41" s="82" t="s">
        <v>156</v>
      </c>
      <c r="B41" s="81" t="s">
        <v>62</v>
      </c>
      <c r="C41" s="80">
        <v>33002.902999999998</v>
      </c>
      <c r="D41" s="82" t="s">
        <v>40</v>
      </c>
      <c r="E41">
        <f t="shared" si="1"/>
        <v>-16536.279164357584</v>
      </c>
      <c r="F41">
        <f t="shared" si="7"/>
        <v>-16536.5</v>
      </c>
      <c r="G41">
        <f t="shared" si="4"/>
        <v>0.21717749999515945</v>
      </c>
      <c r="N41">
        <f t="shared" si="5"/>
        <v>0.21717749999515945</v>
      </c>
      <c r="P41" s="7">
        <f t="shared" si="2"/>
        <v>0.22745552792750434</v>
      </c>
      <c r="Q41" s="93">
        <f t="shared" si="3"/>
        <v>17984.402999999998</v>
      </c>
      <c r="R41">
        <f t="shared" si="6"/>
        <v>1.0563785817806179E-4</v>
      </c>
    </row>
    <row r="42" spans="1:19" x14ac:dyDescent="0.2">
      <c r="A42" s="82" t="s">
        <v>156</v>
      </c>
      <c r="B42" s="81" t="s">
        <v>61</v>
      </c>
      <c r="C42" s="80">
        <v>33029.927000000003</v>
      </c>
      <c r="D42" s="82" t="s">
        <v>40</v>
      </c>
      <c r="E42">
        <f t="shared" si="1"/>
        <v>-16508.799971528362</v>
      </c>
      <c r="F42">
        <f t="shared" si="7"/>
        <v>-16509</v>
      </c>
      <c r="G42">
        <f t="shared" si="4"/>
        <v>0.19671500000549713</v>
      </c>
      <c r="N42">
        <f t="shared" si="5"/>
        <v>0.19671500000549713</v>
      </c>
      <c r="P42" s="7">
        <f t="shared" si="2"/>
        <v>0.22736110771057258</v>
      </c>
      <c r="Q42" s="93">
        <f t="shared" si="3"/>
        <v>18011.427000000003</v>
      </c>
      <c r="R42">
        <f t="shared" si="6"/>
        <v>9.3918391747108479E-4</v>
      </c>
    </row>
    <row r="43" spans="1:19" x14ac:dyDescent="0.2">
      <c r="A43" s="82" t="s">
        <v>156</v>
      </c>
      <c r="B43" s="81" t="s">
        <v>62</v>
      </c>
      <c r="C43" s="80">
        <v>33200.57</v>
      </c>
      <c r="D43" s="82" t="s">
        <v>40</v>
      </c>
      <c r="E43">
        <f t="shared" si="1"/>
        <v>-16335.282657216796</v>
      </c>
      <c r="F43">
        <f t="shared" si="7"/>
        <v>-16335.5</v>
      </c>
      <c r="G43">
        <f t="shared" si="4"/>
        <v>0.21374250000371831</v>
      </c>
      <c r="N43">
        <f t="shared" si="5"/>
        <v>0.21374250000371831</v>
      </c>
      <c r="P43" s="7">
        <f t="shared" si="2"/>
        <v>0.22674359914485245</v>
      </c>
      <c r="Q43" s="93">
        <f t="shared" si="3"/>
        <v>18182.07</v>
      </c>
      <c r="R43">
        <f t="shared" si="6"/>
        <v>1.6902857887759909E-4</v>
      </c>
    </row>
    <row r="44" spans="1:19" x14ac:dyDescent="0.2">
      <c r="A44" s="82" t="s">
        <v>156</v>
      </c>
      <c r="B44" s="81" t="s">
        <v>61</v>
      </c>
      <c r="C44" s="80">
        <v>33226.607000000004</v>
      </c>
      <c r="D44" s="82" t="s">
        <v>40</v>
      </c>
      <c r="E44">
        <f t="shared" si="1"/>
        <v>-16308.807089436512</v>
      </c>
      <c r="F44">
        <f t="shared" si="7"/>
        <v>-16309</v>
      </c>
      <c r="G44">
        <f t="shared" si="4"/>
        <v>0.18971500000043306</v>
      </c>
      <c r="N44">
        <f t="shared" si="5"/>
        <v>0.18971500000043306</v>
      </c>
      <c r="P44" s="7">
        <f t="shared" si="2"/>
        <v>0.22664596872655346</v>
      </c>
      <c r="Q44" s="93">
        <f t="shared" si="3"/>
        <v>18208.107000000004</v>
      </c>
      <c r="R44">
        <f t="shared" si="6"/>
        <v>1.3638964510496827E-3</v>
      </c>
    </row>
    <row r="45" spans="1:19" x14ac:dyDescent="0.2">
      <c r="A45" s="82" t="s">
        <v>156</v>
      </c>
      <c r="B45" s="81" t="s">
        <v>62</v>
      </c>
      <c r="C45" s="80">
        <v>33486.741999999998</v>
      </c>
      <c r="D45" s="82" t="s">
        <v>40</v>
      </c>
      <c r="E45">
        <f t="shared" si="1"/>
        <v>-16044.290369978698</v>
      </c>
      <c r="F45">
        <f t="shared" si="7"/>
        <v>-16044.5</v>
      </c>
      <c r="G45">
        <f t="shared" si="4"/>
        <v>0.20615749999706168</v>
      </c>
      <c r="N45">
        <f t="shared" si="5"/>
        <v>0.20615749999706168</v>
      </c>
      <c r="P45" s="7">
        <f t="shared" si="2"/>
        <v>0.22562338546935595</v>
      </c>
      <c r="Q45" s="93">
        <f t="shared" si="3"/>
        <v>18468.241999999998</v>
      </c>
      <c r="R45">
        <f t="shared" si="6"/>
        <v>3.789206972204773E-4</v>
      </c>
    </row>
    <row r="46" spans="1:19" x14ac:dyDescent="0.2">
      <c r="A46" s="82" t="s">
        <v>156</v>
      </c>
      <c r="B46" s="81" t="s">
        <v>61</v>
      </c>
      <c r="C46" s="80">
        <v>33506.891000000003</v>
      </c>
      <c r="D46" s="82" t="s">
        <v>40</v>
      </c>
      <c r="E46">
        <f t="shared" si="1"/>
        <v>-16023.801979795306</v>
      </c>
      <c r="F46">
        <f t="shared" si="7"/>
        <v>-16024</v>
      </c>
      <c r="G46">
        <f t="shared" si="4"/>
        <v>0.19474000000627711</v>
      </c>
      <c r="N46">
        <f t="shared" si="5"/>
        <v>0.19474000000627711</v>
      </c>
      <c r="P46" s="7">
        <f t="shared" si="2"/>
        <v>0.22554047771649377</v>
      </c>
      <c r="Q46" s="93">
        <f t="shared" si="3"/>
        <v>18488.391000000003</v>
      </c>
      <c r="R46">
        <f t="shared" si="6"/>
        <v>9.4866942717755306E-4</v>
      </c>
    </row>
    <row r="47" spans="1:19" x14ac:dyDescent="0.2">
      <c r="A47" s="82" t="s">
        <v>156</v>
      </c>
      <c r="B47" s="81" t="s">
        <v>62</v>
      </c>
      <c r="C47" s="80">
        <v>33849.635000000002</v>
      </c>
      <c r="D47" s="82" t="s">
        <v>40</v>
      </c>
      <c r="E47">
        <f t="shared" si="1"/>
        <v>-15675.284792589238</v>
      </c>
      <c r="F47">
        <f t="shared" si="7"/>
        <v>-15675.5</v>
      </c>
      <c r="G47">
        <f t="shared" si="4"/>
        <v>0.21164250000583706</v>
      </c>
      <c r="N47">
        <f t="shared" si="5"/>
        <v>0.21164250000583706</v>
      </c>
      <c r="P47" s="7">
        <f t="shared" si="2"/>
        <v>0.22405064767645916</v>
      </c>
      <c r="Q47" s="93">
        <f t="shared" si="3"/>
        <v>18831.135000000002</v>
      </c>
      <c r="R47">
        <f t="shared" si="6"/>
        <v>1.539621286159645E-4</v>
      </c>
    </row>
    <row r="48" spans="1:19" x14ac:dyDescent="0.2">
      <c r="A48" s="82" t="s">
        <v>156</v>
      </c>
      <c r="B48" s="81" t="s">
        <v>61</v>
      </c>
      <c r="C48" s="80">
        <v>33878.644999999997</v>
      </c>
      <c r="D48" s="82" t="s">
        <v>40</v>
      </c>
      <c r="E48">
        <f t="shared" si="1"/>
        <v>-15645.786147533901</v>
      </c>
      <c r="F48">
        <f t="shared" si="7"/>
        <v>-15646</v>
      </c>
      <c r="G48">
        <f t="shared" si="4"/>
        <v>0.21030999999493361</v>
      </c>
      <c r="N48">
        <f t="shared" si="5"/>
        <v>0.21030999999493361</v>
      </c>
      <c r="P48" s="7">
        <f t="shared" si="2"/>
        <v>0.22391756422791739</v>
      </c>
      <c r="Q48" s="93">
        <f t="shared" si="3"/>
        <v>18860.144999999997</v>
      </c>
      <c r="R48">
        <f t="shared" si="6"/>
        <v>1.8516580435477966E-4</v>
      </c>
    </row>
    <row r="49" spans="1:19" x14ac:dyDescent="0.2">
      <c r="A49" s="82" t="s">
        <v>156</v>
      </c>
      <c r="B49" s="81" t="s">
        <v>61</v>
      </c>
      <c r="C49" s="80">
        <v>34296.601999999999</v>
      </c>
      <c r="D49" s="82" t="s">
        <v>40</v>
      </c>
      <c r="E49">
        <f t="shared" si="1"/>
        <v>-15220.78907096046</v>
      </c>
      <c r="F49">
        <f t="shared" si="7"/>
        <v>-15221</v>
      </c>
      <c r="G49">
        <f t="shared" si="4"/>
        <v>0.20743500000389758</v>
      </c>
      <c r="N49">
        <f t="shared" si="5"/>
        <v>0.20743500000389758</v>
      </c>
      <c r="P49" s="7">
        <f t="shared" si="2"/>
        <v>0.22187949554948685</v>
      </c>
      <c r="Q49" s="93">
        <f t="shared" si="3"/>
        <v>19278.101999999999</v>
      </c>
      <c r="R49">
        <f t="shared" si="6"/>
        <v>2.0864345156654826E-4</v>
      </c>
    </row>
    <row r="50" spans="1:19" x14ac:dyDescent="0.2">
      <c r="A50" s="82" t="s">
        <v>156</v>
      </c>
      <c r="B50" s="81" t="s">
        <v>62</v>
      </c>
      <c r="C50" s="80">
        <v>34329.538999999997</v>
      </c>
      <c r="D50" s="82" t="s">
        <v>40</v>
      </c>
      <c r="E50">
        <f t="shared" si="1"/>
        <v>-15187.297279433824</v>
      </c>
      <c r="F50">
        <f t="shared" si="7"/>
        <v>-15187.5</v>
      </c>
      <c r="G50">
        <f t="shared" si="4"/>
        <v>0.19936249999591382</v>
      </c>
      <c r="N50">
        <f t="shared" si="5"/>
        <v>0.19936249999591382</v>
      </c>
      <c r="P50" s="7">
        <f t="shared" si="2"/>
        <v>0.22170924490205782</v>
      </c>
      <c r="Q50" s="93">
        <f t="shared" si="3"/>
        <v>19311.038999999997</v>
      </c>
      <c r="R50">
        <f t="shared" si="6"/>
        <v>4.9937700790027263E-4</v>
      </c>
    </row>
    <row r="51" spans="1:19" x14ac:dyDescent="0.2">
      <c r="A51" s="82" t="s">
        <v>157</v>
      </c>
      <c r="B51" s="81" t="s">
        <v>61</v>
      </c>
      <c r="C51" s="83">
        <v>34589.6489</v>
      </c>
      <c r="D51" s="82" t="s">
        <v>40</v>
      </c>
      <c r="E51">
        <f t="shared" si="1"/>
        <v>-14922.806082760933</v>
      </c>
      <c r="F51">
        <f t="shared" si="7"/>
        <v>-14923</v>
      </c>
      <c r="G51">
        <f t="shared" si="4"/>
        <v>0.19070500000088941</v>
      </c>
      <c r="N51">
        <f t="shared" si="5"/>
        <v>0.19070500000088941</v>
      </c>
      <c r="P51" s="7">
        <f t="shared" si="2"/>
        <v>0.22031574839251006</v>
      </c>
      <c r="Q51" s="93">
        <f t="shared" si="3"/>
        <v>19571.1489</v>
      </c>
      <c r="R51">
        <f t="shared" si="6"/>
        <v>8.7679642031186463E-4</v>
      </c>
    </row>
    <row r="52" spans="1:19" x14ac:dyDescent="0.2">
      <c r="A52" s="82" t="s">
        <v>156</v>
      </c>
      <c r="B52" s="81" t="s">
        <v>61</v>
      </c>
      <c r="C52" s="80">
        <v>35299.699000000001</v>
      </c>
      <c r="D52" s="82" t="s">
        <v>40</v>
      </c>
      <c r="E52">
        <f t="shared" si="1"/>
        <v>-14200.795883815401</v>
      </c>
      <c r="F52">
        <f t="shared" si="7"/>
        <v>-14201</v>
      </c>
      <c r="G52">
        <f t="shared" si="4"/>
        <v>0.20073499999853084</v>
      </c>
      <c r="N52">
        <f t="shared" si="5"/>
        <v>0.20073499999853084</v>
      </c>
      <c r="P52" s="7">
        <f t="shared" si="2"/>
        <v>0.21606665176991136</v>
      </c>
      <c r="Q52" s="93">
        <f t="shared" si="3"/>
        <v>20281.199000000001</v>
      </c>
      <c r="R52">
        <f t="shared" si="6"/>
        <v>2.3505954603887533E-4</v>
      </c>
    </row>
    <row r="53" spans="1:19" x14ac:dyDescent="0.2">
      <c r="A53" s="82" t="s">
        <v>156</v>
      </c>
      <c r="B53" s="81" t="s">
        <v>62</v>
      </c>
      <c r="C53" s="80">
        <v>35332.648999999998</v>
      </c>
      <c r="D53" s="82" t="s">
        <v>40</v>
      </c>
      <c r="E53">
        <f t="shared" ref="E53:E84" si="8">+(C53-C$7)/C$8</f>
        <v>-14167.29087331649</v>
      </c>
      <c r="F53">
        <f t="shared" si="7"/>
        <v>-14167.5</v>
      </c>
      <c r="G53">
        <f t="shared" si="4"/>
        <v>0.2056624999968335</v>
      </c>
      <c r="N53">
        <f t="shared" si="5"/>
        <v>0.2056624999968335</v>
      </c>
      <c r="P53" s="7">
        <f t="shared" ref="P53:P84" si="9">+D$11+D$12*F53+D$13*F53^2</f>
        <v>0.21585367510882153</v>
      </c>
      <c r="Q53" s="93">
        <f t="shared" si="3"/>
        <v>20314.148999999998</v>
      </c>
      <c r="R53">
        <f t="shared" si="6"/>
        <v>1.0386005016320417E-4</v>
      </c>
    </row>
    <row r="54" spans="1:19" x14ac:dyDescent="0.2">
      <c r="A54" s="82" t="s">
        <v>158</v>
      </c>
      <c r="B54" s="81" t="s">
        <v>61</v>
      </c>
      <c r="C54" s="83">
        <v>35387.2261</v>
      </c>
      <c r="D54" s="82" t="s">
        <v>40</v>
      </c>
      <c r="E54">
        <f t="shared" si="8"/>
        <v>-14111.794475486433</v>
      </c>
      <c r="F54">
        <f t="shared" si="7"/>
        <v>-14112</v>
      </c>
      <c r="G54">
        <f t="shared" si="4"/>
        <v>0.20212000000174157</v>
      </c>
      <c r="N54">
        <f t="shared" si="5"/>
        <v>0.20212000000174157</v>
      </c>
      <c r="P54" s="7">
        <f t="shared" si="9"/>
        <v>0.21549774501351762</v>
      </c>
      <c r="Q54" s="93">
        <f t="shared" ref="Q54:Q85" si="10">C54-15018.5</f>
        <v>20368.7261</v>
      </c>
      <c r="R54">
        <f t="shared" si="6"/>
        <v>1.7896406160009895E-4</v>
      </c>
    </row>
    <row r="55" spans="1:19" x14ac:dyDescent="0.2">
      <c r="A55" s="82" t="s">
        <v>159</v>
      </c>
      <c r="B55" s="81" t="s">
        <v>61</v>
      </c>
      <c r="C55" s="83">
        <v>36392.276100000003</v>
      </c>
      <c r="D55" s="82" t="s">
        <v>40</v>
      </c>
      <c r="E55">
        <f t="shared" si="8"/>
        <v>-13089.815391967946</v>
      </c>
      <c r="F55">
        <f t="shared" si="7"/>
        <v>-13090</v>
      </c>
      <c r="G55">
        <f t="shared" si="4"/>
        <v>0.18155000000115251</v>
      </c>
      <c r="N55">
        <f t="shared" si="5"/>
        <v>0.18155000000115251</v>
      </c>
      <c r="P55" s="7">
        <f t="shared" si="9"/>
        <v>0.20825502985699257</v>
      </c>
      <c r="Q55" s="93">
        <f t="shared" si="10"/>
        <v>21373.776100000003</v>
      </c>
      <c r="R55">
        <f t="shared" si="6"/>
        <v>7.1315861960130882E-4</v>
      </c>
    </row>
    <row r="56" spans="1:19" x14ac:dyDescent="0.2">
      <c r="A56" s="82" t="s">
        <v>157</v>
      </c>
      <c r="B56" s="81" t="s">
        <v>61</v>
      </c>
      <c r="C56" s="83">
        <v>36392.303699999997</v>
      </c>
      <c r="D56" s="82" t="s">
        <v>40</v>
      </c>
      <c r="E56">
        <f t="shared" si="8"/>
        <v>-13089.787327072967</v>
      </c>
      <c r="F56">
        <f t="shared" si="7"/>
        <v>-13090</v>
      </c>
      <c r="G56">
        <f t="shared" ref="G56:G87" si="11">+C56-(C$7+F56*C$8)</f>
        <v>0.20914999999513384</v>
      </c>
      <c r="N56">
        <f t="shared" ref="N56:N87" si="12">G56</f>
        <v>0.20914999999513384</v>
      </c>
      <c r="P56" s="7">
        <f t="shared" si="9"/>
        <v>0.20825502985699257</v>
      </c>
      <c r="Q56" s="93">
        <f t="shared" si="10"/>
        <v>21373.803699999997</v>
      </c>
      <c r="R56">
        <f t="shared" ref="R56:R87" si="13">+(P56-G56)^2</f>
        <v>8.0097154816460599E-7</v>
      </c>
    </row>
    <row r="57" spans="1:19" x14ac:dyDescent="0.2">
      <c r="A57" s="82" t="s">
        <v>169</v>
      </c>
      <c r="B57" s="81" t="s">
        <v>62</v>
      </c>
      <c r="C57" s="83">
        <v>36483.248399999997</v>
      </c>
      <c r="D57" s="82" t="s">
        <v>40</v>
      </c>
      <c r="E57">
        <f t="shared" si="8"/>
        <v>-12997.310752617104</v>
      </c>
      <c r="F57">
        <f t="shared" si="7"/>
        <v>-12997.5</v>
      </c>
      <c r="G57">
        <f t="shared" si="11"/>
        <v>0.1861124999995809</v>
      </c>
      <c r="N57">
        <f t="shared" si="12"/>
        <v>0.1861124999995809</v>
      </c>
      <c r="P57" s="7">
        <f t="shared" si="9"/>
        <v>0.20753504793739955</v>
      </c>
      <c r="Q57" s="93">
        <f t="shared" si="10"/>
        <v>21464.748399999997</v>
      </c>
      <c r="R57">
        <f t="shared" si="13"/>
        <v>4.5892556014813778E-4</v>
      </c>
    </row>
    <row r="58" spans="1:19" x14ac:dyDescent="0.2">
      <c r="A58" s="82" t="s">
        <v>169</v>
      </c>
      <c r="B58" s="81" t="s">
        <v>61</v>
      </c>
      <c r="C58" s="83">
        <v>36518.165999999997</v>
      </c>
      <c r="D58" s="82" t="s">
        <v>40</v>
      </c>
      <c r="E58">
        <f t="shared" si="8"/>
        <v>-12961.804999822054</v>
      </c>
      <c r="F58">
        <f t="shared" si="7"/>
        <v>-12962</v>
      </c>
      <c r="G58">
        <f t="shared" si="11"/>
        <v>0.19176999999763211</v>
      </c>
      <c r="N58">
        <f t="shared" si="12"/>
        <v>0.19176999999763211</v>
      </c>
      <c r="P58" s="7">
        <f t="shared" si="9"/>
        <v>0.20725588965350439</v>
      </c>
      <c r="Q58" s="93">
        <f t="shared" si="10"/>
        <v>21499.665999999997</v>
      </c>
      <c r="R58">
        <f t="shared" si="13"/>
        <v>2.3981277843385196E-4</v>
      </c>
    </row>
    <row r="59" spans="1:19" x14ac:dyDescent="0.2">
      <c r="A59" s="82" t="s">
        <v>161</v>
      </c>
      <c r="B59" s="81" t="s">
        <v>61</v>
      </c>
      <c r="C59" s="83">
        <v>36720.752899999999</v>
      </c>
      <c r="D59" s="82" t="s">
        <v>208</v>
      </c>
      <c r="E59">
        <f t="shared" si="8"/>
        <v>-12755.805721781308</v>
      </c>
      <c r="F59">
        <f t="shared" si="7"/>
        <v>-12756</v>
      </c>
      <c r="G59">
        <f t="shared" si="11"/>
        <v>0.19106000000465428</v>
      </c>
      <c r="N59">
        <f t="shared" si="12"/>
        <v>0.19106000000465428</v>
      </c>
      <c r="P59" s="7">
        <f t="shared" si="9"/>
        <v>0.2056048822831027</v>
      </c>
      <c r="Q59" s="93">
        <f t="shared" si="10"/>
        <v>21702.252899999999</v>
      </c>
      <c r="R59">
        <f t="shared" si="13"/>
        <v>2.1155360049392267E-4</v>
      </c>
    </row>
    <row r="60" spans="1:19" x14ac:dyDescent="0.2">
      <c r="A60" s="82" t="s">
        <v>169</v>
      </c>
      <c r="B60" s="81" t="s">
        <v>61</v>
      </c>
      <c r="C60" s="83">
        <v>36869.246500000001</v>
      </c>
      <c r="D60" s="82" t="s">
        <v>40</v>
      </c>
      <c r="E60">
        <f t="shared" si="8"/>
        <v>-12604.810892433154</v>
      </c>
      <c r="F60">
        <f t="shared" si="7"/>
        <v>-12605</v>
      </c>
      <c r="G60">
        <f t="shared" si="11"/>
        <v>0.18597500000032596</v>
      </c>
      <c r="N60">
        <f t="shared" si="12"/>
        <v>0.18597500000032596</v>
      </c>
      <c r="P60" s="7">
        <f t="shared" si="9"/>
        <v>0.20436097531674408</v>
      </c>
      <c r="Q60" s="93">
        <f t="shared" si="10"/>
        <v>21850.746500000001</v>
      </c>
      <c r="R60">
        <f t="shared" si="13"/>
        <v>3.3804408833593613E-4</v>
      </c>
    </row>
    <row r="61" spans="1:19" x14ac:dyDescent="0.2">
      <c r="A61" s="82" t="s">
        <v>162</v>
      </c>
      <c r="B61" s="81" t="s">
        <v>62</v>
      </c>
      <c r="C61" s="80">
        <v>36899.25</v>
      </c>
      <c r="D61" s="82" t="s">
        <v>40</v>
      </c>
      <c r="E61">
        <f t="shared" si="8"/>
        <v>-12574.30201284274</v>
      </c>
      <c r="F61">
        <f t="shared" si="7"/>
        <v>-12574.5</v>
      </c>
      <c r="G61">
        <f t="shared" si="11"/>
        <v>0.19470749999891268</v>
      </c>
      <c r="N61">
        <f t="shared" si="12"/>
        <v>0.19470749999891268</v>
      </c>
      <c r="P61" s="7">
        <f t="shared" si="9"/>
        <v>0.20410626164673057</v>
      </c>
      <c r="Q61" s="93">
        <f t="shared" si="10"/>
        <v>21880.75</v>
      </c>
      <c r="R61">
        <f t="shared" si="13"/>
        <v>8.8336720512492418E-5</v>
      </c>
    </row>
    <row r="62" spans="1:19" x14ac:dyDescent="0.2">
      <c r="A62" s="82" t="s">
        <v>162</v>
      </c>
      <c r="B62" s="81" t="s">
        <v>62</v>
      </c>
      <c r="C62" s="80">
        <v>37253.275999999998</v>
      </c>
      <c r="D62" s="82" t="s">
        <v>40</v>
      </c>
      <c r="E62">
        <f t="shared" si="8"/>
        <v>-12214.312791389366</v>
      </c>
      <c r="F62">
        <f t="shared" si="7"/>
        <v>-12214.5</v>
      </c>
      <c r="G62">
        <f t="shared" si="11"/>
        <v>0.18410749999748077</v>
      </c>
      <c r="N62">
        <f t="shared" si="12"/>
        <v>0.18410749999748077</v>
      </c>
      <c r="P62" s="7">
        <f t="shared" si="9"/>
        <v>0.2010119149152701</v>
      </c>
      <c r="Q62" s="93">
        <f t="shared" si="10"/>
        <v>22234.775999999998</v>
      </c>
      <c r="R62">
        <f t="shared" si="13"/>
        <v>2.8575924371277822E-4</v>
      </c>
    </row>
    <row r="63" spans="1:19" x14ac:dyDescent="0.2">
      <c r="A63" s="82" t="s">
        <v>169</v>
      </c>
      <c r="B63" s="81" t="s">
        <v>62</v>
      </c>
      <c r="C63" s="83">
        <v>37547.333599999998</v>
      </c>
      <c r="D63" s="82" t="s">
        <v>40</v>
      </c>
      <c r="E63">
        <f t="shared" si="8"/>
        <v>-11915.302078937602</v>
      </c>
      <c r="F63">
        <f t="shared" si="7"/>
        <v>-11915.5</v>
      </c>
      <c r="G63">
        <f t="shared" si="11"/>
        <v>0.19464249999873573</v>
      </c>
      <c r="N63">
        <f t="shared" si="12"/>
        <v>0.19464249999873573</v>
      </c>
      <c r="P63" s="7">
        <f t="shared" si="9"/>
        <v>0.19831869845843808</v>
      </c>
      <c r="Q63" s="93">
        <f t="shared" si="10"/>
        <v>22528.833599999998</v>
      </c>
      <c r="R63">
        <f t="shared" si="13"/>
        <v>1.3514435115117938E-5</v>
      </c>
      <c r="S63" t="s">
        <v>170</v>
      </c>
    </row>
    <row r="64" spans="1:19" x14ac:dyDescent="0.2">
      <c r="A64" s="82" t="s">
        <v>169</v>
      </c>
      <c r="B64" s="81" t="s">
        <v>62</v>
      </c>
      <c r="C64" s="83">
        <v>37900.377699999997</v>
      </c>
      <c r="D64" s="82" t="s">
        <v>40</v>
      </c>
      <c r="E64">
        <f t="shared" si="8"/>
        <v>-11556.311296628655</v>
      </c>
      <c r="F64">
        <f t="shared" si="7"/>
        <v>-11556.5</v>
      </c>
      <c r="G64">
        <f t="shared" si="11"/>
        <v>0.18557750000036322</v>
      </c>
      <c r="N64">
        <f t="shared" si="12"/>
        <v>0.18557750000036322</v>
      </c>
      <c r="P64" s="7">
        <f t="shared" si="9"/>
        <v>0.19493735176674398</v>
      </c>
      <c r="Q64" s="93">
        <f t="shared" si="10"/>
        <v>22881.877699999997</v>
      </c>
      <c r="R64">
        <f t="shared" si="13"/>
        <v>8.7606825088621166E-5</v>
      </c>
      <c r="S64" t="s">
        <v>170</v>
      </c>
    </row>
    <row r="65" spans="1:19" x14ac:dyDescent="0.2">
      <c r="A65" s="82" t="s">
        <v>162</v>
      </c>
      <c r="B65" s="81" t="s">
        <v>61</v>
      </c>
      <c r="C65" s="80">
        <v>37933.313000000002</v>
      </c>
      <c r="D65" s="82" t="s">
        <v>40</v>
      </c>
      <c r="E65">
        <f t="shared" si="8"/>
        <v>-11522.821233736848</v>
      </c>
      <c r="F65">
        <f t="shared" si="7"/>
        <v>-11523</v>
      </c>
      <c r="G65">
        <f t="shared" si="11"/>
        <v>0.17580499999894528</v>
      </c>
      <c r="N65">
        <f t="shared" si="12"/>
        <v>0.17580499999894528</v>
      </c>
      <c r="P65" s="7">
        <f t="shared" si="9"/>
        <v>0.19461360163200112</v>
      </c>
      <c r="Q65" s="93">
        <f t="shared" si="10"/>
        <v>22914.813000000002</v>
      </c>
      <c r="R65">
        <f t="shared" si="13"/>
        <v>3.5376349539099076E-4</v>
      </c>
    </row>
    <row r="66" spans="1:19" x14ac:dyDescent="0.2">
      <c r="A66" s="82" t="s">
        <v>162</v>
      </c>
      <c r="B66" s="81" t="s">
        <v>62</v>
      </c>
      <c r="C66" s="80">
        <v>38255.421999999999</v>
      </c>
      <c r="D66" s="82" t="s">
        <v>40</v>
      </c>
      <c r="E66">
        <f t="shared" si="8"/>
        <v>-11195.286622908479</v>
      </c>
      <c r="F66">
        <f t="shared" ref="F66:F97" si="14">ROUND(2*E66,0)/2</f>
        <v>-11195.5</v>
      </c>
      <c r="G66">
        <f t="shared" si="11"/>
        <v>0.20984250000037719</v>
      </c>
      <c r="N66">
        <f t="shared" si="12"/>
        <v>0.20984250000037719</v>
      </c>
      <c r="P66" s="7">
        <f t="shared" si="9"/>
        <v>0.19137466609202744</v>
      </c>
      <c r="Q66" s="93">
        <f t="shared" si="10"/>
        <v>23236.921999999999</v>
      </c>
      <c r="R66">
        <f t="shared" si="13"/>
        <v>3.4106088926639264E-4</v>
      </c>
    </row>
    <row r="67" spans="1:19" x14ac:dyDescent="0.2">
      <c r="A67" s="82" t="s">
        <v>169</v>
      </c>
      <c r="B67" s="81" t="s">
        <v>61</v>
      </c>
      <c r="C67" s="83">
        <v>38287.355000000003</v>
      </c>
      <c r="D67" s="82" t="s">
        <v>40</v>
      </c>
      <c r="E67">
        <f t="shared" si="8"/>
        <v>-11162.815742779132</v>
      </c>
      <c r="F67">
        <f t="shared" si="14"/>
        <v>-11163</v>
      </c>
      <c r="G67">
        <f t="shared" si="11"/>
        <v>0.18120500000804896</v>
      </c>
      <c r="N67">
        <f t="shared" si="12"/>
        <v>0.18120500000804896</v>
      </c>
      <c r="P67" s="7">
        <f t="shared" si="9"/>
        <v>0.19104593019433119</v>
      </c>
      <c r="Q67" s="93">
        <f t="shared" si="10"/>
        <v>23268.855000000003</v>
      </c>
      <c r="R67">
        <f t="shared" si="13"/>
        <v>9.6843906931280951E-5</v>
      </c>
      <c r="S67" t="s">
        <v>170</v>
      </c>
    </row>
    <row r="68" spans="1:19" x14ac:dyDescent="0.2">
      <c r="A68" s="82" t="s">
        <v>162</v>
      </c>
      <c r="B68" s="81" t="s">
        <v>61</v>
      </c>
      <c r="C68" s="80">
        <v>38288.341</v>
      </c>
      <c r="D68" s="82" t="s">
        <v>40</v>
      </c>
      <c r="E68">
        <f t="shared" si="8"/>
        <v>-11161.81313457422</v>
      </c>
      <c r="F68">
        <f t="shared" si="14"/>
        <v>-11162</v>
      </c>
      <c r="G68">
        <f t="shared" si="11"/>
        <v>0.18377000000327826</v>
      </c>
      <c r="N68">
        <f t="shared" si="12"/>
        <v>0.18377000000327826</v>
      </c>
      <c r="P68" s="7">
        <f t="shared" si="9"/>
        <v>0.19103579429950851</v>
      </c>
      <c r="Q68" s="93">
        <f t="shared" si="10"/>
        <v>23269.841</v>
      </c>
      <c r="R68">
        <f t="shared" si="13"/>
        <v>5.27917667551321E-5</v>
      </c>
    </row>
    <row r="69" spans="1:19" x14ac:dyDescent="0.2">
      <c r="A69" s="82" t="s">
        <v>163</v>
      </c>
      <c r="B69" s="81" t="s">
        <v>61</v>
      </c>
      <c r="C69" s="83">
        <v>38994.440499999997</v>
      </c>
      <c r="D69" s="82" t="s">
        <v>208</v>
      </c>
      <c r="E69">
        <f t="shared" si="8"/>
        <v>-10443.820079618888</v>
      </c>
      <c r="F69">
        <f t="shared" si="14"/>
        <v>-10444</v>
      </c>
      <c r="G69">
        <f t="shared" si="11"/>
        <v>0.17693999999755761</v>
      </c>
      <c r="N69">
        <f t="shared" si="12"/>
        <v>0.17693999999755761</v>
      </c>
      <c r="P69" s="7">
        <f t="shared" si="9"/>
        <v>0.18343546848429948</v>
      </c>
      <c r="Q69" s="93">
        <f t="shared" si="10"/>
        <v>23975.940499999997</v>
      </c>
      <c r="R69">
        <f t="shared" si="13"/>
        <v>4.2191110862256763E-5</v>
      </c>
    </row>
    <row r="70" spans="1:19" x14ac:dyDescent="0.2">
      <c r="A70" s="82" t="s">
        <v>164</v>
      </c>
      <c r="B70" s="81" t="s">
        <v>62</v>
      </c>
      <c r="C70" s="83">
        <v>39027.385900000001</v>
      </c>
      <c r="D70" s="82" t="s">
        <v>208</v>
      </c>
      <c r="E70">
        <f t="shared" si="8"/>
        <v>-10410.319746602469</v>
      </c>
      <c r="F70">
        <f t="shared" si="14"/>
        <v>-10410.5</v>
      </c>
      <c r="G70">
        <f t="shared" si="11"/>
        <v>0.17726750000292668</v>
      </c>
      <c r="N70">
        <f t="shared" si="12"/>
        <v>0.17726750000292668</v>
      </c>
      <c r="P70" s="7">
        <f t="shared" si="9"/>
        <v>0.18306511767289219</v>
      </c>
      <c r="Q70" s="93">
        <f t="shared" si="10"/>
        <v>24008.885900000001</v>
      </c>
      <c r="R70">
        <f t="shared" si="13"/>
        <v>3.3612370647096249E-5</v>
      </c>
    </row>
    <row r="71" spans="1:19" x14ac:dyDescent="0.2">
      <c r="A71" s="82" t="s">
        <v>163</v>
      </c>
      <c r="B71" s="81" t="s">
        <v>61</v>
      </c>
      <c r="C71" s="83">
        <v>39067.214200000002</v>
      </c>
      <c r="D71" s="82" t="s">
        <v>208</v>
      </c>
      <c r="E71">
        <f t="shared" si="8"/>
        <v>-10369.820577872453</v>
      </c>
      <c r="F71">
        <f t="shared" si="14"/>
        <v>-10370</v>
      </c>
      <c r="G71">
        <f t="shared" si="11"/>
        <v>0.17644999999902211</v>
      </c>
      <c r="N71">
        <f t="shared" si="12"/>
        <v>0.17644999999902211</v>
      </c>
      <c r="P71" s="7">
        <f t="shared" si="9"/>
        <v>0.18261550640714136</v>
      </c>
      <c r="Q71" s="93">
        <f t="shared" si="10"/>
        <v>24048.714200000002</v>
      </c>
      <c r="R71">
        <f t="shared" si="13"/>
        <v>3.8013469268559507E-5</v>
      </c>
      <c r="S71" t="s">
        <v>170</v>
      </c>
    </row>
    <row r="72" spans="1:19" x14ac:dyDescent="0.2">
      <c r="A72" s="82" t="s">
        <v>169</v>
      </c>
      <c r="B72" s="81" t="s">
        <v>61</v>
      </c>
      <c r="C72" s="83">
        <v>39356.332999999999</v>
      </c>
      <c r="D72" s="82" t="s">
        <v>40</v>
      </c>
      <c r="E72">
        <f t="shared" si="8"/>
        <v>-10075.831854672653</v>
      </c>
      <c r="F72">
        <f t="shared" si="14"/>
        <v>-10076</v>
      </c>
      <c r="G72">
        <f t="shared" si="11"/>
        <v>0.16535999999905471</v>
      </c>
      <c r="N72">
        <f t="shared" si="12"/>
        <v>0.16535999999905471</v>
      </c>
      <c r="P72" s="7">
        <f t="shared" si="9"/>
        <v>0.17929017784167045</v>
      </c>
      <c r="Q72" s="93">
        <f t="shared" si="10"/>
        <v>24337.832999999999</v>
      </c>
      <c r="R72">
        <f t="shared" si="13"/>
        <v>1.940498547269026E-4</v>
      </c>
      <c r="S72" t="s">
        <v>170</v>
      </c>
    </row>
    <row r="73" spans="1:19" x14ac:dyDescent="0.2">
      <c r="A73" s="82" t="s">
        <v>169</v>
      </c>
      <c r="B73" s="88" t="s">
        <v>62</v>
      </c>
      <c r="C73" s="83">
        <v>40808.376300000004</v>
      </c>
      <c r="D73" s="82" t="s">
        <v>40</v>
      </c>
      <c r="E73">
        <f t="shared" si="8"/>
        <v>-8599.330306527625</v>
      </c>
      <c r="F73">
        <f t="shared" si="14"/>
        <v>-8599.5</v>
      </c>
      <c r="G73">
        <f t="shared" si="11"/>
        <v>0.16688250000879634</v>
      </c>
      <c r="N73">
        <f t="shared" si="12"/>
        <v>0.16688250000879634</v>
      </c>
      <c r="P73" s="7">
        <f t="shared" si="9"/>
        <v>0.16095565938923645</v>
      </c>
      <c r="Q73" s="93">
        <f t="shared" si="10"/>
        <v>25789.876300000004</v>
      </c>
      <c r="R73">
        <f t="shared" si="13"/>
        <v>3.5127439729665086E-5</v>
      </c>
      <c r="S73" t="s">
        <v>170</v>
      </c>
    </row>
    <row r="74" spans="1:19" x14ac:dyDescent="0.2">
      <c r="A74" s="82" t="s">
        <v>169</v>
      </c>
      <c r="B74" s="88" t="s">
        <v>62</v>
      </c>
      <c r="C74" s="83">
        <v>41513.493499999997</v>
      </c>
      <c r="D74" s="82" t="s">
        <v>40</v>
      </c>
      <c r="E74">
        <f t="shared" si="8"/>
        <v>-7882.336097454333</v>
      </c>
      <c r="F74">
        <f t="shared" si="14"/>
        <v>-7882.5</v>
      </c>
      <c r="G74">
        <f t="shared" si="11"/>
        <v>0.16118749999441206</v>
      </c>
      <c r="N74">
        <f t="shared" si="12"/>
        <v>0.16118749999441206</v>
      </c>
      <c r="P74" s="7">
        <f t="shared" si="9"/>
        <v>0.15106900000158546</v>
      </c>
      <c r="Q74" s="93">
        <f t="shared" si="10"/>
        <v>26494.993499999997</v>
      </c>
      <c r="R74">
        <f t="shared" si="13"/>
        <v>1.0238404210483194E-4</v>
      </c>
      <c r="S74" t="s">
        <v>170</v>
      </c>
    </row>
    <row r="75" spans="1:19" x14ac:dyDescent="0.2">
      <c r="A75" s="82" t="s">
        <v>169</v>
      </c>
      <c r="B75" s="88" t="s">
        <v>61</v>
      </c>
      <c r="C75" s="83">
        <v>42253.485699999997</v>
      </c>
      <c r="D75" s="82" t="s">
        <v>40</v>
      </c>
      <c r="E75">
        <f t="shared" si="8"/>
        <v>-7129.8794531412868</v>
      </c>
      <c r="F75">
        <f t="shared" si="14"/>
        <v>-7130</v>
      </c>
      <c r="G75">
        <f t="shared" si="11"/>
        <v>0.11854999999923166</v>
      </c>
      <c r="N75">
        <f t="shared" si="12"/>
        <v>0.11854999999923166</v>
      </c>
      <c r="P75" s="7">
        <f t="shared" si="9"/>
        <v>0.14000149088721889</v>
      </c>
      <c r="Q75" s="93">
        <f t="shared" si="10"/>
        <v>27234.985699999997</v>
      </c>
      <c r="R75">
        <f t="shared" si="13"/>
        <v>4.6016646131739913E-4</v>
      </c>
    </row>
    <row r="76" spans="1:19" x14ac:dyDescent="0.2">
      <c r="A76" s="82" t="s">
        <v>169</v>
      </c>
      <c r="B76" s="88" t="s">
        <v>62</v>
      </c>
      <c r="C76" s="83">
        <v>42362.161699999997</v>
      </c>
      <c r="D76" s="82" t="s">
        <v>40</v>
      </c>
      <c r="E76">
        <f t="shared" si="8"/>
        <v>-7019.3729122921213</v>
      </c>
      <c r="F76">
        <f t="shared" si="14"/>
        <v>-7019.5</v>
      </c>
      <c r="G76">
        <f t="shared" si="11"/>
        <v>0.1249824999977136</v>
      </c>
      <c r="N76">
        <f t="shared" si="12"/>
        <v>0.1249824999977136</v>
      </c>
      <c r="P76" s="7">
        <f t="shared" si="9"/>
        <v>0.13831667540223527</v>
      </c>
      <c r="Q76" s="93">
        <f t="shared" si="10"/>
        <v>27343.661699999997</v>
      </c>
      <c r="R76">
        <f t="shared" si="13"/>
        <v>1.7780023371855063E-4</v>
      </c>
    </row>
    <row r="77" spans="1:19" x14ac:dyDescent="0.2">
      <c r="A77" s="82" t="s">
        <v>169</v>
      </c>
      <c r="B77" s="88" t="s">
        <v>61</v>
      </c>
      <c r="C77" s="83">
        <v>42687.244200000001</v>
      </c>
      <c r="D77" s="82" t="s">
        <v>40</v>
      </c>
      <c r="E77">
        <f t="shared" si="8"/>
        <v>-6688.8147157666726</v>
      </c>
      <c r="F77">
        <f t="shared" si="14"/>
        <v>-6689</v>
      </c>
      <c r="G77">
        <f t="shared" si="11"/>
        <v>0.1822150000007241</v>
      </c>
      <c r="N77">
        <f t="shared" si="12"/>
        <v>0.1822150000007241</v>
      </c>
      <c r="P77" s="7">
        <f t="shared" si="9"/>
        <v>0.13318635326280662</v>
      </c>
      <c r="Q77" s="93">
        <f t="shared" si="10"/>
        <v>27668.744200000001</v>
      </c>
      <c r="R77">
        <f t="shared" si="13"/>
        <v>2.4038082009515071E-3</v>
      </c>
      <c r="S77" t="s">
        <v>170</v>
      </c>
    </row>
    <row r="78" spans="1:19" x14ac:dyDescent="0.2">
      <c r="A78" s="82" t="s">
        <v>165</v>
      </c>
      <c r="B78" s="81" t="s">
        <v>61</v>
      </c>
      <c r="C78" s="80">
        <v>42905.455999999998</v>
      </c>
      <c r="D78" s="82" t="s">
        <v>149</v>
      </c>
      <c r="E78">
        <f t="shared" si="8"/>
        <v>-6466.9273515789055</v>
      </c>
      <c r="F78">
        <f t="shared" si="14"/>
        <v>-6467</v>
      </c>
      <c r="G78">
        <f t="shared" si="11"/>
        <v>7.1445000001403969E-2</v>
      </c>
      <c r="N78">
        <f t="shared" si="12"/>
        <v>7.1445000001403969E-2</v>
      </c>
      <c r="P78" s="7">
        <f t="shared" si="9"/>
        <v>0.12966358335558648</v>
      </c>
      <c r="Q78" s="93">
        <f t="shared" si="10"/>
        <v>27886.955999999998</v>
      </c>
      <c r="R78">
        <f t="shared" si="13"/>
        <v>3.3894034477678966E-3</v>
      </c>
      <c r="S78" t="s">
        <v>170</v>
      </c>
    </row>
    <row r="79" spans="1:19" x14ac:dyDescent="0.2">
      <c r="A79" s="82" t="s">
        <v>166</v>
      </c>
      <c r="B79" s="81" t="s">
        <v>62</v>
      </c>
      <c r="C79" s="80">
        <v>43656.394</v>
      </c>
      <c r="D79" s="82" t="s">
        <v>149</v>
      </c>
      <c r="E79">
        <f t="shared" si="8"/>
        <v>-5703.340535978482</v>
      </c>
      <c r="F79">
        <f t="shared" si="14"/>
        <v>-5703.5</v>
      </c>
      <c r="G79">
        <f t="shared" si="11"/>
        <v>0.15682250000099884</v>
      </c>
      <c r="N79">
        <f t="shared" si="12"/>
        <v>0.15682250000099884</v>
      </c>
      <c r="P79" s="7">
        <f t="shared" si="9"/>
        <v>0.11707769410686128</v>
      </c>
      <c r="Q79" s="93">
        <f t="shared" si="10"/>
        <v>28637.894</v>
      </c>
      <c r="R79">
        <f t="shared" si="13"/>
        <v>1.5796495955626721E-3</v>
      </c>
    </row>
    <row r="80" spans="1:19" x14ac:dyDescent="0.2">
      <c r="A80" s="82" t="s">
        <v>169</v>
      </c>
      <c r="B80" s="88" t="s">
        <v>61</v>
      </c>
      <c r="C80" s="83">
        <v>44455.3799</v>
      </c>
      <c r="D80" s="82" t="s">
        <v>40</v>
      </c>
      <c r="E80">
        <f t="shared" si="8"/>
        <v>-4890.8965005313003</v>
      </c>
      <c r="F80">
        <f t="shared" si="14"/>
        <v>-4891</v>
      </c>
      <c r="G80">
        <f t="shared" si="11"/>
        <v>0.10178499999892665</v>
      </c>
      <c r="N80">
        <f t="shared" si="12"/>
        <v>0.10178499999892665</v>
      </c>
      <c r="P80" s="7">
        <f t="shared" si="9"/>
        <v>0.10288350035082132</v>
      </c>
      <c r="Q80" s="93">
        <f t="shared" si="10"/>
        <v>29436.8799</v>
      </c>
      <c r="R80">
        <f t="shared" si="13"/>
        <v>1.2067030231127103E-6</v>
      </c>
      <c r="S80" t="s">
        <v>170</v>
      </c>
    </row>
    <row r="81" spans="1:19" x14ac:dyDescent="0.2">
      <c r="A81" s="82" t="s">
        <v>169</v>
      </c>
      <c r="B81" s="88" t="s">
        <v>62</v>
      </c>
      <c r="C81" s="83">
        <v>45198.368300000002</v>
      </c>
      <c r="D81" s="82" t="s">
        <v>40</v>
      </c>
      <c r="E81">
        <f t="shared" si="8"/>
        <v>-4135.3931881618983</v>
      </c>
      <c r="F81">
        <f t="shared" si="14"/>
        <v>-4135.5</v>
      </c>
      <c r="G81">
        <f t="shared" si="11"/>
        <v>0.1050424999993993</v>
      </c>
      <c r="N81">
        <f t="shared" si="12"/>
        <v>0.1050424999993993</v>
      </c>
      <c r="P81" s="7">
        <f t="shared" si="9"/>
        <v>8.8944459630377032E-2</v>
      </c>
      <c r="Q81" s="93">
        <f t="shared" si="10"/>
        <v>30179.868300000002</v>
      </c>
      <c r="R81">
        <f t="shared" si="13"/>
        <v>2.5914690372267051E-4</v>
      </c>
      <c r="S81" t="s">
        <v>170</v>
      </c>
    </row>
    <row r="82" spans="1:19" x14ac:dyDescent="0.2">
      <c r="A82" s="82" t="s">
        <v>169</v>
      </c>
      <c r="B82" s="88" t="s">
        <v>62</v>
      </c>
      <c r="C82" s="83">
        <v>45551.393199999999</v>
      </c>
      <c r="D82" s="82" t="s">
        <v>40</v>
      </c>
      <c r="E82">
        <f t="shared" si="8"/>
        <v>-3776.4219292581615</v>
      </c>
      <c r="F82">
        <f t="shared" si="14"/>
        <v>-3776.5</v>
      </c>
      <c r="G82">
        <f t="shared" si="11"/>
        <v>7.677749999857042E-2</v>
      </c>
      <c r="N82">
        <f t="shared" si="12"/>
        <v>7.677749999857042E-2</v>
      </c>
      <c r="P82" s="7">
        <f t="shared" si="9"/>
        <v>8.2070733346203822E-2</v>
      </c>
      <c r="Q82" s="93">
        <f t="shared" si="10"/>
        <v>30532.893199999999</v>
      </c>
      <c r="R82">
        <f t="shared" si="13"/>
        <v>2.8018319272498317E-5</v>
      </c>
      <c r="S82" t="s">
        <v>170</v>
      </c>
    </row>
    <row r="83" spans="1:19" x14ac:dyDescent="0.2">
      <c r="A83" s="82" t="s">
        <v>169</v>
      </c>
      <c r="B83" s="88" t="s">
        <v>61</v>
      </c>
      <c r="C83" s="83">
        <v>45582.357400000001</v>
      </c>
      <c r="D83" s="82" t="s">
        <v>40</v>
      </c>
      <c r="E83">
        <f t="shared" si="8"/>
        <v>-3744.9361676165663</v>
      </c>
      <c r="F83">
        <f t="shared" si="14"/>
        <v>-3745</v>
      </c>
      <c r="G83">
        <f t="shared" si="11"/>
        <v>6.2775000005785841E-2</v>
      </c>
      <c r="N83">
        <f t="shared" si="12"/>
        <v>6.2775000005785841E-2</v>
      </c>
      <c r="P83" s="7">
        <f t="shared" si="9"/>
        <v>8.1459916544104852E-2</v>
      </c>
      <c r="Q83" s="93">
        <f t="shared" si="10"/>
        <v>30563.857400000001</v>
      </c>
      <c r="R83">
        <f t="shared" si="13"/>
        <v>3.4912610604394728E-4</v>
      </c>
      <c r="S83" t="s">
        <v>170</v>
      </c>
    </row>
    <row r="84" spans="1:19" x14ac:dyDescent="0.2">
      <c r="A84" s="82" t="s">
        <v>169</v>
      </c>
      <c r="B84" s="88" t="s">
        <v>61</v>
      </c>
      <c r="C84" s="83">
        <v>47360.388500000001</v>
      </c>
      <c r="D84" s="82" t="s">
        <v>208</v>
      </c>
      <c r="E84">
        <f t="shared" si="8"/>
        <v>-1936.9558740536972</v>
      </c>
      <c r="F84">
        <f t="shared" si="14"/>
        <v>-1937</v>
      </c>
      <c r="G84">
        <f t="shared" si="11"/>
        <v>4.3395000000600703E-2</v>
      </c>
      <c r="N84">
        <f t="shared" si="12"/>
        <v>4.3395000000600703E-2</v>
      </c>
      <c r="P84" s="7">
        <f t="shared" si="9"/>
        <v>4.4321678552411557E-2</v>
      </c>
      <c r="Q84" s="93">
        <f t="shared" si="10"/>
        <v>32341.888500000001</v>
      </c>
      <c r="R84">
        <f t="shared" si="13"/>
        <v>8.5873313838626191E-7</v>
      </c>
      <c r="S84" t="s">
        <v>170</v>
      </c>
    </row>
    <row r="85" spans="1:19" x14ac:dyDescent="0.2">
      <c r="A85" s="82" t="s">
        <v>169</v>
      </c>
      <c r="B85" s="88" t="s">
        <v>62</v>
      </c>
      <c r="C85" s="83">
        <v>47385.464200000002</v>
      </c>
      <c r="D85" s="82" t="s">
        <v>208</v>
      </c>
      <c r="E85">
        <f t="shared" ref="E85:E97" si="15">+(C85-C$7)/C$8</f>
        <v>-1911.457798431006</v>
      </c>
      <c r="F85">
        <f t="shared" si="14"/>
        <v>-1911.5</v>
      </c>
      <c r="G85">
        <f t="shared" si="11"/>
        <v>4.1502500003844034E-2</v>
      </c>
      <c r="N85">
        <f t="shared" si="12"/>
        <v>4.1502500003844034E-2</v>
      </c>
      <c r="P85" s="7">
        <f t="shared" ref="P85:P97" si="16">+D$11+D$12*F85+D$13*F85^2</f>
        <v>4.3768650849580537E-2</v>
      </c>
      <c r="Q85" s="93">
        <f t="shared" si="10"/>
        <v>32366.964200000002</v>
      </c>
      <c r="R85">
        <f t="shared" si="13"/>
        <v>5.135439655632269E-6</v>
      </c>
      <c r="S85" t="s">
        <v>170</v>
      </c>
    </row>
    <row r="86" spans="1:19" x14ac:dyDescent="0.2">
      <c r="A86" s="82" t="s">
        <v>169</v>
      </c>
      <c r="B86" s="88" t="s">
        <v>62</v>
      </c>
      <c r="C86" s="83">
        <v>47386.448700000001</v>
      </c>
      <c r="D86" s="82" t="s">
        <v>208</v>
      </c>
      <c r="E86">
        <f t="shared" si="15"/>
        <v>-1910.4567154921249</v>
      </c>
      <c r="F86">
        <f t="shared" si="14"/>
        <v>-1910.5</v>
      </c>
      <c r="G86">
        <f t="shared" si="11"/>
        <v>4.2567500000586733E-2</v>
      </c>
      <c r="N86">
        <f t="shared" si="12"/>
        <v>4.2567500000586733E-2</v>
      </c>
      <c r="P86" s="7">
        <f t="shared" si="16"/>
        <v>4.3746946920945044E-2</v>
      </c>
      <c r="Q86" s="93">
        <f t="shared" ref="Q86:Q97" si="17">C86-15018.5</f>
        <v>32367.948700000001</v>
      </c>
      <c r="R86">
        <f t="shared" si="13"/>
        <v>1.3910950379427041E-6</v>
      </c>
      <c r="S86" t="s">
        <v>170</v>
      </c>
    </row>
    <row r="87" spans="1:19" x14ac:dyDescent="0.2">
      <c r="A87" s="82" t="s">
        <v>169</v>
      </c>
      <c r="B87" s="88" t="s">
        <v>62</v>
      </c>
      <c r="C87" s="83">
        <v>47388.419000000002</v>
      </c>
      <c r="D87" s="82" t="s">
        <v>208</v>
      </c>
      <c r="E87">
        <f t="shared" si="15"/>
        <v>-1908.4532277171311</v>
      </c>
      <c r="F87">
        <f t="shared" si="14"/>
        <v>-1908.5</v>
      </c>
      <c r="G87">
        <f t="shared" si="11"/>
        <v>4.5997500004887115E-2</v>
      </c>
      <c r="N87">
        <f t="shared" si="12"/>
        <v>4.5997500004887115E-2</v>
      </c>
      <c r="P87" s="7">
        <f t="shared" si="16"/>
        <v>4.3703535312487621E-2</v>
      </c>
      <c r="Q87" s="93">
        <f t="shared" si="17"/>
        <v>32369.919000000002</v>
      </c>
      <c r="R87">
        <f t="shared" si="13"/>
        <v>5.2622740099755071E-6</v>
      </c>
    </row>
    <row r="88" spans="1:19" x14ac:dyDescent="0.2">
      <c r="A88" s="82" t="s">
        <v>167</v>
      </c>
      <c r="B88" s="81" t="s">
        <v>62</v>
      </c>
      <c r="C88" s="80">
        <v>47452.338000000003</v>
      </c>
      <c r="D88" s="82" t="s">
        <v>149</v>
      </c>
      <c r="E88">
        <f t="shared" si="15"/>
        <v>-1843.4575747253202</v>
      </c>
      <c r="F88">
        <f t="shared" si="14"/>
        <v>-1843.5</v>
      </c>
      <c r="G88">
        <f t="shared" ref="G88:G97" si="18">+C88-(C$7+F88*C$8)</f>
        <v>4.1722500005562324E-2</v>
      </c>
      <c r="N88">
        <f t="shared" ref="N88:N97" si="19">G88</f>
        <v>4.1722500005562324E-2</v>
      </c>
      <c r="P88" s="7">
        <f t="shared" si="16"/>
        <v>4.2289935301456708E-2</v>
      </c>
      <c r="Q88" s="93">
        <f t="shared" si="17"/>
        <v>32433.838000000003</v>
      </c>
      <c r="R88">
        <f t="shared" ref="R88:R97" si="20">+(P88-G88)^2</f>
        <v>3.2198281502674652E-7</v>
      </c>
      <c r="S88" t="s">
        <v>170</v>
      </c>
    </row>
    <row r="89" spans="1:19" x14ac:dyDescent="0.2">
      <c r="A89" s="82" t="s">
        <v>167</v>
      </c>
      <c r="B89" s="81" t="s">
        <v>62</v>
      </c>
      <c r="C89" s="80">
        <v>47456.281999999999</v>
      </c>
      <c r="D89" s="82" t="s">
        <v>149</v>
      </c>
      <c r="E89">
        <f t="shared" si="15"/>
        <v>-1839.4471419056667</v>
      </c>
      <c r="F89">
        <f t="shared" si="14"/>
        <v>-1839.5</v>
      </c>
      <c r="G89">
        <f t="shared" si="18"/>
        <v>5.198250000103144E-2</v>
      </c>
      <c r="N89">
        <f t="shared" si="19"/>
        <v>5.198250000103144E-2</v>
      </c>
      <c r="P89" s="7">
        <f t="shared" si="16"/>
        <v>4.2202771976970428E-2</v>
      </c>
      <c r="Q89" s="93">
        <f t="shared" si="17"/>
        <v>32437.781999999999</v>
      </c>
      <c r="R89">
        <f t="shared" si="20"/>
        <v>9.5643080224604296E-5</v>
      </c>
    </row>
    <row r="90" spans="1:19" x14ac:dyDescent="0.2">
      <c r="A90" s="26" t="s">
        <v>49</v>
      </c>
      <c r="B90" s="24"/>
      <c r="C90" s="96">
        <v>47778.353999999999</v>
      </c>
      <c r="D90" s="23" t="s">
        <v>207</v>
      </c>
      <c r="E90">
        <f t="shared" si="15"/>
        <v>-1511.9501543060794</v>
      </c>
      <c r="F90">
        <f t="shared" si="14"/>
        <v>-1512</v>
      </c>
      <c r="G90">
        <f t="shared" si="18"/>
        <v>4.9019999998563435E-2</v>
      </c>
      <c r="N90">
        <f t="shared" si="19"/>
        <v>4.9019999998563435E-2</v>
      </c>
      <c r="P90" s="7">
        <f t="shared" si="16"/>
        <v>3.4998399410342745E-2</v>
      </c>
      <c r="Q90" s="93">
        <f t="shared" si="17"/>
        <v>32759.853999999999</v>
      </c>
      <c r="R90">
        <f t="shared" si="20"/>
        <v>1.966052830555908E-4</v>
      </c>
    </row>
    <row r="91" spans="1:19" x14ac:dyDescent="0.2">
      <c r="A91" s="26" t="s">
        <v>50</v>
      </c>
      <c r="B91" s="24" t="s">
        <v>62</v>
      </c>
      <c r="C91" s="96">
        <v>47805.411</v>
      </c>
      <c r="D91" s="23" t="s">
        <v>207</v>
      </c>
      <c r="E91">
        <f t="shared" si="15"/>
        <v>-1484.4374056241627</v>
      </c>
      <c r="F91">
        <f t="shared" si="14"/>
        <v>-1484.5</v>
      </c>
      <c r="G91">
        <f t="shared" si="18"/>
        <v>6.1557500004710164E-2</v>
      </c>
      <c r="N91">
        <f t="shared" si="19"/>
        <v>6.1557500004710164E-2</v>
      </c>
      <c r="P91" s="7">
        <f t="shared" si="16"/>
        <v>3.4387348602635391E-2</v>
      </c>
      <c r="Q91" s="93">
        <f t="shared" si="17"/>
        <v>32786.911</v>
      </c>
      <c r="R91">
        <f t="shared" si="20"/>
        <v>7.3821712721166579E-4</v>
      </c>
    </row>
    <row r="92" spans="1:19" x14ac:dyDescent="0.2">
      <c r="A92" s="26" t="s">
        <v>50</v>
      </c>
      <c r="B92" s="24"/>
      <c r="C92" s="96">
        <v>47838.330999999998</v>
      </c>
      <c r="D92" s="23" t="s">
        <v>207</v>
      </c>
      <c r="E92">
        <f t="shared" si="15"/>
        <v>-1450.9629004458864</v>
      </c>
      <c r="F92">
        <f t="shared" si="14"/>
        <v>-1451</v>
      </c>
      <c r="G92">
        <f t="shared" si="18"/>
        <v>3.6484999996901024E-2</v>
      </c>
      <c r="N92">
        <f t="shared" si="19"/>
        <v>3.6484999996901024E-2</v>
      </c>
      <c r="P92" s="7">
        <f t="shared" si="16"/>
        <v>3.3641700027116028E-2</v>
      </c>
      <c r="Q92" s="93">
        <f t="shared" si="17"/>
        <v>32819.830999999998</v>
      </c>
      <c r="R92">
        <f t="shared" si="20"/>
        <v>8.0843547181793587E-6</v>
      </c>
    </row>
    <row r="93" spans="1:19" x14ac:dyDescent="0.2">
      <c r="A93" s="26" t="s">
        <v>51</v>
      </c>
      <c r="B93" s="24"/>
      <c r="C93" s="96">
        <v>48069.447999999997</v>
      </c>
      <c r="D93" s="23" t="s">
        <v>207</v>
      </c>
      <c r="E93">
        <f t="shared" si="15"/>
        <v>-1215.9529607955806</v>
      </c>
      <c r="F93">
        <f t="shared" si="14"/>
        <v>-1216</v>
      </c>
      <c r="G93">
        <f t="shared" si="18"/>
        <v>4.6259999995527323E-2</v>
      </c>
      <c r="N93">
        <f t="shared" si="19"/>
        <v>4.6259999995527323E-2</v>
      </c>
      <c r="P93" s="7">
        <f t="shared" si="16"/>
        <v>2.8371582500763236E-2</v>
      </c>
      <c r="Q93" s="93">
        <f t="shared" si="17"/>
        <v>33050.947999999997</v>
      </c>
      <c r="R93">
        <f t="shared" si="20"/>
        <v>3.1999548046698185E-4</v>
      </c>
    </row>
    <row r="94" spans="1:19" x14ac:dyDescent="0.2">
      <c r="A94" s="26" t="s">
        <v>52</v>
      </c>
      <c r="B94" s="24"/>
      <c r="C94" s="96">
        <v>48132.381000000001</v>
      </c>
      <c r="D94" s="23" t="s">
        <v>207</v>
      </c>
      <c r="E94">
        <f t="shared" si="15"/>
        <v>-1151.9599160086811</v>
      </c>
      <c r="F94">
        <f t="shared" si="14"/>
        <v>-1152</v>
      </c>
      <c r="G94">
        <f t="shared" si="18"/>
        <v>3.9420000000973232E-2</v>
      </c>
      <c r="N94">
        <f t="shared" si="19"/>
        <v>3.9420000000973232E-2</v>
      </c>
      <c r="P94" s="7">
        <f t="shared" si="16"/>
        <v>2.692435266704989E-2</v>
      </c>
      <c r="Q94" s="93">
        <f t="shared" si="17"/>
        <v>33113.881000000001</v>
      </c>
      <c r="R94">
        <f t="shared" si="20"/>
        <v>1.5614120229378553E-4</v>
      </c>
    </row>
    <row r="95" spans="1:19" x14ac:dyDescent="0.2">
      <c r="A95" s="26" t="s">
        <v>52</v>
      </c>
      <c r="B95" s="24" t="s">
        <v>62</v>
      </c>
      <c r="C95" s="96">
        <v>48163.364000000001</v>
      </c>
      <c r="D95" s="23" t="s">
        <v>207</v>
      </c>
      <c r="E95">
        <f t="shared" si="15"/>
        <v>-1120.4550376994891</v>
      </c>
      <c r="F95">
        <f t="shared" si="14"/>
        <v>-1120.5</v>
      </c>
      <c r="G95">
        <f t="shared" si="18"/>
        <v>4.4217500006197952E-2</v>
      </c>
      <c r="N95">
        <f t="shared" si="19"/>
        <v>4.4217500006197952E-2</v>
      </c>
      <c r="P95" s="7">
        <f t="shared" si="16"/>
        <v>2.6210163482162936E-2</v>
      </c>
      <c r="Q95" s="93">
        <f t="shared" si="17"/>
        <v>33144.864000000001</v>
      </c>
      <c r="R95">
        <f t="shared" si="20"/>
        <v>3.2426416868984546E-4</v>
      </c>
    </row>
    <row r="96" spans="1:19" x14ac:dyDescent="0.2">
      <c r="A96" s="26" t="s">
        <v>153</v>
      </c>
      <c r="B96" s="24"/>
      <c r="C96" s="96">
        <v>49265.258800000003</v>
      </c>
      <c r="D96" s="23" t="s">
        <v>208</v>
      </c>
      <c r="E96">
        <f t="shared" si="15"/>
        <v>1.0168440695088657E-4</v>
      </c>
      <c r="F96">
        <f t="shared" si="14"/>
        <v>0</v>
      </c>
      <c r="G96">
        <f t="shared" si="18"/>
        <v>1.0000000474974513E-4</v>
      </c>
      <c r="N96">
        <f t="shared" si="19"/>
        <v>1.0000000474974513E-4</v>
      </c>
      <c r="P96" s="7">
        <f t="shared" si="16"/>
        <v>-1.5813425493977197E-6</v>
      </c>
      <c r="Q96" s="93">
        <f t="shared" si="17"/>
        <v>34246.758800000003</v>
      </c>
      <c r="R96">
        <f t="shared" si="20"/>
        <v>1.0318770119109077E-8</v>
      </c>
    </row>
    <row r="97" spans="1:18" x14ac:dyDescent="0.2">
      <c r="A97" s="26" t="s">
        <v>153</v>
      </c>
      <c r="B97" s="24" t="s">
        <v>62</v>
      </c>
      <c r="C97" s="96">
        <v>49295.253299999997</v>
      </c>
      <c r="D97" s="23" t="s">
        <v>208</v>
      </c>
      <c r="E97">
        <f t="shared" si="15"/>
        <v>30.499829678624589</v>
      </c>
      <c r="F97">
        <f t="shared" si="14"/>
        <v>30.5</v>
      </c>
      <c r="G97">
        <f t="shared" si="18"/>
        <v>-1.67500002135057E-4</v>
      </c>
      <c r="N97">
        <f t="shared" si="19"/>
        <v>-1.67500002135057E-4</v>
      </c>
      <c r="P97" s="7">
        <f t="shared" si="16"/>
        <v>-7.3701268206675171E-4</v>
      </c>
      <c r="Q97" s="93">
        <f t="shared" si="17"/>
        <v>34276.753299999997</v>
      </c>
      <c r="R97">
        <f t="shared" si="20"/>
        <v>3.2434469260298092E-7</v>
      </c>
    </row>
    <row r="98" spans="1:18" x14ac:dyDescent="0.2">
      <c r="C98" s="23"/>
      <c r="D98" s="23"/>
    </row>
    <row r="99" spans="1:18" x14ac:dyDescent="0.2">
      <c r="C99" s="23"/>
      <c r="D99" s="23"/>
    </row>
    <row r="100" spans="1:18" x14ac:dyDescent="0.2">
      <c r="C100" s="23"/>
      <c r="D100" s="23"/>
    </row>
    <row r="101" spans="1:18" x14ac:dyDescent="0.2">
      <c r="C101" s="23"/>
      <c r="D101" s="23"/>
    </row>
    <row r="102" spans="1:18" x14ac:dyDescent="0.2">
      <c r="C102" s="23"/>
      <c r="D102" s="23"/>
    </row>
    <row r="103" spans="1:18" x14ac:dyDescent="0.2">
      <c r="C103" s="23"/>
      <c r="D103" s="23"/>
    </row>
    <row r="104" spans="1:18" x14ac:dyDescent="0.2">
      <c r="C104" s="23"/>
      <c r="D104" s="23"/>
    </row>
    <row r="105" spans="1:18" x14ac:dyDescent="0.2">
      <c r="C105" s="23"/>
      <c r="D105" s="23"/>
    </row>
    <row r="106" spans="1:18" x14ac:dyDescent="0.2">
      <c r="C106" s="23"/>
      <c r="D106" s="23"/>
    </row>
    <row r="107" spans="1:18" x14ac:dyDescent="0.2">
      <c r="C107" s="23"/>
      <c r="D107" s="23"/>
    </row>
    <row r="108" spans="1:18" x14ac:dyDescent="0.2">
      <c r="C108" s="23"/>
      <c r="D108" s="23"/>
    </row>
    <row r="109" spans="1:18" x14ac:dyDescent="0.2">
      <c r="C109" s="23"/>
      <c r="D109" s="23"/>
    </row>
    <row r="110" spans="1:18" x14ac:dyDescent="0.2">
      <c r="C110" s="23"/>
      <c r="D110" s="23"/>
    </row>
    <row r="111" spans="1:18" x14ac:dyDescent="0.2">
      <c r="C111" s="23"/>
      <c r="D111" s="23"/>
    </row>
    <row r="112" spans="1:18" x14ac:dyDescent="0.2">
      <c r="C112" s="23"/>
      <c r="D112" s="23"/>
    </row>
    <row r="113" spans="3:4" x14ac:dyDescent="0.2">
      <c r="C113" s="23"/>
      <c r="D113" s="23"/>
    </row>
    <row r="114" spans="3:4" x14ac:dyDescent="0.2">
      <c r="C114" s="23"/>
      <c r="D114" s="23"/>
    </row>
    <row r="115" spans="3:4" x14ac:dyDescent="0.2">
      <c r="C115" s="23"/>
      <c r="D115" s="23"/>
    </row>
    <row r="116" spans="3:4" x14ac:dyDescent="0.2">
      <c r="C116" s="23"/>
      <c r="D116" s="23"/>
    </row>
    <row r="117" spans="3:4" x14ac:dyDescent="0.2">
      <c r="C117" s="23"/>
      <c r="D117" s="23"/>
    </row>
    <row r="118" spans="3:4" x14ac:dyDescent="0.2">
      <c r="C118" s="23"/>
      <c r="D118" s="23"/>
    </row>
    <row r="119" spans="3:4" x14ac:dyDescent="0.2">
      <c r="C119" s="23"/>
      <c r="D119" s="23"/>
    </row>
    <row r="120" spans="3:4" x14ac:dyDescent="0.2">
      <c r="C120" s="23"/>
      <c r="D120" s="23"/>
    </row>
    <row r="121" spans="3:4" x14ac:dyDescent="0.2">
      <c r="C121" s="23"/>
      <c r="D121" s="23"/>
    </row>
    <row r="122" spans="3:4" x14ac:dyDescent="0.2">
      <c r="C122" s="23"/>
      <c r="D122" s="23"/>
    </row>
    <row r="123" spans="3:4" x14ac:dyDescent="0.2">
      <c r="C123" s="23"/>
      <c r="D123" s="23"/>
    </row>
    <row r="124" spans="3:4" x14ac:dyDescent="0.2">
      <c r="C124" s="23"/>
      <c r="D124" s="23"/>
    </row>
    <row r="125" spans="3:4" x14ac:dyDescent="0.2">
      <c r="C125" s="23"/>
      <c r="D125" s="23"/>
    </row>
    <row r="126" spans="3:4" x14ac:dyDescent="0.2">
      <c r="C126" s="23"/>
      <c r="D126" s="23"/>
    </row>
    <row r="127" spans="3:4" x14ac:dyDescent="0.2">
      <c r="C127" s="23"/>
      <c r="D127" s="23"/>
    </row>
    <row r="128" spans="3:4" x14ac:dyDescent="0.2">
      <c r="C128" s="23"/>
      <c r="D128" s="23"/>
    </row>
    <row r="129" spans="3:4" x14ac:dyDescent="0.2">
      <c r="C129" s="23"/>
      <c r="D129" s="23"/>
    </row>
    <row r="130" spans="3:4" x14ac:dyDescent="0.2">
      <c r="C130" s="23"/>
      <c r="D130" s="23"/>
    </row>
    <row r="131" spans="3:4" x14ac:dyDescent="0.2">
      <c r="C131" s="23"/>
      <c r="D131" s="23"/>
    </row>
    <row r="132" spans="3:4" x14ac:dyDescent="0.2">
      <c r="C132" s="23"/>
      <c r="D132" s="23"/>
    </row>
    <row r="133" spans="3:4" x14ac:dyDescent="0.2">
      <c r="C133" s="23"/>
      <c r="D133" s="23"/>
    </row>
    <row r="134" spans="3:4" x14ac:dyDescent="0.2">
      <c r="C134" s="23"/>
      <c r="D134" s="23"/>
    </row>
    <row r="135" spans="3:4" x14ac:dyDescent="0.2">
      <c r="C135" s="23"/>
      <c r="D135" s="23"/>
    </row>
    <row r="136" spans="3:4" x14ac:dyDescent="0.2">
      <c r="C136" s="23"/>
      <c r="D136" s="23"/>
    </row>
    <row r="137" spans="3:4" x14ac:dyDescent="0.2">
      <c r="C137" s="23"/>
      <c r="D137" s="23"/>
    </row>
    <row r="138" spans="3:4" x14ac:dyDescent="0.2">
      <c r="C138" s="23"/>
      <c r="D138" s="23"/>
    </row>
    <row r="139" spans="3:4" x14ac:dyDescent="0.2">
      <c r="C139" s="23"/>
      <c r="D139" s="23"/>
    </row>
    <row r="140" spans="3:4" x14ac:dyDescent="0.2">
      <c r="C140" s="23"/>
      <c r="D140" s="23"/>
    </row>
    <row r="141" spans="3:4" x14ac:dyDescent="0.2">
      <c r="C141" s="23"/>
      <c r="D141" s="23"/>
    </row>
    <row r="142" spans="3:4" x14ac:dyDescent="0.2">
      <c r="C142" s="23"/>
      <c r="D142" s="23"/>
    </row>
    <row r="143" spans="3:4" x14ac:dyDescent="0.2">
      <c r="C143" s="23"/>
      <c r="D143" s="23"/>
    </row>
    <row r="144" spans="3:4" x14ac:dyDescent="0.2">
      <c r="C144" s="23"/>
      <c r="D144" s="23"/>
    </row>
    <row r="145" spans="3:4" x14ac:dyDescent="0.2">
      <c r="C145" s="23"/>
      <c r="D145" s="23"/>
    </row>
    <row r="146" spans="3:4" x14ac:dyDescent="0.2">
      <c r="C146" s="23"/>
      <c r="D146" s="23"/>
    </row>
    <row r="147" spans="3:4" x14ac:dyDescent="0.2">
      <c r="C147" s="23"/>
      <c r="D147" s="23"/>
    </row>
    <row r="148" spans="3:4" x14ac:dyDescent="0.2">
      <c r="C148" s="23"/>
      <c r="D148" s="23"/>
    </row>
    <row r="149" spans="3:4" x14ac:dyDescent="0.2">
      <c r="C149" s="23"/>
      <c r="D149" s="23"/>
    </row>
    <row r="150" spans="3:4" x14ac:dyDescent="0.2">
      <c r="C150" s="23"/>
      <c r="D150" s="23"/>
    </row>
    <row r="151" spans="3:4" x14ac:dyDescent="0.2">
      <c r="C151" s="23"/>
      <c r="D151" s="23"/>
    </row>
    <row r="152" spans="3:4" x14ac:dyDescent="0.2">
      <c r="C152" s="23"/>
      <c r="D152" s="23"/>
    </row>
    <row r="153" spans="3:4" x14ac:dyDescent="0.2">
      <c r="C153" s="23"/>
      <c r="D153" s="23"/>
    </row>
    <row r="154" spans="3:4" x14ac:dyDescent="0.2">
      <c r="C154" s="23"/>
      <c r="D154" s="23"/>
    </row>
    <row r="155" spans="3:4" x14ac:dyDescent="0.2">
      <c r="C155" s="23"/>
      <c r="D155" s="23"/>
    </row>
    <row r="156" spans="3:4" x14ac:dyDescent="0.2">
      <c r="C156" s="23"/>
      <c r="D156" s="23"/>
    </row>
    <row r="157" spans="3:4" x14ac:dyDescent="0.2">
      <c r="C157" s="23"/>
      <c r="D157" s="23"/>
    </row>
    <row r="158" spans="3:4" x14ac:dyDescent="0.2">
      <c r="C158" s="23"/>
      <c r="D158" s="23"/>
    </row>
    <row r="159" spans="3:4" x14ac:dyDescent="0.2">
      <c r="C159" s="23"/>
      <c r="D159" s="23"/>
    </row>
    <row r="160" spans="3:4" x14ac:dyDescent="0.2">
      <c r="C160" s="23"/>
      <c r="D160" s="23"/>
    </row>
    <row r="161" spans="3:4" x14ac:dyDescent="0.2">
      <c r="C161" s="23"/>
      <c r="D161" s="23"/>
    </row>
    <row r="162" spans="3:4" x14ac:dyDescent="0.2">
      <c r="C162" s="23"/>
      <c r="D162" s="23"/>
    </row>
    <row r="163" spans="3:4" x14ac:dyDescent="0.2">
      <c r="C163" s="23"/>
      <c r="D163" s="23"/>
    </row>
    <row r="164" spans="3:4" x14ac:dyDescent="0.2">
      <c r="C164" s="23"/>
      <c r="D164" s="23"/>
    </row>
    <row r="165" spans="3:4" x14ac:dyDescent="0.2">
      <c r="C165" s="23"/>
      <c r="D165" s="23"/>
    </row>
    <row r="166" spans="3:4" x14ac:dyDescent="0.2">
      <c r="C166" s="23"/>
      <c r="D166" s="23"/>
    </row>
    <row r="167" spans="3:4" x14ac:dyDescent="0.2">
      <c r="C167" s="23"/>
      <c r="D167" s="23"/>
    </row>
    <row r="168" spans="3:4" x14ac:dyDescent="0.2">
      <c r="C168" s="23"/>
      <c r="D168" s="23"/>
    </row>
    <row r="169" spans="3:4" x14ac:dyDescent="0.2">
      <c r="C169" s="23"/>
      <c r="D169" s="23"/>
    </row>
    <row r="170" spans="3:4" x14ac:dyDescent="0.2">
      <c r="C170" s="23"/>
      <c r="D170" s="23"/>
    </row>
    <row r="171" spans="3:4" x14ac:dyDescent="0.2">
      <c r="C171" s="23"/>
      <c r="D171" s="23"/>
    </row>
    <row r="172" spans="3:4" x14ac:dyDescent="0.2">
      <c r="C172" s="23"/>
      <c r="D172" s="23"/>
    </row>
    <row r="173" spans="3:4" x14ac:dyDescent="0.2">
      <c r="C173" s="23"/>
      <c r="D173" s="23"/>
    </row>
    <row r="174" spans="3:4" x14ac:dyDescent="0.2">
      <c r="C174" s="23"/>
      <c r="D174" s="23"/>
    </row>
    <row r="175" spans="3:4" x14ac:dyDescent="0.2">
      <c r="C175" s="23"/>
      <c r="D175" s="23"/>
    </row>
    <row r="176" spans="3:4" x14ac:dyDescent="0.2">
      <c r="C176" s="23"/>
      <c r="D176" s="23"/>
    </row>
    <row r="177" spans="3:4" x14ac:dyDescent="0.2">
      <c r="C177" s="23"/>
      <c r="D177" s="23"/>
    </row>
    <row r="178" spans="3:4" x14ac:dyDescent="0.2">
      <c r="C178" s="23"/>
      <c r="D178" s="23"/>
    </row>
    <row r="179" spans="3:4" x14ac:dyDescent="0.2">
      <c r="C179" s="23"/>
      <c r="D179" s="23"/>
    </row>
    <row r="180" spans="3:4" x14ac:dyDescent="0.2">
      <c r="C180" s="23"/>
      <c r="D180" s="23"/>
    </row>
    <row r="181" spans="3:4" x14ac:dyDescent="0.2">
      <c r="C181" s="23"/>
      <c r="D181" s="23"/>
    </row>
    <row r="182" spans="3:4" x14ac:dyDescent="0.2">
      <c r="C182" s="23"/>
      <c r="D182" s="23"/>
    </row>
    <row r="183" spans="3:4" x14ac:dyDescent="0.2">
      <c r="C183" s="23"/>
      <c r="D183" s="23"/>
    </row>
    <row r="184" spans="3:4" x14ac:dyDescent="0.2">
      <c r="C184" s="23"/>
      <c r="D184" s="23"/>
    </row>
    <row r="185" spans="3:4" x14ac:dyDescent="0.2">
      <c r="C185" s="23"/>
      <c r="D185" s="23"/>
    </row>
    <row r="186" spans="3:4" x14ac:dyDescent="0.2">
      <c r="C186" s="23"/>
      <c r="D186" s="23"/>
    </row>
    <row r="187" spans="3:4" x14ac:dyDescent="0.2">
      <c r="C187" s="23"/>
      <c r="D187" s="23"/>
    </row>
    <row r="188" spans="3:4" x14ac:dyDescent="0.2">
      <c r="C188" s="23"/>
      <c r="D188" s="23"/>
    </row>
    <row r="189" spans="3:4" x14ac:dyDescent="0.2">
      <c r="C189" s="23"/>
      <c r="D189" s="23"/>
    </row>
    <row r="190" spans="3:4" x14ac:dyDescent="0.2">
      <c r="C190" s="23"/>
      <c r="D190" s="23"/>
    </row>
    <row r="191" spans="3:4" x14ac:dyDescent="0.2">
      <c r="C191" s="23"/>
      <c r="D191" s="23"/>
    </row>
    <row r="192" spans="3:4" x14ac:dyDescent="0.2">
      <c r="C192" s="23"/>
      <c r="D192" s="23"/>
    </row>
    <row r="193" spans="3:4" x14ac:dyDescent="0.2">
      <c r="C193" s="23"/>
      <c r="D193" s="23"/>
    </row>
    <row r="194" spans="3:4" x14ac:dyDescent="0.2">
      <c r="C194" s="23"/>
      <c r="D194" s="23"/>
    </row>
    <row r="195" spans="3:4" x14ac:dyDescent="0.2">
      <c r="C195" s="23"/>
      <c r="D195" s="23"/>
    </row>
    <row r="196" spans="3:4" x14ac:dyDescent="0.2">
      <c r="C196" s="23"/>
      <c r="D196" s="23"/>
    </row>
    <row r="197" spans="3:4" x14ac:dyDescent="0.2">
      <c r="C197" s="23"/>
      <c r="D197" s="23"/>
    </row>
    <row r="198" spans="3:4" x14ac:dyDescent="0.2">
      <c r="C198" s="23"/>
      <c r="D198" s="23"/>
    </row>
    <row r="199" spans="3:4" x14ac:dyDescent="0.2">
      <c r="C199" s="23"/>
      <c r="D199" s="23"/>
    </row>
    <row r="200" spans="3:4" x14ac:dyDescent="0.2">
      <c r="C200" s="23"/>
      <c r="D200" s="23"/>
    </row>
    <row r="201" spans="3:4" x14ac:dyDescent="0.2">
      <c r="C201" s="23"/>
      <c r="D201" s="23"/>
    </row>
    <row r="202" spans="3:4" x14ac:dyDescent="0.2">
      <c r="C202" s="23"/>
      <c r="D202" s="23"/>
    </row>
    <row r="203" spans="3:4" x14ac:dyDescent="0.2">
      <c r="C203" s="23"/>
      <c r="D203" s="23"/>
    </row>
    <row r="204" spans="3:4" x14ac:dyDescent="0.2">
      <c r="C204" s="23"/>
      <c r="D204" s="23"/>
    </row>
    <row r="205" spans="3:4" x14ac:dyDescent="0.2">
      <c r="C205" s="23"/>
      <c r="D205" s="23"/>
    </row>
    <row r="206" spans="3:4" x14ac:dyDescent="0.2">
      <c r="C206" s="23"/>
      <c r="D206" s="23"/>
    </row>
    <row r="207" spans="3:4" x14ac:dyDescent="0.2">
      <c r="C207" s="23"/>
      <c r="D207" s="23"/>
    </row>
    <row r="208" spans="3:4" x14ac:dyDescent="0.2">
      <c r="C208" s="23"/>
      <c r="D208" s="23"/>
    </row>
    <row r="209" spans="3:4" x14ac:dyDescent="0.2">
      <c r="C209" s="23"/>
      <c r="D209" s="23"/>
    </row>
    <row r="210" spans="3:4" x14ac:dyDescent="0.2">
      <c r="C210" s="23"/>
      <c r="D210" s="23"/>
    </row>
    <row r="211" spans="3:4" x14ac:dyDescent="0.2">
      <c r="C211" s="23"/>
      <c r="D211" s="23"/>
    </row>
    <row r="212" spans="3:4" x14ac:dyDescent="0.2">
      <c r="C212" s="23"/>
      <c r="D212" s="23"/>
    </row>
    <row r="213" spans="3:4" x14ac:dyDescent="0.2">
      <c r="C213" s="23"/>
      <c r="D213" s="23"/>
    </row>
    <row r="214" spans="3:4" x14ac:dyDescent="0.2">
      <c r="C214" s="23"/>
      <c r="D214" s="23"/>
    </row>
    <row r="215" spans="3:4" x14ac:dyDescent="0.2">
      <c r="C215" s="23"/>
      <c r="D215" s="23"/>
    </row>
    <row r="216" spans="3:4" x14ac:dyDescent="0.2">
      <c r="C216" s="23"/>
      <c r="D216" s="23"/>
    </row>
    <row r="217" spans="3:4" x14ac:dyDescent="0.2">
      <c r="C217" s="23"/>
      <c r="D217" s="23"/>
    </row>
    <row r="218" spans="3:4" x14ac:dyDescent="0.2">
      <c r="C218" s="23"/>
      <c r="D218" s="23"/>
    </row>
    <row r="219" spans="3:4" x14ac:dyDescent="0.2">
      <c r="C219" s="23"/>
      <c r="D219" s="23"/>
    </row>
    <row r="220" spans="3:4" x14ac:dyDescent="0.2">
      <c r="C220" s="23"/>
      <c r="D220" s="23"/>
    </row>
    <row r="221" spans="3:4" x14ac:dyDescent="0.2">
      <c r="C221" s="23"/>
      <c r="D221" s="23"/>
    </row>
    <row r="222" spans="3:4" x14ac:dyDescent="0.2">
      <c r="C222" s="23"/>
      <c r="D222" s="23"/>
    </row>
    <row r="223" spans="3:4" x14ac:dyDescent="0.2">
      <c r="C223" s="23"/>
      <c r="D223" s="23"/>
    </row>
    <row r="224" spans="3:4" x14ac:dyDescent="0.2">
      <c r="C224" s="23"/>
      <c r="D224" s="23"/>
    </row>
    <row r="225" spans="3:4" x14ac:dyDescent="0.2">
      <c r="C225" s="23"/>
      <c r="D225" s="23"/>
    </row>
    <row r="226" spans="3:4" x14ac:dyDescent="0.2">
      <c r="C226" s="23"/>
      <c r="D226" s="23"/>
    </row>
    <row r="227" spans="3:4" x14ac:dyDescent="0.2">
      <c r="C227" s="23"/>
      <c r="D227" s="23"/>
    </row>
    <row r="228" spans="3:4" x14ac:dyDescent="0.2">
      <c r="C228" s="23"/>
      <c r="D228" s="23"/>
    </row>
    <row r="229" spans="3:4" x14ac:dyDescent="0.2">
      <c r="C229" s="23"/>
      <c r="D229" s="23"/>
    </row>
    <row r="230" spans="3:4" x14ac:dyDescent="0.2">
      <c r="C230" s="23"/>
      <c r="D230" s="23"/>
    </row>
    <row r="231" spans="3:4" x14ac:dyDescent="0.2">
      <c r="C231" s="23"/>
      <c r="D231" s="23"/>
    </row>
    <row r="232" spans="3:4" x14ac:dyDescent="0.2">
      <c r="C232" s="23"/>
      <c r="D232" s="23"/>
    </row>
    <row r="233" spans="3:4" x14ac:dyDescent="0.2">
      <c r="C233" s="23"/>
      <c r="D233" s="23"/>
    </row>
    <row r="234" spans="3:4" x14ac:dyDescent="0.2">
      <c r="C234" s="23"/>
      <c r="D234" s="23"/>
    </row>
    <row r="235" spans="3:4" x14ac:dyDescent="0.2">
      <c r="C235" s="23"/>
      <c r="D235" s="23"/>
    </row>
    <row r="236" spans="3:4" x14ac:dyDescent="0.2">
      <c r="C236" s="23"/>
      <c r="D236" s="23"/>
    </row>
    <row r="237" spans="3:4" x14ac:dyDescent="0.2">
      <c r="C237" s="23"/>
      <c r="D237" s="23"/>
    </row>
    <row r="238" spans="3:4" x14ac:dyDescent="0.2">
      <c r="C238" s="23"/>
      <c r="D238" s="23"/>
    </row>
    <row r="239" spans="3:4" x14ac:dyDescent="0.2">
      <c r="C239" s="23"/>
      <c r="D239" s="23"/>
    </row>
    <row r="240" spans="3:4" x14ac:dyDescent="0.2">
      <c r="C240" s="23"/>
      <c r="D240" s="23"/>
    </row>
    <row r="241" spans="3:4" x14ac:dyDescent="0.2">
      <c r="C241" s="23"/>
      <c r="D241" s="23"/>
    </row>
    <row r="242" spans="3:4" x14ac:dyDescent="0.2">
      <c r="C242" s="23"/>
      <c r="D242" s="23"/>
    </row>
    <row r="243" spans="3:4" x14ac:dyDescent="0.2">
      <c r="C243" s="23"/>
      <c r="D243" s="23"/>
    </row>
    <row r="244" spans="3:4" x14ac:dyDescent="0.2">
      <c r="C244" s="23"/>
      <c r="D244" s="23"/>
    </row>
    <row r="245" spans="3:4" x14ac:dyDescent="0.2">
      <c r="C245" s="23"/>
      <c r="D245" s="23"/>
    </row>
    <row r="246" spans="3:4" x14ac:dyDescent="0.2">
      <c r="C246" s="23"/>
      <c r="D246" s="23"/>
    </row>
    <row r="247" spans="3:4" x14ac:dyDescent="0.2">
      <c r="C247" s="23"/>
      <c r="D247" s="23"/>
    </row>
    <row r="248" spans="3:4" x14ac:dyDescent="0.2">
      <c r="C248" s="23"/>
      <c r="D248" s="23"/>
    </row>
    <row r="249" spans="3:4" x14ac:dyDescent="0.2">
      <c r="C249" s="23"/>
      <c r="D249" s="23"/>
    </row>
    <row r="250" spans="3:4" x14ac:dyDescent="0.2">
      <c r="C250" s="23"/>
      <c r="D250" s="23"/>
    </row>
    <row r="251" spans="3:4" x14ac:dyDescent="0.2">
      <c r="C251" s="23"/>
      <c r="D251" s="23"/>
    </row>
    <row r="252" spans="3:4" x14ac:dyDescent="0.2">
      <c r="C252" s="23"/>
      <c r="D252" s="23"/>
    </row>
    <row r="253" spans="3:4" x14ac:dyDescent="0.2">
      <c r="C253" s="23"/>
      <c r="D253" s="23"/>
    </row>
    <row r="254" spans="3:4" x14ac:dyDescent="0.2">
      <c r="C254" s="23"/>
      <c r="D254" s="23"/>
    </row>
    <row r="255" spans="3:4" x14ac:dyDescent="0.2">
      <c r="C255" s="23"/>
      <c r="D255" s="23"/>
    </row>
    <row r="256" spans="3:4" x14ac:dyDescent="0.2">
      <c r="C256" s="23"/>
      <c r="D256" s="23"/>
    </row>
    <row r="257" spans="3:4" x14ac:dyDescent="0.2">
      <c r="C257" s="23"/>
      <c r="D257" s="23"/>
    </row>
    <row r="258" spans="3:4" x14ac:dyDescent="0.2">
      <c r="C258" s="23"/>
      <c r="D258" s="23"/>
    </row>
    <row r="259" spans="3:4" x14ac:dyDescent="0.2">
      <c r="C259" s="23"/>
      <c r="D259" s="23"/>
    </row>
    <row r="260" spans="3:4" x14ac:dyDescent="0.2">
      <c r="C260" s="23"/>
      <c r="D260" s="23"/>
    </row>
    <row r="261" spans="3:4" x14ac:dyDescent="0.2">
      <c r="C261" s="23"/>
      <c r="D261" s="23"/>
    </row>
    <row r="262" spans="3:4" x14ac:dyDescent="0.2">
      <c r="C262" s="23"/>
      <c r="D262" s="23"/>
    </row>
    <row r="263" spans="3:4" x14ac:dyDescent="0.2">
      <c r="C263" s="23"/>
      <c r="D263" s="23"/>
    </row>
    <row r="264" spans="3:4" x14ac:dyDescent="0.2">
      <c r="C264" s="23"/>
      <c r="D264" s="23"/>
    </row>
    <row r="265" spans="3:4" x14ac:dyDescent="0.2">
      <c r="C265" s="23"/>
      <c r="D265" s="23"/>
    </row>
    <row r="266" spans="3:4" x14ac:dyDescent="0.2">
      <c r="C266" s="23"/>
      <c r="D266" s="23"/>
    </row>
    <row r="267" spans="3:4" x14ac:dyDescent="0.2">
      <c r="C267" s="23"/>
      <c r="D267" s="23"/>
    </row>
    <row r="268" spans="3:4" x14ac:dyDescent="0.2">
      <c r="C268" s="23"/>
      <c r="D268" s="23"/>
    </row>
    <row r="269" spans="3:4" x14ac:dyDescent="0.2">
      <c r="C269" s="23"/>
      <c r="D269" s="23"/>
    </row>
    <row r="270" spans="3:4" x14ac:dyDescent="0.2">
      <c r="C270" s="23"/>
      <c r="D270" s="23"/>
    </row>
    <row r="271" spans="3:4" x14ac:dyDescent="0.2">
      <c r="C271" s="23"/>
      <c r="D271" s="23"/>
    </row>
    <row r="272" spans="3:4" x14ac:dyDescent="0.2">
      <c r="C272" s="23"/>
      <c r="D272" s="23"/>
    </row>
    <row r="273" spans="3:4" x14ac:dyDescent="0.2">
      <c r="C273" s="23"/>
      <c r="D273" s="23"/>
    </row>
    <row r="274" spans="3:4" x14ac:dyDescent="0.2">
      <c r="C274" s="23"/>
      <c r="D274" s="23"/>
    </row>
    <row r="275" spans="3:4" x14ac:dyDescent="0.2">
      <c r="C275" s="23"/>
      <c r="D275" s="23"/>
    </row>
    <row r="276" spans="3:4" x14ac:dyDescent="0.2">
      <c r="C276" s="23"/>
      <c r="D276" s="23"/>
    </row>
    <row r="277" spans="3:4" x14ac:dyDescent="0.2">
      <c r="C277" s="23"/>
      <c r="D277" s="23"/>
    </row>
    <row r="278" spans="3:4" x14ac:dyDescent="0.2">
      <c r="C278" s="23"/>
      <c r="D278" s="23"/>
    </row>
    <row r="279" spans="3:4" x14ac:dyDescent="0.2">
      <c r="C279" s="23"/>
      <c r="D279" s="23"/>
    </row>
    <row r="280" spans="3:4" x14ac:dyDescent="0.2">
      <c r="C280" s="23"/>
      <c r="D280" s="23"/>
    </row>
    <row r="281" spans="3:4" x14ac:dyDescent="0.2">
      <c r="C281" s="23"/>
      <c r="D281" s="23"/>
    </row>
    <row r="282" spans="3:4" x14ac:dyDescent="0.2">
      <c r="C282" s="23"/>
      <c r="D282" s="23"/>
    </row>
    <row r="283" spans="3:4" x14ac:dyDescent="0.2">
      <c r="C283" s="23"/>
      <c r="D283" s="23"/>
    </row>
    <row r="284" spans="3:4" x14ac:dyDescent="0.2">
      <c r="C284" s="23"/>
      <c r="D284" s="23"/>
    </row>
    <row r="285" spans="3:4" x14ac:dyDescent="0.2">
      <c r="C285" s="23"/>
      <c r="D285" s="23"/>
    </row>
    <row r="286" spans="3:4" x14ac:dyDescent="0.2">
      <c r="C286" s="23"/>
      <c r="D286" s="23"/>
    </row>
    <row r="287" spans="3:4" x14ac:dyDescent="0.2">
      <c r="C287" s="23"/>
      <c r="D287" s="23"/>
    </row>
    <row r="288" spans="3:4" x14ac:dyDescent="0.2">
      <c r="C288" s="23"/>
      <c r="D288" s="23"/>
    </row>
    <row r="289" spans="3:4" x14ac:dyDescent="0.2">
      <c r="C289" s="23"/>
      <c r="D289" s="23"/>
    </row>
    <row r="290" spans="3:4" x14ac:dyDescent="0.2">
      <c r="C290" s="23"/>
      <c r="D290" s="23"/>
    </row>
    <row r="291" spans="3:4" x14ac:dyDescent="0.2">
      <c r="C291" s="23"/>
      <c r="D291" s="23"/>
    </row>
    <row r="292" spans="3:4" x14ac:dyDescent="0.2">
      <c r="C292" s="23"/>
      <c r="D292" s="23"/>
    </row>
    <row r="293" spans="3:4" x14ac:dyDescent="0.2">
      <c r="C293" s="23"/>
      <c r="D293" s="23"/>
    </row>
    <row r="294" spans="3:4" x14ac:dyDescent="0.2">
      <c r="C294" s="23"/>
      <c r="D294" s="23"/>
    </row>
    <row r="295" spans="3:4" x14ac:dyDescent="0.2">
      <c r="C295" s="23"/>
      <c r="D295" s="23"/>
    </row>
    <row r="296" spans="3:4" x14ac:dyDescent="0.2">
      <c r="C296" s="23"/>
      <c r="D296" s="23"/>
    </row>
    <row r="297" spans="3:4" x14ac:dyDescent="0.2">
      <c r="C297" s="23"/>
      <c r="D297" s="23"/>
    </row>
    <row r="298" spans="3:4" x14ac:dyDescent="0.2">
      <c r="C298" s="23"/>
      <c r="D298" s="23"/>
    </row>
    <row r="299" spans="3:4" x14ac:dyDescent="0.2">
      <c r="C299" s="23"/>
      <c r="D299" s="23"/>
    </row>
    <row r="300" spans="3:4" x14ac:dyDescent="0.2">
      <c r="C300" s="23"/>
      <c r="D300" s="23"/>
    </row>
    <row r="301" spans="3:4" x14ac:dyDescent="0.2">
      <c r="C301" s="23"/>
      <c r="D301" s="23"/>
    </row>
    <row r="302" spans="3:4" x14ac:dyDescent="0.2">
      <c r="C302" s="23"/>
      <c r="D302" s="23"/>
    </row>
    <row r="303" spans="3:4" x14ac:dyDescent="0.2">
      <c r="C303" s="23"/>
      <c r="D303" s="23"/>
    </row>
    <row r="304" spans="3:4" x14ac:dyDescent="0.2">
      <c r="C304" s="23"/>
      <c r="D304" s="23"/>
    </row>
    <row r="305" spans="3:4" x14ac:dyDescent="0.2">
      <c r="C305" s="23"/>
      <c r="D305" s="23"/>
    </row>
    <row r="306" spans="3:4" x14ac:dyDescent="0.2">
      <c r="C306" s="23"/>
      <c r="D306" s="23"/>
    </row>
    <row r="307" spans="3:4" x14ac:dyDescent="0.2">
      <c r="C307" s="23"/>
      <c r="D307" s="23"/>
    </row>
    <row r="308" spans="3:4" x14ac:dyDescent="0.2">
      <c r="C308" s="23"/>
      <c r="D308" s="23"/>
    </row>
    <row r="309" spans="3:4" x14ac:dyDescent="0.2">
      <c r="C309" s="23"/>
      <c r="D309" s="23"/>
    </row>
    <row r="310" spans="3:4" x14ac:dyDescent="0.2">
      <c r="C310" s="23"/>
      <c r="D310" s="23"/>
    </row>
    <row r="311" spans="3:4" x14ac:dyDescent="0.2">
      <c r="C311" s="23"/>
      <c r="D311" s="23"/>
    </row>
    <row r="312" spans="3:4" x14ac:dyDescent="0.2">
      <c r="C312" s="23"/>
      <c r="D312" s="23"/>
    </row>
    <row r="313" spans="3:4" x14ac:dyDescent="0.2">
      <c r="C313" s="23"/>
      <c r="D313" s="23"/>
    </row>
    <row r="314" spans="3:4" x14ac:dyDescent="0.2">
      <c r="C314" s="23"/>
      <c r="D314" s="23"/>
    </row>
    <row r="315" spans="3:4" x14ac:dyDescent="0.2">
      <c r="C315" s="23"/>
      <c r="D315" s="23"/>
    </row>
    <row r="316" spans="3:4" x14ac:dyDescent="0.2">
      <c r="C316" s="23"/>
      <c r="D316" s="23"/>
    </row>
    <row r="317" spans="3:4" x14ac:dyDescent="0.2">
      <c r="C317" s="23"/>
      <c r="D317" s="23"/>
    </row>
    <row r="318" spans="3:4" x14ac:dyDescent="0.2">
      <c r="C318" s="23"/>
      <c r="D318" s="23"/>
    </row>
    <row r="319" spans="3:4" x14ac:dyDescent="0.2">
      <c r="C319" s="23"/>
      <c r="D319" s="23"/>
    </row>
    <row r="320" spans="3:4" x14ac:dyDescent="0.2">
      <c r="C320" s="23"/>
      <c r="D320" s="23"/>
    </row>
    <row r="321" spans="3:4" x14ac:dyDescent="0.2">
      <c r="C321" s="23"/>
      <c r="D321" s="23"/>
    </row>
    <row r="322" spans="3:4" x14ac:dyDescent="0.2">
      <c r="C322" s="23"/>
      <c r="D322" s="23"/>
    </row>
    <row r="323" spans="3:4" x14ac:dyDescent="0.2">
      <c r="C323" s="23"/>
      <c r="D323" s="23"/>
    </row>
    <row r="324" spans="3:4" x14ac:dyDescent="0.2">
      <c r="C324" s="23"/>
      <c r="D324" s="23"/>
    </row>
    <row r="325" spans="3:4" x14ac:dyDescent="0.2">
      <c r="C325" s="23"/>
      <c r="D325" s="23"/>
    </row>
    <row r="326" spans="3:4" x14ac:dyDescent="0.2">
      <c r="C326" s="23"/>
      <c r="D326" s="23"/>
    </row>
    <row r="327" spans="3:4" x14ac:dyDescent="0.2">
      <c r="C327" s="23"/>
      <c r="D327" s="23"/>
    </row>
    <row r="328" spans="3:4" x14ac:dyDescent="0.2">
      <c r="C328" s="23"/>
      <c r="D328" s="23"/>
    </row>
    <row r="329" spans="3:4" x14ac:dyDescent="0.2">
      <c r="C329" s="23"/>
      <c r="D329" s="23"/>
    </row>
    <row r="330" spans="3:4" x14ac:dyDescent="0.2">
      <c r="C330" s="23"/>
      <c r="D330" s="23"/>
    </row>
    <row r="331" spans="3:4" x14ac:dyDescent="0.2">
      <c r="C331" s="23"/>
      <c r="D331" s="23"/>
    </row>
    <row r="332" spans="3:4" x14ac:dyDescent="0.2">
      <c r="C332" s="23"/>
      <c r="D332" s="23"/>
    </row>
    <row r="333" spans="3:4" x14ac:dyDescent="0.2">
      <c r="C333" s="23"/>
      <c r="D333" s="23"/>
    </row>
    <row r="334" spans="3:4" x14ac:dyDescent="0.2">
      <c r="C334" s="23"/>
      <c r="D334" s="23"/>
    </row>
    <row r="335" spans="3:4" x14ac:dyDescent="0.2">
      <c r="C335" s="23"/>
      <c r="D335" s="23"/>
    </row>
    <row r="336" spans="3:4" x14ac:dyDescent="0.2">
      <c r="C336" s="23"/>
      <c r="D336" s="23"/>
    </row>
    <row r="337" spans="3:4" x14ac:dyDescent="0.2">
      <c r="C337" s="23"/>
      <c r="D337" s="23"/>
    </row>
    <row r="338" spans="3:4" x14ac:dyDescent="0.2">
      <c r="C338" s="23"/>
      <c r="D338" s="23"/>
    </row>
    <row r="339" spans="3:4" x14ac:dyDescent="0.2">
      <c r="C339" s="23"/>
      <c r="D339" s="23"/>
    </row>
    <row r="340" spans="3:4" x14ac:dyDescent="0.2">
      <c r="C340" s="23"/>
      <c r="D340" s="23"/>
    </row>
    <row r="341" spans="3:4" x14ac:dyDescent="0.2">
      <c r="C341" s="23"/>
      <c r="D341" s="23"/>
    </row>
    <row r="342" spans="3:4" x14ac:dyDescent="0.2">
      <c r="C342" s="23"/>
      <c r="D342" s="23"/>
    </row>
    <row r="343" spans="3:4" x14ac:dyDescent="0.2">
      <c r="C343" s="23"/>
      <c r="D343" s="23"/>
    </row>
    <row r="344" spans="3:4" x14ac:dyDescent="0.2">
      <c r="C344" s="23"/>
      <c r="D344" s="23"/>
    </row>
    <row r="345" spans="3:4" x14ac:dyDescent="0.2">
      <c r="C345" s="23"/>
      <c r="D345" s="23"/>
    </row>
    <row r="346" spans="3:4" x14ac:dyDescent="0.2">
      <c r="C346" s="23"/>
      <c r="D346" s="23"/>
    </row>
    <row r="347" spans="3:4" x14ac:dyDescent="0.2">
      <c r="C347" s="23"/>
      <c r="D347" s="23"/>
    </row>
    <row r="348" spans="3:4" x14ac:dyDescent="0.2">
      <c r="C348" s="23"/>
      <c r="D348" s="23"/>
    </row>
    <row r="349" spans="3:4" x14ac:dyDescent="0.2">
      <c r="C349" s="23"/>
      <c r="D349" s="23"/>
    </row>
    <row r="350" spans="3:4" x14ac:dyDescent="0.2">
      <c r="C350" s="23"/>
      <c r="D350" s="23"/>
    </row>
    <row r="351" spans="3:4" x14ac:dyDescent="0.2">
      <c r="C351" s="23"/>
      <c r="D351" s="23"/>
    </row>
    <row r="352" spans="3:4" x14ac:dyDescent="0.2">
      <c r="C352" s="23"/>
      <c r="D352" s="23"/>
    </row>
    <row r="353" spans="3:4" x14ac:dyDescent="0.2">
      <c r="C353" s="23"/>
      <c r="D353" s="23"/>
    </row>
    <row r="354" spans="3:4" x14ac:dyDescent="0.2">
      <c r="C354" s="23"/>
      <c r="D354" s="23"/>
    </row>
    <row r="355" spans="3:4" x14ac:dyDescent="0.2">
      <c r="C355" s="23"/>
      <c r="D355" s="23"/>
    </row>
    <row r="356" spans="3:4" x14ac:dyDescent="0.2">
      <c r="C356" s="23"/>
      <c r="D356" s="23"/>
    </row>
    <row r="357" spans="3:4" x14ac:dyDescent="0.2">
      <c r="C357" s="23"/>
      <c r="D357" s="23"/>
    </row>
    <row r="358" spans="3:4" x14ac:dyDescent="0.2">
      <c r="C358" s="23"/>
      <c r="D358" s="23"/>
    </row>
    <row r="359" spans="3:4" x14ac:dyDescent="0.2">
      <c r="C359" s="23"/>
      <c r="D359" s="23"/>
    </row>
    <row r="360" spans="3:4" x14ac:dyDescent="0.2">
      <c r="C360" s="23"/>
      <c r="D360" s="23"/>
    </row>
    <row r="361" spans="3:4" x14ac:dyDescent="0.2">
      <c r="C361" s="23"/>
      <c r="D361" s="23"/>
    </row>
    <row r="362" spans="3:4" x14ac:dyDescent="0.2">
      <c r="C362" s="23"/>
      <c r="D362" s="23"/>
    </row>
    <row r="363" spans="3:4" x14ac:dyDescent="0.2">
      <c r="C363" s="23"/>
      <c r="D363" s="23"/>
    </row>
    <row r="364" spans="3:4" x14ac:dyDescent="0.2">
      <c r="C364" s="23"/>
      <c r="D364" s="23"/>
    </row>
    <row r="365" spans="3:4" x14ac:dyDescent="0.2">
      <c r="C365" s="23"/>
      <c r="D365" s="23"/>
    </row>
    <row r="366" spans="3:4" x14ac:dyDescent="0.2">
      <c r="C366" s="23"/>
      <c r="D366" s="23"/>
    </row>
    <row r="367" spans="3:4" x14ac:dyDescent="0.2">
      <c r="C367" s="23"/>
      <c r="D367" s="23"/>
    </row>
    <row r="368" spans="3:4" x14ac:dyDescent="0.2">
      <c r="C368" s="23"/>
      <c r="D368" s="23"/>
    </row>
    <row r="369" spans="3:4" x14ac:dyDescent="0.2">
      <c r="C369" s="23"/>
      <c r="D369" s="23"/>
    </row>
    <row r="370" spans="3:4" x14ac:dyDescent="0.2">
      <c r="C370" s="23"/>
      <c r="D370" s="23"/>
    </row>
    <row r="371" spans="3:4" x14ac:dyDescent="0.2">
      <c r="C371" s="23"/>
      <c r="D371" s="23"/>
    </row>
    <row r="372" spans="3:4" x14ac:dyDescent="0.2">
      <c r="C372" s="23"/>
      <c r="D372" s="23"/>
    </row>
    <row r="373" spans="3:4" x14ac:dyDescent="0.2">
      <c r="C373" s="23"/>
      <c r="D373" s="23"/>
    </row>
    <row r="374" spans="3:4" x14ac:dyDescent="0.2">
      <c r="C374" s="23"/>
      <c r="D374" s="23"/>
    </row>
    <row r="375" spans="3:4" x14ac:dyDescent="0.2">
      <c r="C375" s="23"/>
      <c r="D375" s="23"/>
    </row>
    <row r="376" spans="3:4" x14ac:dyDescent="0.2">
      <c r="C376" s="23"/>
      <c r="D376" s="23"/>
    </row>
    <row r="377" spans="3:4" x14ac:dyDescent="0.2">
      <c r="C377" s="23"/>
      <c r="D377" s="23"/>
    </row>
    <row r="378" spans="3:4" x14ac:dyDescent="0.2">
      <c r="C378" s="23"/>
      <c r="D378" s="23"/>
    </row>
    <row r="379" spans="3:4" x14ac:dyDescent="0.2">
      <c r="C379" s="23"/>
      <c r="D379" s="23"/>
    </row>
    <row r="380" spans="3:4" x14ac:dyDescent="0.2">
      <c r="C380" s="23"/>
      <c r="D380" s="23"/>
    </row>
    <row r="381" spans="3:4" x14ac:dyDescent="0.2">
      <c r="C381" s="23"/>
      <c r="D381" s="23"/>
    </row>
    <row r="382" spans="3:4" x14ac:dyDescent="0.2">
      <c r="C382" s="23"/>
      <c r="D382" s="23"/>
    </row>
    <row r="383" spans="3:4" x14ac:dyDescent="0.2">
      <c r="C383" s="23"/>
      <c r="D383" s="23"/>
    </row>
    <row r="384" spans="3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  <row r="413" spans="3:4" x14ac:dyDescent="0.2">
      <c r="C413" s="23"/>
      <c r="D413" s="23"/>
    </row>
    <row r="414" spans="3:4" x14ac:dyDescent="0.2">
      <c r="C414" s="23"/>
      <c r="D414" s="23"/>
    </row>
    <row r="415" spans="3:4" x14ac:dyDescent="0.2">
      <c r="C415" s="23"/>
      <c r="D415" s="23"/>
    </row>
    <row r="416" spans="3:4" x14ac:dyDescent="0.2">
      <c r="C416" s="23"/>
      <c r="D416" s="23"/>
    </row>
    <row r="417" spans="3:4" x14ac:dyDescent="0.2">
      <c r="C417" s="23"/>
      <c r="D417" s="23"/>
    </row>
    <row r="418" spans="3:4" x14ac:dyDescent="0.2">
      <c r="C418" s="23"/>
      <c r="D418" s="23"/>
    </row>
    <row r="419" spans="3:4" x14ac:dyDescent="0.2">
      <c r="C419" s="23"/>
      <c r="D419" s="23"/>
    </row>
    <row r="420" spans="3:4" x14ac:dyDescent="0.2">
      <c r="C420" s="23"/>
      <c r="D420" s="23"/>
    </row>
    <row r="421" spans="3:4" x14ac:dyDescent="0.2">
      <c r="C421" s="23"/>
      <c r="D421" s="23"/>
    </row>
    <row r="422" spans="3:4" x14ac:dyDescent="0.2">
      <c r="C422" s="23"/>
      <c r="D422" s="23"/>
    </row>
    <row r="423" spans="3:4" x14ac:dyDescent="0.2">
      <c r="C423" s="23"/>
      <c r="D423" s="23"/>
    </row>
    <row r="424" spans="3:4" x14ac:dyDescent="0.2">
      <c r="C424" s="23"/>
      <c r="D424" s="23"/>
    </row>
    <row r="425" spans="3:4" x14ac:dyDescent="0.2">
      <c r="C425" s="23"/>
      <c r="D425" s="23"/>
    </row>
    <row r="426" spans="3:4" x14ac:dyDescent="0.2">
      <c r="C426" s="23"/>
      <c r="D426" s="23"/>
    </row>
    <row r="427" spans="3:4" x14ac:dyDescent="0.2">
      <c r="C427" s="23"/>
      <c r="D427" s="23"/>
    </row>
    <row r="428" spans="3:4" x14ac:dyDescent="0.2">
      <c r="C428" s="23"/>
      <c r="D428" s="23"/>
    </row>
    <row r="429" spans="3:4" x14ac:dyDescent="0.2">
      <c r="C429" s="23"/>
      <c r="D429" s="23"/>
    </row>
    <row r="430" spans="3:4" x14ac:dyDescent="0.2">
      <c r="C430" s="23"/>
      <c r="D430" s="23"/>
    </row>
    <row r="431" spans="3:4" x14ac:dyDescent="0.2">
      <c r="C431" s="23"/>
      <c r="D431" s="23"/>
    </row>
    <row r="432" spans="3:4" x14ac:dyDescent="0.2">
      <c r="C432" s="23"/>
      <c r="D432" s="23"/>
    </row>
    <row r="433" spans="3:4" x14ac:dyDescent="0.2">
      <c r="C433" s="23"/>
      <c r="D433" s="23"/>
    </row>
    <row r="434" spans="3:4" x14ac:dyDescent="0.2">
      <c r="C434" s="23"/>
      <c r="D434" s="23"/>
    </row>
    <row r="435" spans="3:4" x14ac:dyDescent="0.2">
      <c r="C435" s="23"/>
      <c r="D435" s="23"/>
    </row>
    <row r="436" spans="3:4" x14ac:dyDescent="0.2">
      <c r="C436" s="23"/>
      <c r="D436" s="23"/>
    </row>
    <row r="437" spans="3:4" x14ac:dyDescent="0.2">
      <c r="C437" s="23"/>
      <c r="D437" s="23"/>
    </row>
    <row r="438" spans="3:4" x14ac:dyDescent="0.2">
      <c r="C438" s="23"/>
      <c r="D438" s="23"/>
    </row>
    <row r="439" spans="3:4" x14ac:dyDescent="0.2">
      <c r="C439" s="23"/>
      <c r="D439" s="23"/>
    </row>
    <row r="440" spans="3:4" x14ac:dyDescent="0.2">
      <c r="C440" s="23"/>
      <c r="D440" s="23"/>
    </row>
    <row r="441" spans="3:4" x14ac:dyDescent="0.2">
      <c r="C441" s="23"/>
      <c r="D441" s="23"/>
    </row>
    <row r="442" spans="3:4" x14ac:dyDescent="0.2">
      <c r="C442" s="23"/>
      <c r="D442" s="23"/>
    </row>
    <row r="443" spans="3:4" x14ac:dyDescent="0.2">
      <c r="C443" s="23"/>
      <c r="D443" s="23"/>
    </row>
    <row r="444" spans="3:4" x14ac:dyDescent="0.2">
      <c r="C444" s="23"/>
      <c r="D444" s="23"/>
    </row>
    <row r="445" spans="3:4" x14ac:dyDescent="0.2">
      <c r="C445" s="23"/>
      <c r="D445" s="23"/>
    </row>
    <row r="446" spans="3:4" x14ac:dyDescent="0.2">
      <c r="C446" s="23"/>
      <c r="D446" s="23"/>
    </row>
    <row r="447" spans="3:4" x14ac:dyDescent="0.2">
      <c r="C447" s="23"/>
      <c r="D447" s="23"/>
    </row>
    <row r="448" spans="3:4" x14ac:dyDescent="0.2">
      <c r="C448" s="23"/>
      <c r="D448" s="23"/>
    </row>
    <row r="449" spans="3:4" x14ac:dyDescent="0.2">
      <c r="C449" s="23"/>
      <c r="D449" s="23"/>
    </row>
    <row r="450" spans="3:4" x14ac:dyDescent="0.2">
      <c r="C450" s="23"/>
      <c r="D450" s="23"/>
    </row>
    <row r="451" spans="3:4" x14ac:dyDescent="0.2">
      <c r="C451" s="23"/>
      <c r="D451" s="23"/>
    </row>
    <row r="452" spans="3:4" x14ac:dyDescent="0.2">
      <c r="C452" s="23"/>
      <c r="D452" s="23"/>
    </row>
    <row r="453" spans="3:4" x14ac:dyDescent="0.2">
      <c r="C453" s="23"/>
      <c r="D453" s="23"/>
    </row>
    <row r="454" spans="3:4" x14ac:dyDescent="0.2">
      <c r="C454" s="23"/>
      <c r="D454" s="23"/>
    </row>
    <row r="455" spans="3:4" x14ac:dyDescent="0.2">
      <c r="C455" s="23"/>
      <c r="D455" s="23"/>
    </row>
    <row r="456" spans="3:4" x14ac:dyDescent="0.2">
      <c r="C456" s="23"/>
      <c r="D456" s="23"/>
    </row>
    <row r="457" spans="3:4" x14ac:dyDescent="0.2">
      <c r="C457" s="23"/>
      <c r="D457" s="23"/>
    </row>
    <row r="458" spans="3:4" x14ac:dyDescent="0.2">
      <c r="C458" s="23"/>
      <c r="D458" s="23"/>
    </row>
    <row r="459" spans="3:4" x14ac:dyDescent="0.2">
      <c r="C459" s="23"/>
      <c r="D459" s="23"/>
    </row>
    <row r="460" spans="3:4" x14ac:dyDescent="0.2">
      <c r="C460" s="23"/>
      <c r="D460" s="23"/>
    </row>
    <row r="461" spans="3:4" x14ac:dyDescent="0.2">
      <c r="C461" s="23"/>
      <c r="D461" s="23"/>
    </row>
    <row r="462" spans="3:4" x14ac:dyDescent="0.2">
      <c r="C462" s="23"/>
      <c r="D462" s="23"/>
    </row>
    <row r="463" spans="3:4" x14ac:dyDescent="0.2">
      <c r="C463" s="23"/>
      <c r="D463" s="23"/>
    </row>
    <row r="464" spans="3:4" x14ac:dyDescent="0.2">
      <c r="C464" s="23"/>
      <c r="D464" s="23"/>
    </row>
    <row r="465" spans="3:4" x14ac:dyDescent="0.2">
      <c r="C465" s="23"/>
      <c r="D465" s="23"/>
    </row>
    <row r="466" spans="3:4" x14ac:dyDescent="0.2">
      <c r="C466" s="23"/>
      <c r="D466" s="23"/>
    </row>
    <row r="467" spans="3:4" x14ac:dyDescent="0.2">
      <c r="C467" s="23"/>
      <c r="D467" s="23"/>
    </row>
    <row r="468" spans="3:4" x14ac:dyDescent="0.2">
      <c r="C468" s="23"/>
      <c r="D468" s="23"/>
    </row>
    <row r="469" spans="3:4" x14ac:dyDescent="0.2">
      <c r="C469" s="23"/>
      <c r="D469" s="23"/>
    </row>
    <row r="470" spans="3:4" x14ac:dyDescent="0.2">
      <c r="C470" s="23"/>
      <c r="D470" s="23"/>
    </row>
    <row r="471" spans="3:4" x14ac:dyDescent="0.2">
      <c r="C471" s="23"/>
      <c r="D471" s="23"/>
    </row>
    <row r="472" spans="3:4" x14ac:dyDescent="0.2">
      <c r="C472" s="23"/>
      <c r="D472" s="23"/>
    </row>
    <row r="473" spans="3:4" x14ac:dyDescent="0.2">
      <c r="C473" s="23"/>
      <c r="D473" s="23"/>
    </row>
    <row r="474" spans="3:4" x14ac:dyDescent="0.2">
      <c r="C474" s="23"/>
      <c r="D474" s="23"/>
    </row>
    <row r="475" spans="3:4" x14ac:dyDescent="0.2">
      <c r="C475" s="23"/>
      <c r="D475" s="23"/>
    </row>
    <row r="476" spans="3:4" x14ac:dyDescent="0.2">
      <c r="C476" s="23"/>
      <c r="D476" s="23"/>
    </row>
    <row r="477" spans="3:4" x14ac:dyDescent="0.2">
      <c r="C477" s="23"/>
      <c r="D477" s="23"/>
    </row>
    <row r="478" spans="3:4" x14ac:dyDescent="0.2">
      <c r="C478" s="23"/>
      <c r="D478" s="23"/>
    </row>
    <row r="479" spans="3:4" x14ac:dyDescent="0.2">
      <c r="C479" s="23"/>
      <c r="D479" s="23"/>
    </row>
    <row r="480" spans="3:4" x14ac:dyDescent="0.2">
      <c r="C480" s="23"/>
      <c r="D480" s="23"/>
    </row>
    <row r="481" spans="3:4" x14ac:dyDescent="0.2">
      <c r="C481" s="23"/>
      <c r="D481" s="23"/>
    </row>
    <row r="482" spans="3:4" x14ac:dyDescent="0.2">
      <c r="C482" s="23"/>
      <c r="D482" s="23"/>
    </row>
    <row r="483" spans="3:4" x14ac:dyDescent="0.2">
      <c r="C483" s="23"/>
      <c r="D483" s="23"/>
    </row>
    <row r="484" spans="3:4" x14ac:dyDescent="0.2">
      <c r="C484" s="23"/>
      <c r="D484" s="23"/>
    </row>
    <row r="485" spans="3:4" x14ac:dyDescent="0.2">
      <c r="C485" s="23"/>
      <c r="D485" s="23"/>
    </row>
    <row r="486" spans="3:4" x14ac:dyDescent="0.2">
      <c r="C486" s="23"/>
      <c r="D486" s="23"/>
    </row>
    <row r="487" spans="3:4" x14ac:dyDescent="0.2">
      <c r="C487" s="23"/>
      <c r="D487" s="23"/>
    </row>
    <row r="488" spans="3:4" x14ac:dyDescent="0.2">
      <c r="C488" s="23"/>
      <c r="D488" s="23"/>
    </row>
    <row r="489" spans="3:4" x14ac:dyDescent="0.2">
      <c r="C489" s="23"/>
      <c r="D489" s="23"/>
    </row>
    <row r="490" spans="3:4" x14ac:dyDescent="0.2">
      <c r="C490" s="23"/>
      <c r="D490" s="23"/>
    </row>
    <row r="491" spans="3:4" x14ac:dyDescent="0.2">
      <c r="C491" s="23"/>
      <c r="D491" s="23"/>
    </row>
    <row r="492" spans="3:4" x14ac:dyDescent="0.2">
      <c r="C492" s="23"/>
      <c r="D492" s="23"/>
    </row>
    <row r="493" spans="3:4" x14ac:dyDescent="0.2">
      <c r="C493" s="23"/>
      <c r="D493" s="23"/>
    </row>
    <row r="494" spans="3:4" x14ac:dyDescent="0.2">
      <c r="C494" s="23"/>
      <c r="D494" s="23"/>
    </row>
    <row r="495" spans="3:4" x14ac:dyDescent="0.2">
      <c r="C495" s="23"/>
      <c r="D495" s="23"/>
    </row>
    <row r="496" spans="3:4" x14ac:dyDescent="0.2">
      <c r="C496" s="23"/>
      <c r="D496" s="23"/>
    </row>
    <row r="497" spans="3:4" x14ac:dyDescent="0.2">
      <c r="C497" s="23"/>
      <c r="D497" s="23"/>
    </row>
    <row r="498" spans="3:4" x14ac:dyDescent="0.2">
      <c r="C498" s="23"/>
      <c r="D498" s="23"/>
    </row>
    <row r="499" spans="3:4" x14ac:dyDescent="0.2">
      <c r="C499" s="23"/>
      <c r="D499" s="23"/>
    </row>
    <row r="500" spans="3:4" x14ac:dyDescent="0.2">
      <c r="C500" s="23"/>
      <c r="D500" s="23"/>
    </row>
    <row r="501" spans="3:4" x14ac:dyDescent="0.2">
      <c r="C501" s="23"/>
      <c r="D501" s="23"/>
    </row>
    <row r="502" spans="3:4" x14ac:dyDescent="0.2">
      <c r="C502" s="23"/>
      <c r="D502" s="23"/>
    </row>
    <row r="503" spans="3:4" x14ac:dyDescent="0.2">
      <c r="C503" s="23"/>
      <c r="D503" s="23"/>
    </row>
    <row r="504" spans="3:4" x14ac:dyDescent="0.2">
      <c r="C504" s="23"/>
      <c r="D504" s="23"/>
    </row>
    <row r="505" spans="3:4" x14ac:dyDescent="0.2">
      <c r="C505" s="23"/>
      <c r="D505" s="23"/>
    </row>
    <row r="506" spans="3:4" x14ac:dyDescent="0.2">
      <c r="C506" s="23"/>
      <c r="D506" s="23"/>
    </row>
    <row r="507" spans="3:4" x14ac:dyDescent="0.2">
      <c r="C507" s="23"/>
      <c r="D507" s="23"/>
    </row>
    <row r="508" spans="3:4" x14ac:dyDescent="0.2">
      <c r="C508" s="23"/>
      <c r="D508" s="23"/>
    </row>
    <row r="509" spans="3:4" x14ac:dyDescent="0.2">
      <c r="C509" s="23"/>
      <c r="D509" s="23"/>
    </row>
    <row r="510" spans="3:4" x14ac:dyDescent="0.2">
      <c r="C510" s="23"/>
      <c r="D510" s="23"/>
    </row>
    <row r="511" spans="3:4" x14ac:dyDescent="0.2">
      <c r="C511" s="23"/>
      <c r="D511" s="23"/>
    </row>
    <row r="512" spans="3:4" x14ac:dyDescent="0.2">
      <c r="C512" s="23"/>
      <c r="D512" s="23"/>
    </row>
    <row r="513" spans="3:4" x14ac:dyDescent="0.2">
      <c r="C513" s="23"/>
      <c r="D513" s="23"/>
    </row>
    <row r="514" spans="3:4" x14ac:dyDescent="0.2">
      <c r="C514" s="23"/>
      <c r="D514" s="23"/>
    </row>
    <row r="515" spans="3:4" x14ac:dyDescent="0.2">
      <c r="C515" s="23"/>
      <c r="D515" s="23"/>
    </row>
    <row r="516" spans="3:4" x14ac:dyDescent="0.2">
      <c r="C516" s="23"/>
      <c r="D516" s="23"/>
    </row>
    <row r="517" spans="3:4" x14ac:dyDescent="0.2">
      <c r="C517" s="23"/>
      <c r="D517" s="23"/>
    </row>
    <row r="518" spans="3:4" x14ac:dyDescent="0.2">
      <c r="C518" s="23"/>
      <c r="D518" s="23"/>
    </row>
    <row r="519" spans="3:4" x14ac:dyDescent="0.2">
      <c r="C519" s="23"/>
      <c r="D519" s="23"/>
    </row>
    <row r="520" spans="3:4" x14ac:dyDescent="0.2">
      <c r="C520" s="23"/>
      <c r="D520" s="23"/>
    </row>
    <row r="521" spans="3:4" x14ac:dyDescent="0.2">
      <c r="C521" s="23"/>
      <c r="D521" s="23"/>
    </row>
    <row r="522" spans="3:4" x14ac:dyDescent="0.2">
      <c r="C522" s="23"/>
      <c r="D522" s="23"/>
    </row>
    <row r="523" spans="3:4" x14ac:dyDescent="0.2">
      <c r="C523" s="23"/>
      <c r="D523" s="23"/>
    </row>
    <row r="524" spans="3:4" x14ac:dyDescent="0.2">
      <c r="C524" s="23"/>
      <c r="D524" s="23"/>
    </row>
    <row r="525" spans="3:4" x14ac:dyDescent="0.2">
      <c r="C525" s="23"/>
      <c r="D525" s="23"/>
    </row>
    <row r="526" spans="3:4" x14ac:dyDescent="0.2">
      <c r="C526" s="23"/>
      <c r="D526" s="23"/>
    </row>
    <row r="527" spans="3:4" x14ac:dyDescent="0.2">
      <c r="C527" s="23"/>
      <c r="D527" s="23"/>
    </row>
    <row r="528" spans="3:4" x14ac:dyDescent="0.2">
      <c r="C528" s="23"/>
      <c r="D528" s="23"/>
    </row>
    <row r="529" spans="3:4" x14ac:dyDescent="0.2">
      <c r="C529" s="23"/>
      <c r="D529" s="23"/>
    </row>
    <row r="530" spans="3:4" x14ac:dyDescent="0.2">
      <c r="C530" s="23"/>
      <c r="D530" s="23"/>
    </row>
    <row r="531" spans="3:4" x14ac:dyDescent="0.2">
      <c r="C531" s="23"/>
      <c r="D531" s="23"/>
    </row>
    <row r="532" spans="3:4" x14ac:dyDescent="0.2">
      <c r="C532" s="23"/>
      <c r="D532" s="23"/>
    </row>
    <row r="533" spans="3:4" x14ac:dyDescent="0.2">
      <c r="C533" s="23"/>
      <c r="D533" s="23"/>
    </row>
    <row r="534" spans="3:4" x14ac:dyDescent="0.2">
      <c r="C534" s="23"/>
      <c r="D534" s="23"/>
    </row>
    <row r="535" spans="3:4" x14ac:dyDescent="0.2">
      <c r="C535" s="23"/>
      <c r="D535" s="23"/>
    </row>
    <row r="536" spans="3:4" x14ac:dyDescent="0.2">
      <c r="C536" s="23"/>
      <c r="D536" s="23"/>
    </row>
    <row r="537" spans="3:4" x14ac:dyDescent="0.2">
      <c r="C537" s="23"/>
      <c r="D537" s="23"/>
    </row>
    <row r="538" spans="3:4" x14ac:dyDescent="0.2">
      <c r="C538" s="23"/>
      <c r="D538" s="23"/>
    </row>
    <row r="539" spans="3:4" x14ac:dyDescent="0.2">
      <c r="C539" s="23"/>
      <c r="D539" s="23"/>
    </row>
    <row r="540" spans="3:4" x14ac:dyDescent="0.2">
      <c r="C540" s="23"/>
      <c r="D540" s="23"/>
    </row>
    <row r="541" spans="3:4" x14ac:dyDescent="0.2">
      <c r="C541" s="23"/>
      <c r="D541" s="23"/>
    </row>
    <row r="542" spans="3:4" x14ac:dyDescent="0.2">
      <c r="C542" s="23"/>
      <c r="D542" s="23"/>
    </row>
    <row r="543" spans="3:4" x14ac:dyDescent="0.2">
      <c r="C543" s="23"/>
      <c r="D543" s="23"/>
    </row>
    <row r="544" spans="3:4" x14ac:dyDescent="0.2">
      <c r="C544" s="23"/>
      <c r="D544" s="23"/>
    </row>
    <row r="545" spans="3:4" x14ac:dyDescent="0.2">
      <c r="C545" s="23"/>
      <c r="D545" s="23"/>
    </row>
    <row r="546" spans="3:4" x14ac:dyDescent="0.2">
      <c r="C546" s="23"/>
      <c r="D546" s="23"/>
    </row>
    <row r="547" spans="3:4" x14ac:dyDescent="0.2">
      <c r="C547" s="23"/>
      <c r="D547" s="23"/>
    </row>
    <row r="548" spans="3:4" x14ac:dyDescent="0.2">
      <c r="C548" s="23"/>
      <c r="D548" s="23"/>
    </row>
    <row r="549" spans="3:4" x14ac:dyDescent="0.2">
      <c r="C549" s="23"/>
      <c r="D549" s="23"/>
    </row>
    <row r="550" spans="3:4" x14ac:dyDescent="0.2">
      <c r="C550" s="23"/>
      <c r="D550" s="23"/>
    </row>
    <row r="551" spans="3:4" x14ac:dyDescent="0.2">
      <c r="C551" s="23"/>
      <c r="D551" s="23"/>
    </row>
    <row r="552" spans="3:4" x14ac:dyDescent="0.2">
      <c r="C552" s="23"/>
      <c r="D552" s="23"/>
    </row>
    <row r="553" spans="3:4" x14ac:dyDescent="0.2">
      <c r="C553" s="23"/>
      <c r="D553" s="23"/>
    </row>
    <row r="554" spans="3:4" x14ac:dyDescent="0.2">
      <c r="C554" s="23"/>
      <c r="D554" s="23"/>
    </row>
    <row r="555" spans="3:4" x14ac:dyDescent="0.2">
      <c r="C555" s="23"/>
      <c r="D555" s="23"/>
    </row>
    <row r="556" spans="3:4" x14ac:dyDescent="0.2">
      <c r="C556" s="23"/>
      <c r="D556" s="23"/>
    </row>
    <row r="557" spans="3:4" x14ac:dyDescent="0.2">
      <c r="C557" s="23"/>
      <c r="D557" s="23"/>
    </row>
    <row r="558" spans="3:4" x14ac:dyDescent="0.2">
      <c r="C558" s="23"/>
      <c r="D558" s="23"/>
    </row>
    <row r="559" spans="3:4" x14ac:dyDescent="0.2">
      <c r="C559" s="23"/>
      <c r="D559" s="23"/>
    </row>
    <row r="560" spans="3:4" x14ac:dyDescent="0.2">
      <c r="C560" s="23"/>
      <c r="D560" s="23"/>
    </row>
    <row r="561" spans="3:4" x14ac:dyDescent="0.2">
      <c r="C561" s="23"/>
      <c r="D561" s="23"/>
    </row>
    <row r="562" spans="3:4" x14ac:dyDescent="0.2">
      <c r="C562" s="23"/>
      <c r="D562" s="23"/>
    </row>
    <row r="563" spans="3:4" x14ac:dyDescent="0.2">
      <c r="C563" s="23"/>
      <c r="D563" s="23"/>
    </row>
    <row r="564" spans="3:4" x14ac:dyDescent="0.2">
      <c r="C564" s="23"/>
      <c r="D564" s="23"/>
    </row>
    <row r="565" spans="3:4" x14ac:dyDescent="0.2">
      <c r="C565" s="23"/>
      <c r="D565" s="23"/>
    </row>
    <row r="566" spans="3:4" x14ac:dyDescent="0.2">
      <c r="C566" s="23"/>
      <c r="D566" s="23"/>
    </row>
    <row r="567" spans="3:4" x14ac:dyDescent="0.2">
      <c r="C567" s="23"/>
      <c r="D567" s="23"/>
    </row>
    <row r="568" spans="3:4" x14ac:dyDescent="0.2">
      <c r="C568" s="23"/>
      <c r="D568" s="23"/>
    </row>
    <row r="569" spans="3:4" x14ac:dyDescent="0.2">
      <c r="C569" s="23"/>
      <c r="D569" s="23"/>
    </row>
    <row r="570" spans="3:4" x14ac:dyDescent="0.2">
      <c r="C570" s="23"/>
      <c r="D570" s="23"/>
    </row>
    <row r="571" spans="3:4" x14ac:dyDescent="0.2">
      <c r="C571" s="23"/>
      <c r="D571" s="23"/>
    </row>
    <row r="572" spans="3:4" x14ac:dyDescent="0.2">
      <c r="C572" s="23"/>
      <c r="D572" s="23"/>
    </row>
    <row r="573" spans="3:4" x14ac:dyDescent="0.2">
      <c r="C573" s="23"/>
      <c r="D573" s="23"/>
    </row>
    <row r="574" spans="3:4" x14ac:dyDescent="0.2">
      <c r="C574" s="23"/>
      <c r="D574" s="23"/>
    </row>
    <row r="575" spans="3:4" x14ac:dyDescent="0.2">
      <c r="C575" s="23"/>
      <c r="D575" s="23"/>
    </row>
    <row r="576" spans="3:4" x14ac:dyDescent="0.2">
      <c r="C576" s="23"/>
      <c r="D576" s="23"/>
    </row>
    <row r="577" spans="3:4" x14ac:dyDescent="0.2">
      <c r="C577" s="23"/>
      <c r="D577" s="23"/>
    </row>
    <row r="578" spans="3:4" x14ac:dyDescent="0.2">
      <c r="C578" s="23"/>
      <c r="D578" s="23"/>
    </row>
    <row r="579" spans="3:4" x14ac:dyDescent="0.2">
      <c r="C579" s="23"/>
      <c r="D579" s="23"/>
    </row>
    <row r="580" spans="3:4" x14ac:dyDescent="0.2">
      <c r="C580" s="23"/>
      <c r="D580" s="23"/>
    </row>
    <row r="581" spans="3:4" x14ac:dyDescent="0.2">
      <c r="C581" s="23"/>
      <c r="D581" s="23"/>
    </row>
    <row r="582" spans="3:4" x14ac:dyDescent="0.2">
      <c r="C582" s="23"/>
      <c r="D582" s="23"/>
    </row>
    <row r="583" spans="3:4" x14ac:dyDescent="0.2">
      <c r="C583" s="23"/>
      <c r="D583" s="23"/>
    </row>
    <row r="584" spans="3:4" x14ac:dyDescent="0.2">
      <c r="C584" s="23"/>
      <c r="D584" s="23"/>
    </row>
    <row r="585" spans="3:4" x14ac:dyDescent="0.2">
      <c r="C585" s="23"/>
      <c r="D585" s="23"/>
    </row>
    <row r="586" spans="3:4" x14ac:dyDescent="0.2">
      <c r="C586" s="23"/>
      <c r="D586" s="23"/>
    </row>
    <row r="587" spans="3:4" x14ac:dyDescent="0.2">
      <c r="C587" s="23"/>
      <c r="D587" s="23"/>
    </row>
    <row r="588" spans="3:4" x14ac:dyDescent="0.2">
      <c r="C588" s="23"/>
      <c r="D588" s="23"/>
    </row>
    <row r="589" spans="3:4" x14ac:dyDescent="0.2">
      <c r="C589" s="23"/>
      <c r="D589" s="23"/>
    </row>
    <row r="590" spans="3:4" x14ac:dyDescent="0.2">
      <c r="C590" s="23"/>
      <c r="D590" s="23"/>
    </row>
    <row r="591" spans="3:4" x14ac:dyDescent="0.2">
      <c r="C591" s="23"/>
      <c r="D591" s="23"/>
    </row>
    <row r="592" spans="3:4" x14ac:dyDescent="0.2">
      <c r="C592" s="23"/>
      <c r="D592" s="23"/>
    </row>
    <row r="593" spans="3:4" x14ac:dyDescent="0.2">
      <c r="C593" s="23"/>
      <c r="D593" s="23"/>
    </row>
    <row r="594" spans="3:4" x14ac:dyDescent="0.2">
      <c r="C594" s="23"/>
      <c r="D594" s="23"/>
    </row>
    <row r="595" spans="3:4" x14ac:dyDescent="0.2">
      <c r="C595" s="23"/>
      <c r="D595" s="23"/>
    </row>
    <row r="596" spans="3:4" x14ac:dyDescent="0.2">
      <c r="C596" s="23"/>
      <c r="D596" s="23"/>
    </row>
    <row r="597" spans="3:4" x14ac:dyDescent="0.2">
      <c r="C597" s="23"/>
      <c r="D597" s="23"/>
    </row>
    <row r="598" spans="3:4" x14ac:dyDescent="0.2">
      <c r="C598" s="23"/>
      <c r="D598" s="23"/>
    </row>
    <row r="599" spans="3:4" x14ac:dyDescent="0.2">
      <c r="C599" s="23"/>
      <c r="D599" s="23"/>
    </row>
    <row r="600" spans="3:4" x14ac:dyDescent="0.2">
      <c r="C600" s="23"/>
      <c r="D600" s="23"/>
    </row>
    <row r="601" spans="3:4" x14ac:dyDescent="0.2">
      <c r="C601" s="23"/>
      <c r="D601" s="23"/>
    </row>
    <row r="602" spans="3:4" x14ac:dyDescent="0.2">
      <c r="C602" s="23"/>
      <c r="D602" s="23"/>
    </row>
    <row r="603" spans="3:4" x14ac:dyDescent="0.2">
      <c r="C603" s="23"/>
      <c r="D603" s="23"/>
    </row>
    <row r="604" spans="3:4" x14ac:dyDescent="0.2">
      <c r="C604" s="23"/>
      <c r="D604" s="23"/>
    </row>
    <row r="605" spans="3:4" x14ac:dyDescent="0.2">
      <c r="C605" s="23"/>
      <c r="D605" s="23"/>
    </row>
    <row r="606" spans="3:4" x14ac:dyDescent="0.2">
      <c r="C606" s="23"/>
      <c r="D606" s="23"/>
    </row>
    <row r="607" spans="3:4" x14ac:dyDescent="0.2">
      <c r="C607" s="23"/>
      <c r="D607" s="23"/>
    </row>
    <row r="608" spans="3:4" x14ac:dyDescent="0.2">
      <c r="C608" s="23"/>
      <c r="D608" s="23"/>
    </row>
    <row r="609" spans="3:4" x14ac:dyDescent="0.2">
      <c r="C609" s="23"/>
      <c r="D609" s="23"/>
    </row>
    <row r="610" spans="3:4" x14ac:dyDescent="0.2">
      <c r="C610" s="23"/>
      <c r="D610" s="23"/>
    </row>
    <row r="611" spans="3:4" x14ac:dyDescent="0.2">
      <c r="C611" s="23"/>
      <c r="D611" s="23"/>
    </row>
    <row r="612" spans="3:4" x14ac:dyDescent="0.2">
      <c r="C612" s="23"/>
      <c r="D612" s="23"/>
    </row>
    <row r="613" spans="3:4" x14ac:dyDescent="0.2">
      <c r="C613" s="23"/>
      <c r="D613" s="23"/>
    </row>
    <row r="614" spans="3:4" x14ac:dyDescent="0.2">
      <c r="C614" s="23"/>
      <c r="D614" s="23"/>
    </row>
    <row r="615" spans="3:4" x14ac:dyDescent="0.2">
      <c r="C615" s="23"/>
      <c r="D615" s="23"/>
    </row>
    <row r="616" spans="3:4" x14ac:dyDescent="0.2">
      <c r="C616" s="23"/>
      <c r="D616" s="23"/>
    </row>
    <row r="617" spans="3:4" x14ac:dyDescent="0.2">
      <c r="C617" s="23"/>
      <c r="D617" s="23"/>
    </row>
    <row r="618" spans="3:4" x14ac:dyDescent="0.2">
      <c r="C618" s="23"/>
      <c r="D618" s="23"/>
    </row>
    <row r="619" spans="3:4" x14ac:dyDescent="0.2">
      <c r="C619" s="23"/>
      <c r="D619" s="23"/>
    </row>
    <row r="620" spans="3:4" x14ac:dyDescent="0.2">
      <c r="C620" s="23"/>
      <c r="D620" s="23"/>
    </row>
    <row r="621" spans="3:4" x14ac:dyDescent="0.2">
      <c r="C621" s="23"/>
      <c r="D621" s="23"/>
    </row>
    <row r="622" spans="3:4" x14ac:dyDescent="0.2">
      <c r="C622" s="23"/>
      <c r="D622" s="23"/>
    </row>
    <row r="623" spans="3:4" x14ac:dyDescent="0.2">
      <c r="C623" s="23"/>
      <c r="D623" s="23"/>
    </row>
    <row r="624" spans="3:4" x14ac:dyDescent="0.2">
      <c r="C624" s="23"/>
      <c r="D624" s="23"/>
    </row>
    <row r="625" spans="3:4" x14ac:dyDescent="0.2">
      <c r="C625" s="23"/>
      <c r="D625" s="23"/>
    </row>
    <row r="626" spans="3:4" x14ac:dyDescent="0.2">
      <c r="C626" s="23"/>
      <c r="D626" s="23"/>
    </row>
    <row r="627" spans="3:4" x14ac:dyDescent="0.2">
      <c r="C627" s="23"/>
      <c r="D627" s="23"/>
    </row>
    <row r="628" spans="3:4" x14ac:dyDescent="0.2">
      <c r="C628" s="23"/>
      <c r="D628" s="23"/>
    </row>
    <row r="629" spans="3:4" x14ac:dyDescent="0.2">
      <c r="C629" s="23"/>
      <c r="D629" s="23"/>
    </row>
    <row r="630" spans="3:4" x14ac:dyDescent="0.2">
      <c r="C630" s="23"/>
      <c r="D630" s="23"/>
    </row>
    <row r="631" spans="3:4" x14ac:dyDescent="0.2">
      <c r="C631" s="23"/>
      <c r="D631" s="23"/>
    </row>
    <row r="632" spans="3:4" x14ac:dyDescent="0.2">
      <c r="C632" s="23"/>
      <c r="D632" s="23"/>
    </row>
    <row r="633" spans="3:4" x14ac:dyDescent="0.2">
      <c r="C633" s="23"/>
      <c r="D633" s="23"/>
    </row>
    <row r="634" spans="3:4" x14ac:dyDescent="0.2">
      <c r="C634" s="23"/>
      <c r="D634" s="23"/>
    </row>
    <row r="635" spans="3:4" x14ac:dyDescent="0.2">
      <c r="C635" s="23"/>
      <c r="D635" s="23"/>
    </row>
    <row r="636" spans="3:4" x14ac:dyDescent="0.2">
      <c r="C636" s="23"/>
      <c r="D636" s="23"/>
    </row>
    <row r="637" spans="3:4" x14ac:dyDescent="0.2">
      <c r="C637" s="23"/>
      <c r="D637" s="23"/>
    </row>
    <row r="638" spans="3:4" x14ac:dyDescent="0.2">
      <c r="C638" s="23"/>
      <c r="D638" s="23"/>
    </row>
    <row r="639" spans="3:4" x14ac:dyDescent="0.2">
      <c r="C639" s="23"/>
      <c r="D639" s="23"/>
    </row>
    <row r="640" spans="3:4" x14ac:dyDescent="0.2">
      <c r="C640" s="23"/>
      <c r="D640" s="23"/>
    </row>
    <row r="641" spans="3:4" x14ac:dyDescent="0.2">
      <c r="C641" s="23"/>
      <c r="D641" s="23"/>
    </row>
    <row r="642" spans="3:4" x14ac:dyDescent="0.2">
      <c r="C642" s="23"/>
      <c r="D642" s="23"/>
    </row>
    <row r="643" spans="3:4" x14ac:dyDescent="0.2">
      <c r="C643" s="23"/>
      <c r="D643" s="23"/>
    </row>
    <row r="644" spans="3:4" x14ac:dyDescent="0.2">
      <c r="C644" s="23"/>
      <c r="D644" s="23"/>
    </row>
    <row r="645" spans="3:4" x14ac:dyDescent="0.2">
      <c r="C645" s="23"/>
      <c r="D645" s="23"/>
    </row>
    <row r="646" spans="3:4" x14ac:dyDescent="0.2">
      <c r="C646" s="23"/>
      <c r="D646" s="23"/>
    </row>
    <row r="647" spans="3:4" x14ac:dyDescent="0.2">
      <c r="C647" s="23"/>
      <c r="D647" s="23"/>
    </row>
    <row r="648" spans="3:4" x14ac:dyDescent="0.2">
      <c r="C648" s="23"/>
      <c r="D648" s="23"/>
    </row>
    <row r="649" spans="3:4" x14ac:dyDescent="0.2">
      <c r="C649" s="23"/>
      <c r="D649" s="23"/>
    </row>
    <row r="650" spans="3:4" x14ac:dyDescent="0.2">
      <c r="C650" s="23"/>
      <c r="D650" s="23"/>
    </row>
    <row r="651" spans="3:4" x14ac:dyDescent="0.2">
      <c r="C651" s="23"/>
      <c r="D651" s="23"/>
    </row>
    <row r="652" spans="3:4" x14ac:dyDescent="0.2">
      <c r="C652" s="23"/>
      <c r="D652" s="23"/>
    </row>
    <row r="653" spans="3:4" x14ac:dyDescent="0.2">
      <c r="C653" s="23"/>
      <c r="D653" s="23"/>
    </row>
    <row r="654" spans="3:4" x14ac:dyDescent="0.2">
      <c r="C654" s="23"/>
      <c r="D654" s="23"/>
    </row>
    <row r="655" spans="3:4" x14ac:dyDescent="0.2">
      <c r="C655" s="23"/>
      <c r="D655" s="23"/>
    </row>
    <row r="656" spans="3:4" x14ac:dyDescent="0.2">
      <c r="C656" s="23"/>
      <c r="D656" s="23"/>
    </row>
    <row r="657" spans="3:4" x14ac:dyDescent="0.2">
      <c r="C657" s="23"/>
      <c r="D657" s="23"/>
    </row>
    <row r="658" spans="3:4" x14ac:dyDescent="0.2">
      <c r="C658" s="23"/>
      <c r="D658" s="23"/>
    </row>
    <row r="659" spans="3:4" x14ac:dyDescent="0.2">
      <c r="C659" s="23"/>
      <c r="D659" s="23"/>
    </row>
    <row r="660" spans="3:4" x14ac:dyDescent="0.2">
      <c r="C660" s="23"/>
      <c r="D660" s="23"/>
    </row>
    <row r="661" spans="3:4" x14ac:dyDescent="0.2">
      <c r="C661" s="23"/>
      <c r="D661" s="23"/>
    </row>
    <row r="662" spans="3:4" x14ac:dyDescent="0.2">
      <c r="C662" s="23"/>
      <c r="D662" s="23"/>
    </row>
    <row r="663" spans="3:4" x14ac:dyDescent="0.2">
      <c r="C663" s="23"/>
      <c r="D663" s="23"/>
    </row>
    <row r="664" spans="3:4" x14ac:dyDescent="0.2">
      <c r="C664" s="23"/>
      <c r="D664" s="23"/>
    </row>
    <row r="665" spans="3:4" x14ac:dyDescent="0.2">
      <c r="C665" s="23"/>
      <c r="D665" s="23"/>
    </row>
    <row r="666" spans="3:4" x14ac:dyDescent="0.2">
      <c r="C666" s="23"/>
      <c r="D666" s="23"/>
    </row>
    <row r="667" spans="3:4" x14ac:dyDescent="0.2">
      <c r="C667" s="23"/>
      <c r="D667" s="23"/>
    </row>
    <row r="668" spans="3:4" x14ac:dyDescent="0.2">
      <c r="C668" s="23"/>
      <c r="D668" s="23"/>
    </row>
    <row r="669" spans="3:4" x14ac:dyDescent="0.2">
      <c r="C669" s="23"/>
      <c r="D669" s="23"/>
    </row>
    <row r="670" spans="3:4" x14ac:dyDescent="0.2">
      <c r="C670" s="23"/>
      <c r="D670" s="23"/>
    </row>
    <row r="671" spans="3:4" x14ac:dyDescent="0.2">
      <c r="C671" s="23"/>
      <c r="D671" s="23"/>
    </row>
    <row r="672" spans="3:4" x14ac:dyDescent="0.2">
      <c r="C672" s="23"/>
      <c r="D672" s="23"/>
    </row>
    <row r="673" spans="3:4" x14ac:dyDescent="0.2">
      <c r="C673" s="23"/>
      <c r="D673" s="23"/>
    </row>
    <row r="674" spans="3:4" x14ac:dyDescent="0.2">
      <c r="C674" s="23"/>
      <c r="D674" s="23"/>
    </row>
    <row r="675" spans="3:4" x14ac:dyDescent="0.2">
      <c r="C675" s="23"/>
      <c r="D675" s="23"/>
    </row>
    <row r="676" spans="3:4" x14ac:dyDescent="0.2">
      <c r="C676" s="23"/>
      <c r="D676" s="23"/>
    </row>
    <row r="677" spans="3:4" x14ac:dyDescent="0.2">
      <c r="C677" s="23"/>
      <c r="D677" s="23"/>
    </row>
    <row r="678" spans="3:4" x14ac:dyDescent="0.2">
      <c r="C678" s="23"/>
      <c r="D678" s="23"/>
    </row>
    <row r="679" spans="3:4" x14ac:dyDescent="0.2">
      <c r="C679" s="23"/>
      <c r="D679" s="23"/>
    </row>
    <row r="680" spans="3:4" x14ac:dyDescent="0.2">
      <c r="C680" s="23"/>
      <c r="D680" s="23"/>
    </row>
    <row r="681" spans="3:4" x14ac:dyDescent="0.2">
      <c r="C681" s="23"/>
      <c r="D681" s="23"/>
    </row>
    <row r="682" spans="3:4" x14ac:dyDescent="0.2">
      <c r="C682" s="23"/>
      <c r="D682" s="23"/>
    </row>
    <row r="683" spans="3:4" x14ac:dyDescent="0.2">
      <c r="C683" s="23"/>
      <c r="D683" s="23"/>
    </row>
    <row r="684" spans="3:4" x14ac:dyDescent="0.2">
      <c r="C684" s="23"/>
      <c r="D684" s="23"/>
    </row>
    <row r="685" spans="3:4" x14ac:dyDescent="0.2">
      <c r="C685" s="23"/>
      <c r="D685" s="23"/>
    </row>
    <row r="686" spans="3:4" x14ac:dyDescent="0.2">
      <c r="C686" s="23"/>
      <c r="D686" s="23"/>
    </row>
    <row r="687" spans="3:4" x14ac:dyDescent="0.2">
      <c r="C687" s="23"/>
      <c r="D687" s="23"/>
    </row>
    <row r="688" spans="3:4" x14ac:dyDescent="0.2">
      <c r="C688" s="23"/>
      <c r="D688" s="23"/>
    </row>
    <row r="689" spans="3:4" x14ac:dyDescent="0.2">
      <c r="C689" s="23"/>
      <c r="D689" s="23"/>
    </row>
    <row r="690" spans="3:4" x14ac:dyDescent="0.2">
      <c r="C690" s="23"/>
      <c r="D690" s="23"/>
    </row>
    <row r="691" spans="3:4" x14ac:dyDescent="0.2">
      <c r="C691" s="23"/>
      <c r="D691" s="23"/>
    </row>
    <row r="692" spans="3:4" x14ac:dyDescent="0.2">
      <c r="C692" s="23"/>
      <c r="D692" s="23"/>
    </row>
    <row r="693" spans="3:4" x14ac:dyDescent="0.2">
      <c r="C693" s="23"/>
      <c r="D693" s="23"/>
    </row>
    <row r="694" spans="3:4" x14ac:dyDescent="0.2">
      <c r="C694" s="23"/>
      <c r="D694" s="23"/>
    </row>
    <row r="695" spans="3:4" x14ac:dyDescent="0.2">
      <c r="C695" s="23"/>
      <c r="D695" s="23"/>
    </row>
    <row r="696" spans="3:4" x14ac:dyDescent="0.2">
      <c r="C696" s="23"/>
      <c r="D696" s="23"/>
    </row>
    <row r="697" spans="3:4" x14ac:dyDescent="0.2">
      <c r="C697" s="23"/>
      <c r="D697" s="23"/>
    </row>
    <row r="698" spans="3:4" x14ac:dyDescent="0.2">
      <c r="C698" s="23"/>
      <c r="D698" s="23"/>
    </row>
    <row r="699" spans="3:4" x14ac:dyDescent="0.2">
      <c r="C699" s="23"/>
      <c r="D699" s="23"/>
    </row>
    <row r="700" spans="3:4" x14ac:dyDescent="0.2">
      <c r="C700" s="23"/>
      <c r="D700" s="23"/>
    </row>
    <row r="701" spans="3:4" x14ac:dyDescent="0.2">
      <c r="C701" s="23"/>
      <c r="D701" s="23"/>
    </row>
    <row r="702" spans="3:4" x14ac:dyDescent="0.2">
      <c r="C702" s="23"/>
      <c r="D702" s="23"/>
    </row>
    <row r="703" spans="3:4" x14ac:dyDescent="0.2">
      <c r="C703" s="23"/>
      <c r="D703" s="23"/>
    </row>
    <row r="704" spans="3:4" x14ac:dyDescent="0.2">
      <c r="C704" s="23"/>
      <c r="D704" s="23"/>
    </row>
    <row r="705" spans="3:4" x14ac:dyDescent="0.2">
      <c r="C705" s="23"/>
      <c r="D705" s="23"/>
    </row>
    <row r="706" spans="3:4" x14ac:dyDescent="0.2">
      <c r="C706" s="23"/>
      <c r="D706" s="23"/>
    </row>
    <row r="707" spans="3:4" x14ac:dyDescent="0.2">
      <c r="C707" s="23"/>
      <c r="D707" s="23"/>
    </row>
    <row r="708" spans="3:4" x14ac:dyDescent="0.2">
      <c r="C708" s="23"/>
      <c r="D708" s="23"/>
    </row>
    <row r="709" spans="3:4" x14ac:dyDescent="0.2">
      <c r="C709" s="23"/>
      <c r="D709" s="23"/>
    </row>
    <row r="710" spans="3:4" x14ac:dyDescent="0.2">
      <c r="C710" s="23"/>
      <c r="D710" s="23"/>
    </row>
    <row r="711" spans="3:4" x14ac:dyDescent="0.2">
      <c r="C711" s="23"/>
      <c r="D711" s="23"/>
    </row>
    <row r="712" spans="3:4" x14ac:dyDescent="0.2">
      <c r="C712" s="23"/>
      <c r="D712" s="23"/>
    </row>
    <row r="713" spans="3:4" x14ac:dyDescent="0.2">
      <c r="C713" s="23"/>
      <c r="D713" s="23"/>
    </row>
    <row r="714" spans="3:4" x14ac:dyDescent="0.2">
      <c r="C714" s="23"/>
      <c r="D714" s="23"/>
    </row>
    <row r="715" spans="3:4" x14ac:dyDescent="0.2">
      <c r="C715" s="23"/>
      <c r="D715" s="23"/>
    </row>
    <row r="716" spans="3:4" x14ac:dyDescent="0.2">
      <c r="C716" s="23"/>
      <c r="D716" s="23"/>
    </row>
    <row r="717" spans="3:4" x14ac:dyDescent="0.2">
      <c r="C717" s="23"/>
      <c r="D717" s="23"/>
    </row>
    <row r="718" spans="3:4" x14ac:dyDescent="0.2">
      <c r="C718" s="23"/>
      <c r="D718" s="23"/>
    </row>
    <row r="719" spans="3:4" x14ac:dyDescent="0.2">
      <c r="C719" s="23"/>
      <c r="D719" s="23"/>
    </row>
    <row r="720" spans="3:4" x14ac:dyDescent="0.2">
      <c r="C720" s="23"/>
      <c r="D720" s="23"/>
    </row>
    <row r="721" spans="3:4" x14ac:dyDescent="0.2">
      <c r="C721" s="23"/>
      <c r="D721" s="23"/>
    </row>
    <row r="722" spans="3:4" x14ac:dyDescent="0.2">
      <c r="C722" s="23"/>
      <c r="D722" s="23"/>
    </row>
    <row r="723" spans="3:4" x14ac:dyDescent="0.2">
      <c r="C723" s="23"/>
      <c r="D723" s="23"/>
    </row>
    <row r="724" spans="3:4" x14ac:dyDescent="0.2">
      <c r="C724" s="23"/>
      <c r="D724" s="23"/>
    </row>
    <row r="725" spans="3:4" x14ac:dyDescent="0.2">
      <c r="C725" s="23"/>
      <c r="D725" s="23"/>
    </row>
    <row r="726" spans="3:4" x14ac:dyDescent="0.2">
      <c r="C726" s="23"/>
      <c r="D726" s="23"/>
    </row>
    <row r="727" spans="3:4" x14ac:dyDescent="0.2">
      <c r="C727" s="23"/>
      <c r="D727" s="23"/>
    </row>
    <row r="728" spans="3:4" x14ac:dyDescent="0.2">
      <c r="C728" s="23"/>
      <c r="D728" s="23"/>
    </row>
    <row r="729" spans="3:4" x14ac:dyDescent="0.2">
      <c r="C729" s="23"/>
      <c r="D729" s="23"/>
    </row>
    <row r="730" spans="3:4" x14ac:dyDescent="0.2">
      <c r="C730" s="23"/>
      <c r="D730" s="23"/>
    </row>
    <row r="731" spans="3:4" x14ac:dyDescent="0.2">
      <c r="C731" s="23"/>
      <c r="D731" s="23"/>
    </row>
    <row r="732" spans="3:4" x14ac:dyDescent="0.2">
      <c r="C732" s="23"/>
      <c r="D732" s="23"/>
    </row>
    <row r="733" spans="3:4" x14ac:dyDescent="0.2">
      <c r="C733" s="23"/>
      <c r="D733" s="23"/>
    </row>
    <row r="734" spans="3:4" x14ac:dyDescent="0.2">
      <c r="C734" s="23"/>
      <c r="D734" s="23"/>
    </row>
    <row r="735" spans="3:4" x14ac:dyDescent="0.2">
      <c r="C735" s="23"/>
      <c r="D735" s="23"/>
    </row>
    <row r="736" spans="3:4" x14ac:dyDescent="0.2">
      <c r="C736" s="23"/>
      <c r="D736" s="23"/>
    </row>
    <row r="737" spans="3:4" x14ac:dyDescent="0.2">
      <c r="C737" s="23"/>
      <c r="D737" s="23"/>
    </row>
    <row r="738" spans="3:4" x14ac:dyDescent="0.2">
      <c r="C738" s="23"/>
      <c r="D738" s="23"/>
    </row>
    <row r="739" spans="3:4" x14ac:dyDescent="0.2">
      <c r="C739" s="23"/>
      <c r="D739" s="23"/>
    </row>
    <row r="740" spans="3:4" x14ac:dyDescent="0.2">
      <c r="C740" s="23"/>
      <c r="D740" s="23"/>
    </row>
    <row r="741" spans="3:4" x14ac:dyDescent="0.2">
      <c r="C741" s="23"/>
      <c r="D741" s="23"/>
    </row>
    <row r="742" spans="3:4" x14ac:dyDescent="0.2">
      <c r="C742" s="23"/>
      <c r="D742" s="23"/>
    </row>
    <row r="743" spans="3:4" x14ac:dyDescent="0.2">
      <c r="C743" s="23"/>
      <c r="D743" s="23"/>
    </row>
    <row r="744" spans="3:4" x14ac:dyDescent="0.2">
      <c r="C744" s="23"/>
      <c r="D744" s="23"/>
    </row>
    <row r="745" spans="3:4" x14ac:dyDescent="0.2">
      <c r="C745" s="23"/>
      <c r="D745" s="23"/>
    </row>
    <row r="746" spans="3:4" x14ac:dyDescent="0.2">
      <c r="C746" s="23"/>
      <c r="D746" s="23"/>
    </row>
    <row r="747" spans="3:4" x14ac:dyDescent="0.2">
      <c r="C747" s="23"/>
      <c r="D747" s="23"/>
    </row>
    <row r="748" spans="3:4" x14ac:dyDescent="0.2">
      <c r="C748" s="23"/>
      <c r="D748" s="23"/>
    </row>
    <row r="749" spans="3:4" x14ac:dyDescent="0.2">
      <c r="C749" s="23"/>
      <c r="D749" s="23"/>
    </row>
    <row r="750" spans="3:4" x14ac:dyDescent="0.2">
      <c r="C750" s="23"/>
      <c r="D750" s="23"/>
    </row>
    <row r="751" spans="3:4" x14ac:dyDescent="0.2">
      <c r="C751" s="23"/>
      <c r="D751" s="23"/>
    </row>
    <row r="752" spans="3:4" x14ac:dyDescent="0.2">
      <c r="C752" s="23"/>
      <c r="D752" s="23"/>
    </row>
    <row r="753" spans="3:4" x14ac:dyDescent="0.2">
      <c r="C753" s="23"/>
      <c r="D753" s="23"/>
    </row>
    <row r="754" spans="3:4" x14ac:dyDescent="0.2">
      <c r="C754" s="23"/>
      <c r="D754" s="23"/>
    </row>
    <row r="755" spans="3:4" x14ac:dyDescent="0.2">
      <c r="C755" s="23"/>
      <c r="D755" s="23"/>
    </row>
    <row r="756" spans="3:4" x14ac:dyDescent="0.2">
      <c r="C756" s="23"/>
      <c r="D756" s="23"/>
    </row>
    <row r="757" spans="3:4" x14ac:dyDescent="0.2">
      <c r="C757" s="23"/>
      <c r="D757" s="23"/>
    </row>
    <row r="758" spans="3:4" x14ac:dyDescent="0.2">
      <c r="C758" s="23"/>
      <c r="D758" s="23"/>
    </row>
    <row r="759" spans="3:4" x14ac:dyDescent="0.2">
      <c r="C759" s="23"/>
      <c r="D759" s="23"/>
    </row>
    <row r="760" spans="3:4" x14ac:dyDescent="0.2">
      <c r="C760" s="23"/>
      <c r="D760" s="23"/>
    </row>
    <row r="761" spans="3:4" x14ac:dyDescent="0.2">
      <c r="C761" s="23"/>
      <c r="D761" s="23"/>
    </row>
    <row r="762" spans="3:4" x14ac:dyDescent="0.2">
      <c r="C762" s="23"/>
      <c r="D762" s="23"/>
    </row>
    <row r="763" spans="3:4" x14ac:dyDescent="0.2">
      <c r="C763" s="23"/>
      <c r="D763" s="23"/>
    </row>
    <row r="764" spans="3:4" x14ac:dyDescent="0.2">
      <c r="C764" s="23"/>
      <c r="D764" s="23"/>
    </row>
    <row r="765" spans="3:4" x14ac:dyDescent="0.2">
      <c r="C765" s="23"/>
      <c r="D765" s="23"/>
    </row>
    <row r="766" spans="3:4" x14ac:dyDescent="0.2">
      <c r="C766" s="23"/>
      <c r="D766" s="23"/>
    </row>
    <row r="767" spans="3:4" x14ac:dyDescent="0.2">
      <c r="C767" s="23"/>
      <c r="D767" s="23"/>
    </row>
    <row r="768" spans="3:4" x14ac:dyDescent="0.2">
      <c r="C768" s="23"/>
      <c r="D768" s="23"/>
    </row>
    <row r="769" spans="3:4" x14ac:dyDescent="0.2">
      <c r="C769" s="23"/>
      <c r="D769" s="23"/>
    </row>
    <row r="770" spans="3:4" x14ac:dyDescent="0.2">
      <c r="C770" s="23"/>
      <c r="D770" s="23"/>
    </row>
    <row r="771" spans="3:4" x14ac:dyDescent="0.2">
      <c r="C771" s="23"/>
      <c r="D771" s="23"/>
    </row>
    <row r="772" spans="3:4" x14ac:dyDescent="0.2">
      <c r="C772" s="23"/>
      <c r="D772" s="23"/>
    </row>
    <row r="773" spans="3:4" x14ac:dyDescent="0.2">
      <c r="C773" s="23"/>
      <c r="D773" s="23"/>
    </row>
    <row r="774" spans="3:4" x14ac:dyDescent="0.2">
      <c r="C774" s="23"/>
      <c r="D774" s="23"/>
    </row>
    <row r="775" spans="3:4" x14ac:dyDescent="0.2">
      <c r="C775" s="23"/>
      <c r="D775" s="23"/>
    </row>
    <row r="776" spans="3:4" x14ac:dyDescent="0.2">
      <c r="C776" s="23"/>
      <c r="D776" s="23"/>
    </row>
    <row r="777" spans="3:4" x14ac:dyDescent="0.2">
      <c r="C777" s="23"/>
      <c r="D777" s="23"/>
    </row>
    <row r="778" spans="3:4" x14ac:dyDescent="0.2">
      <c r="C778" s="23"/>
      <c r="D778" s="23"/>
    </row>
    <row r="779" spans="3:4" x14ac:dyDescent="0.2">
      <c r="C779" s="23"/>
      <c r="D779" s="23"/>
    </row>
    <row r="780" spans="3:4" x14ac:dyDescent="0.2">
      <c r="C780" s="23"/>
      <c r="D780" s="23"/>
    </row>
    <row r="781" spans="3:4" x14ac:dyDescent="0.2">
      <c r="C781" s="23"/>
      <c r="D781" s="23"/>
    </row>
    <row r="782" spans="3:4" x14ac:dyDescent="0.2">
      <c r="C782" s="23"/>
      <c r="D782" s="23"/>
    </row>
    <row r="783" spans="3:4" x14ac:dyDescent="0.2">
      <c r="C783" s="23"/>
      <c r="D783" s="23"/>
    </row>
    <row r="784" spans="3:4" x14ac:dyDescent="0.2">
      <c r="C784" s="23"/>
      <c r="D784" s="23"/>
    </row>
    <row r="785" spans="3:4" x14ac:dyDescent="0.2">
      <c r="C785" s="23"/>
      <c r="D785" s="23"/>
    </row>
    <row r="786" spans="3:4" x14ac:dyDescent="0.2">
      <c r="C786" s="23"/>
      <c r="D786" s="23"/>
    </row>
    <row r="787" spans="3:4" x14ac:dyDescent="0.2">
      <c r="C787" s="23"/>
      <c r="D787" s="23"/>
    </row>
    <row r="788" spans="3:4" x14ac:dyDescent="0.2">
      <c r="C788" s="23"/>
      <c r="D788" s="23"/>
    </row>
    <row r="789" spans="3:4" x14ac:dyDescent="0.2">
      <c r="C789" s="23"/>
      <c r="D789" s="23"/>
    </row>
    <row r="790" spans="3:4" x14ac:dyDescent="0.2">
      <c r="C790" s="23"/>
      <c r="D790" s="23"/>
    </row>
    <row r="791" spans="3:4" x14ac:dyDescent="0.2">
      <c r="C791" s="23"/>
      <c r="D791" s="23"/>
    </row>
    <row r="792" spans="3:4" x14ac:dyDescent="0.2">
      <c r="C792" s="23"/>
      <c r="D792" s="23"/>
    </row>
    <row r="793" spans="3:4" x14ac:dyDescent="0.2">
      <c r="C793" s="23"/>
      <c r="D793" s="23"/>
    </row>
    <row r="794" spans="3:4" x14ac:dyDescent="0.2">
      <c r="C794" s="23"/>
      <c r="D794" s="23"/>
    </row>
    <row r="795" spans="3:4" x14ac:dyDescent="0.2">
      <c r="C795" s="23"/>
      <c r="D795" s="23"/>
    </row>
    <row r="796" spans="3:4" x14ac:dyDescent="0.2">
      <c r="C796" s="23"/>
      <c r="D796" s="23"/>
    </row>
    <row r="797" spans="3:4" x14ac:dyDescent="0.2">
      <c r="C797" s="23"/>
      <c r="D797" s="23"/>
    </row>
    <row r="798" spans="3:4" x14ac:dyDescent="0.2">
      <c r="C798" s="23"/>
      <c r="D798" s="23"/>
    </row>
    <row r="799" spans="3:4" x14ac:dyDescent="0.2">
      <c r="C799" s="23"/>
      <c r="D799" s="23"/>
    </row>
    <row r="800" spans="3:4" x14ac:dyDescent="0.2">
      <c r="C800" s="23"/>
      <c r="D800" s="23"/>
    </row>
    <row r="801" spans="3:4" x14ac:dyDescent="0.2">
      <c r="C801" s="23"/>
      <c r="D801" s="23"/>
    </row>
    <row r="802" spans="3:4" x14ac:dyDescent="0.2">
      <c r="C802" s="23"/>
      <c r="D802" s="23"/>
    </row>
    <row r="803" spans="3:4" x14ac:dyDescent="0.2">
      <c r="C803" s="23"/>
      <c r="D803" s="23"/>
    </row>
    <row r="804" spans="3:4" x14ac:dyDescent="0.2">
      <c r="C804" s="23"/>
      <c r="D804" s="23"/>
    </row>
    <row r="805" spans="3:4" x14ac:dyDescent="0.2">
      <c r="C805" s="23"/>
      <c r="D805" s="23"/>
    </row>
    <row r="806" spans="3:4" x14ac:dyDescent="0.2">
      <c r="C806" s="23"/>
      <c r="D806" s="23"/>
    </row>
    <row r="807" spans="3:4" x14ac:dyDescent="0.2">
      <c r="C807" s="23"/>
      <c r="D807" s="23"/>
    </row>
    <row r="808" spans="3:4" x14ac:dyDescent="0.2">
      <c r="C808" s="23"/>
      <c r="D808" s="23"/>
    </row>
    <row r="809" spans="3:4" x14ac:dyDescent="0.2">
      <c r="C809" s="23"/>
      <c r="D809" s="23"/>
    </row>
    <row r="810" spans="3:4" x14ac:dyDescent="0.2">
      <c r="C810" s="23"/>
      <c r="D810" s="23"/>
    </row>
    <row r="811" spans="3:4" x14ac:dyDescent="0.2">
      <c r="C811" s="23"/>
      <c r="D811" s="23"/>
    </row>
    <row r="812" spans="3:4" x14ac:dyDescent="0.2">
      <c r="C812" s="23"/>
      <c r="D812" s="23"/>
    </row>
    <row r="813" spans="3:4" x14ac:dyDescent="0.2">
      <c r="C813" s="23"/>
      <c r="D813" s="23"/>
    </row>
    <row r="814" spans="3:4" x14ac:dyDescent="0.2">
      <c r="C814" s="23"/>
      <c r="D814" s="23"/>
    </row>
    <row r="815" spans="3:4" x14ac:dyDescent="0.2">
      <c r="C815" s="23"/>
      <c r="D815" s="23"/>
    </row>
    <row r="816" spans="3:4" x14ac:dyDescent="0.2">
      <c r="C816" s="23"/>
      <c r="D816" s="23"/>
    </row>
    <row r="817" spans="3:4" x14ac:dyDescent="0.2">
      <c r="C817" s="23"/>
      <c r="D817" s="23"/>
    </row>
    <row r="818" spans="3:4" x14ac:dyDescent="0.2">
      <c r="C818" s="23"/>
      <c r="D818" s="23"/>
    </row>
    <row r="819" spans="3:4" x14ac:dyDescent="0.2">
      <c r="C819" s="23"/>
      <c r="D819" s="23"/>
    </row>
    <row r="820" spans="3:4" x14ac:dyDescent="0.2">
      <c r="C820" s="23"/>
      <c r="D820" s="23"/>
    </row>
    <row r="821" spans="3:4" x14ac:dyDescent="0.2">
      <c r="C821" s="23"/>
      <c r="D821" s="23"/>
    </row>
    <row r="822" spans="3:4" x14ac:dyDescent="0.2">
      <c r="C822" s="23"/>
      <c r="D822" s="23"/>
    </row>
    <row r="823" spans="3:4" x14ac:dyDescent="0.2">
      <c r="C823" s="23"/>
      <c r="D823" s="23"/>
    </row>
    <row r="824" spans="3:4" x14ac:dyDescent="0.2">
      <c r="C824" s="23"/>
      <c r="D824" s="23"/>
    </row>
    <row r="825" spans="3:4" x14ac:dyDescent="0.2">
      <c r="C825" s="23"/>
      <c r="D825" s="23"/>
    </row>
    <row r="826" spans="3:4" x14ac:dyDescent="0.2">
      <c r="C826" s="23"/>
      <c r="D826" s="23"/>
    </row>
    <row r="827" spans="3:4" x14ac:dyDescent="0.2">
      <c r="C827" s="23"/>
      <c r="D827" s="23"/>
    </row>
    <row r="828" spans="3:4" x14ac:dyDescent="0.2">
      <c r="C828" s="23"/>
      <c r="D828" s="23"/>
    </row>
    <row r="829" spans="3:4" x14ac:dyDescent="0.2">
      <c r="C829" s="23"/>
      <c r="D829" s="23"/>
    </row>
    <row r="830" spans="3:4" x14ac:dyDescent="0.2">
      <c r="C830" s="23"/>
      <c r="D830" s="23"/>
    </row>
    <row r="831" spans="3:4" x14ac:dyDescent="0.2">
      <c r="C831" s="23"/>
      <c r="D831" s="23"/>
    </row>
    <row r="832" spans="3:4" x14ac:dyDescent="0.2">
      <c r="C832" s="23"/>
      <c r="D832" s="23"/>
    </row>
    <row r="833" spans="3:4" x14ac:dyDescent="0.2">
      <c r="C833" s="23"/>
      <c r="D833" s="23"/>
    </row>
    <row r="834" spans="3:4" x14ac:dyDescent="0.2">
      <c r="C834" s="23"/>
      <c r="D834" s="23"/>
    </row>
    <row r="835" spans="3:4" x14ac:dyDescent="0.2">
      <c r="C835" s="23"/>
      <c r="D835" s="23"/>
    </row>
    <row r="836" spans="3:4" x14ac:dyDescent="0.2">
      <c r="C836" s="23"/>
      <c r="D836" s="23"/>
    </row>
    <row r="837" spans="3:4" x14ac:dyDescent="0.2">
      <c r="C837" s="23"/>
      <c r="D837" s="23"/>
    </row>
    <row r="838" spans="3:4" x14ac:dyDescent="0.2">
      <c r="C838" s="23"/>
      <c r="D838" s="23"/>
    </row>
    <row r="839" spans="3:4" x14ac:dyDescent="0.2">
      <c r="C839" s="23"/>
      <c r="D839" s="23"/>
    </row>
    <row r="840" spans="3:4" x14ac:dyDescent="0.2">
      <c r="C840" s="23"/>
      <c r="D840" s="23"/>
    </row>
    <row r="841" spans="3:4" x14ac:dyDescent="0.2">
      <c r="C841" s="23"/>
      <c r="D841" s="23"/>
    </row>
    <row r="842" spans="3:4" x14ac:dyDescent="0.2">
      <c r="C842" s="23"/>
      <c r="D842" s="23"/>
    </row>
    <row r="843" spans="3:4" x14ac:dyDescent="0.2">
      <c r="C843" s="23"/>
      <c r="D843" s="23"/>
    </row>
    <row r="844" spans="3:4" x14ac:dyDescent="0.2">
      <c r="C844" s="23"/>
      <c r="D844" s="23"/>
    </row>
    <row r="845" spans="3:4" x14ac:dyDescent="0.2">
      <c r="C845" s="23"/>
      <c r="D845" s="23"/>
    </row>
    <row r="846" spans="3:4" x14ac:dyDescent="0.2">
      <c r="C846" s="23"/>
      <c r="D846" s="23"/>
    </row>
    <row r="847" spans="3:4" x14ac:dyDescent="0.2">
      <c r="C847" s="23"/>
      <c r="D847" s="23"/>
    </row>
    <row r="848" spans="3:4" x14ac:dyDescent="0.2">
      <c r="C848" s="23"/>
      <c r="D848" s="23"/>
    </row>
    <row r="849" spans="3:4" x14ac:dyDescent="0.2">
      <c r="C849" s="23"/>
      <c r="D849" s="23"/>
    </row>
    <row r="850" spans="3:4" x14ac:dyDescent="0.2">
      <c r="C850" s="23"/>
      <c r="D850" s="23"/>
    </row>
    <row r="851" spans="3:4" x14ac:dyDescent="0.2">
      <c r="C851" s="23"/>
      <c r="D851" s="23"/>
    </row>
    <row r="852" spans="3:4" x14ac:dyDescent="0.2">
      <c r="C852" s="23"/>
      <c r="D852" s="23"/>
    </row>
    <row r="853" spans="3:4" x14ac:dyDescent="0.2">
      <c r="C853" s="23"/>
      <c r="D853" s="23"/>
    </row>
    <row r="854" spans="3:4" x14ac:dyDescent="0.2">
      <c r="C854" s="23"/>
      <c r="D854" s="23"/>
    </row>
    <row r="855" spans="3:4" x14ac:dyDescent="0.2">
      <c r="C855" s="23"/>
      <c r="D855" s="23"/>
    </row>
    <row r="856" spans="3:4" x14ac:dyDescent="0.2">
      <c r="C856" s="23"/>
      <c r="D856" s="23"/>
    </row>
    <row r="857" spans="3:4" x14ac:dyDescent="0.2">
      <c r="C857" s="23"/>
      <c r="D857" s="23"/>
    </row>
    <row r="858" spans="3:4" x14ac:dyDescent="0.2">
      <c r="C858" s="23"/>
      <c r="D858" s="23"/>
    </row>
    <row r="859" spans="3:4" x14ac:dyDescent="0.2">
      <c r="C859" s="23"/>
      <c r="D859" s="23"/>
    </row>
    <row r="860" spans="3:4" x14ac:dyDescent="0.2">
      <c r="C860" s="23"/>
      <c r="D860" s="23"/>
    </row>
    <row r="861" spans="3:4" x14ac:dyDescent="0.2">
      <c r="C861" s="23"/>
      <c r="D861" s="23"/>
    </row>
    <row r="862" spans="3:4" x14ac:dyDescent="0.2">
      <c r="C862" s="23"/>
      <c r="D862" s="23"/>
    </row>
    <row r="863" spans="3:4" x14ac:dyDescent="0.2">
      <c r="C863" s="23"/>
      <c r="D863" s="23"/>
    </row>
    <row r="864" spans="3:4" x14ac:dyDescent="0.2">
      <c r="C864" s="23"/>
      <c r="D864" s="23"/>
    </row>
    <row r="865" spans="3:4" x14ac:dyDescent="0.2">
      <c r="C865" s="23"/>
      <c r="D865" s="23"/>
    </row>
    <row r="866" spans="3:4" x14ac:dyDescent="0.2">
      <c r="C866" s="23"/>
      <c r="D866" s="23"/>
    </row>
    <row r="867" spans="3:4" x14ac:dyDescent="0.2">
      <c r="C867" s="23"/>
      <c r="D867" s="23"/>
    </row>
    <row r="868" spans="3:4" x14ac:dyDescent="0.2">
      <c r="C868" s="23"/>
      <c r="D868" s="23"/>
    </row>
    <row r="869" spans="3:4" x14ac:dyDescent="0.2">
      <c r="C869" s="23"/>
      <c r="D869" s="23"/>
    </row>
    <row r="870" spans="3:4" x14ac:dyDescent="0.2">
      <c r="C870" s="23"/>
      <c r="D870" s="23"/>
    </row>
    <row r="871" spans="3:4" x14ac:dyDescent="0.2">
      <c r="C871" s="23"/>
      <c r="D871" s="23"/>
    </row>
    <row r="872" spans="3:4" x14ac:dyDescent="0.2">
      <c r="C872" s="23"/>
      <c r="D872" s="23"/>
    </row>
    <row r="873" spans="3:4" x14ac:dyDescent="0.2">
      <c r="C873" s="23"/>
      <c r="D873" s="23"/>
    </row>
    <row r="874" spans="3:4" x14ac:dyDescent="0.2">
      <c r="C874" s="23"/>
      <c r="D874" s="23"/>
    </row>
    <row r="875" spans="3:4" x14ac:dyDescent="0.2">
      <c r="C875" s="23"/>
      <c r="D875" s="23"/>
    </row>
    <row r="876" spans="3:4" x14ac:dyDescent="0.2">
      <c r="C876" s="23"/>
      <c r="D876" s="23"/>
    </row>
    <row r="877" spans="3:4" x14ac:dyDescent="0.2">
      <c r="C877" s="23"/>
      <c r="D877" s="23"/>
    </row>
    <row r="878" spans="3:4" x14ac:dyDescent="0.2">
      <c r="C878" s="23"/>
      <c r="D878" s="23"/>
    </row>
    <row r="879" spans="3:4" x14ac:dyDescent="0.2">
      <c r="C879" s="23"/>
      <c r="D879" s="23"/>
    </row>
    <row r="880" spans="3:4" x14ac:dyDescent="0.2">
      <c r="C880" s="23"/>
      <c r="D880" s="23"/>
    </row>
    <row r="881" spans="3:4" x14ac:dyDescent="0.2">
      <c r="C881" s="23"/>
      <c r="D881" s="23"/>
    </row>
    <row r="882" spans="3:4" x14ac:dyDescent="0.2">
      <c r="C882" s="23"/>
      <c r="D882" s="23"/>
    </row>
    <row r="883" spans="3:4" x14ac:dyDescent="0.2">
      <c r="C883" s="23"/>
      <c r="D883" s="23"/>
    </row>
    <row r="884" spans="3:4" x14ac:dyDescent="0.2">
      <c r="C884" s="23"/>
      <c r="D884" s="23"/>
    </row>
    <row r="885" spans="3:4" x14ac:dyDescent="0.2">
      <c r="C885" s="23"/>
      <c r="D885" s="23"/>
    </row>
    <row r="886" spans="3:4" x14ac:dyDescent="0.2">
      <c r="C886" s="23"/>
      <c r="D886" s="23"/>
    </row>
    <row r="887" spans="3:4" x14ac:dyDescent="0.2">
      <c r="C887" s="23"/>
      <c r="D887" s="23"/>
    </row>
    <row r="888" spans="3:4" x14ac:dyDescent="0.2">
      <c r="C888" s="23"/>
      <c r="D888" s="23"/>
    </row>
    <row r="889" spans="3:4" x14ac:dyDescent="0.2">
      <c r="C889" s="23"/>
      <c r="D889" s="23"/>
    </row>
    <row r="890" spans="3:4" x14ac:dyDescent="0.2">
      <c r="C890" s="23"/>
      <c r="D890" s="23"/>
    </row>
    <row r="891" spans="3:4" x14ac:dyDescent="0.2">
      <c r="C891" s="23"/>
      <c r="D891" s="23"/>
    </row>
    <row r="892" spans="3:4" x14ac:dyDescent="0.2">
      <c r="C892" s="23"/>
      <c r="D892" s="23"/>
    </row>
    <row r="893" spans="3:4" x14ac:dyDescent="0.2">
      <c r="C893" s="23"/>
      <c r="D893" s="23"/>
    </row>
    <row r="894" spans="3:4" x14ac:dyDescent="0.2">
      <c r="C894" s="23"/>
      <c r="D894" s="23"/>
    </row>
    <row r="895" spans="3:4" x14ac:dyDescent="0.2">
      <c r="C895" s="23"/>
      <c r="D895" s="23"/>
    </row>
    <row r="896" spans="3:4" x14ac:dyDescent="0.2">
      <c r="C896" s="23"/>
      <c r="D896" s="23"/>
    </row>
    <row r="897" spans="3:4" x14ac:dyDescent="0.2">
      <c r="C897" s="23"/>
      <c r="D897" s="23"/>
    </row>
    <row r="898" spans="3:4" x14ac:dyDescent="0.2">
      <c r="C898" s="23"/>
      <c r="D898" s="23"/>
    </row>
    <row r="899" spans="3:4" x14ac:dyDescent="0.2">
      <c r="C899" s="23"/>
      <c r="D899" s="23"/>
    </row>
    <row r="900" spans="3:4" x14ac:dyDescent="0.2">
      <c r="C900" s="23"/>
      <c r="D900" s="23"/>
    </row>
    <row r="901" spans="3:4" x14ac:dyDescent="0.2">
      <c r="C901" s="23"/>
      <c r="D901" s="23"/>
    </row>
    <row r="902" spans="3:4" x14ac:dyDescent="0.2">
      <c r="C902" s="23"/>
      <c r="D902" s="23"/>
    </row>
    <row r="903" spans="3:4" x14ac:dyDescent="0.2">
      <c r="C903" s="23"/>
      <c r="D903" s="23"/>
    </row>
    <row r="904" spans="3:4" x14ac:dyDescent="0.2">
      <c r="C904" s="23"/>
      <c r="D904" s="23"/>
    </row>
    <row r="905" spans="3:4" x14ac:dyDescent="0.2">
      <c r="C905" s="23"/>
      <c r="D905" s="23"/>
    </row>
    <row r="906" spans="3:4" x14ac:dyDescent="0.2">
      <c r="C906" s="23"/>
      <c r="D906" s="23"/>
    </row>
    <row r="907" spans="3:4" x14ac:dyDescent="0.2">
      <c r="C907" s="23"/>
      <c r="D907" s="23"/>
    </row>
    <row r="908" spans="3:4" x14ac:dyDescent="0.2">
      <c r="C908" s="23"/>
      <c r="D908" s="23"/>
    </row>
    <row r="909" spans="3:4" x14ac:dyDescent="0.2">
      <c r="C909" s="23"/>
      <c r="D909" s="23"/>
    </row>
    <row r="910" spans="3:4" x14ac:dyDescent="0.2">
      <c r="C910" s="23"/>
      <c r="D910" s="23"/>
    </row>
    <row r="911" spans="3:4" x14ac:dyDescent="0.2">
      <c r="C911" s="23"/>
      <c r="D911" s="23"/>
    </row>
    <row r="912" spans="3:4" x14ac:dyDescent="0.2">
      <c r="C912" s="23"/>
      <c r="D912" s="23"/>
    </row>
    <row r="913" spans="3:4" x14ac:dyDescent="0.2">
      <c r="C913" s="23"/>
      <c r="D913" s="23"/>
    </row>
    <row r="914" spans="3:4" x14ac:dyDescent="0.2">
      <c r="C914" s="23"/>
      <c r="D914" s="23"/>
    </row>
    <row r="915" spans="3:4" x14ac:dyDescent="0.2">
      <c r="C915" s="23"/>
      <c r="D915" s="23"/>
    </row>
    <row r="916" spans="3:4" x14ac:dyDescent="0.2">
      <c r="C916" s="23"/>
      <c r="D916" s="23"/>
    </row>
    <row r="917" spans="3:4" x14ac:dyDescent="0.2">
      <c r="C917" s="23"/>
      <c r="D917" s="23"/>
    </row>
    <row r="918" spans="3:4" x14ac:dyDescent="0.2">
      <c r="C918" s="23"/>
      <c r="D918" s="23"/>
    </row>
    <row r="919" spans="3:4" x14ac:dyDescent="0.2">
      <c r="C919" s="23"/>
      <c r="D919" s="23"/>
    </row>
    <row r="920" spans="3:4" x14ac:dyDescent="0.2">
      <c r="C920" s="23"/>
      <c r="D920" s="23"/>
    </row>
    <row r="921" spans="3:4" x14ac:dyDescent="0.2">
      <c r="C921" s="23"/>
      <c r="D921" s="23"/>
    </row>
    <row r="922" spans="3:4" x14ac:dyDescent="0.2">
      <c r="C922" s="23"/>
      <c r="D922" s="23"/>
    </row>
    <row r="923" spans="3:4" x14ac:dyDescent="0.2">
      <c r="C923" s="23"/>
      <c r="D923" s="23"/>
    </row>
    <row r="924" spans="3:4" x14ac:dyDescent="0.2">
      <c r="C924" s="23"/>
      <c r="D924" s="23"/>
    </row>
    <row r="925" spans="3:4" x14ac:dyDescent="0.2">
      <c r="C925" s="23"/>
      <c r="D925" s="23"/>
    </row>
    <row r="926" spans="3:4" x14ac:dyDescent="0.2">
      <c r="C926" s="23"/>
      <c r="D926" s="23"/>
    </row>
    <row r="927" spans="3:4" x14ac:dyDescent="0.2">
      <c r="C927" s="23"/>
      <c r="D927" s="23"/>
    </row>
    <row r="928" spans="3:4" x14ac:dyDescent="0.2">
      <c r="C928" s="23"/>
      <c r="D928" s="23"/>
    </row>
    <row r="929" spans="3:4" x14ac:dyDescent="0.2">
      <c r="C929" s="23"/>
      <c r="D929" s="23"/>
    </row>
    <row r="930" spans="3:4" x14ac:dyDescent="0.2">
      <c r="C930" s="23"/>
      <c r="D930" s="23"/>
    </row>
    <row r="931" spans="3:4" x14ac:dyDescent="0.2">
      <c r="C931" s="23"/>
      <c r="D931" s="23"/>
    </row>
    <row r="932" spans="3:4" x14ac:dyDescent="0.2">
      <c r="C932" s="23"/>
      <c r="D932" s="23"/>
    </row>
    <row r="933" spans="3:4" x14ac:dyDescent="0.2">
      <c r="C933" s="23"/>
      <c r="D933" s="23"/>
    </row>
    <row r="934" spans="3:4" x14ac:dyDescent="0.2">
      <c r="C934" s="23"/>
      <c r="D934" s="23"/>
    </row>
    <row r="935" spans="3:4" x14ac:dyDescent="0.2">
      <c r="C935" s="23"/>
      <c r="D935" s="23"/>
    </row>
    <row r="936" spans="3:4" x14ac:dyDescent="0.2">
      <c r="C936" s="23"/>
      <c r="D936" s="23"/>
    </row>
    <row r="937" spans="3:4" x14ac:dyDescent="0.2">
      <c r="C937" s="23"/>
      <c r="D937" s="23"/>
    </row>
    <row r="938" spans="3:4" x14ac:dyDescent="0.2">
      <c r="C938" s="23"/>
      <c r="D938" s="23"/>
    </row>
    <row r="939" spans="3:4" x14ac:dyDescent="0.2">
      <c r="C939" s="23"/>
      <c r="D939" s="23"/>
    </row>
    <row r="940" spans="3:4" x14ac:dyDescent="0.2">
      <c r="C940" s="23"/>
      <c r="D940" s="23"/>
    </row>
    <row r="941" spans="3:4" x14ac:dyDescent="0.2">
      <c r="C941" s="23"/>
      <c r="D941" s="23"/>
    </row>
    <row r="942" spans="3:4" x14ac:dyDescent="0.2">
      <c r="C942" s="23"/>
      <c r="D942" s="23"/>
    </row>
    <row r="943" spans="3:4" x14ac:dyDescent="0.2">
      <c r="C943" s="23"/>
      <c r="D943" s="23"/>
    </row>
    <row r="944" spans="3:4" x14ac:dyDescent="0.2">
      <c r="C944" s="23"/>
      <c r="D944" s="23"/>
    </row>
    <row r="945" spans="3:4" x14ac:dyDescent="0.2">
      <c r="C945" s="23"/>
      <c r="D945" s="23"/>
    </row>
    <row r="946" spans="3:4" x14ac:dyDescent="0.2">
      <c r="C946" s="23"/>
      <c r="D946" s="23"/>
    </row>
    <row r="947" spans="3:4" x14ac:dyDescent="0.2">
      <c r="C947" s="23"/>
      <c r="D947" s="23"/>
    </row>
    <row r="948" spans="3:4" x14ac:dyDescent="0.2">
      <c r="C948" s="23"/>
      <c r="D948" s="23"/>
    </row>
    <row r="949" spans="3:4" x14ac:dyDescent="0.2">
      <c r="C949" s="23"/>
      <c r="D949" s="23"/>
    </row>
    <row r="950" spans="3:4" x14ac:dyDescent="0.2">
      <c r="C950" s="23"/>
      <c r="D950" s="23"/>
    </row>
    <row r="951" spans="3:4" x14ac:dyDescent="0.2">
      <c r="C951" s="23"/>
      <c r="D951" s="23"/>
    </row>
    <row r="952" spans="3:4" x14ac:dyDescent="0.2">
      <c r="C952" s="23"/>
      <c r="D952" s="23"/>
    </row>
    <row r="953" spans="3:4" x14ac:dyDescent="0.2">
      <c r="C953" s="23"/>
      <c r="D953" s="23"/>
    </row>
    <row r="954" spans="3:4" x14ac:dyDescent="0.2">
      <c r="C954" s="23"/>
      <c r="D954" s="23"/>
    </row>
    <row r="955" spans="3:4" x14ac:dyDescent="0.2">
      <c r="C955" s="23"/>
      <c r="D955" s="23"/>
    </row>
    <row r="956" spans="3:4" x14ac:dyDescent="0.2">
      <c r="C956" s="23"/>
      <c r="D956" s="23"/>
    </row>
    <row r="957" spans="3:4" x14ac:dyDescent="0.2">
      <c r="C957" s="23"/>
      <c r="D957" s="23"/>
    </row>
    <row r="958" spans="3:4" x14ac:dyDescent="0.2">
      <c r="C958" s="23"/>
      <c r="D958" s="23"/>
    </row>
    <row r="959" spans="3:4" x14ac:dyDescent="0.2">
      <c r="C959" s="23"/>
      <c r="D959" s="23"/>
    </row>
    <row r="960" spans="3:4" x14ac:dyDescent="0.2">
      <c r="C960" s="23"/>
      <c r="D960" s="23"/>
    </row>
    <row r="961" spans="3:4" x14ac:dyDescent="0.2">
      <c r="C961" s="23"/>
      <c r="D961" s="23"/>
    </row>
    <row r="962" spans="3:4" x14ac:dyDescent="0.2">
      <c r="C962" s="23"/>
      <c r="D962" s="23"/>
    </row>
    <row r="963" spans="3:4" x14ac:dyDescent="0.2">
      <c r="C963" s="23"/>
      <c r="D963" s="23"/>
    </row>
    <row r="964" spans="3:4" x14ac:dyDescent="0.2">
      <c r="C964" s="23"/>
      <c r="D964" s="23"/>
    </row>
    <row r="965" spans="3:4" x14ac:dyDescent="0.2">
      <c r="C965" s="23"/>
      <c r="D965" s="23"/>
    </row>
    <row r="966" spans="3:4" x14ac:dyDescent="0.2">
      <c r="C966" s="23"/>
      <c r="D966" s="23"/>
    </row>
    <row r="967" spans="3:4" x14ac:dyDescent="0.2">
      <c r="C967" s="23"/>
      <c r="D967" s="23"/>
    </row>
    <row r="968" spans="3:4" x14ac:dyDescent="0.2">
      <c r="C968" s="23"/>
      <c r="D968" s="23"/>
    </row>
    <row r="969" spans="3:4" x14ac:dyDescent="0.2">
      <c r="C969" s="23"/>
      <c r="D969" s="23"/>
    </row>
    <row r="970" spans="3:4" x14ac:dyDescent="0.2">
      <c r="C970" s="23"/>
      <c r="D970" s="23"/>
    </row>
    <row r="971" spans="3:4" x14ac:dyDescent="0.2">
      <c r="C971" s="23"/>
      <c r="D971" s="23"/>
    </row>
    <row r="972" spans="3:4" x14ac:dyDescent="0.2">
      <c r="C972" s="23"/>
      <c r="D972" s="23"/>
    </row>
    <row r="973" spans="3:4" x14ac:dyDescent="0.2">
      <c r="C973" s="23"/>
      <c r="D973" s="23"/>
    </row>
    <row r="974" spans="3:4" x14ac:dyDescent="0.2">
      <c r="C974" s="23"/>
      <c r="D974" s="23"/>
    </row>
    <row r="975" spans="3:4" x14ac:dyDescent="0.2">
      <c r="C975" s="23"/>
      <c r="D975" s="23"/>
    </row>
    <row r="976" spans="3:4" x14ac:dyDescent="0.2">
      <c r="C976" s="23"/>
      <c r="D976" s="23"/>
    </row>
    <row r="977" spans="3:4" x14ac:dyDescent="0.2">
      <c r="C977" s="23"/>
      <c r="D977" s="23"/>
    </row>
    <row r="978" spans="3:4" x14ac:dyDescent="0.2">
      <c r="C978" s="23"/>
      <c r="D978" s="23"/>
    </row>
    <row r="979" spans="3:4" x14ac:dyDescent="0.2">
      <c r="C979" s="23"/>
      <c r="D979" s="23"/>
    </row>
    <row r="980" spans="3:4" x14ac:dyDescent="0.2">
      <c r="C980" s="23"/>
      <c r="D980" s="23"/>
    </row>
    <row r="981" spans="3:4" x14ac:dyDescent="0.2">
      <c r="C981" s="23"/>
      <c r="D981" s="23"/>
    </row>
    <row r="982" spans="3:4" x14ac:dyDescent="0.2">
      <c r="C982" s="23"/>
      <c r="D982" s="23"/>
    </row>
    <row r="983" spans="3:4" x14ac:dyDescent="0.2">
      <c r="C983" s="23"/>
      <c r="D983" s="23"/>
    </row>
    <row r="984" spans="3:4" x14ac:dyDescent="0.2">
      <c r="C984" s="23"/>
      <c r="D984" s="23"/>
    </row>
    <row r="985" spans="3:4" x14ac:dyDescent="0.2">
      <c r="C985" s="23"/>
      <c r="D985" s="23"/>
    </row>
    <row r="986" spans="3:4" x14ac:dyDescent="0.2">
      <c r="C986" s="23"/>
      <c r="D986" s="23"/>
    </row>
    <row r="987" spans="3:4" x14ac:dyDescent="0.2">
      <c r="C987" s="23"/>
      <c r="D987" s="23"/>
    </row>
    <row r="988" spans="3:4" x14ac:dyDescent="0.2">
      <c r="C988" s="23"/>
      <c r="D988" s="23"/>
    </row>
    <row r="989" spans="3:4" x14ac:dyDescent="0.2">
      <c r="C989" s="23"/>
      <c r="D989" s="23"/>
    </row>
    <row r="990" spans="3:4" x14ac:dyDescent="0.2">
      <c r="C990" s="23"/>
      <c r="D990" s="23"/>
    </row>
    <row r="991" spans="3:4" x14ac:dyDescent="0.2">
      <c r="C991" s="23"/>
      <c r="D991" s="23"/>
    </row>
    <row r="992" spans="3:4" x14ac:dyDescent="0.2">
      <c r="C992" s="23"/>
      <c r="D992" s="23"/>
    </row>
    <row r="993" spans="3:4" x14ac:dyDescent="0.2">
      <c r="C993" s="23"/>
      <c r="D993" s="23"/>
    </row>
    <row r="994" spans="3:4" x14ac:dyDescent="0.2">
      <c r="C994" s="23"/>
      <c r="D994" s="23"/>
    </row>
    <row r="995" spans="3:4" x14ac:dyDescent="0.2">
      <c r="C995" s="23"/>
      <c r="D995" s="23"/>
    </row>
    <row r="996" spans="3:4" x14ac:dyDescent="0.2">
      <c r="C996" s="23"/>
      <c r="D996" s="23"/>
    </row>
    <row r="997" spans="3:4" x14ac:dyDescent="0.2">
      <c r="C997" s="23"/>
      <c r="D997" s="23"/>
    </row>
    <row r="998" spans="3:4" x14ac:dyDescent="0.2">
      <c r="C998" s="23"/>
      <c r="D998" s="23"/>
    </row>
    <row r="999" spans="3:4" x14ac:dyDescent="0.2">
      <c r="C999" s="23"/>
      <c r="D999" s="23"/>
    </row>
    <row r="1000" spans="3:4" x14ac:dyDescent="0.2">
      <c r="C1000" s="23"/>
      <c r="D1000" s="23"/>
    </row>
    <row r="1001" spans="3:4" x14ac:dyDescent="0.2">
      <c r="C1001" s="23"/>
      <c r="D1001" s="23"/>
    </row>
    <row r="1002" spans="3:4" x14ac:dyDescent="0.2">
      <c r="C1002" s="23"/>
      <c r="D1002" s="23"/>
    </row>
    <row r="1003" spans="3:4" x14ac:dyDescent="0.2">
      <c r="C1003" s="23"/>
      <c r="D1003" s="23"/>
    </row>
    <row r="1004" spans="3:4" x14ac:dyDescent="0.2">
      <c r="C1004" s="23"/>
      <c r="D1004" s="23"/>
    </row>
    <row r="1005" spans="3:4" x14ac:dyDescent="0.2">
      <c r="C1005" s="23"/>
      <c r="D1005" s="23"/>
    </row>
    <row r="1006" spans="3:4" x14ac:dyDescent="0.2">
      <c r="C1006" s="23"/>
      <c r="D1006" s="23"/>
    </row>
    <row r="1007" spans="3:4" x14ac:dyDescent="0.2">
      <c r="C1007" s="23"/>
      <c r="D1007" s="23"/>
    </row>
    <row r="1008" spans="3:4" x14ac:dyDescent="0.2">
      <c r="C1008" s="23"/>
      <c r="D1008" s="23"/>
    </row>
    <row r="1009" spans="3:4" x14ac:dyDescent="0.2">
      <c r="C1009" s="23"/>
      <c r="D1009" s="23"/>
    </row>
    <row r="1010" spans="3:4" x14ac:dyDescent="0.2">
      <c r="C1010" s="23"/>
      <c r="D1010" s="23"/>
    </row>
    <row r="1011" spans="3:4" x14ac:dyDescent="0.2">
      <c r="C1011" s="23"/>
      <c r="D1011" s="23"/>
    </row>
    <row r="1012" spans="3:4" x14ac:dyDescent="0.2">
      <c r="C1012" s="23"/>
      <c r="D1012" s="23"/>
    </row>
    <row r="1013" spans="3:4" x14ac:dyDescent="0.2">
      <c r="C1013" s="23"/>
      <c r="D1013" s="23"/>
    </row>
    <row r="1014" spans="3:4" x14ac:dyDescent="0.2">
      <c r="C1014" s="23"/>
      <c r="D1014" s="23"/>
    </row>
    <row r="1015" spans="3:4" x14ac:dyDescent="0.2">
      <c r="C1015" s="23"/>
      <c r="D1015" s="23"/>
    </row>
    <row r="1016" spans="3:4" x14ac:dyDescent="0.2">
      <c r="C1016" s="23"/>
      <c r="D1016" s="23"/>
    </row>
    <row r="1017" spans="3:4" x14ac:dyDescent="0.2">
      <c r="C1017" s="23"/>
      <c r="D1017" s="23"/>
    </row>
    <row r="1018" spans="3:4" x14ac:dyDescent="0.2">
      <c r="C1018" s="23"/>
      <c r="D1018" s="23"/>
    </row>
    <row r="1019" spans="3:4" x14ac:dyDescent="0.2">
      <c r="C1019" s="23"/>
      <c r="D1019" s="23"/>
    </row>
    <row r="1020" spans="3:4" x14ac:dyDescent="0.2">
      <c r="C1020" s="23"/>
      <c r="D1020" s="23"/>
    </row>
    <row r="1021" spans="3:4" x14ac:dyDescent="0.2">
      <c r="C1021" s="23"/>
      <c r="D1021" s="23"/>
    </row>
    <row r="1022" spans="3:4" x14ac:dyDescent="0.2">
      <c r="C1022" s="23"/>
      <c r="D1022" s="23"/>
    </row>
    <row r="1023" spans="3:4" x14ac:dyDescent="0.2">
      <c r="C1023" s="23"/>
      <c r="D1023" s="23"/>
    </row>
    <row r="1024" spans="3:4" x14ac:dyDescent="0.2">
      <c r="C1024" s="23"/>
      <c r="D1024" s="23"/>
    </row>
    <row r="1025" spans="3:4" x14ac:dyDescent="0.2">
      <c r="C1025" s="23"/>
      <c r="D1025" s="23"/>
    </row>
    <row r="1026" spans="3:4" x14ac:dyDescent="0.2">
      <c r="C1026" s="23"/>
      <c r="D1026" s="23"/>
    </row>
    <row r="1027" spans="3:4" x14ac:dyDescent="0.2">
      <c r="C1027" s="23"/>
      <c r="D1027" s="23"/>
    </row>
    <row r="1028" spans="3:4" x14ac:dyDescent="0.2">
      <c r="C1028" s="23"/>
      <c r="D1028" s="23"/>
    </row>
    <row r="1029" spans="3:4" x14ac:dyDescent="0.2">
      <c r="C1029" s="23"/>
      <c r="D1029" s="23"/>
    </row>
    <row r="1030" spans="3:4" x14ac:dyDescent="0.2">
      <c r="C1030" s="23"/>
      <c r="D1030" s="23"/>
    </row>
    <row r="1031" spans="3:4" x14ac:dyDescent="0.2">
      <c r="C1031" s="23"/>
      <c r="D1031" s="23"/>
    </row>
    <row r="1032" spans="3:4" x14ac:dyDescent="0.2">
      <c r="C1032" s="23"/>
      <c r="D1032" s="23"/>
    </row>
    <row r="1033" spans="3:4" x14ac:dyDescent="0.2">
      <c r="C1033" s="23"/>
      <c r="D1033" s="23"/>
    </row>
    <row r="1034" spans="3:4" x14ac:dyDescent="0.2">
      <c r="C1034" s="23"/>
      <c r="D1034" s="23"/>
    </row>
    <row r="1035" spans="3:4" x14ac:dyDescent="0.2">
      <c r="C1035" s="23"/>
      <c r="D1035" s="23"/>
    </row>
    <row r="1036" spans="3:4" x14ac:dyDescent="0.2">
      <c r="C1036" s="23"/>
      <c r="D1036" s="23"/>
    </row>
    <row r="1037" spans="3:4" x14ac:dyDescent="0.2">
      <c r="C1037" s="23"/>
      <c r="D1037" s="23"/>
    </row>
    <row r="1038" spans="3:4" x14ac:dyDescent="0.2">
      <c r="C1038" s="23"/>
      <c r="D1038" s="23"/>
    </row>
    <row r="1039" spans="3:4" x14ac:dyDescent="0.2">
      <c r="C1039" s="23"/>
      <c r="D1039" s="23"/>
    </row>
    <row r="1040" spans="3:4" x14ac:dyDescent="0.2">
      <c r="C1040" s="23"/>
      <c r="D1040" s="23"/>
    </row>
    <row r="1041" spans="3:4" x14ac:dyDescent="0.2">
      <c r="C1041" s="23"/>
      <c r="D1041" s="23"/>
    </row>
    <row r="1042" spans="3:4" x14ac:dyDescent="0.2">
      <c r="C1042" s="23"/>
      <c r="D1042" s="23"/>
    </row>
    <row r="1043" spans="3:4" x14ac:dyDescent="0.2">
      <c r="C1043" s="23"/>
      <c r="D1043" s="23"/>
    </row>
    <row r="1044" spans="3:4" x14ac:dyDescent="0.2">
      <c r="C1044" s="23"/>
      <c r="D1044" s="23"/>
    </row>
    <row r="1045" spans="3:4" x14ac:dyDescent="0.2">
      <c r="C1045" s="23"/>
      <c r="D1045" s="23"/>
    </row>
    <row r="1046" spans="3:4" x14ac:dyDescent="0.2">
      <c r="C1046" s="23"/>
      <c r="D1046" s="23"/>
    </row>
    <row r="1047" spans="3:4" x14ac:dyDescent="0.2">
      <c r="C1047" s="23"/>
      <c r="D1047" s="23"/>
    </row>
    <row r="1048" spans="3:4" x14ac:dyDescent="0.2">
      <c r="C1048" s="23"/>
      <c r="D1048" s="23"/>
    </row>
    <row r="1049" spans="3:4" x14ac:dyDescent="0.2">
      <c r="C1049" s="23"/>
      <c r="D1049" s="23"/>
    </row>
    <row r="1050" spans="3:4" x14ac:dyDescent="0.2">
      <c r="C1050" s="23"/>
      <c r="D1050" s="23"/>
    </row>
    <row r="1051" spans="3:4" x14ac:dyDescent="0.2">
      <c r="C1051" s="23"/>
      <c r="D1051" s="23"/>
    </row>
    <row r="1052" spans="3:4" x14ac:dyDescent="0.2">
      <c r="C1052" s="23"/>
      <c r="D1052" s="23"/>
    </row>
    <row r="1053" spans="3:4" x14ac:dyDescent="0.2">
      <c r="C1053" s="23"/>
      <c r="D1053" s="23"/>
    </row>
    <row r="1054" spans="3:4" x14ac:dyDescent="0.2">
      <c r="C1054" s="23"/>
      <c r="D1054" s="23"/>
    </row>
    <row r="1055" spans="3:4" x14ac:dyDescent="0.2">
      <c r="C1055" s="23"/>
      <c r="D1055" s="23"/>
    </row>
    <row r="1056" spans="3:4" x14ac:dyDescent="0.2">
      <c r="C1056" s="23"/>
      <c r="D1056" s="23"/>
    </row>
    <row r="1057" spans="3:4" x14ac:dyDescent="0.2">
      <c r="C1057" s="23"/>
      <c r="D1057" s="23"/>
    </row>
    <row r="1058" spans="3:4" x14ac:dyDescent="0.2">
      <c r="C1058" s="23"/>
      <c r="D1058" s="23"/>
    </row>
    <row r="1059" spans="3:4" x14ac:dyDescent="0.2">
      <c r="C1059" s="23"/>
      <c r="D1059" s="23"/>
    </row>
    <row r="1060" spans="3:4" x14ac:dyDescent="0.2">
      <c r="C1060" s="23"/>
      <c r="D1060" s="23"/>
    </row>
    <row r="1061" spans="3:4" x14ac:dyDescent="0.2">
      <c r="C1061" s="23"/>
      <c r="D1061" s="23"/>
    </row>
    <row r="1062" spans="3:4" x14ac:dyDescent="0.2">
      <c r="C1062" s="23"/>
      <c r="D1062" s="23"/>
    </row>
    <row r="1063" spans="3:4" x14ac:dyDescent="0.2">
      <c r="C1063" s="23"/>
      <c r="D1063" s="23"/>
    </row>
    <row r="1064" spans="3:4" x14ac:dyDescent="0.2">
      <c r="C1064" s="23"/>
      <c r="D1064" s="23"/>
    </row>
    <row r="1065" spans="3:4" x14ac:dyDescent="0.2">
      <c r="C1065" s="23"/>
      <c r="D1065" s="23"/>
    </row>
    <row r="1066" spans="3:4" x14ac:dyDescent="0.2">
      <c r="C1066" s="23"/>
      <c r="D1066" s="23"/>
    </row>
    <row r="1067" spans="3:4" x14ac:dyDescent="0.2">
      <c r="C1067" s="23"/>
      <c r="D1067" s="23"/>
    </row>
    <row r="1068" spans="3:4" x14ac:dyDescent="0.2">
      <c r="C1068" s="23"/>
      <c r="D1068" s="23"/>
    </row>
    <row r="1069" spans="3:4" x14ac:dyDescent="0.2">
      <c r="C1069" s="23"/>
      <c r="D1069" s="23"/>
    </row>
    <row r="1070" spans="3:4" x14ac:dyDescent="0.2">
      <c r="C1070" s="23"/>
      <c r="D1070" s="23"/>
    </row>
    <row r="1071" spans="3:4" x14ac:dyDescent="0.2">
      <c r="C1071" s="23"/>
      <c r="D1071" s="23"/>
    </row>
    <row r="1072" spans="3:4" x14ac:dyDescent="0.2">
      <c r="C1072" s="23"/>
      <c r="D1072" s="23"/>
    </row>
    <row r="1073" spans="3:4" x14ac:dyDescent="0.2">
      <c r="C1073" s="23"/>
      <c r="D1073" s="23"/>
    </row>
    <row r="1074" spans="3:4" x14ac:dyDescent="0.2">
      <c r="C1074" s="23"/>
      <c r="D1074" s="23"/>
    </row>
    <row r="1075" spans="3:4" x14ac:dyDescent="0.2">
      <c r="C1075" s="23"/>
      <c r="D1075" s="23"/>
    </row>
    <row r="1076" spans="3:4" x14ac:dyDescent="0.2">
      <c r="C1076" s="23"/>
      <c r="D1076" s="23"/>
    </row>
    <row r="1077" spans="3:4" x14ac:dyDescent="0.2">
      <c r="C1077" s="23"/>
      <c r="D1077" s="23"/>
    </row>
    <row r="1078" spans="3:4" x14ac:dyDescent="0.2">
      <c r="C1078" s="23"/>
      <c r="D1078" s="23"/>
    </row>
    <row r="1079" spans="3:4" x14ac:dyDescent="0.2">
      <c r="C1079" s="23"/>
      <c r="D1079" s="23"/>
    </row>
    <row r="1080" spans="3:4" x14ac:dyDescent="0.2">
      <c r="C1080" s="23"/>
      <c r="D1080" s="23"/>
    </row>
    <row r="1081" spans="3:4" x14ac:dyDescent="0.2">
      <c r="C1081" s="23"/>
      <c r="D1081" s="23"/>
    </row>
    <row r="1082" spans="3:4" x14ac:dyDescent="0.2">
      <c r="C1082" s="23"/>
      <c r="D1082" s="23"/>
    </row>
    <row r="1083" spans="3:4" x14ac:dyDescent="0.2">
      <c r="C1083" s="23"/>
      <c r="D1083" s="23"/>
    </row>
    <row r="1084" spans="3:4" x14ac:dyDescent="0.2">
      <c r="C1084" s="23"/>
      <c r="D1084" s="23"/>
    </row>
    <row r="1085" spans="3:4" x14ac:dyDescent="0.2">
      <c r="C1085" s="23"/>
      <c r="D1085" s="23"/>
    </row>
    <row r="1086" spans="3:4" x14ac:dyDescent="0.2">
      <c r="C1086" s="23"/>
      <c r="D1086" s="23"/>
    </row>
    <row r="1087" spans="3:4" x14ac:dyDescent="0.2">
      <c r="C1087" s="23"/>
      <c r="D1087" s="23"/>
    </row>
    <row r="1088" spans="3:4" x14ac:dyDescent="0.2">
      <c r="C1088" s="23"/>
      <c r="D1088" s="23"/>
    </row>
    <row r="1089" spans="3:4" x14ac:dyDescent="0.2">
      <c r="C1089" s="23"/>
      <c r="D1089" s="23"/>
    </row>
    <row r="1090" spans="3:4" x14ac:dyDescent="0.2">
      <c r="C1090" s="23"/>
      <c r="D1090" s="23"/>
    </row>
    <row r="1091" spans="3:4" x14ac:dyDescent="0.2">
      <c r="C1091" s="23"/>
      <c r="D1091" s="23"/>
    </row>
    <row r="1092" spans="3:4" x14ac:dyDescent="0.2">
      <c r="C1092" s="23"/>
      <c r="D1092" s="23"/>
    </row>
    <row r="1093" spans="3:4" x14ac:dyDescent="0.2">
      <c r="C1093" s="23"/>
      <c r="D1093" s="23"/>
    </row>
    <row r="1094" spans="3:4" x14ac:dyDescent="0.2">
      <c r="C1094" s="23"/>
      <c r="D1094" s="23"/>
    </row>
    <row r="1095" spans="3:4" x14ac:dyDescent="0.2">
      <c r="C1095" s="23"/>
      <c r="D1095" s="23"/>
    </row>
    <row r="1096" spans="3:4" x14ac:dyDescent="0.2">
      <c r="C1096" s="23"/>
      <c r="D1096" s="23"/>
    </row>
    <row r="1097" spans="3:4" x14ac:dyDescent="0.2">
      <c r="C1097" s="23"/>
      <c r="D1097" s="23"/>
    </row>
    <row r="1098" spans="3:4" x14ac:dyDescent="0.2">
      <c r="C1098" s="23"/>
      <c r="D1098" s="23"/>
    </row>
    <row r="1099" spans="3:4" x14ac:dyDescent="0.2">
      <c r="C1099" s="23"/>
      <c r="D1099" s="23"/>
    </row>
    <row r="1100" spans="3:4" x14ac:dyDescent="0.2">
      <c r="C1100" s="23"/>
      <c r="D1100" s="23"/>
    </row>
    <row r="1101" spans="3:4" x14ac:dyDescent="0.2">
      <c r="C1101" s="23"/>
      <c r="D1101" s="23"/>
    </row>
    <row r="1102" spans="3:4" x14ac:dyDescent="0.2">
      <c r="C1102" s="23"/>
      <c r="D1102" s="23"/>
    </row>
    <row r="1103" spans="3:4" x14ac:dyDescent="0.2">
      <c r="C1103" s="23"/>
      <c r="D1103" s="23"/>
    </row>
    <row r="1104" spans="3:4" x14ac:dyDescent="0.2">
      <c r="C1104" s="23"/>
      <c r="D1104" s="23"/>
    </row>
    <row r="1105" spans="3:4" x14ac:dyDescent="0.2">
      <c r="C1105" s="23"/>
      <c r="D1105" s="23"/>
    </row>
    <row r="1106" spans="3:4" x14ac:dyDescent="0.2">
      <c r="C1106" s="23"/>
      <c r="D1106" s="23"/>
    </row>
    <row r="1107" spans="3:4" x14ac:dyDescent="0.2">
      <c r="C1107" s="23"/>
      <c r="D1107" s="23"/>
    </row>
    <row r="1108" spans="3:4" x14ac:dyDescent="0.2">
      <c r="C1108" s="23"/>
      <c r="D1108" s="23"/>
    </row>
    <row r="1109" spans="3:4" x14ac:dyDescent="0.2">
      <c r="C1109" s="23"/>
      <c r="D1109" s="23"/>
    </row>
    <row r="1110" spans="3:4" x14ac:dyDescent="0.2">
      <c r="C1110" s="23"/>
      <c r="D1110" s="23"/>
    </row>
    <row r="1111" spans="3:4" x14ac:dyDescent="0.2">
      <c r="C1111" s="23"/>
      <c r="D1111" s="23"/>
    </row>
    <row r="1112" spans="3:4" x14ac:dyDescent="0.2">
      <c r="C1112" s="23"/>
      <c r="D1112" s="23"/>
    </row>
    <row r="1113" spans="3:4" x14ac:dyDescent="0.2">
      <c r="C1113" s="23"/>
      <c r="D1113" s="23"/>
    </row>
    <row r="1114" spans="3:4" x14ac:dyDescent="0.2">
      <c r="C1114" s="23"/>
      <c r="D1114" s="23"/>
    </row>
    <row r="1115" spans="3:4" x14ac:dyDescent="0.2">
      <c r="C1115" s="23"/>
      <c r="D1115" s="23"/>
    </row>
    <row r="1116" spans="3:4" x14ac:dyDescent="0.2">
      <c r="C1116" s="23"/>
      <c r="D1116" s="23"/>
    </row>
    <row r="1117" spans="3:4" x14ac:dyDescent="0.2">
      <c r="C1117" s="23"/>
      <c r="D1117" s="23"/>
    </row>
    <row r="1118" spans="3:4" x14ac:dyDescent="0.2">
      <c r="C1118" s="23"/>
      <c r="D1118" s="23"/>
    </row>
    <row r="1119" spans="3:4" x14ac:dyDescent="0.2">
      <c r="C1119" s="23"/>
      <c r="D1119" s="23"/>
    </row>
    <row r="1120" spans="3:4" x14ac:dyDescent="0.2">
      <c r="C1120" s="23"/>
      <c r="D1120" s="23"/>
    </row>
    <row r="1121" spans="3:4" x14ac:dyDescent="0.2">
      <c r="C1121" s="23"/>
      <c r="D1121" s="23"/>
    </row>
    <row r="1122" spans="3:4" x14ac:dyDescent="0.2">
      <c r="C1122" s="23"/>
      <c r="D1122" s="23"/>
    </row>
    <row r="1123" spans="3:4" x14ac:dyDescent="0.2">
      <c r="C1123" s="23"/>
      <c r="D1123" s="23"/>
    </row>
    <row r="1124" spans="3:4" x14ac:dyDescent="0.2">
      <c r="C1124" s="23"/>
      <c r="D1124" s="23"/>
    </row>
    <row r="1125" spans="3:4" x14ac:dyDescent="0.2">
      <c r="C1125" s="23"/>
      <c r="D1125" s="23"/>
    </row>
    <row r="1126" spans="3:4" x14ac:dyDescent="0.2">
      <c r="C1126" s="23"/>
      <c r="D1126" s="23"/>
    </row>
    <row r="1127" spans="3:4" x14ac:dyDescent="0.2">
      <c r="C1127" s="23"/>
      <c r="D1127" s="23"/>
    </row>
    <row r="1128" spans="3:4" x14ac:dyDescent="0.2">
      <c r="C1128" s="23"/>
      <c r="D1128" s="23"/>
    </row>
    <row r="1129" spans="3:4" x14ac:dyDescent="0.2">
      <c r="C1129" s="23"/>
      <c r="D1129" s="23"/>
    </row>
    <row r="1130" spans="3:4" x14ac:dyDescent="0.2">
      <c r="C1130" s="23"/>
      <c r="D1130" s="23"/>
    </row>
    <row r="1131" spans="3:4" x14ac:dyDescent="0.2">
      <c r="C1131" s="23"/>
      <c r="D1131" s="23"/>
    </row>
    <row r="1132" spans="3:4" x14ac:dyDescent="0.2">
      <c r="C1132" s="23"/>
      <c r="D1132" s="23"/>
    </row>
    <row r="1133" spans="3:4" x14ac:dyDescent="0.2">
      <c r="C1133" s="23"/>
      <c r="D1133" s="23"/>
    </row>
    <row r="1134" spans="3:4" x14ac:dyDescent="0.2">
      <c r="C1134" s="23"/>
      <c r="D1134" s="23"/>
    </row>
    <row r="1135" spans="3:4" x14ac:dyDescent="0.2">
      <c r="C1135" s="23"/>
      <c r="D1135" s="23"/>
    </row>
    <row r="1136" spans="3:4" x14ac:dyDescent="0.2">
      <c r="C1136" s="23"/>
      <c r="D1136" s="23"/>
    </row>
    <row r="1137" spans="3:4" x14ac:dyDescent="0.2">
      <c r="C1137" s="23"/>
      <c r="D1137" s="23"/>
    </row>
    <row r="1138" spans="3:4" x14ac:dyDescent="0.2">
      <c r="C1138" s="23"/>
      <c r="D1138" s="23"/>
    </row>
    <row r="1139" spans="3:4" x14ac:dyDescent="0.2">
      <c r="C1139" s="23"/>
      <c r="D1139" s="23"/>
    </row>
    <row r="1140" spans="3:4" x14ac:dyDescent="0.2">
      <c r="C1140" s="23"/>
      <c r="D1140" s="23"/>
    </row>
    <row r="1141" spans="3:4" x14ac:dyDescent="0.2">
      <c r="C1141" s="23"/>
      <c r="D1141" s="23"/>
    </row>
    <row r="1142" spans="3:4" x14ac:dyDescent="0.2">
      <c r="C1142" s="23"/>
      <c r="D1142" s="23"/>
    </row>
    <row r="1143" spans="3:4" x14ac:dyDescent="0.2">
      <c r="C1143" s="23"/>
      <c r="D1143" s="23"/>
    </row>
    <row r="1144" spans="3:4" x14ac:dyDescent="0.2">
      <c r="C1144" s="23"/>
      <c r="D1144" s="23"/>
    </row>
    <row r="1145" spans="3:4" x14ac:dyDescent="0.2">
      <c r="C1145" s="23"/>
      <c r="D1145" s="23"/>
    </row>
    <row r="1146" spans="3:4" x14ac:dyDescent="0.2">
      <c r="C1146" s="23"/>
      <c r="D1146" s="23"/>
    </row>
    <row r="1147" spans="3:4" x14ac:dyDescent="0.2">
      <c r="C1147" s="23"/>
      <c r="D1147" s="23"/>
    </row>
    <row r="1148" spans="3:4" x14ac:dyDescent="0.2">
      <c r="C1148" s="23"/>
      <c r="D1148" s="23"/>
    </row>
    <row r="1149" spans="3:4" x14ac:dyDescent="0.2">
      <c r="C1149" s="23"/>
      <c r="D1149" s="23"/>
    </row>
    <row r="1150" spans="3:4" x14ac:dyDescent="0.2">
      <c r="C1150" s="23"/>
      <c r="D1150" s="23"/>
    </row>
    <row r="1151" spans="3:4" x14ac:dyDescent="0.2">
      <c r="C1151" s="23"/>
      <c r="D1151" s="23"/>
    </row>
    <row r="1152" spans="3:4" x14ac:dyDescent="0.2">
      <c r="C1152" s="23"/>
      <c r="D1152" s="23"/>
    </row>
    <row r="1153" spans="3:4" x14ac:dyDescent="0.2">
      <c r="C1153" s="23"/>
      <c r="D1153" s="23"/>
    </row>
    <row r="1154" spans="3:4" x14ac:dyDescent="0.2">
      <c r="C1154" s="23"/>
      <c r="D1154" s="23"/>
    </row>
    <row r="1155" spans="3:4" x14ac:dyDescent="0.2">
      <c r="C1155" s="23"/>
      <c r="D1155" s="23"/>
    </row>
    <row r="1156" spans="3:4" x14ac:dyDescent="0.2">
      <c r="C1156" s="23"/>
      <c r="D1156" s="23"/>
    </row>
    <row r="1157" spans="3:4" x14ac:dyDescent="0.2">
      <c r="C1157" s="23"/>
      <c r="D1157" s="23"/>
    </row>
    <row r="1158" spans="3:4" x14ac:dyDescent="0.2">
      <c r="C1158" s="23"/>
      <c r="D1158" s="23"/>
    </row>
    <row r="1159" spans="3:4" x14ac:dyDescent="0.2">
      <c r="C1159" s="23"/>
      <c r="D1159" s="23"/>
    </row>
    <row r="1160" spans="3:4" x14ac:dyDescent="0.2">
      <c r="C1160" s="23"/>
      <c r="D1160" s="23"/>
    </row>
    <row r="1161" spans="3:4" x14ac:dyDescent="0.2">
      <c r="C1161" s="23"/>
      <c r="D1161" s="23"/>
    </row>
    <row r="1162" spans="3:4" x14ac:dyDescent="0.2">
      <c r="C1162" s="23"/>
      <c r="D1162" s="23"/>
    </row>
    <row r="1163" spans="3:4" x14ac:dyDescent="0.2">
      <c r="C1163" s="23"/>
      <c r="D1163" s="23"/>
    </row>
    <row r="1164" spans="3:4" x14ac:dyDescent="0.2">
      <c r="C1164" s="23"/>
      <c r="D1164" s="23"/>
    </row>
    <row r="1165" spans="3:4" x14ac:dyDescent="0.2">
      <c r="C1165" s="23"/>
      <c r="D1165" s="23"/>
    </row>
    <row r="1166" spans="3:4" x14ac:dyDescent="0.2">
      <c r="C1166" s="23"/>
      <c r="D1166" s="23"/>
    </row>
    <row r="1167" spans="3:4" x14ac:dyDescent="0.2">
      <c r="C1167" s="23"/>
      <c r="D1167" s="23"/>
    </row>
    <row r="1168" spans="3:4" x14ac:dyDescent="0.2">
      <c r="C1168" s="23"/>
      <c r="D1168" s="23"/>
    </row>
    <row r="1169" spans="3:4" x14ac:dyDescent="0.2">
      <c r="C1169" s="23"/>
      <c r="D1169" s="23"/>
    </row>
    <row r="1170" spans="3:4" x14ac:dyDescent="0.2">
      <c r="C1170" s="23"/>
      <c r="D1170" s="23"/>
    </row>
    <row r="1171" spans="3:4" x14ac:dyDescent="0.2">
      <c r="C1171" s="23"/>
      <c r="D1171" s="23"/>
    </row>
    <row r="1172" spans="3:4" x14ac:dyDescent="0.2">
      <c r="C1172" s="23"/>
      <c r="D1172" s="23"/>
    </row>
    <row r="1173" spans="3:4" x14ac:dyDescent="0.2">
      <c r="C1173" s="23"/>
      <c r="D1173" s="23"/>
    </row>
    <row r="1174" spans="3:4" x14ac:dyDescent="0.2">
      <c r="C1174" s="23"/>
      <c r="D1174" s="23"/>
    </row>
    <row r="1175" spans="3:4" x14ac:dyDescent="0.2">
      <c r="C1175" s="23"/>
      <c r="D1175" s="23"/>
    </row>
    <row r="1176" spans="3:4" x14ac:dyDescent="0.2">
      <c r="C1176" s="23"/>
      <c r="D1176" s="23"/>
    </row>
    <row r="1177" spans="3:4" x14ac:dyDescent="0.2">
      <c r="C1177" s="23"/>
      <c r="D1177" s="23"/>
    </row>
    <row r="1178" spans="3:4" x14ac:dyDescent="0.2">
      <c r="C1178" s="23"/>
      <c r="D1178" s="23"/>
    </row>
    <row r="1179" spans="3:4" x14ac:dyDescent="0.2">
      <c r="C1179" s="23"/>
      <c r="D1179" s="23"/>
    </row>
    <row r="1180" spans="3:4" x14ac:dyDescent="0.2">
      <c r="C1180" s="23"/>
      <c r="D1180" s="23"/>
    </row>
    <row r="1181" spans="3:4" x14ac:dyDescent="0.2">
      <c r="C1181" s="23"/>
      <c r="D1181" s="23"/>
    </row>
    <row r="1182" spans="3:4" x14ac:dyDescent="0.2">
      <c r="C1182" s="23"/>
      <c r="D1182" s="23"/>
    </row>
    <row r="1183" spans="3:4" x14ac:dyDescent="0.2">
      <c r="C1183" s="23"/>
      <c r="D1183" s="23"/>
    </row>
    <row r="1184" spans="3:4" x14ac:dyDescent="0.2">
      <c r="C1184" s="23"/>
      <c r="D1184" s="23"/>
    </row>
    <row r="1185" spans="3:4" x14ac:dyDescent="0.2">
      <c r="C1185" s="23"/>
      <c r="D1185" s="23"/>
    </row>
    <row r="1186" spans="3:4" x14ac:dyDescent="0.2">
      <c r="C1186" s="23"/>
      <c r="D1186" s="23"/>
    </row>
    <row r="1187" spans="3:4" x14ac:dyDescent="0.2">
      <c r="C1187" s="23"/>
      <c r="D1187" s="23"/>
    </row>
    <row r="1188" spans="3:4" x14ac:dyDescent="0.2">
      <c r="C1188" s="23"/>
      <c r="D1188" s="23"/>
    </row>
    <row r="1189" spans="3:4" x14ac:dyDescent="0.2">
      <c r="C1189" s="23"/>
      <c r="D1189" s="23"/>
    </row>
    <row r="1190" spans="3:4" x14ac:dyDescent="0.2">
      <c r="C1190" s="23"/>
      <c r="D1190" s="23"/>
    </row>
    <row r="1191" spans="3:4" x14ac:dyDescent="0.2">
      <c r="C1191" s="23"/>
      <c r="D1191" s="23"/>
    </row>
    <row r="1192" spans="3:4" x14ac:dyDescent="0.2">
      <c r="C1192" s="23"/>
      <c r="D1192" s="23"/>
    </row>
    <row r="1193" spans="3:4" x14ac:dyDescent="0.2">
      <c r="C1193" s="23"/>
      <c r="D1193" s="23"/>
    </row>
    <row r="1194" spans="3:4" x14ac:dyDescent="0.2">
      <c r="C1194" s="23"/>
      <c r="D1194" s="23"/>
    </row>
    <row r="1195" spans="3:4" x14ac:dyDescent="0.2">
      <c r="C1195" s="23"/>
      <c r="D1195" s="23"/>
    </row>
    <row r="1196" spans="3:4" x14ac:dyDescent="0.2">
      <c r="C1196" s="23"/>
      <c r="D1196" s="23"/>
    </row>
    <row r="1197" spans="3:4" x14ac:dyDescent="0.2">
      <c r="C1197" s="23"/>
      <c r="D1197" s="23"/>
    </row>
    <row r="1198" spans="3:4" x14ac:dyDescent="0.2">
      <c r="C1198" s="23"/>
      <c r="D1198" s="23"/>
    </row>
    <row r="1199" spans="3:4" x14ac:dyDescent="0.2">
      <c r="C1199" s="23"/>
      <c r="D1199" s="23"/>
    </row>
    <row r="1200" spans="3:4" x14ac:dyDescent="0.2">
      <c r="C1200" s="23"/>
      <c r="D1200" s="23"/>
    </row>
    <row r="1201" spans="3:4" x14ac:dyDescent="0.2">
      <c r="C1201" s="23"/>
      <c r="D1201" s="23"/>
    </row>
    <row r="1202" spans="3:4" x14ac:dyDescent="0.2">
      <c r="C1202" s="23"/>
      <c r="D1202" s="23"/>
    </row>
    <row r="1203" spans="3:4" x14ac:dyDescent="0.2">
      <c r="C1203" s="23"/>
      <c r="D1203" s="23"/>
    </row>
    <row r="1204" spans="3:4" x14ac:dyDescent="0.2">
      <c r="C1204" s="23"/>
      <c r="D1204" s="23"/>
    </row>
    <row r="1205" spans="3:4" x14ac:dyDescent="0.2">
      <c r="C1205" s="23"/>
      <c r="D1205" s="23"/>
    </row>
    <row r="1206" spans="3:4" x14ac:dyDescent="0.2">
      <c r="C1206" s="23"/>
      <c r="D1206" s="23"/>
    </row>
    <row r="1207" spans="3:4" x14ac:dyDescent="0.2">
      <c r="C1207" s="23"/>
      <c r="D1207" s="23"/>
    </row>
    <row r="1208" spans="3:4" x14ac:dyDescent="0.2">
      <c r="C1208" s="23"/>
      <c r="D1208" s="23"/>
    </row>
    <row r="1209" spans="3:4" x14ac:dyDescent="0.2">
      <c r="C1209" s="23"/>
      <c r="D1209" s="23"/>
    </row>
    <row r="1210" spans="3:4" x14ac:dyDescent="0.2">
      <c r="C1210" s="23"/>
      <c r="D1210" s="23"/>
    </row>
    <row r="1211" spans="3:4" x14ac:dyDescent="0.2">
      <c r="C1211" s="23"/>
      <c r="D1211" s="23"/>
    </row>
    <row r="1212" spans="3:4" x14ac:dyDescent="0.2">
      <c r="C1212" s="23"/>
      <c r="D1212" s="23"/>
    </row>
    <row r="1213" spans="3:4" x14ac:dyDescent="0.2">
      <c r="C1213" s="23"/>
      <c r="D1213" s="23"/>
    </row>
    <row r="1214" spans="3:4" x14ac:dyDescent="0.2">
      <c r="C1214" s="23"/>
      <c r="D1214" s="23"/>
    </row>
    <row r="1215" spans="3:4" x14ac:dyDescent="0.2">
      <c r="C1215" s="23"/>
      <c r="D1215" s="23"/>
    </row>
    <row r="1216" spans="3:4" x14ac:dyDescent="0.2">
      <c r="C1216" s="23"/>
      <c r="D1216" s="23"/>
    </row>
    <row r="1217" spans="3:4" x14ac:dyDescent="0.2">
      <c r="C1217" s="23"/>
      <c r="D1217" s="23"/>
    </row>
    <row r="1218" spans="3:4" x14ac:dyDescent="0.2">
      <c r="C1218" s="23"/>
      <c r="D1218" s="23"/>
    </row>
    <row r="1219" spans="3:4" x14ac:dyDescent="0.2">
      <c r="C1219" s="23"/>
      <c r="D1219" s="23"/>
    </row>
    <row r="1220" spans="3:4" x14ac:dyDescent="0.2">
      <c r="C1220" s="23"/>
      <c r="D1220" s="23"/>
    </row>
    <row r="1221" spans="3:4" x14ac:dyDescent="0.2">
      <c r="C1221" s="23"/>
      <c r="D1221" s="23"/>
    </row>
    <row r="1222" spans="3:4" x14ac:dyDescent="0.2">
      <c r="C1222" s="23"/>
      <c r="D1222" s="23"/>
    </row>
    <row r="1223" spans="3:4" x14ac:dyDescent="0.2">
      <c r="C1223" s="23"/>
      <c r="D1223" s="23"/>
    </row>
    <row r="1224" spans="3:4" x14ac:dyDescent="0.2">
      <c r="C1224" s="23"/>
      <c r="D1224" s="23"/>
    </row>
    <row r="1225" spans="3:4" x14ac:dyDescent="0.2">
      <c r="C1225" s="23"/>
      <c r="D1225" s="23"/>
    </row>
    <row r="1226" spans="3:4" x14ac:dyDescent="0.2">
      <c r="C1226" s="23"/>
      <c r="D1226" s="23"/>
    </row>
    <row r="1227" spans="3:4" x14ac:dyDescent="0.2">
      <c r="C1227" s="23"/>
      <c r="D1227" s="23"/>
    </row>
    <row r="1228" spans="3:4" x14ac:dyDescent="0.2">
      <c r="C1228" s="23"/>
      <c r="D1228" s="23"/>
    </row>
    <row r="1229" spans="3:4" x14ac:dyDescent="0.2">
      <c r="C1229" s="23"/>
      <c r="D1229" s="23"/>
    </row>
    <row r="1230" spans="3:4" x14ac:dyDescent="0.2">
      <c r="C1230" s="23"/>
      <c r="D1230" s="23"/>
    </row>
    <row r="1231" spans="3:4" x14ac:dyDescent="0.2">
      <c r="C1231" s="23"/>
      <c r="D1231" s="23"/>
    </row>
    <row r="1232" spans="3:4" x14ac:dyDescent="0.2">
      <c r="C1232" s="23"/>
      <c r="D1232" s="23"/>
    </row>
    <row r="1233" spans="3:4" x14ac:dyDescent="0.2">
      <c r="C1233" s="23"/>
      <c r="D1233" s="23"/>
    </row>
    <row r="1234" spans="3:4" x14ac:dyDescent="0.2">
      <c r="C1234" s="23"/>
      <c r="D1234" s="23"/>
    </row>
    <row r="1235" spans="3:4" x14ac:dyDescent="0.2">
      <c r="C1235" s="23"/>
      <c r="D1235" s="23"/>
    </row>
    <row r="1236" spans="3:4" x14ac:dyDescent="0.2">
      <c r="C1236" s="23"/>
      <c r="D1236" s="23"/>
    </row>
    <row r="1237" spans="3:4" x14ac:dyDescent="0.2">
      <c r="C1237" s="23"/>
      <c r="D1237" s="23"/>
    </row>
    <row r="1238" spans="3:4" x14ac:dyDescent="0.2">
      <c r="C1238" s="23"/>
      <c r="D1238" s="23"/>
    </row>
    <row r="1239" spans="3:4" x14ac:dyDescent="0.2">
      <c r="C1239" s="23"/>
      <c r="D1239" s="23"/>
    </row>
    <row r="1240" spans="3:4" x14ac:dyDescent="0.2">
      <c r="C1240" s="23"/>
      <c r="D1240" s="23"/>
    </row>
    <row r="1241" spans="3:4" x14ac:dyDescent="0.2">
      <c r="C1241" s="23"/>
      <c r="D1241" s="23"/>
    </row>
    <row r="1242" spans="3:4" x14ac:dyDescent="0.2">
      <c r="C1242" s="23"/>
      <c r="D1242" s="23"/>
    </row>
    <row r="1243" spans="3:4" x14ac:dyDescent="0.2">
      <c r="C1243" s="23"/>
      <c r="D1243" s="23"/>
    </row>
    <row r="1244" spans="3:4" x14ac:dyDescent="0.2">
      <c r="C1244" s="23"/>
      <c r="D1244" s="23"/>
    </row>
    <row r="1245" spans="3:4" x14ac:dyDescent="0.2">
      <c r="C1245" s="23"/>
      <c r="D1245" s="23"/>
    </row>
    <row r="1246" spans="3:4" x14ac:dyDescent="0.2">
      <c r="C1246" s="23"/>
      <c r="D1246" s="23"/>
    </row>
    <row r="1247" spans="3:4" x14ac:dyDescent="0.2">
      <c r="C1247" s="23"/>
      <c r="D1247" s="23"/>
    </row>
    <row r="1248" spans="3:4" x14ac:dyDescent="0.2">
      <c r="C1248" s="23"/>
      <c r="D1248" s="23"/>
    </row>
    <row r="1249" spans="3:4" x14ac:dyDescent="0.2">
      <c r="C1249" s="23"/>
      <c r="D1249" s="23"/>
    </row>
    <row r="1250" spans="3:4" x14ac:dyDescent="0.2">
      <c r="C1250" s="23"/>
      <c r="D1250" s="23"/>
    </row>
    <row r="1251" spans="3:4" x14ac:dyDescent="0.2">
      <c r="C1251" s="23"/>
      <c r="D1251" s="23"/>
    </row>
    <row r="1252" spans="3:4" x14ac:dyDescent="0.2">
      <c r="C1252" s="23"/>
      <c r="D1252" s="23"/>
    </row>
    <row r="1253" spans="3:4" x14ac:dyDescent="0.2">
      <c r="C1253" s="23"/>
      <c r="D1253" s="23"/>
    </row>
    <row r="1254" spans="3:4" x14ac:dyDescent="0.2">
      <c r="C1254" s="23"/>
      <c r="D1254" s="23"/>
    </row>
    <row r="1255" spans="3:4" x14ac:dyDescent="0.2">
      <c r="C1255" s="23"/>
      <c r="D1255" s="23"/>
    </row>
    <row r="1256" spans="3:4" x14ac:dyDescent="0.2">
      <c r="C1256" s="23"/>
      <c r="D1256" s="23"/>
    </row>
    <row r="1257" spans="3:4" x14ac:dyDescent="0.2">
      <c r="C1257" s="23"/>
      <c r="D1257" s="23"/>
    </row>
    <row r="1258" spans="3:4" x14ac:dyDescent="0.2">
      <c r="C1258" s="23"/>
      <c r="D1258" s="23"/>
    </row>
    <row r="1259" spans="3:4" x14ac:dyDescent="0.2">
      <c r="C1259" s="23"/>
      <c r="D1259" s="23"/>
    </row>
    <row r="1260" spans="3:4" x14ac:dyDescent="0.2">
      <c r="C1260" s="23"/>
      <c r="D1260" s="23"/>
    </row>
    <row r="1261" spans="3:4" x14ac:dyDescent="0.2">
      <c r="C1261" s="23"/>
      <c r="D1261" s="23"/>
    </row>
    <row r="1262" spans="3:4" x14ac:dyDescent="0.2">
      <c r="C1262" s="23"/>
      <c r="D1262" s="23"/>
    </row>
    <row r="1263" spans="3:4" x14ac:dyDescent="0.2">
      <c r="C1263" s="23"/>
      <c r="D1263" s="23"/>
    </row>
    <row r="1264" spans="3:4" x14ac:dyDescent="0.2">
      <c r="C1264" s="23"/>
      <c r="D1264" s="23"/>
    </row>
    <row r="1265" spans="3:4" x14ac:dyDescent="0.2">
      <c r="C1265" s="23"/>
      <c r="D1265" s="23"/>
    </row>
    <row r="1266" spans="3:4" x14ac:dyDescent="0.2">
      <c r="C1266" s="23"/>
      <c r="D1266" s="23"/>
    </row>
    <row r="1267" spans="3:4" x14ac:dyDescent="0.2">
      <c r="C1267" s="23"/>
      <c r="D1267" s="23"/>
    </row>
    <row r="1268" spans="3:4" x14ac:dyDescent="0.2">
      <c r="C1268" s="23"/>
      <c r="D1268" s="23"/>
    </row>
    <row r="1269" spans="3:4" x14ac:dyDescent="0.2">
      <c r="C1269" s="23"/>
      <c r="D1269" s="23"/>
    </row>
    <row r="1270" spans="3:4" x14ac:dyDescent="0.2">
      <c r="C1270" s="23"/>
      <c r="D1270" s="23"/>
    </row>
    <row r="1271" spans="3:4" x14ac:dyDescent="0.2">
      <c r="C1271" s="23"/>
      <c r="D1271" s="23"/>
    </row>
    <row r="1272" spans="3:4" x14ac:dyDescent="0.2">
      <c r="C1272" s="23"/>
      <c r="D1272" s="23"/>
    </row>
    <row r="1273" spans="3:4" x14ac:dyDescent="0.2">
      <c r="C1273" s="23"/>
      <c r="D1273" s="23"/>
    </row>
    <row r="1274" spans="3:4" x14ac:dyDescent="0.2">
      <c r="C1274" s="23"/>
      <c r="D1274" s="23"/>
    </row>
    <row r="1275" spans="3:4" x14ac:dyDescent="0.2">
      <c r="C1275" s="23"/>
      <c r="D1275" s="23"/>
    </row>
    <row r="1276" spans="3:4" x14ac:dyDescent="0.2">
      <c r="C1276" s="23"/>
      <c r="D1276" s="23"/>
    </row>
    <row r="1277" spans="3:4" x14ac:dyDescent="0.2">
      <c r="C1277" s="23"/>
      <c r="D1277" s="23"/>
    </row>
    <row r="1278" spans="3:4" x14ac:dyDescent="0.2">
      <c r="C1278" s="23"/>
      <c r="D1278" s="23"/>
    </row>
    <row r="1279" spans="3:4" x14ac:dyDescent="0.2">
      <c r="C1279" s="23"/>
      <c r="D1279" s="23"/>
    </row>
    <row r="1280" spans="3:4" x14ac:dyDescent="0.2">
      <c r="C1280" s="23"/>
      <c r="D1280" s="23"/>
    </row>
    <row r="1281" spans="3:4" x14ac:dyDescent="0.2">
      <c r="C1281" s="23"/>
      <c r="D1281" s="23"/>
    </row>
    <row r="1282" spans="3:4" x14ac:dyDescent="0.2">
      <c r="C1282" s="23"/>
      <c r="D1282" s="23"/>
    </row>
    <row r="1283" spans="3:4" x14ac:dyDescent="0.2">
      <c r="C1283" s="23"/>
      <c r="D1283" s="23"/>
    </row>
    <row r="1284" spans="3:4" x14ac:dyDescent="0.2">
      <c r="C1284" s="23"/>
      <c r="D1284" s="23"/>
    </row>
    <row r="1285" spans="3:4" x14ac:dyDescent="0.2">
      <c r="C1285" s="23"/>
      <c r="D1285" s="23"/>
    </row>
    <row r="1286" spans="3:4" x14ac:dyDescent="0.2">
      <c r="C1286" s="23"/>
      <c r="D1286" s="23"/>
    </row>
    <row r="1287" spans="3:4" x14ac:dyDescent="0.2">
      <c r="C1287" s="23"/>
      <c r="D1287" s="23"/>
    </row>
    <row r="1288" spans="3:4" x14ac:dyDescent="0.2">
      <c r="C1288" s="23"/>
      <c r="D1288" s="23"/>
    </row>
    <row r="1289" spans="3:4" x14ac:dyDescent="0.2">
      <c r="C1289" s="23"/>
      <c r="D1289" s="23"/>
    </row>
    <row r="1290" spans="3:4" x14ac:dyDescent="0.2">
      <c r="C1290" s="23"/>
      <c r="D1290" s="23"/>
    </row>
    <row r="1291" spans="3:4" x14ac:dyDescent="0.2">
      <c r="C1291" s="23"/>
      <c r="D1291" s="23"/>
    </row>
    <row r="1292" spans="3:4" x14ac:dyDescent="0.2">
      <c r="C1292" s="23"/>
      <c r="D1292" s="23"/>
    </row>
    <row r="1293" spans="3:4" x14ac:dyDescent="0.2">
      <c r="C1293" s="23"/>
      <c r="D1293" s="23"/>
    </row>
    <row r="1294" spans="3:4" x14ac:dyDescent="0.2">
      <c r="C1294" s="23"/>
      <c r="D1294" s="23"/>
    </row>
    <row r="1295" spans="3:4" x14ac:dyDescent="0.2">
      <c r="C1295" s="23"/>
      <c r="D1295" s="23"/>
    </row>
    <row r="1296" spans="3:4" x14ac:dyDescent="0.2">
      <c r="C1296" s="23"/>
      <c r="D1296" s="23"/>
    </row>
    <row r="1297" spans="3:4" x14ac:dyDescent="0.2">
      <c r="C1297" s="23"/>
      <c r="D1297" s="23"/>
    </row>
    <row r="1298" spans="3:4" x14ac:dyDescent="0.2">
      <c r="C1298" s="23"/>
      <c r="D1298" s="23"/>
    </row>
    <row r="1299" spans="3:4" x14ac:dyDescent="0.2">
      <c r="C1299" s="23"/>
      <c r="D1299" s="23"/>
    </row>
    <row r="1300" spans="3:4" x14ac:dyDescent="0.2">
      <c r="C1300" s="23"/>
      <c r="D1300" s="23"/>
    </row>
    <row r="1301" spans="3:4" x14ac:dyDescent="0.2">
      <c r="C1301" s="23"/>
      <c r="D1301" s="23"/>
    </row>
    <row r="1302" spans="3:4" x14ac:dyDescent="0.2">
      <c r="C1302" s="23"/>
      <c r="D1302" s="23"/>
    </row>
    <row r="1303" spans="3:4" x14ac:dyDescent="0.2">
      <c r="C1303" s="23"/>
      <c r="D1303" s="23"/>
    </row>
    <row r="1304" spans="3:4" x14ac:dyDescent="0.2">
      <c r="C1304" s="23"/>
      <c r="D1304" s="23"/>
    </row>
    <row r="1305" spans="3:4" x14ac:dyDescent="0.2">
      <c r="C1305" s="23"/>
      <c r="D1305" s="23"/>
    </row>
    <row r="1306" spans="3:4" x14ac:dyDescent="0.2">
      <c r="C1306" s="23"/>
      <c r="D1306" s="23"/>
    </row>
    <row r="1307" spans="3:4" x14ac:dyDescent="0.2">
      <c r="C1307" s="23"/>
      <c r="D1307" s="23"/>
    </row>
    <row r="1308" spans="3:4" x14ac:dyDescent="0.2">
      <c r="C1308" s="23"/>
      <c r="D1308" s="23"/>
    </row>
    <row r="1309" spans="3:4" x14ac:dyDescent="0.2">
      <c r="C1309" s="23"/>
      <c r="D1309" s="23"/>
    </row>
    <row r="1310" spans="3:4" x14ac:dyDescent="0.2">
      <c r="C1310" s="23"/>
      <c r="D1310" s="23"/>
    </row>
    <row r="1311" spans="3:4" x14ac:dyDescent="0.2">
      <c r="C1311" s="23"/>
      <c r="D1311" s="23"/>
    </row>
    <row r="1312" spans="3:4" x14ac:dyDescent="0.2">
      <c r="C1312" s="23"/>
      <c r="D1312" s="23"/>
    </row>
    <row r="1313" spans="3:4" x14ac:dyDescent="0.2">
      <c r="C1313" s="23"/>
      <c r="D1313" s="23"/>
    </row>
    <row r="1314" spans="3:4" x14ac:dyDescent="0.2">
      <c r="C1314" s="23"/>
      <c r="D1314" s="23"/>
    </row>
    <row r="1315" spans="3:4" x14ac:dyDescent="0.2">
      <c r="C1315" s="23"/>
      <c r="D1315" s="23"/>
    </row>
    <row r="1316" spans="3:4" x14ac:dyDescent="0.2">
      <c r="C1316" s="23"/>
      <c r="D1316" s="23"/>
    </row>
    <row r="1317" spans="3:4" x14ac:dyDescent="0.2">
      <c r="C1317" s="23"/>
      <c r="D1317" s="23"/>
    </row>
    <row r="1318" spans="3:4" x14ac:dyDescent="0.2">
      <c r="C1318" s="23"/>
      <c r="D1318" s="23"/>
    </row>
    <row r="1319" spans="3:4" x14ac:dyDescent="0.2">
      <c r="C1319" s="23"/>
      <c r="D1319" s="23"/>
    </row>
    <row r="1320" spans="3:4" x14ac:dyDescent="0.2">
      <c r="C1320" s="23"/>
      <c r="D1320" s="23"/>
    </row>
    <row r="1321" spans="3:4" x14ac:dyDescent="0.2">
      <c r="C1321" s="23"/>
      <c r="D1321" s="23"/>
    </row>
    <row r="1322" spans="3:4" x14ac:dyDescent="0.2">
      <c r="C1322" s="23"/>
      <c r="D1322" s="23"/>
    </row>
    <row r="1323" spans="3:4" x14ac:dyDescent="0.2">
      <c r="C1323" s="23"/>
      <c r="D1323" s="23"/>
    </row>
    <row r="1324" spans="3:4" x14ac:dyDescent="0.2">
      <c r="C1324" s="23"/>
      <c r="D1324" s="23"/>
    </row>
    <row r="1325" spans="3:4" x14ac:dyDescent="0.2">
      <c r="C1325" s="23"/>
      <c r="D1325" s="23"/>
    </row>
    <row r="1326" spans="3:4" x14ac:dyDescent="0.2">
      <c r="C1326" s="23"/>
      <c r="D1326" s="23"/>
    </row>
    <row r="1327" spans="3:4" x14ac:dyDescent="0.2">
      <c r="C1327" s="23"/>
      <c r="D1327" s="23"/>
    </row>
    <row r="1328" spans="3:4" x14ac:dyDescent="0.2">
      <c r="C1328" s="23"/>
      <c r="D1328" s="23"/>
    </row>
    <row r="1329" spans="3:4" x14ac:dyDescent="0.2">
      <c r="C1329" s="23"/>
      <c r="D1329" s="23"/>
    </row>
    <row r="1330" spans="3:4" x14ac:dyDescent="0.2">
      <c r="C1330" s="23"/>
      <c r="D1330" s="23"/>
    </row>
    <row r="1331" spans="3:4" x14ac:dyDescent="0.2">
      <c r="C1331" s="23"/>
      <c r="D1331" s="23"/>
    </row>
    <row r="1332" spans="3:4" x14ac:dyDescent="0.2">
      <c r="C1332" s="23"/>
      <c r="D1332" s="23"/>
    </row>
    <row r="1333" spans="3:4" x14ac:dyDescent="0.2">
      <c r="C1333" s="23"/>
      <c r="D1333" s="23"/>
    </row>
    <row r="1334" spans="3:4" x14ac:dyDescent="0.2">
      <c r="C1334" s="23"/>
      <c r="D1334" s="23"/>
    </row>
    <row r="1335" spans="3:4" x14ac:dyDescent="0.2">
      <c r="C1335" s="23"/>
      <c r="D1335" s="23"/>
    </row>
    <row r="1336" spans="3:4" x14ac:dyDescent="0.2">
      <c r="C1336" s="23"/>
      <c r="D1336" s="23"/>
    </row>
    <row r="1337" spans="3:4" x14ac:dyDescent="0.2">
      <c r="C1337" s="23"/>
      <c r="D1337" s="23"/>
    </row>
    <row r="1338" spans="3:4" x14ac:dyDescent="0.2">
      <c r="C1338" s="23"/>
      <c r="D1338" s="23"/>
    </row>
    <row r="1339" spans="3:4" x14ac:dyDescent="0.2">
      <c r="C1339" s="23"/>
      <c r="D1339" s="23"/>
    </row>
    <row r="1340" spans="3:4" x14ac:dyDescent="0.2">
      <c r="C1340" s="23"/>
      <c r="D1340" s="23"/>
    </row>
    <row r="1341" spans="3:4" x14ac:dyDescent="0.2">
      <c r="C1341" s="23"/>
      <c r="D1341" s="23"/>
    </row>
    <row r="1342" spans="3:4" x14ac:dyDescent="0.2">
      <c r="C1342" s="23"/>
      <c r="D1342" s="23"/>
    </row>
    <row r="1343" spans="3:4" x14ac:dyDescent="0.2">
      <c r="C1343" s="23"/>
      <c r="D1343" s="23"/>
    </row>
    <row r="1344" spans="3:4" x14ac:dyDescent="0.2">
      <c r="C1344" s="23"/>
      <c r="D1344" s="23"/>
    </row>
    <row r="1345" spans="3:4" x14ac:dyDescent="0.2">
      <c r="C1345" s="23"/>
      <c r="D1345" s="23"/>
    </row>
    <row r="1346" spans="3:4" x14ac:dyDescent="0.2">
      <c r="C1346" s="23"/>
      <c r="D1346" s="23"/>
    </row>
    <row r="1347" spans="3:4" x14ac:dyDescent="0.2">
      <c r="C1347" s="23"/>
      <c r="D1347" s="23"/>
    </row>
    <row r="1348" spans="3:4" x14ac:dyDescent="0.2">
      <c r="C1348" s="23"/>
      <c r="D1348" s="23"/>
    </row>
    <row r="1349" spans="3:4" x14ac:dyDescent="0.2">
      <c r="C1349" s="23"/>
      <c r="D1349" s="23"/>
    </row>
    <row r="1350" spans="3:4" x14ac:dyDescent="0.2">
      <c r="C1350" s="23"/>
      <c r="D1350" s="23"/>
    </row>
    <row r="1351" spans="3:4" x14ac:dyDescent="0.2">
      <c r="C1351" s="23"/>
      <c r="D1351" s="23"/>
    </row>
    <row r="1352" spans="3:4" x14ac:dyDescent="0.2">
      <c r="C1352" s="23"/>
      <c r="D1352" s="23"/>
    </row>
    <row r="1353" spans="3:4" x14ac:dyDescent="0.2">
      <c r="C1353" s="23"/>
      <c r="D1353" s="23"/>
    </row>
    <row r="1354" spans="3:4" x14ac:dyDescent="0.2">
      <c r="C1354" s="23"/>
      <c r="D1354" s="23"/>
    </row>
    <row r="1355" spans="3:4" x14ac:dyDescent="0.2">
      <c r="C1355" s="23"/>
      <c r="D1355" s="23"/>
    </row>
    <row r="1356" spans="3:4" x14ac:dyDescent="0.2">
      <c r="C1356" s="23"/>
      <c r="D1356" s="23"/>
    </row>
    <row r="1357" spans="3:4" x14ac:dyDescent="0.2">
      <c r="C1357" s="23"/>
      <c r="D1357" s="23"/>
    </row>
    <row r="1358" spans="3:4" x14ac:dyDescent="0.2">
      <c r="C1358" s="23"/>
      <c r="D1358" s="23"/>
    </row>
    <row r="1359" spans="3:4" x14ac:dyDescent="0.2">
      <c r="C1359" s="23"/>
      <c r="D1359" s="23"/>
    </row>
    <row r="1360" spans="3:4" x14ac:dyDescent="0.2">
      <c r="C1360" s="23"/>
      <c r="D1360" s="23"/>
    </row>
    <row r="1361" spans="3:4" x14ac:dyDescent="0.2">
      <c r="C1361" s="23"/>
      <c r="D1361" s="23"/>
    </row>
    <row r="1362" spans="3:4" x14ac:dyDescent="0.2">
      <c r="C1362" s="23"/>
      <c r="D1362" s="23"/>
    </row>
    <row r="1363" spans="3:4" x14ac:dyDescent="0.2">
      <c r="C1363" s="23"/>
      <c r="D1363" s="23"/>
    </row>
    <row r="1364" spans="3:4" x14ac:dyDescent="0.2">
      <c r="C1364" s="23"/>
      <c r="D1364" s="23"/>
    </row>
    <row r="1365" spans="3:4" x14ac:dyDescent="0.2">
      <c r="C1365" s="23"/>
      <c r="D1365" s="23"/>
    </row>
    <row r="1366" spans="3:4" x14ac:dyDescent="0.2">
      <c r="C1366" s="23"/>
      <c r="D1366" s="23"/>
    </row>
    <row r="1367" spans="3:4" x14ac:dyDescent="0.2">
      <c r="C1367" s="23"/>
      <c r="D1367" s="23"/>
    </row>
    <row r="1368" spans="3:4" x14ac:dyDescent="0.2">
      <c r="C1368" s="23"/>
      <c r="D1368" s="23"/>
    </row>
    <row r="1369" spans="3:4" x14ac:dyDescent="0.2">
      <c r="C1369" s="23"/>
      <c r="D1369" s="23"/>
    </row>
    <row r="1370" spans="3:4" x14ac:dyDescent="0.2">
      <c r="C1370" s="23"/>
      <c r="D1370" s="23"/>
    </row>
    <row r="1371" spans="3:4" x14ac:dyDescent="0.2">
      <c r="C1371" s="23"/>
      <c r="D1371" s="23"/>
    </row>
    <row r="1372" spans="3:4" x14ac:dyDescent="0.2">
      <c r="C1372" s="23"/>
      <c r="D1372" s="23"/>
    </row>
    <row r="1373" spans="3:4" x14ac:dyDescent="0.2">
      <c r="C1373" s="23"/>
      <c r="D1373" s="23"/>
    </row>
    <row r="1374" spans="3:4" x14ac:dyDescent="0.2">
      <c r="C1374" s="23"/>
      <c r="D1374" s="23"/>
    </row>
    <row r="1375" spans="3:4" x14ac:dyDescent="0.2">
      <c r="C1375" s="23"/>
      <c r="D1375" s="23"/>
    </row>
    <row r="1376" spans="3:4" x14ac:dyDescent="0.2">
      <c r="C1376" s="23"/>
      <c r="D1376" s="23"/>
    </row>
    <row r="1377" spans="3:4" x14ac:dyDescent="0.2">
      <c r="C1377" s="23"/>
      <c r="D1377" s="23"/>
    </row>
    <row r="1378" spans="3:4" x14ac:dyDescent="0.2">
      <c r="C1378" s="23"/>
      <c r="D1378" s="23"/>
    </row>
    <row r="1379" spans="3:4" x14ac:dyDescent="0.2">
      <c r="C1379" s="23"/>
      <c r="D1379" s="23"/>
    </row>
    <row r="1380" spans="3:4" x14ac:dyDescent="0.2">
      <c r="C1380" s="23"/>
      <c r="D1380" s="23"/>
    </row>
    <row r="1381" spans="3:4" x14ac:dyDescent="0.2">
      <c r="C1381" s="23"/>
      <c r="D1381" s="23"/>
    </row>
    <row r="1382" spans="3:4" x14ac:dyDescent="0.2">
      <c r="C1382" s="23"/>
      <c r="D1382" s="23"/>
    </row>
    <row r="1383" spans="3:4" x14ac:dyDescent="0.2">
      <c r="C1383" s="23"/>
      <c r="D1383" s="23"/>
    </row>
    <row r="1384" spans="3:4" x14ac:dyDescent="0.2">
      <c r="C1384" s="23"/>
      <c r="D1384" s="23"/>
    </row>
    <row r="1385" spans="3:4" x14ac:dyDescent="0.2">
      <c r="C1385" s="23"/>
      <c r="D1385" s="23"/>
    </row>
    <row r="1386" spans="3:4" x14ac:dyDescent="0.2">
      <c r="C1386" s="23"/>
      <c r="D1386" s="23"/>
    </row>
    <row r="1387" spans="3:4" x14ac:dyDescent="0.2">
      <c r="C1387" s="23"/>
      <c r="D1387" s="23"/>
    </row>
    <row r="1388" spans="3:4" x14ac:dyDescent="0.2">
      <c r="C1388" s="23"/>
      <c r="D1388" s="23"/>
    </row>
    <row r="1389" spans="3:4" x14ac:dyDescent="0.2">
      <c r="C1389" s="23"/>
      <c r="D1389" s="23"/>
    </row>
    <row r="1390" spans="3:4" x14ac:dyDescent="0.2">
      <c r="C1390" s="23"/>
      <c r="D1390" s="23"/>
    </row>
    <row r="1391" spans="3:4" x14ac:dyDescent="0.2">
      <c r="C1391" s="23"/>
      <c r="D1391" s="23"/>
    </row>
    <row r="1392" spans="3:4" x14ac:dyDescent="0.2">
      <c r="C1392" s="23"/>
      <c r="D1392" s="23"/>
    </row>
    <row r="1393" spans="3:4" x14ac:dyDescent="0.2">
      <c r="C1393" s="23"/>
      <c r="D1393" s="23"/>
    </row>
    <row r="1394" spans="3:4" x14ac:dyDescent="0.2">
      <c r="C1394" s="23"/>
      <c r="D1394" s="23"/>
    </row>
    <row r="1395" spans="3:4" x14ac:dyDescent="0.2">
      <c r="C1395" s="23"/>
      <c r="D1395" s="23"/>
    </row>
    <row r="1396" spans="3:4" x14ac:dyDescent="0.2">
      <c r="C1396" s="23"/>
      <c r="D1396" s="23"/>
    </row>
    <row r="1397" spans="3:4" x14ac:dyDescent="0.2">
      <c r="C1397" s="23"/>
      <c r="D1397" s="23"/>
    </row>
    <row r="1398" spans="3:4" x14ac:dyDescent="0.2">
      <c r="C1398" s="23"/>
      <c r="D1398" s="23"/>
    </row>
    <row r="1399" spans="3:4" x14ac:dyDescent="0.2">
      <c r="C1399" s="23"/>
      <c r="D1399" s="23"/>
    </row>
    <row r="1400" spans="3:4" x14ac:dyDescent="0.2">
      <c r="C1400" s="23"/>
      <c r="D1400" s="23"/>
    </row>
    <row r="1401" spans="3:4" x14ac:dyDescent="0.2">
      <c r="C1401" s="23"/>
      <c r="D1401" s="23"/>
    </row>
    <row r="1402" spans="3:4" x14ac:dyDescent="0.2">
      <c r="C1402" s="23"/>
      <c r="D1402" s="23"/>
    </row>
    <row r="1403" spans="3:4" x14ac:dyDescent="0.2">
      <c r="C1403" s="23"/>
      <c r="D1403" s="23"/>
    </row>
    <row r="1404" spans="3:4" x14ac:dyDescent="0.2">
      <c r="C1404" s="23"/>
      <c r="D1404" s="23"/>
    </row>
    <row r="1405" spans="3:4" x14ac:dyDescent="0.2">
      <c r="C1405" s="23"/>
      <c r="D1405" s="23"/>
    </row>
    <row r="1406" spans="3:4" x14ac:dyDescent="0.2">
      <c r="C1406" s="23"/>
      <c r="D1406" s="23"/>
    </row>
    <row r="1407" spans="3:4" x14ac:dyDescent="0.2">
      <c r="C1407" s="23"/>
      <c r="D1407" s="23"/>
    </row>
    <row r="1408" spans="3:4" x14ac:dyDescent="0.2">
      <c r="C1408" s="23"/>
      <c r="D1408" s="23"/>
    </row>
    <row r="1409" spans="3:4" x14ac:dyDescent="0.2">
      <c r="C1409" s="23"/>
      <c r="D1409" s="23"/>
    </row>
    <row r="1410" spans="3:4" x14ac:dyDescent="0.2">
      <c r="C1410" s="23"/>
      <c r="D1410" s="23"/>
    </row>
    <row r="1411" spans="3:4" x14ac:dyDescent="0.2">
      <c r="C1411" s="23"/>
      <c r="D1411" s="23"/>
    </row>
    <row r="1412" spans="3:4" x14ac:dyDescent="0.2">
      <c r="C1412" s="23"/>
      <c r="D1412" s="23"/>
    </row>
    <row r="1413" spans="3:4" x14ac:dyDescent="0.2">
      <c r="C1413" s="23"/>
      <c r="D1413" s="23"/>
    </row>
    <row r="1414" spans="3:4" x14ac:dyDescent="0.2">
      <c r="C1414" s="23"/>
      <c r="D1414" s="23"/>
    </row>
    <row r="1415" spans="3:4" x14ac:dyDescent="0.2">
      <c r="C1415" s="23"/>
      <c r="D1415" s="23"/>
    </row>
    <row r="1416" spans="3:4" x14ac:dyDescent="0.2">
      <c r="C1416" s="23"/>
      <c r="D1416" s="23"/>
    </row>
    <row r="1417" spans="3:4" x14ac:dyDescent="0.2">
      <c r="C1417" s="23"/>
      <c r="D1417" s="23"/>
    </row>
    <row r="1418" spans="3:4" x14ac:dyDescent="0.2">
      <c r="C1418" s="23"/>
      <c r="D1418" s="23"/>
    </row>
    <row r="1419" spans="3:4" x14ac:dyDescent="0.2">
      <c r="C1419" s="23"/>
      <c r="D1419" s="23"/>
    </row>
    <row r="1420" spans="3:4" x14ac:dyDescent="0.2">
      <c r="C1420" s="23"/>
      <c r="D1420" s="23"/>
    </row>
    <row r="1421" spans="3:4" x14ac:dyDescent="0.2">
      <c r="C1421" s="23"/>
      <c r="D1421" s="23"/>
    </row>
    <row r="1422" spans="3:4" x14ac:dyDescent="0.2">
      <c r="C1422" s="23"/>
      <c r="D1422" s="23"/>
    </row>
    <row r="1423" spans="3:4" x14ac:dyDescent="0.2">
      <c r="C1423" s="23"/>
      <c r="D1423" s="23"/>
    </row>
    <row r="1424" spans="3:4" x14ac:dyDescent="0.2">
      <c r="C1424" s="23"/>
      <c r="D1424" s="23"/>
    </row>
    <row r="1425" spans="3:4" x14ac:dyDescent="0.2">
      <c r="C1425" s="23"/>
      <c r="D1425" s="23"/>
    </row>
    <row r="1426" spans="3:4" x14ac:dyDescent="0.2">
      <c r="C1426" s="23"/>
      <c r="D1426" s="23"/>
    </row>
    <row r="1427" spans="3:4" x14ac:dyDescent="0.2">
      <c r="C1427" s="23"/>
      <c r="D1427" s="23"/>
    </row>
    <row r="1428" spans="3:4" x14ac:dyDescent="0.2">
      <c r="C1428" s="23"/>
      <c r="D1428" s="23"/>
    </row>
    <row r="1429" spans="3:4" x14ac:dyDescent="0.2">
      <c r="C1429" s="23"/>
      <c r="D1429" s="23"/>
    </row>
    <row r="1430" spans="3:4" x14ac:dyDescent="0.2">
      <c r="C1430" s="23"/>
      <c r="D1430" s="23"/>
    </row>
    <row r="1431" spans="3:4" x14ac:dyDescent="0.2">
      <c r="C1431" s="23"/>
      <c r="D1431" s="23"/>
    </row>
    <row r="1432" spans="3:4" x14ac:dyDescent="0.2">
      <c r="C1432" s="23"/>
      <c r="D1432" s="23"/>
    </row>
    <row r="1433" spans="3:4" x14ac:dyDescent="0.2">
      <c r="C1433" s="23"/>
      <c r="D1433" s="23"/>
    </row>
    <row r="1434" spans="3:4" x14ac:dyDescent="0.2">
      <c r="C1434" s="23"/>
      <c r="D1434" s="23"/>
    </row>
    <row r="1435" spans="3:4" x14ac:dyDescent="0.2">
      <c r="C1435" s="23"/>
      <c r="D1435" s="23"/>
    </row>
    <row r="1436" spans="3:4" x14ac:dyDescent="0.2">
      <c r="C1436" s="23"/>
      <c r="D1436" s="23"/>
    </row>
    <row r="1437" spans="3:4" x14ac:dyDescent="0.2">
      <c r="C1437" s="23"/>
      <c r="D1437" s="23"/>
    </row>
    <row r="1438" spans="3:4" x14ac:dyDescent="0.2">
      <c r="C1438" s="23"/>
      <c r="D1438" s="23"/>
    </row>
    <row r="1439" spans="3:4" x14ac:dyDescent="0.2">
      <c r="C1439" s="23"/>
      <c r="D1439" s="23"/>
    </row>
    <row r="1440" spans="3:4" x14ac:dyDescent="0.2">
      <c r="C1440" s="23"/>
      <c r="D1440" s="23"/>
    </row>
    <row r="1441" spans="3:4" x14ac:dyDescent="0.2">
      <c r="C1441" s="23"/>
      <c r="D1441" s="23"/>
    </row>
    <row r="1442" spans="3:4" x14ac:dyDescent="0.2">
      <c r="C1442" s="23"/>
      <c r="D1442" s="23"/>
    </row>
    <row r="1443" spans="3:4" x14ac:dyDescent="0.2">
      <c r="C1443" s="23"/>
      <c r="D1443" s="23"/>
    </row>
    <row r="1444" spans="3:4" x14ac:dyDescent="0.2">
      <c r="C1444" s="23"/>
      <c r="D1444" s="23"/>
    </row>
    <row r="1445" spans="3:4" x14ac:dyDescent="0.2">
      <c r="C1445" s="23"/>
      <c r="D1445" s="23"/>
    </row>
    <row r="1446" spans="3:4" x14ac:dyDescent="0.2">
      <c r="C1446" s="23"/>
      <c r="D1446" s="23"/>
    </row>
    <row r="1447" spans="3:4" x14ac:dyDescent="0.2">
      <c r="C1447" s="23"/>
      <c r="D1447" s="23"/>
    </row>
    <row r="1448" spans="3:4" x14ac:dyDescent="0.2">
      <c r="C1448" s="23"/>
      <c r="D1448" s="23"/>
    </row>
    <row r="1449" spans="3:4" x14ac:dyDescent="0.2">
      <c r="C1449" s="23"/>
      <c r="D1449" s="23"/>
    </row>
    <row r="1450" spans="3:4" x14ac:dyDescent="0.2">
      <c r="C1450" s="23"/>
      <c r="D1450" s="23"/>
    </row>
    <row r="1451" spans="3:4" x14ac:dyDescent="0.2">
      <c r="C1451" s="23"/>
      <c r="D1451" s="23"/>
    </row>
    <row r="1452" spans="3:4" x14ac:dyDescent="0.2">
      <c r="C1452" s="23"/>
      <c r="D1452" s="23"/>
    </row>
    <row r="1453" spans="3:4" x14ac:dyDescent="0.2">
      <c r="C1453" s="23"/>
      <c r="D1453" s="23"/>
    </row>
    <row r="1454" spans="3:4" x14ac:dyDescent="0.2">
      <c r="C1454" s="23"/>
      <c r="D1454" s="23"/>
    </row>
    <row r="1455" spans="3:4" x14ac:dyDescent="0.2">
      <c r="C1455" s="23"/>
      <c r="D1455" s="23"/>
    </row>
    <row r="1456" spans="3:4" x14ac:dyDescent="0.2">
      <c r="C1456" s="23"/>
      <c r="D1456" s="23"/>
    </row>
    <row r="1457" spans="3:4" x14ac:dyDescent="0.2">
      <c r="C1457" s="23"/>
      <c r="D1457" s="23"/>
    </row>
    <row r="1458" spans="3:4" x14ac:dyDescent="0.2">
      <c r="C1458" s="23"/>
      <c r="D1458" s="23"/>
    </row>
    <row r="1459" spans="3:4" x14ac:dyDescent="0.2">
      <c r="C1459" s="23"/>
      <c r="D1459" s="23"/>
    </row>
    <row r="1460" spans="3:4" x14ac:dyDescent="0.2">
      <c r="C1460" s="23"/>
      <c r="D1460" s="23"/>
    </row>
    <row r="1461" spans="3:4" x14ac:dyDescent="0.2">
      <c r="C1461" s="23"/>
      <c r="D1461" s="23"/>
    </row>
    <row r="1462" spans="3:4" x14ac:dyDescent="0.2">
      <c r="C1462" s="23"/>
      <c r="D1462" s="23"/>
    </row>
    <row r="1463" spans="3:4" x14ac:dyDescent="0.2">
      <c r="C1463" s="23"/>
      <c r="D1463" s="23"/>
    </row>
    <row r="1464" spans="3:4" x14ac:dyDescent="0.2">
      <c r="C1464" s="23"/>
      <c r="D1464" s="23"/>
    </row>
    <row r="1465" spans="3:4" x14ac:dyDescent="0.2">
      <c r="C1465" s="23"/>
      <c r="D1465" s="23"/>
    </row>
    <row r="1466" spans="3:4" x14ac:dyDescent="0.2">
      <c r="C1466" s="23"/>
      <c r="D1466" s="23"/>
    </row>
    <row r="1467" spans="3:4" x14ac:dyDescent="0.2">
      <c r="C1467" s="23"/>
      <c r="D1467" s="23"/>
    </row>
    <row r="1468" spans="3:4" x14ac:dyDescent="0.2">
      <c r="C1468" s="23"/>
      <c r="D1468" s="23"/>
    </row>
    <row r="1469" spans="3:4" x14ac:dyDescent="0.2">
      <c r="C1469" s="23"/>
      <c r="D1469" s="23"/>
    </row>
    <row r="1470" spans="3:4" x14ac:dyDescent="0.2">
      <c r="C1470" s="23"/>
      <c r="D1470" s="23"/>
    </row>
    <row r="1471" spans="3:4" x14ac:dyDescent="0.2">
      <c r="C1471" s="23"/>
      <c r="D1471" s="23"/>
    </row>
    <row r="1472" spans="3:4" x14ac:dyDescent="0.2">
      <c r="C1472" s="23"/>
      <c r="D1472" s="23"/>
    </row>
    <row r="1473" spans="3:4" x14ac:dyDescent="0.2">
      <c r="C1473" s="23"/>
      <c r="D1473" s="23"/>
    </row>
    <row r="1474" spans="3:4" x14ac:dyDescent="0.2">
      <c r="C1474" s="23"/>
      <c r="D1474" s="23"/>
    </row>
    <row r="1475" spans="3:4" x14ac:dyDescent="0.2">
      <c r="C1475" s="23"/>
      <c r="D1475" s="23"/>
    </row>
    <row r="1476" spans="3:4" x14ac:dyDescent="0.2">
      <c r="C1476" s="23"/>
      <c r="D1476" s="23"/>
    </row>
    <row r="1477" spans="3:4" x14ac:dyDescent="0.2">
      <c r="C1477" s="23"/>
      <c r="D1477" s="23"/>
    </row>
    <row r="1478" spans="3:4" x14ac:dyDescent="0.2">
      <c r="C1478" s="23"/>
      <c r="D1478" s="23"/>
    </row>
    <row r="1479" spans="3:4" x14ac:dyDescent="0.2">
      <c r="C1479" s="23"/>
      <c r="D1479" s="23"/>
    </row>
    <row r="1480" spans="3:4" x14ac:dyDescent="0.2">
      <c r="C1480" s="23"/>
      <c r="D1480" s="23"/>
    </row>
    <row r="1481" spans="3:4" x14ac:dyDescent="0.2">
      <c r="C1481" s="23"/>
      <c r="D1481" s="23"/>
    </row>
    <row r="1482" spans="3:4" x14ac:dyDescent="0.2">
      <c r="C1482" s="23"/>
      <c r="D1482" s="23"/>
    </row>
    <row r="1483" spans="3:4" x14ac:dyDescent="0.2">
      <c r="C1483" s="23"/>
      <c r="D1483" s="23"/>
    </row>
    <row r="1484" spans="3:4" x14ac:dyDescent="0.2">
      <c r="C1484" s="23"/>
      <c r="D1484" s="23"/>
    </row>
    <row r="1485" spans="3:4" x14ac:dyDescent="0.2">
      <c r="C1485" s="23"/>
      <c r="D1485" s="23"/>
    </row>
    <row r="1486" spans="3:4" x14ac:dyDescent="0.2">
      <c r="C1486" s="23"/>
      <c r="D1486" s="23"/>
    </row>
    <row r="1487" spans="3:4" x14ac:dyDescent="0.2">
      <c r="C1487" s="23"/>
      <c r="D1487" s="23"/>
    </row>
    <row r="1488" spans="3:4" x14ac:dyDescent="0.2">
      <c r="C1488" s="23"/>
      <c r="D1488" s="23"/>
    </row>
    <row r="1489" spans="3:4" x14ac:dyDescent="0.2">
      <c r="C1489" s="23"/>
      <c r="D1489" s="23"/>
    </row>
    <row r="1490" spans="3:4" x14ac:dyDescent="0.2">
      <c r="C1490" s="23"/>
      <c r="D1490" s="23"/>
    </row>
    <row r="1491" spans="3:4" x14ac:dyDescent="0.2">
      <c r="C1491" s="23"/>
      <c r="D1491" s="23"/>
    </row>
    <row r="1492" spans="3:4" x14ac:dyDescent="0.2">
      <c r="C1492" s="23"/>
      <c r="D1492" s="23"/>
    </row>
    <row r="1493" spans="3:4" x14ac:dyDescent="0.2">
      <c r="C1493" s="23"/>
      <c r="D1493" s="23"/>
    </row>
    <row r="1494" spans="3:4" x14ac:dyDescent="0.2">
      <c r="C1494" s="23"/>
      <c r="D1494" s="23"/>
    </row>
    <row r="1495" spans="3:4" x14ac:dyDescent="0.2">
      <c r="C1495" s="23"/>
      <c r="D1495" s="23"/>
    </row>
    <row r="1496" spans="3:4" x14ac:dyDescent="0.2">
      <c r="C1496" s="23"/>
      <c r="D1496" s="23"/>
    </row>
    <row r="1497" spans="3:4" x14ac:dyDescent="0.2">
      <c r="C1497" s="23"/>
      <c r="D1497" s="23"/>
    </row>
    <row r="1498" spans="3:4" x14ac:dyDescent="0.2">
      <c r="C1498" s="23"/>
      <c r="D1498" s="23"/>
    </row>
    <row r="1499" spans="3:4" x14ac:dyDescent="0.2">
      <c r="C1499" s="23"/>
      <c r="D1499" s="23"/>
    </row>
    <row r="1500" spans="3:4" x14ac:dyDescent="0.2">
      <c r="C1500" s="23"/>
      <c r="D1500" s="23"/>
    </row>
    <row r="1501" spans="3:4" x14ac:dyDescent="0.2">
      <c r="C1501" s="23"/>
      <c r="D1501" s="23"/>
    </row>
    <row r="1502" spans="3:4" x14ac:dyDescent="0.2">
      <c r="C1502" s="23"/>
      <c r="D1502" s="23"/>
    </row>
    <row r="1503" spans="3:4" x14ac:dyDescent="0.2">
      <c r="C1503" s="23"/>
      <c r="D1503" s="23"/>
    </row>
    <row r="1504" spans="3:4" x14ac:dyDescent="0.2">
      <c r="C1504" s="23"/>
      <c r="D1504" s="23"/>
    </row>
    <row r="1505" spans="3:4" x14ac:dyDescent="0.2">
      <c r="C1505" s="23"/>
      <c r="D1505" s="23"/>
    </row>
    <row r="1506" spans="3:4" x14ac:dyDescent="0.2">
      <c r="C1506" s="23"/>
      <c r="D1506" s="23"/>
    </row>
    <row r="1507" spans="3:4" x14ac:dyDescent="0.2">
      <c r="C1507" s="23"/>
      <c r="D1507" s="23"/>
    </row>
    <row r="1508" spans="3:4" x14ac:dyDescent="0.2">
      <c r="C1508" s="23"/>
      <c r="D1508" s="23"/>
    </row>
    <row r="1509" spans="3:4" x14ac:dyDescent="0.2">
      <c r="C1509" s="23"/>
      <c r="D1509" s="23"/>
    </row>
    <row r="1510" spans="3:4" x14ac:dyDescent="0.2">
      <c r="C1510" s="23"/>
      <c r="D1510" s="23"/>
    </row>
    <row r="1511" spans="3:4" x14ac:dyDescent="0.2">
      <c r="C1511" s="23"/>
      <c r="D1511" s="23"/>
    </row>
    <row r="1512" spans="3:4" x14ac:dyDescent="0.2">
      <c r="C1512" s="23"/>
      <c r="D1512" s="23"/>
    </row>
    <row r="1513" spans="3:4" x14ac:dyDescent="0.2">
      <c r="C1513" s="23"/>
      <c r="D1513" s="23"/>
    </row>
    <row r="1514" spans="3:4" x14ac:dyDescent="0.2">
      <c r="C1514" s="23"/>
      <c r="D1514" s="23"/>
    </row>
    <row r="1515" spans="3:4" x14ac:dyDescent="0.2">
      <c r="C1515" s="23"/>
      <c r="D1515" s="23"/>
    </row>
    <row r="1516" spans="3:4" x14ac:dyDescent="0.2">
      <c r="C1516" s="23"/>
      <c r="D1516" s="23"/>
    </row>
    <row r="1517" spans="3:4" x14ac:dyDescent="0.2">
      <c r="C1517" s="23"/>
      <c r="D1517" s="23"/>
    </row>
    <row r="1518" spans="3:4" x14ac:dyDescent="0.2">
      <c r="C1518" s="23"/>
      <c r="D1518" s="23"/>
    </row>
    <row r="1519" spans="3:4" x14ac:dyDescent="0.2">
      <c r="C1519" s="23"/>
      <c r="D1519" s="23"/>
    </row>
    <row r="1520" spans="3:4" x14ac:dyDescent="0.2">
      <c r="C1520" s="23"/>
      <c r="D1520" s="23"/>
    </row>
    <row r="1521" spans="3:4" x14ac:dyDescent="0.2">
      <c r="C1521" s="23"/>
      <c r="D1521" s="23"/>
    </row>
    <row r="1522" spans="3:4" x14ac:dyDescent="0.2">
      <c r="C1522" s="23"/>
      <c r="D1522" s="23"/>
    </row>
    <row r="1523" spans="3:4" x14ac:dyDescent="0.2">
      <c r="C1523" s="23"/>
      <c r="D1523" s="23"/>
    </row>
    <row r="1524" spans="3:4" x14ac:dyDescent="0.2">
      <c r="C1524" s="23"/>
      <c r="D1524" s="23"/>
    </row>
    <row r="1525" spans="3:4" x14ac:dyDescent="0.2">
      <c r="C1525" s="23"/>
      <c r="D1525" s="23"/>
    </row>
    <row r="1526" spans="3:4" x14ac:dyDescent="0.2">
      <c r="C1526" s="23"/>
      <c r="D1526" s="23"/>
    </row>
    <row r="1527" spans="3:4" x14ac:dyDescent="0.2">
      <c r="C1527" s="23"/>
      <c r="D1527" s="23"/>
    </row>
    <row r="1528" spans="3:4" x14ac:dyDescent="0.2">
      <c r="C1528" s="23"/>
      <c r="D1528" s="23"/>
    </row>
    <row r="1529" spans="3:4" x14ac:dyDescent="0.2">
      <c r="C1529" s="23"/>
      <c r="D1529" s="23"/>
    </row>
    <row r="1530" spans="3:4" x14ac:dyDescent="0.2">
      <c r="C1530" s="23"/>
      <c r="D1530" s="23"/>
    </row>
    <row r="1531" spans="3:4" x14ac:dyDescent="0.2">
      <c r="C1531" s="23"/>
      <c r="D1531" s="23"/>
    </row>
  </sheetData>
  <sheetProtection sheet="1" objects="1" scenarios="1"/>
  <phoneticPr fontId="1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817"/>
  <sheetViews>
    <sheetView topLeftCell="A79" workbookViewId="0">
      <selection activeCell="A86" sqref="A86:D128"/>
    </sheetView>
  </sheetViews>
  <sheetFormatPr defaultRowHeight="12.75" x14ac:dyDescent="0.2"/>
  <cols>
    <col min="1" max="1" width="19.7109375" style="23" customWidth="1"/>
    <col min="2" max="2" width="4.42578125" style="31" customWidth="1"/>
    <col min="3" max="3" width="12.7109375" style="23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23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 x14ac:dyDescent="0.25">
      <c r="A1" s="125" t="s">
        <v>222</v>
      </c>
      <c r="I1" s="126" t="s">
        <v>92</v>
      </c>
      <c r="J1" s="127" t="s">
        <v>223</v>
      </c>
    </row>
    <row r="2" spans="1:16" x14ac:dyDescent="0.2">
      <c r="I2" s="128" t="s">
        <v>103</v>
      </c>
      <c r="J2" s="129" t="s">
        <v>208</v>
      </c>
    </row>
    <row r="3" spans="1:16" x14ac:dyDescent="0.2">
      <c r="A3" s="122" t="s">
        <v>224</v>
      </c>
      <c r="I3" s="128" t="s">
        <v>107</v>
      </c>
      <c r="J3" s="129" t="s">
        <v>40</v>
      </c>
    </row>
    <row r="4" spans="1:16" x14ac:dyDescent="0.2">
      <c r="I4" s="128" t="s">
        <v>121</v>
      </c>
      <c r="J4" s="129" t="s">
        <v>40</v>
      </c>
    </row>
    <row r="5" spans="1:16" ht="13.5" thickBot="1" x14ac:dyDescent="0.25">
      <c r="I5" s="130" t="s">
        <v>149</v>
      </c>
      <c r="J5" s="131" t="s">
        <v>207</v>
      </c>
    </row>
    <row r="10" spans="1:16" ht="13.5" thickBot="1" x14ac:dyDescent="0.25"/>
    <row r="11" spans="1:16" ht="12.75" customHeight="1" thickBot="1" x14ac:dyDescent="0.25">
      <c r="A11" s="23" t="str">
        <f t="shared" ref="A11:A42" si="0">P11</f>
        <v> PZ 6.209 </v>
      </c>
      <c r="B11" s="11" t="str">
        <f t="shared" ref="B11:B42" si="1">IF(H11=INT(H11),"I","II")</f>
        <v>I</v>
      </c>
      <c r="C11" s="23">
        <f t="shared" ref="C11:C42" si="2">1*G11</f>
        <v>29810.227999999999</v>
      </c>
      <c r="D11" s="31" t="str">
        <f t="shared" ref="D11:D42" si="3">VLOOKUP(F11,I$1:J$5,2,FALSE)</f>
        <v>vis</v>
      </c>
      <c r="E11" s="123">
        <f>VLOOKUP(C11,'Active 1'!C$21:E$948,3,FALSE)</f>
        <v>-19783.193841117063</v>
      </c>
      <c r="F11" s="11" t="s">
        <v>149</v>
      </c>
      <c r="G11" s="31" t="str">
        <f t="shared" ref="G11:G42" si="4">MID(I11,3,LEN(I11)-3)</f>
        <v>29810.2280</v>
      </c>
      <c r="H11" s="23">
        <f t="shared" ref="H11:H42" si="5">1*K11</f>
        <v>5446</v>
      </c>
      <c r="I11" s="132" t="s">
        <v>277</v>
      </c>
      <c r="J11" s="133" t="s">
        <v>278</v>
      </c>
      <c r="K11" s="132">
        <v>5446</v>
      </c>
      <c r="L11" s="132" t="s">
        <v>279</v>
      </c>
      <c r="M11" s="133" t="s">
        <v>225</v>
      </c>
      <c r="N11" s="133"/>
      <c r="O11" s="134" t="s">
        <v>229</v>
      </c>
      <c r="P11" s="134" t="s">
        <v>230</v>
      </c>
    </row>
    <row r="12" spans="1:16" ht="12.75" customHeight="1" thickBot="1" x14ac:dyDescent="0.25">
      <c r="A12" s="23" t="str">
        <f t="shared" si="0"/>
        <v> AJ 64.263 </v>
      </c>
      <c r="B12" s="11" t="str">
        <f t="shared" si="1"/>
        <v>I</v>
      </c>
      <c r="C12" s="23">
        <f t="shared" si="2"/>
        <v>32260.874</v>
      </c>
      <c r="D12" s="31" t="str">
        <f t="shared" si="3"/>
        <v>vis</v>
      </c>
      <c r="E12" s="123">
        <f>VLOOKUP(C12,'Active 1'!C$21:E$948,3,FALSE)</f>
        <v>-17291.21108027855</v>
      </c>
      <c r="F12" s="11" t="s">
        <v>149</v>
      </c>
      <c r="G12" s="31" t="str">
        <f t="shared" si="4"/>
        <v>32260.874</v>
      </c>
      <c r="H12" s="23">
        <f t="shared" si="5"/>
        <v>7938</v>
      </c>
      <c r="I12" s="132" t="s">
        <v>283</v>
      </c>
      <c r="J12" s="133" t="s">
        <v>284</v>
      </c>
      <c r="K12" s="132">
        <v>7938</v>
      </c>
      <c r="L12" s="132" t="s">
        <v>246</v>
      </c>
      <c r="M12" s="133" t="s">
        <v>225</v>
      </c>
      <c r="N12" s="133"/>
      <c r="O12" s="134" t="s">
        <v>285</v>
      </c>
      <c r="P12" s="134" t="s">
        <v>286</v>
      </c>
    </row>
    <row r="13" spans="1:16" ht="12.75" customHeight="1" thickBot="1" x14ac:dyDescent="0.25">
      <c r="A13" s="23" t="str">
        <f t="shared" si="0"/>
        <v> AJ 64.263 </v>
      </c>
      <c r="B13" s="11" t="str">
        <f t="shared" si="1"/>
        <v>II</v>
      </c>
      <c r="C13" s="23">
        <f t="shared" si="2"/>
        <v>32296.794999999998</v>
      </c>
      <c r="D13" s="31" t="str">
        <f t="shared" si="3"/>
        <v>vis</v>
      </c>
      <c r="E13" s="123">
        <f>VLOOKUP(C13,'Active 1'!C$21:E$948,3,FALSE)</f>
        <v>-17254.684175637049</v>
      </c>
      <c r="F13" s="11" t="s">
        <v>149</v>
      </c>
      <c r="G13" s="31" t="str">
        <f t="shared" si="4"/>
        <v>32296.795</v>
      </c>
      <c r="H13" s="23">
        <f t="shared" si="5"/>
        <v>7974.5</v>
      </c>
      <c r="I13" s="132" t="s">
        <v>287</v>
      </c>
      <c r="J13" s="133" t="s">
        <v>288</v>
      </c>
      <c r="K13" s="132">
        <v>7974.5</v>
      </c>
      <c r="L13" s="132" t="s">
        <v>289</v>
      </c>
      <c r="M13" s="133" t="s">
        <v>225</v>
      </c>
      <c r="N13" s="133"/>
      <c r="O13" s="134" t="s">
        <v>285</v>
      </c>
      <c r="P13" s="134" t="s">
        <v>286</v>
      </c>
    </row>
    <row r="14" spans="1:16" ht="12.75" customHeight="1" thickBot="1" x14ac:dyDescent="0.25">
      <c r="A14" s="23" t="str">
        <f t="shared" si="0"/>
        <v> AJ 64.263 </v>
      </c>
      <c r="B14" s="11" t="str">
        <f t="shared" si="1"/>
        <v>II</v>
      </c>
      <c r="C14" s="23">
        <f t="shared" si="2"/>
        <v>32826.868000000002</v>
      </c>
      <c r="D14" s="31" t="str">
        <f t="shared" si="3"/>
        <v>vis</v>
      </c>
      <c r="E14" s="123">
        <f>VLOOKUP(C14,'Active 1'!C$21:E$948,3,FALSE)</f>
        <v>-16715.670063445421</v>
      </c>
      <c r="F14" s="11" t="s">
        <v>149</v>
      </c>
      <c r="G14" s="31" t="str">
        <f t="shared" si="4"/>
        <v>32826.868</v>
      </c>
      <c r="H14" s="23">
        <f t="shared" si="5"/>
        <v>8513.5</v>
      </c>
      <c r="I14" s="132" t="s">
        <v>290</v>
      </c>
      <c r="J14" s="133" t="s">
        <v>291</v>
      </c>
      <c r="K14" s="132">
        <v>8513.5</v>
      </c>
      <c r="L14" s="132" t="s">
        <v>292</v>
      </c>
      <c r="M14" s="133" t="s">
        <v>225</v>
      </c>
      <c r="N14" s="133"/>
      <c r="O14" s="134" t="s">
        <v>285</v>
      </c>
      <c r="P14" s="134" t="s">
        <v>286</v>
      </c>
    </row>
    <row r="15" spans="1:16" ht="12.75" customHeight="1" thickBot="1" x14ac:dyDescent="0.25">
      <c r="A15" s="23" t="str">
        <f t="shared" si="0"/>
        <v> AJ 64.263 </v>
      </c>
      <c r="B15" s="11" t="str">
        <f t="shared" si="1"/>
        <v>II</v>
      </c>
      <c r="C15" s="23">
        <f t="shared" si="2"/>
        <v>33002.902999999998</v>
      </c>
      <c r="D15" s="31" t="str">
        <f t="shared" si="3"/>
        <v>vis</v>
      </c>
      <c r="E15" s="123">
        <f>VLOOKUP(C15,'Active 1'!C$21:E$948,3,FALSE)</f>
        <v>-16536.665757925897</v>
      </c>
      <c r="F15" s="11" t="s">
        <v>149</v>
      </c>
      <c r="G15" s="31" t="str">
        <f t="shared" si="4"/>
        <v>33002.903</v>
      </c>
      <c r="H15" s="23">
        <f t="shared" si="5"/>
        <v>8692.5</v>
      </c>
      <c r="I15" s="132" t="s">
        <v>293</v>
      </c>
      <c r="J15" s="133" t="s">
        <v>294</v>
      </c>
      <c r="K15" s="132">
        <v>8692.5</v>
      </c>
      <c r="L15" s="132" t="s">
        <v>295</v>
      </c>
      <c r="M15" s="133" t="s">
        <v>225</v>
      </c>
      <c r="N15" s="133"/>
      <c r="O15" s="134" t="s">
        <v>285</v>
      </c>
      <c r="P15" s="134" t="s">
        <v>286</v>
      </c>
    </row>
    <row r="16" spans="1:16" ht="12.75" customHeight="1" thickBot="1" x14ac:dyDescent="0.25">
      <c r="A16" s="23" t="str">
        <f t="shared" si="0"/>
        <v> AJ 64.263 </v>
      </c>
      <c r="B16" s="11" t="str">
        <f t="shared" si="1"/>
        <v>I</v>
      </c>
      <c r="C16" s="23">
        <f t="shared" si="2"/>
        <v>33029.927000000003</v>
      </c>
      <c r="D16" s="31" t="str">
        <f t="shared" si="3"/>
        <v>vis</v>
      </c>
      <c r="E16" s="123">
        <f>VLOOKUP(C16,'Active 1'!C$21:E$948,3,FALSE)</f>
        <v>-16509.185925208763</v>
      </c>
      <c r="F16" s="11" t="s">
        <v>149</v>
      </c>
      <c r="G16" s="31" t="str">
        <f t="shared" si="4"/>
        <v>33029.927</v>
      </c>
      <c r="H16" s="23">
        <f t="shared" si="5"/>
        <v>8720</v>
      </c>
      <c r="I16" s="132" t="s">
        <v>296</v>
      </c>
      <c r="J16" s="133" t="s">
        <v>297</v>
      </c>
      <c r="K16" s="132">
        <v>8720</v>
      </c>
      <c r="L16" s="132" t="s">
        <v>298</v>
      </c>
      <c r="M16" s="133" t="s">
        <v>225</v>
      </c>
      <c r="N16" s="133"/>
      <c r="O16" s="134" t="s">
        <v>285</v>
      </c>
      <c r="P16" s="134" t="s">
        <v>286</v>
      </c>
    </row>
    <row r="17" spans="1:16" ht="12.75" customHeight="1" thickBot="1" x14ac:dyDescent="0.25">
      <c r="A17" s="23" t="str">
        <f t="shared" si="0"/>
        <v> AJ 64.263 </v>
      </c>
      <c r="B17" s="11" t="str">
        <f t="shared" si="1"/>
        <v>II</v>
      </c>
      <c r="C17" s="23">
        <f t="shared" si="2"/>
        <v>33200.57</v>
      </c>
      <c r="D17" s="31" t="str">
        <f t="shared" si="3"/>
        <v>vis</v>
      </c>
      <c r="E17" s="123">
        <f>VLOOKUP(C17,'Active 1'!C$21:E$948,3,FALSE)</f>
        <v>-16335.664570326109</v>
      </c>
      <c r="F17" s="11" t="s">
        <v>149</v>
      </c>
      <c r="G17" s="31" t="str">
        <f t="shared" si="4"/>
        <v>33200.570</v>
      </c>
      <c r="H17" s="23">
        <f t="shared" si="5"/>
        <v>8893.5</v>
      </c>
      <c r="I17" s="132" t="s">
        <v>299</v>
      </c>
      <c r="J17" s="133" t="s">
        <v>300</v>
      </c>
      <c r="K17" s="132">
        <v>8893.5</v>
      </c>
      <c r="L17" s="132" t="s">
        <v>301</v>
      </c>
      <c r="M17" s="133" t="s">
        <v>225</v>
      </c>
      <c r="N17" s="133"/>
      <c r="O17" s="134" t="s">
        <v>285</v>
      </c>
      <c r="P17" s="134" t="s">
        <v>286</v>
      </c>
    </row>
    <row r="18" spans="1:16" ht="12.75" customHeight="1" thickBot="1" x14ac:dyDescent="0.25">
      <c r="A18" s="23" t="str">
        <f t="shared" si="0"/>
        <v> AJ 64.263 </v>
      </c>
      <c r="B18" s="11" t="str">
        <f t="shared" si="1"/>
        <v>I</v>
      </c>
      <c r="C18" s="23">
        <f t="shared" si="2"/>
        <v>33226.607000000004</v>
      </c>
      <c r="D18" s="31" t="str">
        <f t="shared" si="3"/>
        <v>vis</v>
      </c>
      <c r="E18" s="123">
        <f>VLOOKUP(C18,'Active 1'!C$21:E$948,3,FALSE)</f>
        <v>-16309.188386028596</v>
      </c>
      <c r="F18" s="11" t="s">
        <v>149</v>
      </c>
      <c r="G18" s="31" t="str">
        <f t="shared" si="4"/>
        <v>33226.607</v>
      </c>
      <c r="H18" s="23">
        <f t="shared" si="5"/>
        <v>8920</v>
      </c>
      <c r="I18" s="132" t="s">
        <v>302</v>
      </c>
      <c r="J18" s="133" t="s">
        <v>303</v>
      </c>
      <c r="K18" s="132">
        <v>8920</v>
      </c>
      <c r="L18" s="132" t="s">
        <v>304</v>
      </c>
      <c r="M18" s="133" t="s">
        <v>225</v>
      </c>
      <c r="N18" s="133"/>
      <c r="O18" s="134" t="s">
        <v>285</v>
      </c>
      <c r="P18" s="134" t="s">
        <v>286</v>
      </c>
    </row>
    <row r="19" spans="1:16" ht="12.75" customHeight="1" thickBot="1" x14ac:dyDescent="0.25">
      <c r="A19" s="23" t="str">
        <f t="shared" si="0"/>
        <v> AJ 64.263 </v>
      </c>
      <c r="B19" s="11" t="str">
        <f t="shared" si="1"/>
        <v>II</v>
      </c>
      <c r="C19" s="23">
        <f t="shared" si="2"/>
        <v>33486.741999999998</v>
      </c>
      <c r="D19" s="31" t="str">
        <f t="shared" si="3"/>
        <v>vis</v>
      </c>
      <c r="E19" s="123">
        <f>VLOOKUP(C19,'Active 1'!C$21:E$948,3,FALSE)</f>
        <v>-16044.665506962949</v>
      </c>
      <c r="F19" s="11" t="s">
        <v>149</v>
      </c>
      <c r="G19" s="31" t="str">
        <f t="shared" si="4"/>
        <v>33486.742</v>
      </c>
      <c r="H19" s="23">
        <f t="shared" si="5"/>
        <v>9184.5</v>
      </c>
      <c r="I19" s="132" t="s">
        <v>305</v>
      </c>
      <c r="J19" s="133" t="s">
        <v>306</v>
      </c>
      <c r="K19" s="132">
        <v>9184.5</v>
      </c>
      <c r="L19" s="132" t="s">
        <v>307</v>
      </c>
      <c r="M19" s="133" t="s">
        <v>225</v>
      </c>
      <c r="N19" s="133"/>
      <c r="O19" s="134" t="s">
        <v>285</v>
      </c>
      <c r="P19" s="134" t="s">
        <v>286</v>
      </c>
    </row>
    <row r="20" spans="1:16" ht="12.75" customHeight="1" thickBot="1" x14ac:dyDescent="0.25">
      <c r="A20" s="23" t="str">
        <f t="shared" si="0"/>
        <v> AJ 64.263 </v>
      </c>
      <c r="B20" s="11" t="str">
        <f t="shared" si="1"/>
        <v>I</v>
      </c>
      <c r="C20" s="23">
        <f t="shared" si="2"/>
        <v>33506.891000000003</v>
      </c>
      <c r="D20" s="31" t="str">
        <f t="shared" si="3"/>
        <v>vis</v>
      </c>
      <c r="E20" s="123">
        <f>VLOOKUP(C20,'Active 1'!C$21:E$948,3,FALSE)</f>
        <v>-16024.176639681364</v>
      </c>
      <c r="F20" s="11" t="s">
        <v>149</v>
      </c>
      <c r="G20" s="31" t="str">
        <f t="shared" si="4"/>
        <v>33506.891</v>
      </c>
      <c r="H20" s="23">
        <f t="shared" si="5"/>
        <v>9205</v>
      </c>
      <c r="I20" s="132" t="s">
        <v>308</v>
      </c>
      <c r="J20" s="133" t="s">
        <v>309</v>
      </c>
      <c r="K20" s="132">
        <v>9205</v>
      </c>
      <c r="L20" s="132" t="s">
        <v>298</v>
      </c>
      <c r="M20" s="133" t="s">
        <v>225</v>
      </c>
      <c r="N20" s="133"/>
      <c r="O20" s="134" t="s">
        <v>285</v>
      </c>
      <c r="P20" s="134" t="s">
        <v>286</v>
      </c>
    </row>
    <row r="21" spans="1:16" ht="12.75" customHeight="1" thickBot="1" x14ac:dyDescent="0.25">
      <c r="A21" s="23" t="str">
        <f t="shared" si="0"/>
        <v> AJ 64.263 </v>
      </c>
      <c r="B21" s="11" t="str">
        <f t="shared" si="1"/>
        <v>II</v>
      </c>
      <c r="C21" s="23">
        <f t="shared" si="2"/>
        <v>33849.635000000002</v>
      </c>
      <c r="D21" s="31" t="str">
        <f t="shared" si="3"/>
        <v>vis</v>
      </c>
      <c r="E21" s="123">
        <f>VLOOKUP(C21,'Active 1'!C$21:E$948,3,FALSE)</f>
        <v>-15675.651336809864</v>
      </c>
      <c r="F21" s="11" t="s">
        <v>149</v>
      </c>
      <c r="G21" s="31" t="str">
        <f t="shared" si="4"/>
        <v>33849.635</v>
      </c>
      <c r="H21" s="23">
        <f t="shared" si="5"/>
        <v>9553.5</v>
      </c>
      <c r="I21" s="132" t="s">
        <v>310</v>
      </c>
      <c r="J21" s="133" t="s">
        <v>311</v>
      </c>
      <c r="K21" s="132">
        <v>9553.5</v>
      </c>
      <c r="L21" s="132" t="s">
        <v>312</v>
      </c>
      <c r="M21" s="133" t="s">
        <v>225</v>
      </c>
      <c r="N21" s="133"/>
      <c r="O21" s="134" t="s">
        <v>285</v>
      </c>
      <c r="P21" s="134" t="s">
        <v>286</v>
      </c>
    </row>
    <row r="22" spans="1:16" ht="12.75" customHeight="1" thickBot="1" x14ac:dyDescent="0.25">
      <c r="A22" s="23" t="str">
        <f t="shared" si="0"/>
        <v> AJ 64.263 </v>
      </c>
      <c r="B22" s="11" t="str">
        <f t="shared" si="1"/>
        <v>I</v>
      </c>
      <c r="C22" s="23">
        <f t="shared" si="2"/>
        <v>33878.644999999997</v>
      </c>
      <c r="D22" s="31" t="str">
        <f t="shared" si="3"/>
        <v>vis</v>
      </c>
      <c r="E22" s="123">
        <f>VLOOKUP(C22,'Active 1'!C$21:E$948,3,FALSE)</f>
        <v>-15646.152004841104</v>
      </c>
      <c r="F22" s="11" t="s">
        <v>149</v>
      </c>
      <c r="G22" s="31" t="str">
        <f t="shared" si="4"/>
        <v>33878.645</v>
      </c>
      <c r="H22" s="23">
        <f t="shared" si="5"/>
        <v>9583</v>
      </c>
      <c r="I22" s="132" t="s">
        <v>313</v>
      </c>
      <c r="J22" s="133" t="s">
        <v>314</v>
      </c>
      <c r="K22" s="132">
        <v>9583</v>
      </c>
      <c r="L22" s="132" t="s">
        <v>301</v>
      </c>
      <c r="M22" s="133" t="s">
        <v>225</v>
      </c>
      <c r="N22" s="133"/>
      <c r="O22" s="134" t="s">
        <v>285</v>
      </c>
      <c r="P22" s="134" t="s">
        <v>286</v>
      </c>
    </row>
    <row r="23" spans="1:16" ht="12.75" customHeight="1" thickBot="1" x14ac:dyDescent="0.25">
      <c r="A23" s="23" t="str">
        <f t="shared" si="0"/>
        <v> AJ 64.263 </v>
      </c>
      <c r="B23" s="11" t="str">
        <f t="shared" si="1"/>
        <v>I</v>
      </c>
      <c r="C23" s="23">
        <f t="shared" si="2"/>
        <v>34296.601999999999</v>
      </c>
      <c r="D23" s="31" t="str">
        <f t="shared" si="3"/>
        <v>vis</v>
      </c>
      <c r="E23" s="123">
        <f>VLOOKUP(C23,'Active 1'!C$21:E$948,3,FALSE)</f>
        <v>-15221.145031670851</v>
      </c>
      <c r="F23" s="11" t="s">
        <v>149</v>
      </c>
      <c r="G23" s="31" t="str">
        <f t="shared" si="4"/>
        <v>34296.602</v>
      </c>
      <c r="H23" s="23">
        <f t="shared" si="5"/>
        <v>10008</v>
      </c>
      <c r="I23" s="132" t="s">
        <v>315</v>
      </c>
      <c r="J23" s="133" t="s">
        <v>316</v>
      </c>
      <c r="K23" s="132">
        <v>10008</v>
      </c>
      <c r="L23" s="132" t="s">
        <v>317</v>
      </c>
      <c r="M23" s="133" t="s">
        <v>225</v>
      </c>
      <c r="N23" s="133"/>
      <c r="O23" s="134" t="s">
        <v>285</v>
      </c>
      <c r="P23" s="134" t="s">
        <v>286</v>
      </c>
    </row>
    <row r="24" spans="1:16" ht="12.75" customHeight="1" thickBot="1" x14ac:dyDescent="0.25">
      <c r="A24" s="23" t="str">
        <f t="shared" si="0"/>
        <v> AJ 64.263 </v>
      </c>
      <c r="B24" s="11" t="str">
        <f t="shared" si="1"/>
        <v>II</v>
      </c>
      <c r="C24" s="23">
        <f t="shared" si="2"/>
        <v>34329.538999999997</v>
      </c>
      <c r="D24" s="31" t="str">
        <f t="shared" si="3"/>
        <v>vis</v>
      </c>
      <c r="E24" s="123">
        <f>VLOOKUP(C24,'Active 1'!C$21:E$948,3,FALSE)</f>
        <v>-15187.652460245303</v>
      </c>
      <c r="F24" s="11" t="s">
        <v>149</v>
      </c>
      <c r="G24" s="31" t="str">
        <f t="shared" si="4"/>
        <v>34329.539</v>
      </c>
      <c r="H24" s="23">
        <f t="shared" si="5"/>
        <v>10041.5</v>
      </c>
      <c r="I24" s="132" t="s">
        <v>318</v>
      </c>
      <c r="J24" s="133" t="s">
        <v>319</v>
      </c>
      <c r="K24" s="132">
        <v>10041.5</v>
      </c>
      <c r="L24" s="132" t="s">
        <v>320</v>
      </c>
      <c r="M24" s="133" t="s">
        <v>225</v>
      </c>
      <c r="N24" s="133"/>
      <c r="O24" s="134" t="s">
        <v>285</v>
      </c>
      <c r="P24" s="134" t="s">
        <v>286</v>
      </c>
    </row>
    <row r="25" spans="1:16" ht="12.75" customHeight="1" thickBot="1" x14ac:dyDescent="0.25">
      <c r="A25" s="23" t="str">
        <f t="shared" si="0"/>
        <v> PZ 13.138 </v>
      </c>
      <c r="B25" s="11" t="str">
        <f t="shared" si="1"/>
        <v>I</v>
      </c>
      <c r="C25" s="23">
        <f t="shared" si="2"/>
        <v>34589.6489</v>
      </c>
      <c r="D25" s="31" t="str">
        <f t="shared" si="3"/>
        <v>vis</v>
      </c>
      <c r="E25" s="123">
        <f>VLOOKUP(C25,'Active 1'!C$21:E$948,3,FALSE)</f>
        <v>-14923.155104558909</v>
      </c>
      <c r="F25" s="11" t="s">
        <v>149</v>
      </c>
      <c r="G25" s="31" t="str">
        <f t="shared" si="4"/>
        <v>34589.6489</v>
      </c>
      <c r="H25" s="23">
        <f t="shared" si="5"/>
        <v>10306</v>
      </c>
      <c r="I25" s="132" t="s">
        <v>321</v>
      </c>
      <c r="J25" s="133" t="s">
        <v>322</v>
      </c>
      <c r="K25" s="132">
        <v>10306</v>
      </c>
      <c r="L25" s="132" t="s">
        <v>323</v>
      </c>
      <c r="M25" s="133" t="s">
        <v>225</v>
      </c>
      <c r="N25" s="133"/>
      <c r="O25" s="134" t="s">
        <v>324</v>
      </c>
      <c r="P25" s="134" t="s">
        <v>325</v>
      </c>
    </row>
    <row r="26" spans="1:16" ht="12.75" customHeight="1" thickBot="1" x14ac:dyDescent="0.25">
      <c r="A26" s="23" t="str">
        <f t="shared" si="0"/>
        <v> AJ 64.263 </v>
      </c>
      <c r="B26" s="11" t="str">
        <f t="shared" si="1"/>
        <v>I</v>
      </c>
      <c r="C26" s="23">
        <f t="shared" si="2"/>
        <v>35299.699000000001</v>
      </c>
      <c r="D26" s="31" t="str">
        <f t="shared" si="3"/>
        <v>vis</v>
      </c>
      <c r="E26" s="123">
        <f>VLOOKUP(C26,'Active 1'!C$21:E$948,3,FALSE)</f>
        <v>-14201.128092688707</v>
      </c>
      <c r="F26" s="11" t="s">
        <v>149</v>
      </c>
      <c r="G26" s="31" t="str">
        <f t="shared" si="4"/>
        <v>35299.699</v>
      </c>
      <c r="H26" s="23">
        <f t="shared" si="5"/>
        <v>11028</v>
      </c>
      <c r="I26" s="132" t="s">
        <v>330</v>
      </c>
      <c r="J26" s="133" t="s">
        <v>331</v>
      </c>
      <c r="K26" s="132">
        <v>11028</v>
      </c>
      <c r="L26" s="132" t="s">
        <v>332</v>
      </c>
      <c r="M26" s="133" t="s">
        <v>225</v>
      </c>
      <c r="N26" s="133"/>
      <c r="O26" s="134" t="s">
        <v>285</v>
      </c>
      <c r="P26" s="134" t="s">
        <v>286</v>
      </c>
    </row>
    <row r="27" spans="1:16" ht="12.75" customHeight="1" thickBot="1" x14ac:dyDescent="0.25">
      <c r="A27" s="23" t="str">
        <f t="shared" si="0"/>
        <v> AJ 64.263 </v>
      </c>
      <c r="B27" s="11" t="str">
        <f t="shared" si="1"/>
        <v>II</v>
      </c>
      <c r="C27" s="23">
        <f t="shared" si="2"/>
        <v>35332.648999999998</v>
      </c>
      <c r="D27" s="31" t="str">
        <f t="shared" si="3"/>
        <v>vis</v>
      </c>
      <c r="E27" s="123">
        <f>VLOOKUP(C27,'Active 1'!C$21:E$948,3,FALSE)</f>
        <v>-14167.622301983065</v>
      </c>
      <c r="F27" s="11" t="s">
        <v>149</v>
      </c>
      <c r="G27" s="31" t="str">
        <f t="shared" si="4"/>
        <v>35332.649</v>
      </c>
      <c r="H27" s="23">
        <f t="shared" si="5"/>
        <v>11061.5</v>
      </c>
      <c r="I27" s="132" t="s">
        <v>333</v>
      </c>
      <c r="J27" s="133" t="s">
        <v>334</v>
      </c>
      <c r="K27" s="132">
        <v>11061.5</v>
      </c>
      <c r="L27" s="132" t="s">
        <v>312</v>
      </c>
      <c r="M27" s="133" t="s">
        <v>225</v>
      </c>
      <c r="N27" s="133"/>
      <c r="O27" s="134" t="s">
        <v>285</v>
      </c>
      <c r="P27" s="134" t="s">
        <v>286</v>
      </c>
    </row>
    <row r="28" spans="1:16" ht="12.75" customHeight="1" thickBot="1" x14ac:dyDescent="0.25">
      <c r="A28" s="23" t="str">
        <f t="shared" si="0"/>
        <v> PZ 13.138 </v>
      </c>
      <c r="B28" s="11" t="str">
        <f t="shared" si="1"/>
        <v>I</v>
      </c>
      <c r="C28" s="23">
        <f t="shared" si="2"/>
        <v>35387.2261</v>
      </c>
      <c r="D28" s="31" t="str">
        <f t="shared" si="3"/>
        <v>vis</v>
      </c>
      <c r="E28" s="123">
        <f>VLOOKUP(C28,'Active 1'!C$21:E$948,3,FALSE)</f>
        <v>-14112.124611848885</v>
      </c>
      <c r="F28" s="11" t="s">
        <v>149</v>
      </c>
      <c r="G28" s="31" t="str">
        <f t="shared" si="4"/>
        <v>35387.2261</v>
      </c>
      <c r="H28" s="23">
        <f t="shared" si="5"/>
        <v>11117</v>
      </c>
      <c r="I28" s="132" t="s">
        <v>335</v>
      </c>
      <c r="J28" s="133" t="s">
        <v>336</v>
      </c>
      <c r="K28" s="132">
        <v>11117</v>
      </c>
      <c r="L28" s="132" t="s">
        <v>337</v>
      </c>
      <c r="M28" s="133" t="s">
        <v>225</v>
      </c>
      <c r="N28" s="133"/>
      <c r="O28" s="134" t="s">
        <v>338</v>
      </c>
      <c r="P28" s="134" t="s">
        <v>325</v>
      </c>
    </row>
    <row r="29" spans="1:16" ht="12.75" customHeight="1" thickBot="1" x14ac:dyDescent="0.25">
      <c r="A29" s="23" t="str">
        <f t="shared" si="0"/>
        <v> BAC 42.109 </v>
      </c>
      <c r="B29" s="11" t="str">
        <f t="shared" si="1"/>
        <v>I</v>
      </c>
      <c r="C29" s="23">
        <f t="shared" si="2"/>
        <v>36518.165999999997</v>
      </c>
      <c r="D29" s="31" t="str">
        <f t="shared" si="3"/>
        <v>vis</v>
      </c>
      <c r="E29" s="123">
        <f>VLOOKUP(C29,'Active 1'!C$21:E$948,3,FALSE)</f>
        <v>-12962.108357218707</v>
      </c>
      <c r="F29" s="11" t="s">
        <v>149</v>
      </c>
      <c r="G29" s="31" t="str">
        <f t="shared" si="4"/>
        <v>36518.166</v>
      </c>
      <c r="H29" s="23">
        <f t="shared" si="5"/>
        <v>12267</v>
      </c>
      <c r="I29" s="132" t="s">
        <v>349</v>
      </c>
      <c r="J29" s="133" t="s">
        <v>350</v>
      </c>
      <c r="K29" s="132">
        <v>12267</v>
      </c>
      <c r="L29" s="132" t="s">
        <v>351</v>
      </c>
      <c r="M29" s="133" t="s">
        <v>225</v>
      </c>
      <c r="N29" s="133"/>
      <c r="O29" s="134" t="s">
        <v>266</v>
      </c>
      <c r="P29" s="134" t="s">
        <v>267</v>
      </c>
    </row>
    <row r="30" spans="1:16" ht="12.75" customHeight="1" thickBot="1" x14ac:dyDescent="0.25">
      <c r="A30" s="23" t="str">
        <f t="shared" si="0"/>
        <v> BAC 17.280 </v>
      </c>
      <c r="B30" s="11" t="str">
        <f t="shared" si="1"/>
        <v>I</v>
      </c>
      <c r="C30" s="23">
        <f t="shared" si="2"/>
        <v>36720.752899999999</v>
      </c>
      <c r="D30" s="31" t="str">
        <f t="shared" si="3"/>
        <v>vis</v>
      </c>
      <c r="E30" s="123">
        <f>VLOOKUP(C30,'Active 1'!C$21:E$948,3,FALSE)</f>
        <v>-12756.104282223087</v>
      </c>
      <c r="F30" s="11" t="s">
        <v>149</v>
      </c>
      <c r="G30" s="31" t="str">
        <f t="shared" si="4"/>
        <v>36720.7529</v>
      </c>
      <c r="H30" s="23">
        <f t="shared" si="5"/>
        <v>12473</v>
      </c>
      <c r="I30" s="132" t="s">
        <v>352</v>
      </c>
      <c r="J30" s="133" t="s">
        <v>353</v>
      </c>
      <c r="K30" s="132">
        <v>12473</v>
      </c>
      <c r="L30" s="132" t="s">
        <v>354</v>
      </c>
      <c r="M30" s="133" t="s">
        <v>355</v>
      </c>
      <c r="N30" s="133" t="s">
        <v>356</v>
      </c>
      <c r="O30" s="134" t="s">
        <v>357</v>
      </c>
      <c r="P30" s="134" t="s">
        <v>358</v>
      </c>
    </row>
    <row r="31" spans="1:16" ht="12.75" customHeight="1" thickBot="1" x14ac:dyDescent="0.25">
      <c r="A31" s="23" t="str">
        <f t="shared" si="0"/>
        <v> HABZ 28 </v>
      </c>
      <c r="B31" s="11" t="str">
        <f t="shared" si="1"/>
        <v>II</v>
      </c>
      <c r="C31" s="23">
        <f t="shared" si="2"/>
        <v>36899.25</v>
      </c>
      <c r="D31" s="31" t="str">
        <f t="shared" si="3"/>
        <v>vis</v>
      </c>
      <c r="E31" s="123">
        <f>VLOOKUP(C31,'Active 1'!C$21:E$948,3,FALSE)</f>
        <v>-12574.596346740087</v>
      </c>
      <c r="F31" s="11" t="s">
        <v>149</v>
      </c>
      <c r="G31" s="31" t="str">
        <f t="shared" si="4"/>
        <v>36899.250</v>
      </c>
      <c r="H31" s="23">
        <f t="shared" si="5"/>
        <v>12654.5</v>
      </c>
      <c r="I31" s="132" t="s">
        <v>362</v>
      </c>
      <c r="J31" s="133" t="s">
        <v>363</v>
      </c>
      <c r="K31" s="132">
        <v>12654.5</v>
      </c>
      <c r="L31" s="132" t="s">
        <v>364</v>
      </c>
      <c r="M31" s="133" t="s">
        <v>365</v>
      </c>
      <c r="N31" s="133"/>
      <c r="O31" s="134" t="s">
        <v>366</v>
      </c>
      <c r="P31" s="134" t="s">
        <v>367</v>
      </c>
    </row>
    <row r="32" spans="1:16" ht="12.75" customHeight="1" thickBot="1" x14ac:dyDescent="0.25">
      <c r="A32" s="23" t="str">
        <f t="shared" si="0"/>
        <v> HABZ 28 </v>
      </c>
      <c r="B32" s="11" t="str">
        <f t="shared" si="1"/>
        <v>II</v>
      </c>
      <c r="C32" s="23">
        <f t="shared" si="2"/>
        <v>37253.275999999998</v>
      </c>
      <c r="D32" s="31" t="str">
        <f t="shared" si="3"/>
        <v>vis</v>
      </c>
      <c r="E32" s="123">
        <f>VLOOKUP(C32,'Active 1'!C$21:E$948,3,FALSE)</f>
        <v>-12214.59874248039</v>
      </c>
      <c r="F32" s="11" t="s">
        <v>149</v>
      </c>
      <c r="G32" s="31" t="str">
        <f t="shared" si="4"/>
        <v>37253.276</v>
      </c>
      <c r="H32" s="23">
        <f t="shared" si="5"/>
        <v>13014.5</v>
      </c>
      <c r="I32" s="132" t="s">
        <v>368</v>
      </c>
      <c r="J32" s="133" t="s">
        <v>369</v>
      </c>
      <c r="K32" s="132">
        <v>13014.5</v>
      </c>
      <c r="L32" s="132" t="s">
        <v>361</v>
      </c>
      <c r="M32" s="133" t="s">
        <v>365</v>
      </c>
      <c r="N32" s="133"/>
      <c r="O32" s="134" t="s">
        <v>366</v>
      </c>
      <c r="P32" s="134" t="s">
        <v>367</v>
      </c>
    </row>
    <row r="33" spans="1:16" ht="12.75" customHeight="1" thickBot="1" x14ac:dyDescent="0.25">
      <c r="A33" s="23" t="str">
        <f t="shared" si="0"/>
        <v> HABZ 28 </v>
      </c>
      <c r="B33" s="11" t="str">
        <f t="shared" si="1"/>
        <v>I</v>
      </c>
      <c r="C33" s="23">
        <f t="shared" si="2"/>
        <v>37933.313000000002</v>
      </c>
      <c r="D33" s="31" t="str">
        <f t="shared" si="3"/>
        <v>vis</v>
      </c>
      <c r="E33" s="123">
        <f>VLOOKUP(C33,'Active 1'!C$21:E$948,3,FALSE)</f>
        <v>-11523.091082568533</v>
      </c>
      <c r="F33" s="11" t="s">
        <v>149</v>
      </c>
      <c r="G33" s="31" t="str">
        <f t="shared" si="4"/>
        <v>37933.313</v>
      </c>
      <c r="H33" s="23">
        <f t="shared" si="5"/>
        <v>13706</v>
      </c>
      <c r="I33" s="132" t="s">
        <v>374</v>
      </c>
      <c r="J33" s="133" t="s">
        <v>375</v>
      </c>
      <c r="K33" s="132">
        <v>13706</v>
      </c>
      <c r="L33" s="132" t="s">
        <v>298</v>
      </c>
      <c r="M33" s="133" t="s">
        <v>365</v>
      </c>
      <c r="N33" s="133"/>
      <c r="O33" s="134" t="s">
        <v>366</v>
      </c>
      <c r="P33" s="134" t="s">
        <v>367</v>
      </c>
    </row>
    <row r="34" spans="1:16" ht="12.75" customHeight="1" thickBot="1" x14ac:dyDescent="0.25">
      <c r="A34" s="23" t="str">
        <f t="shared" si="0"/>
        <v> HABZ 28 </v>
      </c>
      <c r="B34" s="11" t="str">
        <f t="shared" si="1"/>
        <v>II</v>
      </c>
      <c r="C34" s="23">
        <f t="shared" si="2"/>
        <v>38255.421999999999</v>
      </c>
      <c r="D34" s="31" t="str">
        <f t="shared" si="3"/>
        <v>vis</v>
      </c>
      <c r="E34" s="123">
        <f>VLOOKUP(C34,'Active 1'!C$21:E$948,3,FALSE)</f>
        <v>-11195.548844680678</v>
      </c>
      <c r="F34" s="11" t="s">
        <v>149</v>
      </c>
      <c r="G34" s="31" t="str">
        <f t="shared" si="4"/>
        <v>38255.422</v>
      </c>
      <c r="H34" s="23">
        <f t="shared" si="5"/>
        <v>14033.5</v>
      </c>
      <c r="I34" s="132" t="s">
        <v>376</v>
      </c>
      <c r="J34" s="133" t="s">
        <v>377</v>
      </c>
      <c r="K34" s="132">
        <v>14033.5</v>
      </c>
      <c r="L34" s="132" t="s">
        <v>378</v>
      </c>
      <c r="M34" s="133" t="s">
        <v>365</v>
      </c>
      <c r="N34" s="133"/>
      <c r="O34" s="134" t="s">
        <v>366</v>
      </c>
      <c r="P34" s="134" t="s">
        <v>367</v>
      </c>
    </row>
    <row r="35" spans="1:16" ht="12.75" customHeight="1" thickBot="1" x14ac:dyDescent="0.25">
      <c r="A35" s="23" t="str">
        <f t="shared" si="0"/>
        <v> BAC 42.109 </v>
      </c>
      <c r="B35" s="11" t="str">
        <f t="shared" si="1"/>
        <v>I</v>
      </c>
      <c r="C35" s="23">
        <f t="shared" si="2"/>
        <v>38287.355000000003</v>
      </c>
      <c r="D35" s="31" t="str">
        <f t="shared" si="3"/>
        <v>vis</v>
      </c>
      <c r="E35" s="123">
        <f>VLOOKUP(C35,'Active 1'!C$21:E$948,3,FALSE)</f>
        <v>-11163.077208425637</v>
      </c>
      <c r="F35" s="11" t="s">
        <v>149</v>
      </c>
      <c r="G35" s="31" t="str">
        <f t="shared" si="4"/>
        <v>38287.355</v>
      </c>
      <c r="H35" s="23">
        <f t="shared" si="5"/>
        <v>14066</v>
      </c>
      <c r="I35" s="132" t="s">
        <v>379</v>
      </c>
      <c r="J35" s="133" t="s">
        <v>380</v>
      </c>
      <c r="K35" s="132">
        <v>14066</v>
      </c>
      <c r="L35" s="132" t="s">
        <v>381</v>
      </c>
      <c r="M35" s="133" t="s">
        <v>225</v>
      </c>
      <c r="N35" s="133"/>
      <c r="O35" s="134" t="s">
        <v>266</v>
      </c>
      <c r="P35" s="134" t="s">
        <v>267</v>
      </c>
    </row>
    <row r="36" spans="1:16" ht="12.75" customHeight="1" thickBot="1" x14ac:dyDescent="0.25">
      <c r="A36" s="23" t="str">
        <f t="shared" si="0"/>
        <v> HABZ 28 </v>
      </c>
      <c r="B36" s="11" t="str">
        <f t="shared" si="1"/>
        <v>I</v>
      </c>
      <c r="C36" s="23">
        <f t="shared" si="2"/>
        <v>38288.341</v>
      </c>
      <c r="D36" s="31" t="str">
        <f t="shared" si="3"/>
        <v>vis</v>
      </c>
      <c r="E36" s="123">
        <f>VLOOKUP(C36,'Active 1'!C$21:E$948,3,FALSE)</f>
        <v>-11162.07457687372</v>
      </c>
      <c r="F36" s="11" t="s">
        <v>149</v>
      </c>
      <c r="G36" s="31" t="str">
        <f t="shared" si="4"/>
        <v>38288.341</v>
      </c>
      <c r="H36" s="23">
        <f t="shared" si="5"/>
        <v>14067</v>
      </c>
      <c r="I36" s="132" t="s">
        <v>382</v>
      </c>
      <c r="J36" s="133" t="s">
        <v>383</v>
      </c>
      <c r="K36" s="132">
        <v>14067</v>
      </c>
      <c r="L36" s="132" t="s">
        <v>351</v>
      </c>
      <c r="M36" s="133" t="s">
        <v>365</v>
      </c>
      <c r="N36" s="133"/>
      <c r="O36" s="134" t="s">
        <v>366</v>
      </c>
      <c r="P36" s="134" t="s">
        <v>367</v>
      </c>
    </row>
    <row r="37" spans="1:16" ht="12.75" customHeight="1" thickBot="1" x14ac:dyDescent="0.25">
      <c r="A37" s="23" t="str">
        <f t="shared" si="0"/>
        <v> BAC 17.280 </v>
      </c>
      <c r="B37" s="11" t="str">
        <f t="shared" si="1"/>
        <v>I</v>
      </c>
      <c r="C37" s="23">
        <f t="shared" si="2"/>
        <v>38994.440499999997</v>
      </c>
      <c r="D37" s="31" t="str">
        <f t="shared" si="3"/>
        <v>vis</v>
      </c>
      <c r="E37" s="123">
        <f>VLOOKUP(C37,'Active 1'!C$21:E$948,3,FALSE)</f>
        <v>-10444.06480253802</v>
      </c>
      <c r="F37" s="11" t="s">
        <v>149</v>
      </c>
      <c r="G37" s="31" t="str">
        <f t="shared" si="4"/>
        <v>38994.4405</v>
      </c>
      <c r="H37" s="23">
        <f t="shared" si="5"/>
        <v>14785</v>
      </c>
      <c r="I37" s="132" t="s">
        <v>384</v>
      </c>
      <c r="J37" s="133" t="s">
        <v>385</v>
      </c>
      <c r="K37" s="132">
        <v>14785</v>
      </c>
      <c r="L37" s="132" t="s">
        <v>386</v>
      </c>
      <c r="M37" s="133" t="s">
        <v>355</v>
      </c>
      <c r="N37" s="133" t="s">
        <v>356</v>
      </c>
      <c r="O37" s="134" t="s">
        <v>387</v>
      </c>
      <c r="P37" s="134" t="s">
        <v>358</v>
      </c>
    </row>
    <row r="38" spans="1:16" ht="12.75" customHeight="1" thickBot="1" x14ac:dyDescent="0.25">
      <c r="A38" s="23" t="str">
        <f t="shared" si="0"/>
        <v> BAC 17.280 </v>
      </c>
      <c r="B38" s="11" t="str">
        <f t="shared" si="1"/>
        <v>II</v>
      </c>
      <c r="C38" s="23">
        <f t="shared" si="2"/>
        <v>39027.385900000001</v>
      </c>
      <c r="D38" s="31" t="str">
        <f t="shared" si="3"/>
        <v>vis</v>
      </c>
      <c r="E38" s="123">
        <f>VLOOKUP(C38,'Active 1'!C$21:E$948,3,FALSE)</f>
        <v>-10410.563689423789</v>
      </c>
      <c r="F38" s="11" t="s">
        <v>149</v>
      </c>
      <c r="G38" s="31" t="str">
        <f t="shared" si="4"/>
        <v>39027.3859</v>
      </c>
      <c r="H38" s="23">
        <f t="shared" si="5"/>
        <v>14818.5</v>
      </c>
      <c r="I38" s="132" t="s">
        <v>388</v>
      </c>
      <c r="J38" s="133" t="s">
        <v>389</v>
      </c>
      <c r="K38" s="132">
        <v>14818.5</v>
      </c>
      <c r="L38" s="132" t="s">
        <v>390</v>
      </c>
      <c r="M38" s="133" t="s">
        <v>355</v>
      </c>
      <c r="N38" s="133" t="s">
        <v>356</v>
      </c>
      <c r="O38" s="134" t="s">
        <v>387</v>
      </c>
      <c r="P38" s="134" t="s">
        <v>358</v>
      </c>
    </row>
    <row r="39" spans="1:16" ht="12.75" customHeight="1" thickBot="1" x14ac:dyDescent="0.25">
      <c r="A39" s="23" t="str">
        <f t="shared" si="0"/>
        <v> BAC 17.280 </v>
      </c>
      <c r="B39" s="11" t="str">
        <f t="shared" si="1"/>
        <v>I</v>
      </c>
      <c r="C39" s="23">
        <f t="shared" si="2"/>
        <v>39067.214200000002</v>
      </c>
      <c r="D39" s="31" t="str">
        <f t="shared" si="3"/>
        <v>vis</v>
      </c>
      <c r="E39" s="123">
        <f>VLOOKUP(C39,'Active 1'!C$21:E$948,3,FALSE)</f>
        <v>-10370.063577619185</v>
      </c>
      <c r="F39" s="11" t="s">
        <v>149</v>
      </c>
      <c r="G39" s="31" t="str">
        <f t="shared" si="4"/>
        <v>39067.2142</v>
      </c>
      <c r="H39" s="23">
        <f t="shared" si="5"/>
        <v>14859</v>
      </c>
      <c r="I39" s="132" t="s">
        <v>391</v>
      </c>
      <c r="J39" s="133" t="s">
        <v>392</v>
      </c>
      <c r="K39" s="132">
        <v>14859</v>
      </c>
      <c r="L39" s="132" t="s">
        <v>393</v>
      </c>
      <c r="M39" s="133" t="s">
        <v>355</v>
      </c>
      <c r="N39" s="133" t="s">
        <v>356</v>
      </c>
      <c r="O39" s="134" t="s">
        <v>387</v>
      </c>
      <c r="P39" s="134" t="s">
        <v>358</v>
      </c>
    </row>
    <row r="40" spans="1:16" ht="12.75" customHeight="1" thickBot="1" x14ac:dyDescent="0.25">
      <c r="A40" s="23" t="str">
        <f t="shared" si="0"/>
        <v> BAC 42.109 </v>
      </c>
      <c r="B40" s="11" t="str">
        <f t="shared" si="1"/>
        <v>I</v>
      </c>
      <c r="C40" s="23">
        <f t="shared" si="2"/>
        <v>39356.332999999999</v>
      </c>
      <c r="D40" s="31" t="str">
        <f t="shared" si="3"/>
        <v>vis</v>
      </c>
      <c r="E40" s="123">
        <f>VLOOKUP(C40,'Active 1'!C$21:E$948,3,FALSE)</f>
        <v>-10076.068008518503</v>
      </c>
      <c r="F40" s="11" t="s">
        <v>149</v>
      </c>
      <c r="G40" s="31" t="str">
        <f t="shared" si="4"/>
        <v>39356.333</v>
      </c>
      <c r="H40" s="23">
        <f t="shared" si="5"/>
        <v>15153</v>
      </c>
      <c r="I40" s="132" t="s">
        <v>394</v>
      </c>
      <c r="J40" s="133" t="s">
        <v>395</v>
      </c>
      <c r="K40" s="132">
        <v>15153</v>
      </c>
      <c r="L40" s="132" t="s">
        <v>396</v>
      </c>
      <c r="M40" s="133" t="s">
        <v>225</v>
      </c>
      <c r="N40" s="133"/>
      <c r="O40" s="134" t="s">
        <v>266</v>
      </c>
      <c r="P40" s="134" t="s">
        <v>267</v>
      </c>
    </row>
    <row r="41" spans="1:16" ht="12.75" customHeight="1" thickBot="1" x14ac:dyDescent="0.25">
      <c r="A41" s="23" t="str">
        <f t="shared" si="0"/>
        <v> BBS 28 </v>
      </c>
      <c r="B41" s="11" t="str">
        <f t="shared" si="1"/>
        <v>I</v>
      </c>
      <c r="C41" s="23">
        <f t="shared" si="2"/>
        <v>42905.455999999998</v>
      </c>
      <c r="D41" s="31" t="str">
        <f t="shared" si="3"/>
        <v>vis</v>
      </c>
      <c r="E41" s="123">
        <f>VLOOKUP(C41,'Active 1'!C$21:E$948,3,FALSE)</f>
        <v>-6467.0794674989238</v>
      </c>
      <c r="F41" s="11" t="s">
        <v>149</v>
      </c>
      <c r="G41" s="31" t="str">
        <f t="shared" si="4"/>
        <v>42905.456</v>
      </c>
      <c r="H41" s="23">
        <f t="shared" si="5"/>
        <v>18762</v>
      </c>
      <c r="I41" s="132" t="s">
        <v>411</v>
      </c>
      <c r="J41" s="133" t="s">
        <v>412</v>
      </c>
      <c r="K41" s="132">
        <v>18762</v>
      </c>
      <c r="L41" s="132" t="s">
        <v>413</v>
      </c>
      <c r="M41" s="133" t="s">
        <v>237</v>
      </c>
      <c r="N41" s="133"/>
      <c r="O41" s="134" t="s">
        <v>414</v>
      </c>
      <c r="P41" s="134" t="s">
        <v>415</v>
      </c>
    </row>
    <row r="42" spans="1:16" ht="12.75" customHeight="1" thickBot="1" x14ac:dyDescent="0.25">
      <c r="A42" s="23" t="str">
        <f t="shared" si="0"/>
        <v> MVS 8.136 </v>
      </c>
      <c r="B42" s="11" t="str">
        <f t="shared" si="1"/>
        <v>II</v>
      </c>
      <c r="C42" s="23">
        <f t="shared" si="2"/>
        <v>43656.394</v>
      </c>
      <c r="D42" s="31" t="str">
        <f t="shared" si="3"/>
        <v>vis</v>
      </c>
      <c r="E42" s="123">
        <f>VLOOKUP(C42,'Active 1'!C$21:E$948,3,FALSE)</f>
        <v>-5703.4748708094976</v>
      </c>
      <c r="F42" s="11" t="s">
        <v>149</v>
      </c>
      <c r="G42" s="31" t="str">
        <f t="shared" si="4"/>
        <v>43656.394</v>
      </c>
      <c r="H42" s="23">
        <f t="shared" si="5"/>
        <v>19525.5</v>
      </c>
      <c r="I42" s="132" t="s">
        <v>416</v>
      </c>
      <c r="J42" s="133" t="s">
        <v>417</v>
      </c>
      <c r="K42" s="132">
        <v>19525.5</v>
      </c>
      <c r="L42" s="132" t="s">
        <v>361</v>
      </c>
      <c r="M42" s="133" t="s">
        <v>237</v>
      </c>
      <c r="N42" s="133"/>
      <c r="O42" s="134" t="s">
        <v>418</v>
      </c>
      <c r="P42" s="134" t="s">
        <v>419</v>
      </c>
    </row>
    <row r="43" spans="1:16" ht="12.75" customHeight="1" thickBot="1" x14ac:dyDescent="0.25">
      <c r="A43" s="23" t="str">
        <f t="shared" ref="A43:A74" si="6">P43</f>
        <v> BAC 42.109 </v>
      </c>
      <c r="B43" s="11" t="str">
        <f t="shared" ref="B43:B74" si="7">IF(H43=INT(H43),"I","II")</f>
        <v>I</v>
      </c>
      <c r="C43" s="23">
        <f t="shared" ref="C43:C74" si="8">1*G43</f>
        <v>47360.388500000001</v>
      </c>
      <c r="D43" s="31" t="str">
        <f t="shared" ref="D43:D74" si="9">VLOOKUP(F43,I$1:J$5,2,FALSE)</f>
        <v>vis</v>
      </c>
      <c r="E43" s="123">
        <f>VLOOKUP(C43,'Active 1'!C$21:E$948,3,FALSE)</f>
        <v>-1937.0025038333329</v>
      </c>
      <c r="F43" s="11" t="s">
        <v>149</v>
      </c>
      <c r="G43" s="31" t="str">
        <f t="shared" ref="G43:G74" si="10">MID(I43,3,LEN(I43)-3)</f>
        <v>47360.3885</v>
      </c>
      <c r="H43" s="23">
        <f t="shared" ref="H43:H74" si="11">1*K43</f>
        <v>23292</v>
      </c>
      <c r="I43" s="132" t="s">
        <v>431</v>
      </c>
      <c r="J43" s="133" t="s">
        <v>432</v>
      </c>
      <c r="K43" s="132">
        <v>23292</v>
      </c>
      <c r="L43" s="132" t="s">
        <v>433</v>
      </c>
      <c r="M43" s="133" t="s">
        <v>355</v>
      </c>
      <c r="N43" s="133" t="s">
        <v>356</v>
      </c>
      <c r="O43" s="134" t="s">
        <v>266</v>
      </c>
      <c r="P43" s="134" t="s">
        <v>267</v>
      </c>
    </row>
    <row r="44" spans="1:16" ht="12.75" customHeight="1" thickBot="1" x14ac:dyDescent="0.25">
      <c r="A44" s="23" t="str">
        <f t="shared" si="6"/>
        <v> BAC 42.109 </v>
      </c>
      <c r="B44" s="11" t="str">
        <f t="shared" si="7"/>
        <v>II</v>
      </c>
      <c r="C44" s="23">
        <f t="shared" si="8"/>
        <v>47385.464200000002</v>
      </c>
      <c r="D44" s="31" t="str">
        <f t="shared" si="9"/>
        <v>vis</v>
      </c>
      <c r="E44" s="123">
        <f>VLOOKUP(C44,'Active 1'!C$21:E$948,3,FALSE)</f>
        <v>-1911.5038344555601</v>
      </c>
      <c r="F44" s="11" t="s">
        <v>149</v>
      </c>
      <c r="G44" s="31" t="str">
        <f t="shared" si="10"/>
        <v>47385.4642</v>
      </c>
      <c r="H44" s="23">
        <f t="shared" si="11"/>
        <v>23317.5</v>
      </c>
      <c r="I44" s="132" t="s">
        <v>434</v>
      </c>
      <c r="J44" s="133" t="s">
        <v>435</v>
      </c>
      <c r="K44" s="132">
        <v>23317.5</v>
      </c>
      <c r="L44" s="132" t="s">
        <v>436</v>
      </c>
      <c r="M44" s="133" t="s">
        <v>355</v>
      </c>
      <c r="N44" s="133" t="s">
        <v>356</v>
      </c>
      <c r="O44" s="134" t="s">
        <v>266</v>
      </c>
      <c r="P44" s="134" t="s">
        <v>267</v>
      </c>
    </row>
    <row r="45" spans="1:16" ht="12.75" customHeight="1" thickBot="1" x14ac:dyDescent="0.25">
      <c r="A45" s="23" t="str">
        <f t="shared" si="6"/>
        <v> BAC 42.109 </v>
      </c>
      <c r="B45" s="11" t="str">
        <f t="shared" si="7"/>
        <v>II</v>
      </c>
      <c r="C45" s="23">
        <f t="shared" si="8"/>
        <v>47386.448700000001</v>
      </c>
      <c r="D45" s="31" t="str">
        <f t="shared" si="9"/>
        <v>vis</v>
      </c>
      <c r="E45" s="123">
        <f>VLOOKUP(C45,'Active 1'!C$21:E$948,3,FALSE)</f>
        <v>-1910.502728205191</v>
      </c>
      <c r="F45" s="11" t="s">
        <v>149</v>
      </c>
      <c r="G45" s="31" t="str">
        <f t="shared" si="10"/>
        <v>47386.4487</v>
      </c>
      <c r="H45" s="23">
        <f t="shared" si="11"/>
        <v>23318.5</v>
      </c>
      <c r="I45" s="132" t="s">
        <v>437</v>
      </c>
      <c r="J45" s="133" t="s">
        <v>438</v>
      </c>
      <c r="K45" s="132">
        <v>23318.5</v>
      </c>
      <c r="L45" s="132" t="s">
        <v>439</v>
      </c>
      <c r="M45" s="133" t="s">
        <v>355</v>
      </c>
      <c r="N45" s="133" t="s">
        <v>356</v>
      </c>
      <c r="O45" s="134" t="s">
        <v>266</v>
      </c>
      <c r="P45" s="134" t="s">
        <v>267</v>
      </c>
    </row>
    <row r="46" spans="1:16" ht="12.75" customHeight="1" thickBot="1" x14ac:dyDescent="0.25">
      <c r="A46" s="23" t="str">
        <f t="shared" si="6"/>
        <v> BAC 42.109 </v>
      </c>
      <c r="B46" s="11" t="str">
        <f t="shared" si="7"/>
        <v>II</v>
      </c>
      <c r="C46" s="23">
        <f t="shared" si="8"/>
        <v>47388.419000000002</v>
      </c>
      <c r="D46" s="31" t="str">
        <f t="shared" si="9"/>
        <v>PE</v>
      </c>
      <c r="E46" s="123">
        <f>VLOOKUP(C46,'Active 1'!C$21:E$948,3,FALSE)</f>
        <v>-1908.4991937764394</v>
      </c>
      <c r="F46" s="11" t="str">
        <f>LEFT(M46,1)</f>
        <v>E</v>
      </c>
      <c r="G46" s="31" t="str">
        <f t="shared" si="10"/>
        <v>47388.4190</v>
      </c>
      <c r="H46" s="23">
        <f t="shared" si="11"/>
        <v>23320.5</v>
      </c>
      <c r="I46" s="132" t="s">
        <v>440</v>
      </c>
      <c r="J46" s="133" t="s">
        <v>441</v>
      </c>
      <c r="K46" s="132">
        <v>23320.5</v>
      </c>
      <c r="L46" s="132" t="s">
        <v>442</v>
      </c>
      <c r="M46" s="133" t="s">
        <v>355</v>
      </c>
      <c r="N46" s="133" t="s">
        <v>356</v>
      </c>
      <c r="O46" s="134" t="s">
        <v>266</v>
      </c>
      <c r="P46" s="134" t="s">
        <v>267</v>
      </c>
    </row>
    <row r="47" spans="1:16" ht="12.75" customHeight="1" thickBot="1" x14ac:dyDescent="0.25">
      <c r="A47" s="23" t="str">
        <f t="shared" si="6"/>
        <v> BBS 90 </v>
      </c>
      <c r="B47" s="11" t="str">
        <f t="shared" si="7"/>
        <v>II</v>
      </c>
      <c r="C47" s="23">
        <f t="shared" si="8"/>
        <v>47452.338000000003</v>
      </c>
      <c r="D47" s="31" t="str">
        <f t="shared" si="9"/>
        <v>vis</v>
      </c>
      <c r="E47" s="123">
        <f>VLOOKUP(C47,'Active 1'!C$21:E$948,3,FALSE)</f>
        <v>-1843.5020272782831</v>
      </c>
      <c r="F47" s="11" t="str">
        <f>LEFT(M47,1)</f>
        <v>V</v>
      </c>
      <c r="G47" s="31" t="str">
        <f t="shared" si="10"/>
        <v>47452.338</v>
      </c>
      <c r="H47" s="23">
        <f t="shared" si="11"/>
        <v>23385.5</v>
      </c>
      <c r="I47" s="132" t="s">
        <v>443</v>
      </c>
      <c r="J47" s="133" t="s">
        <v>444</v>
      </c>
      <c r="K47" s="132">
        <v>23385.5</v>
      </c>
      <c r="L47" s="132" t="s">
        <v>445</v>
      </c>
      <c r="M47" s="133" t="s">
        <v>237</v>
      </c>
      <c r="N47" s="133"/>
      <c r="O47" s="134" t="s">
        <v>446</v>
      </c>
      <c r="P47" s="134" t="s">
        <v>447</v>
      </c>
    </row>
    <row r="48" spans="1:16" ht="12.75" customHeight="1" thickBot="1" x14ac:dyDescent="0.25">
      <c r="A48" s="23" t="str">
        <f t="shared" si="6"/>
        <v> BBS 90 </v>
      </c>
      <c r="B48" s="11" t="str">
        <f t="shared" si="7"/>
        <v>II</v>
      </c>
      <c r="C48" s="23">
        <f t="shared" si="8"/>
        <v>47456.281999999999</v>
      </c>
      <c r="D48" s="31" t="str">
        <f t="shared" si="9"/>
        <v>vis</v>
      </c>
      <c r="E48" s="123">
        <f>VLOOKUP(C48,'Active 1'!C$21:E$948,3,FALSE)</f>
        <v>-1839.4915010706068</v>
      </c>
      <c r="F48" s="11" t="str">
        <f>LEFT(M48,1)</f>
        <v>V</v>
      </c>
      <c r="G48" s="31" t="str">
        <f t="shared" si="10"/>
        <v>47456.282</v>
      </c>
      <c r="H48" s="23">
        <f t="shared" si="11"/>
        <v>23389.5</v>
      </c>
      <c r="I48" s="132" t="s">
        <v>448</v>
      </c>
      <c r="J48" s="133" t="s">
        <v>449</v>
      </c>
      <c r="K48" s="132">
        <v>23389.5</v>
      </c>
      <c r="L48" s="132" t="s">
        <v>413</v>
      </c>
      <c r="M48" s="133" t="s">
        <v>237</v>
      </c>
      <c r="N48" s="133"/>
      <c r="O48" s="134" t="s">
        <v>446</v>
      </c>
      <c r="P48" s="134" t="s">
        <v>447</v>
      </c>
    </row>
    <row r="49" spans="1:16" ht="12.75" customHeight="1" thickBot="1" x14ac:dyDescent="0.25">
      <c r="A49" s="23" t="str">
        <f t="shared" si="6"/>
        <v> BBS 92 </v>
      </c>
      <c r="B49" s="11" t="str">
        <f t="shared" si="7"/>
        <v>I</v>
      </c>
      <c r="C49" s="23">
        <f t="shared" si="8"/>
        <v>47778.353999999999</v>
      </c>
      <c r="D49" s="31" t="str">
        <f t="shared" si="9"/>
        <v>vis</v>
      </c>
      <c r="E49" s="123">
        <f>VLOOKUP(C49,'Active 1'!C$21:E$948,3,FALSE)</f>
        <v>-1511.9868872876361</v>
      </c>
      <c r="F49" s="11" t="str">
        <f>LEFT(M49,1)</f>
        <v>V</v>
      </c>
      <c r="G49" s="31" t="str">
        <f t="shared" si="10"/>
        <v>47778.354</v>
      </c>
      <c r="H49" s="23">
        <f t="shared" si="11"/>
        <v>23717</v>
      </c>
      <c r="I49" s="132" t="s">
        <v>456</v>
      </c>
      <c r="J49" s="133" t="s">
        <v>457</v>
      </c>
      <c r="K49" s="132">
        <v>23717</v>
      </c>
      <c r="L49" s="132" t="s">
        <v>458</v>
      </c>
      <c r="M49" s="133" t="s">
        <v>237</v>
      </c>
      <c r="N49" s="133"/>
      <c r="O49" s="134" t="s">
        <v>446</v>
      </c>
      <c r="P49" s="134" t="s">
        <v>459</v>
      </c>
    </row>
    <row r="50" spans="1:16" ht="12.75" customHeight="1" thickBot="1" x14ac:dyDescent="0.25">
      <c r="A50" s="23" t="str">
        <f t="shared" si="6"/>
        <v> BBS 93 </v>
      </c>
      <c r="B50" s="11" t="str">
        <f t="shared" si="7"/>
        <v>II</v>
      </c>
      <c r="C50" s="23">
        <f t="shared" si="8"/>
        <v>47805.411</v>
      </c>
      <c r="D50" s="31" t="str">
        <f t="shared" si="9"/>
        <v>vis</v>
      </c>
      <c r="E50" s="123">
        <f>VLOOKUP(C50,'Active 1'!C$21:E$948,3,FALSE)</f>
        <v>-1484.4734979364164</v>
      </c>
      <c r="F50" s="11" t="s">
        <v>149</v>
      </c>
      <c r="G50" s="31" t="str">
        <f t="shared" si="10"/>
        <v>47805.411</v>
      </c>
      <c r="H50" s="23">
        <f t="shared" si="11"/>
        <v>23744.5</v>
      </c>
      <c r="I50" s="132" t="s">
        <v>460</v>
      </c>
      <c r="J50" s="133" t="s">
        <v>461</v>
      </c>
      <c r="K50" s="132">
        <v>23744.5</v>
      </c>
      <c r="L50" s="132" t="s">
        <v>462</v>
      </c>
      <c r="M50" s="133" t="s">
        <v>237</v>
      </c>
      <c r="N50" s="133"/>
      <c r="O50" s="134" t="s">
        <v>446</v>
      </c>
      <c r="P50" s="134" t="s">
        <v>463</v>
      </c>
    </row>
    <row r="51" spans="1:16" ht="12.75" customHeight="1" thickBot="1" x14ac:dyDescent="0.25">
      <c r="A51" s="23" t="str">
        <f t="shared" si="6"/>
        <v> BBS 93 </v>
      </c>
      <c r="B51" s="11" t="str">
        <f t="shared" si="7"/>
        <v>I</v>
      </c>
      <c r="C51" s="23">
        <f t="shared" si="8"/>
        <v>47838.330999999998</v>
      </c>
      <c r="D51" s="31" t="str">
        <f t="shared" si="9"/>
        <v>vis</v>
      </c>
      <c r="E51" s="123">
        <f>VLOOKUP(C51,'Active 1'!C$21:E$948,3,FALSE)</f>
        <v>-1450.9982132617636</v>
      </c>
      <c r="F51" s="11" t="s">
        <v>149</v>
      </c>
      <c r="G51" s="31" t="str">
        <f t="shared" si="10"/>
        <v>47838.331</v>
      </c>
      <c r="H51" s="23">
        <f t="shared" si="11"/>
        <v>23778</v>
      </c>
      <c r="I51" s="132" t="s">
        <v>464</v>
      </c>
      <c r="J51" s="133" t="s">
        <v>465</v>
      </c>
      <c r="K51" s="132">
        <v>23778</v>
      </c>
      <c r="L51" s="132" t="s">
        <v>466</v>
      </c>
      <c r="M51" s="133" t="s">
        <v>237</v>
      </c>
      <c r="N51" s="133"/>
      <c r="O51" s="134" t="s">
        <v>446</v>
      </c>
      <c r="P51" s="134" t="s">
        <v>463</v>
      </c>
    </row>
    <row r="52" spans="1:16" ht="12.75" customHeight="1" thickBot="1" x14ac:dyDescent="0.25">
      <c r="A52" s="23" t="str">
        <f t="shared" si="6"/>
        <v> BBS 95 </v>
      </c>
      <c r="B52" s="11" t="str">
        <f t="shared" si="7"/>
        <v>I</v>
      </c>
      <c r="C52" s="23">
        <f t="shared" si="8"/>
        <v>48069.447999999997</v>
      </c>
      <c r="D52" s="31" t="str">
        <f t="shared" si="9"/>
        <v>vis</v>
      </c>
      <c r="E52" s="123">
        <f>VLOOKUP(C52,'Active 1'!C$21:E$948,3,FALSE)</f>
        <v>-1215.9828011064744</v>
      </c>
      <c r="F52" s="11" t="s">
        <v>149</v>
      </c>
      <c r="G52" s="31" t="str">
        <f t="shared" si="10"/>
        <v>48069.448</v>
      </c>
      <c r="H52" s="23">
        <f t="shared" si="11"/>
        <v>24013</v>
      </c>
      <c r="I52" s="132" t="s">
        <v>467</v>
      </c>
      <c r="J52" s="133" t="s">
        <v>468</v>
      </c>
      <c r="K52" s="132">
        <v>24013</v>
      </c>
      <c r="L52" s="132" t="s">
        <v>469</v>
      </c>
      <c r="M52" s="133" t="s">
        <v>237</v>
      </c>
      <c r="N52" s="133"/>
      <c r="O52" s="134" t="s">
        <v>446</v>
      </c>
      <c r="P52" s="134" t="s">
        <v>470</v>
      </c>
    </row>
    <row r="53" spans="1:16" ht="12.75" customHeight="1" thickBot="1" x14ac:dyDescent="0.25">
      <c r="A53" s="23" t="str">
        <f t="shared" si="6"/>
        <v> BBS 96 </v>
      </c>
      <c r="B53" s="11" t="str">
        <f t="shared" si="7"/>
        <v>I</v>
      </c>
      <c r="C53" s="23">
        <f t="shared" si="8"/>
        <v>48132.381000000001</v>
      </c>
      <c r="D53" s="31" t="str">
        <f t="shared" si="9"/>
        <v>vis</v>
      </c>
      <c r="E53" s="123">
        <f>VLOOKUP(C53,'Active 1'!C$21:E$948,3,FALSE)</f>
        <v>-1151.9882661602351</v>
      </c>
      <c r="F53" s="11" t="s">
        <v>149</v>
      </c>
      <c r="G53" s="31" t="str">
        <f t="shared" si="10"/>
        <v>48132.381</v>
      </c>
      <c r="H53" s="23">
        <f t="shared" si="11"/>
        <v>24077</v>
      </c>
      <c r="I53" s="132" t="s">
        <v>471</v>
      </c>
      <c r="J53" s="133" t="s">
        <v>472</v>
      </c>
      <c r="K53" s="132">
        <v>24077</v>
      </c>
      <c r="L53" s="132" t="s">
        <v>473</v>
      </c>
      <c r="M53" s="133" t="s">
        <v>237</v>
      </c>
      <c r="N53" s="133"/>
      <c r="O53" s="134" t="s">
        <v>446</v>
      </c>
      <c r="P53" s="134" t="s">
        <v>474</v>
      </c>
    </row>
    <row r="54" spans="1:16" ht="12.75" customHeight="1" thickBot="1" x14ac:dyDescent="0.25">
      <c r="A54" s="23" t="str">
        <f t="shared" si="6"/>
        <v> BBS 96 </v>
      </c>
      <c r="B54" s="11" t="str">
        <f t="shared" si="7"/>
        <v>II</v>
      </c>
      <c r="C54" s="23">
        <f t="shared" si="8"/>
        <v>48163.364000000001</v>
      </c>
      <c r="D54" s="31" t="str">
        <f t="shared" si="9"/>
        <v>vis</v>
      </c>
      <c r="E54" s="123">
        <f>VLOOKUP(C54,'Active 1'!C$21:E$948,3,FALSE)</f>
        <v>-1120.4826542199303</v>
      </c>
      <c r="F54" s="11" t="s">
        <v>149</v>
      </c>
      <c r="G54" s="31" t="str">
        <f t="shared" si="10"/>
        <v>48163.364</v>
      </c>
      <c r="H54" s="23">
        <f t="shared" si="11"/>
        <v>24108.5</v>
      </c>
      <c r="I54" s="132" t="s">
        <v>475</v>
      </c>
      <c r="J54" s="133" t="s">
        <v>476</v>
      </c>
      <c r="K54" s="132">
        <v>24108.5</v>
      </c>
      <c r="L54" s="132" t="s">
        <v>477</v>
      </c>
      <c r="M54" s="133" t="s">
        <v>237</v>
      </c>
      <c r="N54" s="133"/>
      <c r="O54" s="134" t="s">
        <v>446</v>
      </c>
      <c r="P54" s="134" t="s">
        <v>474</v>
      </c>
    </row>
    <row r="55" spans="1:16" ht="12.75" customHeight="1" thickBot="1" x14ac:dyDescent="0.25">
      <c r="A55" s="23" t="str">
        <f t="shared" si="6"/>
        <v>BAVM 62 </v>
      </c>
      <c r="B55" s="11" t="str">
        <f t="shared" si="7"/>
        <v>I</v>
      </c>
      <c r="C55" s="23">
        <f t="shared" si="8"/>
        <v>49133.482100000001</v>
      </c>
      <c r="D55" s="31" t="str">
        <f t="shared" si="9"/>
        <v>vis</v>
      </c>
      <c r="E55" s="123">
        <f>VLOOKUP(C55,'Active 1'!C$21:E$948,3,FALSE)</f>
        <v>-134.00089341995681</v>
      </c>
      <c r="F55" s="11" t="s">
        <v>149</v>
      </c>
      <c r="G55" s="31" t="str">
        <f t="shared" si="10"/>
        <v>49133.4821</v>
      </c>
      <c r="H55" s="23">
        <f t="shared" si="11"/>
        <v>25095</v>
      </c>
      <c r="I55" s="132" t="s">
        <v>478</v>
      </c>
      <c r="J55" s="133" t="s">
        <v>479</v>
      </c>
      <c r="K55" s="132">
        <v>25095</v>
      </c>
      <c r="L55" s="132" t="s">
        <v>480</v>
      </c>
      <c r="M55" s="133" t="s">
        <v>355</v>
      </c>
      <c r="N55" s="133" t="s">
        <v>481</v>
      </c>
      <c r="O55" s="134" t="s">
        <v>454</v>
      </c>
      <c r="P55" s="135" t="s">
        <v>482</v>
      </c>
    </row>
    <row r="56" spans="1:16" ht="12.75" customHeight="1" thickBot="1" x14ac:dyDescent="0.25">
      <c r="A56" s="23" t="str">
        <f t="shared" si="6"/>
        <v> AAP 297.364 </v>
      </c>
      <c r="B56" s="11" t="str">
        <f t="shared" si="7"/>
        <v>I</v>
      </c>
      <c r="C56" s="23">
        <f t="shared" si="8"/>
        <v>49265.258800000003</v>
      </c>
      <c r="D56" s="31" t="str">
        <f t="shared" si="9"/>
        <v>vis</v>
      </c>
      <c r="E56" s="123">
        <f>VLOOKUP(C56,'Active 1'!C$21:E$948,3,FALSE)</f>
        <v>-1.4236147732337803E-3</v>
      </c>
      <c r="F56" s="11" t="s">
        <v>149</v>
      </c>
      <c r="G56" s="31" t="str">
        <f t="shared" si="10"/>
        <v>49265.2588</v>
      </c>
      <c r="H56" s="23">
        <f t="shared" si="11"/>
        <v>25229</v>
      </c>
      <c r="I56" s="132" t="s">
        <v>483</v>
      </c>
      <c r="J56" s="133" t="s">
        <v>484</v>
      </c>
      <c r="K56" s="132">
        <v>25229</v>
      </c>
      <c r="L56" s="132" t="s">
        <v>485</v>
      </c>
      <c r="M56" s="133" t="s">
        <v>355</v>
      </c>
      <c r="N56" s="133" t="s">
        <v>356</v>
      </c>
      <c r="O56" s="134" t="s">
        <v>486</v>
      </c>
      <c r="P56" s="134" t="s">
        <v>487</v>
      </c>
    </row>
    <row r="57" spans="1:16" ht="12.75" customHeight="1" thickBot="1" x14ac:dyDescent="0.25">
      <c r="A57" s="23" t="str">
        <f t="shared" si="6"/>
        <v> AAP 297.364 </v>
      </c>
      <c r="B57" s="11" t="str">
        <f t="shared" si="7"/>
        <v>II</v>
      </c>
      <c r="C57" s="23">
        <f t="shared" si="8"/>
        <v>49295.253299999997</v>
      </c>
      <c r="D57" s="31" t="str">
        <f t="shared" si="9"/>
        <v>vis</v>
      </c>
      <c r="E57" s="123">
        <f>VLOOKUP(C57,'Active 1'!C$21:E$948,3,FALSE)</f>
        <v>30.499014604355271</v>
      </c>
      <c r="F57" s="11" t="s">
        <v>149</v>
      </c>
      <c r="G57" s="31" t="str">
        <f t="shared" si="10"/>
        <v>49295.2533</v>
      </c>
      <c r="H57" s="23">
        <f t="shared" si="11"/>
        <v>25259.5</v>
      </c>
      <c r="I57" s="132" t="s">
        <v>488</v>
      </c>
      <c r="J57" s="133" t="s">
        <v>489</v>
      </c>
      <c r="K57" s="132">
        <v>25259.5</v>
      </c>
      <c r="L57" s="132" t="s">
        <v>490</v>
      </c>
      <c r="M57" s="133" t="s">
        <v>355</v>
      </c>
      <c r="N57" s="133" t="s">
        <v>356</v>
      </c>
      <c r="O57" s="134" t="s">
        <v>486</v>
      </c>
      <c r="P57" s="134" t="s">
        <v>487</v>
      </c>
    </row>
    <row r="58" spans="1:16" ht="12.75" customHeight="1" thickBot="1" x14ac:dyDescent="0.25">
      <c r="A58" s="23" t="str">
        <f t="shared" si="6"/>
        <v> BBS 108 </v>
      </c>
      <c r="B58" s="11" t="str">
        <f t="shared" si="7"/>
        <v>I</v>
      </c>
      <c r="C58" s="23">
        <f t="shared" si="8"/>
        <v>49546.482000000004</v>
      </c>
      <c r="D58" s="31" t="str">
        <f t="shared" si="9"/>
        <v>vis</v>
      </c>
      <c r="E58" s="123">
        <f>VLOOKUP(C58,'Active 1'!C$21:E$948,3,FALSE)</f>
        <v>285.96536487603379</v>
      </c>
      <c r="F58" s="11" t="s">
        <v>149</v>
      </c>
      <c r="G58" s="31" t="str">
        <f t="shared" si="10"/>
        <v>49546.482</v>
      </c>
      <c r="H58" s="23">
        <f t="shared" si="11"/>
        <v>25515</v>
      </c>
      <c r="I58" s="132" t="s">
        <v>491</v>
      </c>
      <c r="J58" s="133" t="s">
        <v>492</v>
      </c>
      <c r="K58" s="132">
        <v>25515</v>
      </c>
      <c r="L58" s="132" t="s">
        <v>493</v>
      </c>
      <c r="M58" s="133" t="s">
        <v>237</v>
      </c>
      <c r="N58" s="133"/>
      <c r="O58" s="134" t="s">
        <v>494</v>
      </c>
      <c r="P58" s="134" t="s">
        <v>495</v>
      </c>
    </row>
    <row r="59" spans="1:16" ht="12.75" customHeight="1" thickBot="1" x14ac:dyDescent="0.25">
      <c r="A59" s="23" t="str">
        <f t="shared" si="6"/>
        <v> BBS 108 </v>
      </c>
      <c r="B59" s="11" t="str">
        <f t="shared" si="7"/>
        <v>I</v>
      </c>
      <c r="C59" s="23">
        <f t="shared" si="8"/>
        <v>49547.462</v>
      </c>
      <c r="D59" s="31" t="str">
        <f t="shared" si="9"/>
        <v>vis</v>
      </c>
      <c r="E59" s="123">
        <f>VLOOKUP(C59,'Active 1'!C$21:E$948,3,FALSE)</f>
        <v>286.96189522175143</v>
      </c>
      <c r="F59" s="11" t="s">
        <v>149</v>
      </c>
      <c r="G59" s="31" t="str">
        <f t="shared" si="10"/>
        <v>49547.462</v>
      </c>
      <c r="H59" s="23">
        <f t="shared" si="11"/>
        <v>25516</v>
      </c>
      <c r="I59" s="132" t="s">
        <v>496</v>
      </c>
      <c r="J59" s="133" t="s">
        <v>497</v>
      </c>
      <c r="K59" s="132">
        <v>25516</v>
      </c>
      <c r="L59" s="132" t="s">
        <v>498</v>
      </c>
      <c r="M59" s="133" t="s">
        <v>237</v>
      </c>
      <c r="N59" s="133"/>
      <c r="O59" s="134" t="s">
        <v>494</v>
      </c>
      <c r="P59" s="134" t="s">
        <v>495</v>
      </c>
    </row>
    <row r="60" spans="1:16" ht="12.75" customHeight="1" thickBot="1" x14ac:dyDescent="0.25">
      <c r="A60" s="23" t="str">
        <f t="shared" si="6"/>
        <v> JAAVSO 41;122 </v>
      </c>
      <c r="B60" s="11" t="str">
        <f t="shared" si="7"/>
        <v>I</v>
      </c>
      <c r="C60" s="23">
        <f t="shared" si="8"/>
        <v>50251.654999999999</v>
      </c>
      <c r="D60" s="31" t="str">
        <f t="shared" si="9"/>
        <v>vis</v>
      </c>
      <c r="E60" s="123">
        <f>VLOOKUP(C60,'Active 1'!C$21:E$948,3,FALSE)</f>
        <v>1003.0330112879451</v>
      </c>
      <c r="F60" s="11" t="s">
        <v>149</v>
      </c>
      <c r="G60" s="31" t="str">
        <f t="shared" si="10"/>
        <v>50251.655</v>
      </c>
      <c r="H60" s="23">
        <f t="shared" si="11"/>
        <v>26232</v>
      </c>
      <c r="I60" s="132" t="s">
        <v>499</v>
      </c>
      <c r="J60" s="133" t="s">
        <v>500</v>
      </c>
      <c r="K60" s="132">
        <v>26232</v>
      </c>
      <c r="L60" s="132" t="s">
        <v>501</v>
      </c>
      <c r="M60" s="133" t="s">
        <v>237</v>
      </c>
      <c r="N60" s="133"/>
      <c r="O60" s="134" t="s">
        <v>502</v>
      </c>
      <c r="P60" s="134" t="s">
        <v>503</v>
      </c>
    </row>
    <row r="61" spans="1:16" ht="12.75" customHeight="1" thickBot="1" x14ac:dyDescent="0.25">
      <c r="A61" s="23" t="str">
        <f t="shared" si="6"/>
        <v> BBS 115 </v>
      </c>
      <c r="B61" s="11" t="str">
        <f t="shared" si="7"/>
        <v>I</v>
      </c>
      <c r="C61" s="23">
        <f t="shared" si="8"/>
        <v>50678.392999999996</v>
      </c>
      <c r="D61" s="31" t="str">
        <f t="shared" si="9"/>
        <v>vis</v>
      </c>
      <c r="E61" s="123">
        <f>VLOOKUP(C61,'Active 1'!C$21:E$948,3,FALSE)</f>
        <v>1436.9690997294008</v>
      </c>
      <c r="F61" s="11" t="s">
        <v>149</v>
      </c>
      <c r="G61" s="31" t="str">
        <f t="shared" si="10"/>
        <v>50678.393</v>
      </c>
      <c r="H61" s="23">
        <f t="shared" si="11"/>
        <v>26666</v>
      </c>
      <c r="I61" s="132" t="s">
        <v>504</v>
      </c>
      <c r="J61" s="133" t="s">
        <v>505</v>
      </c>
      <c r="K61" s="132">
        <v>26666</v>
      </c>
      <c r="L61" s="132" t="s">
        <v>506</v>
      </c>
      <c r="M61" s="133" t="s">
        <v>237</v>
      </c>
      <c r="N61" s="133"/>
      <c r="O61" s="134" t="s">
        <v>446</v>
      </c>
      <c r="P61" s="134" t="s">
        <v>507</v>
      </c>
    </row>
    <row r="62" spans="1:16" ht="12.75" customHeight="1" thickBot="1" x14ac:dyDescent="0.25">
      <c r="A62" s="23" t="str">
        <f t="shared" si="6"/>
        <v>BAVM 132 </v>
      </c>
      <c r="B62" s="11" t="str">
        <f t="shared" si="7"/>
        <v>II</v>
      </c>
      <c r="C62" s="23">
        <f t="shared" si="8"/>
        <v>51479.400999999998</v>
      </c>
      <c r="D62" s="31" t="str">
        <f t="shared" si="9"/>
        <v>vis</v>
      </c>
      <c r="E62" s="123">
        <f>VLOOKUP(C62,'Active 1'!C$21:E$948,3,FALSE)</f>
        <v>2251.4882621436132</v>
      </c>
      <c r="F62" s="11" t="s">
        <v>149</v>
      </c>
      <c r="G62" s="31" t="str">
        <f t="shared" si="10"/>
        <v>51479.401</v>
      </c>
      <c r="H62" s="23">
        <f t="shared" si="11"/>
        <v>27480.5</v>
      </c>
      <c r="I62" s="132" t="s">
        <v>508</v>
      </c>
      <c r="J62" s="133" t="s">
        <v>509</v>
      </c>
      <c r="K62" s="132">
        <v>27480.5</v>
      </c>
      <c r="L62" s="132" t="s">
        <v>510</v>
      </c>
      <c r="M62" s="133" t="s">
        <v>355</v>
      </c>
      <c r="N62" s="133" t="s">
        <v>481</v>
      </c>
      <c r="O62" s="134" t="s">
        <v>511</v>
      </c>
      <c r="P62" s="135" t="s">
        <v>512</v>
      </c>
    </row>
    <row r="63" spans="1:16" ht="12.75" customHeight="1" thickBot="1" x14ac:dyDescent="0.25">
      <c r="A63" s="23" t="str">
        <f t="shared" si="6"/>
        <v>BAVM 152 </v>
      </c>
      <c r="B63" s="11" t="str">
        <f t="shared" si="7"/>
        <v>II</v>
      </c>
      <c r="C63" s="23">
        <f t="shared" si="8"/>
        <v>52192.3848</v>
      </c>
      <c r="D63" s="31" t="str">
        <f t="shared" si="9"/>
        <v>vis</v>
      </c>
      <c r="E63" s="123">
        <f>VLOOKUP(C63,'Active 1'!C$21:E$948,3,FALSE)</f>
        <v>2976.4984587844738</v>
      </c>
      <c r="F63" s="11" t="s">
        <v>149</v>
      </c>
      <c r="G63" s="31" t="str">
        <f t="shared" si="10"/>
        <v>52192.3848</v>
      </c>
      <c r="H63" s="23">
        <f t="shared" si="11"/>
        <v>28205.5</v>
      </c>
      <c r="I63" s="132" t="s">
        <v>518</v>
      </c>
      <c r="J63" s="133" t="s">
        <v>519</v>
      </c>
      <c r="K63" s="132">
        <v>28205.5</v>
      </c>
      <c r="L63" s="132" t="s">
        <v>520</v>
      </c>
      <c r="M63" s="133" t="s">
        <v>355</v>
      </c>
      <c r="N63" s="133" t="s">
        <v>521</v>
      </c>
      <c r="O63" s="134" t="s">
        <v>511</v>
      </c>
      <c r="P63" s="135" t="s">
        <v>522</v>
      </c>
    </row>
    <row r="64" spans="1:16" ht="12.75" customHeight="1" thickBot="1" x14ac:dyDescent="0.25">
      <c r="A64" s="23" t="str">
        <f t="shared" si="6"/>
        <v>BAVM 152 </v>
      </c>
      <c r="B64" s="11" t="str">
        <f t="shared" si="7"/>
        <v>II</v>
      </c>
      <c r="C64" s="23">
        <f t="shared" si="8"/>
        <v>52195.331700000002</v>
      </c>
      <c r="D64" s="31" t="str">
        <f t="shared" si="9"/>
        <v>vis</v>
      </c>
      <c r="E64" s="123">
        <f>VLOOKUP(C64,'Active 1'!C$21:E$948,3,FALSE)</f>
        <v>2979.4950662087699</v>
      </c>
      <c r="F64" s="11" t="s">
        <v>149</v>
      </c>
      <c r="G64" s="31" t="str">
        <f t="shared" si="10"/>
        <v>52195.3317</v>
      </c>
      <c r="H64" s="23">
        <f t="shared" si="11"/>
        <v>28208.5</v>
      </c>
      <c r="I64" s="132" t="s">
        <v>523</v>
      </c>
      <c r="J64" s="133" t="s">
        <v>524</v>
      </c>
      <c r="K64" s="132" t="s">
        <v>525</v>
      </c>
      <c r="L64" s="132" t="s">
        <v>526</v>
      </c>
      <c r="M64" s="133" t="s">
        <v>355</v>
      </c>
      <c r="N64" s="133" t="s">
        <v>481</v>
      </c>
      <c r="O64" s="134" t="s">
        <v>527</v>
      </c>
      <c r="P64" s="135" t="s">
        <v>522</v>
      </c>
    </row>
    <row r="65" spans="1:16" ht="12.75" customHeight="1" thickBot="1" x14ac:dyDescent="0.25">
      <c r="A65" s="23" t="str">
        <f t="shared" si="6"/>
        <v>BAVM 158 </v>
      </c>
      <c r="B65" s="11" t="str">
        <f t="shared" si="7"/>
        <v>II</v>
      </c>
      <c r="C65" s="23">
        <f t="shared" si="8"/>
        <v>52548.373899999999</v>
      </c>
      <c r="D65" s="31" t="str">
        <f t="shared" si="9"/>
        <v>vis</v>
      </c>
      <c r="E65" s="123">
        <f>VLOOKUP(C65,'Active 1'!C$21:E$948,3,FALSE)</f>
        <v>3338.4922760254849</v>
      </c>
      <c r="F65" s="11" t="s">
        <v>149</v>
      </c>
      <c r="G65" s="31" t="str">
        <f t="shared" si="10"/>
        <v>52548.3739</v>
      </c>
      <c r="H65" s="23">
        <f t="shared" si="11"/>
        <v>28567.5</v>
      </c>
      <c r="I65" s="132" t="s">
        <v>528</v>
      </c>
      <c r="J65" s="133" t="s">
        <v>529</v>
      </c>
      <c r="K65" s="132" t="s">
        <v>530</v>
      </c>
      <c r="L65" s="132" t="s">
        <v>531</v>
      </c>
      <c r="M65" s="133" t="s">
        <v>355</v>
      </c>
      <c r="N65" s="133" t="s">
        <v>481</v>
      </c>
      <c r="O65" s="134" t="s">
        <v>532</v>
      </c>
      <c r="P65" s="135" t="s">
        <v>533</v>
      </c>
    </row>
    <row r="66" spans="1:16" ht="12.75" customHeight="1" thickBot="1" x14ac:dyDescent="0.25">
      <c r="A66" s="23" t="str">
        <f t="shared" si="6"/>
        <v>IBVS 5809 </v>
      </c>
      <c r="B66" s="11" t="str">
        <f t="shared" si="7"/>
        <v>II</v>
      </c>
      <c r="C66" s="23">
        <f t="shared" si="8"/>
        <v>52625.082000000002</v>
      </c>
      <c r="D66" s="31" t="str">
        <f t="shared" si="9"/>
        <v>vis</v>
      </c>
      <c r="E66" s="123">
        <f>VLOOKUP(C66,'Active 1'!C$21:E$948,3,FALSE)</f>
        <v>3416.4942652220825</v>
      </c>
      <c r="F66" s="11" t="s">
        <v>149</v>
      </c>
      <c r="G66" s="31" t="str">
        <f t="shared" si="10"/>
        <v>52625.082</v>
      </c>
      <c r="H66" s="23">
        <f t="shared" si="11"/>
        <v>28645.5</v>
      </c>
      <c r="I66" s="132" t="s">
        <v>539</v>
      </c>
      <c r="J66" s="133" t="s">
        <v>540</v>
      </c>
      <c r="K66" s="132" t="s">
        <v>541</v>
      </c>
      <c r="L66" s="132" t="s">
        <v>542</v>
      </c>
      <c r="M66" s="133" t="s">
        <v>543</v>
      </c>
      <c r="N66" s="133" t="s">
        <v>149</v>
      </c>
      <c r="O66" s="134" t="s">
        <v>544</v>
      </c>
      <c r="P66" s="135" t="s">
        <v>545</v>
      </c>
    </row>
    <row r="67" spans="1:16" ht="12.75" customHeight="1" thickBot="1" x14ac:dyDescent="0.25">
      <c r="A67" s="23" t="str">
        <f t="shared" si="6"/>
        <v>BAVM 172 </v>
      </c>
      <c r="B67" s="11" t="str">
        <f t="shared" si="7"/>
        <v>II</v>
      </c>
      <c r="C67" s="23">
        <f t="shared" si="8"/>
        <v>52834.545100000003</v>
      </c>
      <c r="D67" s="31" t="str">
        <f t="shared" si="9"/>
        <v>vis</v>
      </c>
      <c r="E67" s="123">
        <f>VLOOKUP(C67,'Active 1'!C$21:E$948,3,FALSE)</f>
        <v>3629.4905258944914</v>
      </c>
      <c r="F67" s="11" t="s">
        <v>149</v>
      </c>
      <c r="G67" s="31" t="str">
        <f t="shared" si="10"/>
        <v>52834.5451</v>
      </c>
      <c r="H67" s="23">
        <f t="shared" si="11"/>
        <v>28858.5</v>
      </c>
      <c r="I67" s="132" t="s">
        <v>546</v>
      </c>
      <c r="J67" s="133" t="s">
        <v>547</v>
      </c>
      <c r="K67" s="132" t="s">
        <v>548</v>
      </c>
      <c r="L67" s="132" t="s">
        <v>549</v>
      </c>
      <c r="M67" s="133" t="s">
        <v>355</v>
      </c>
      <c r="N67" s="133" t="s">
        <v>481</v>
      </c>
      <c r="O67" s="134" t="s">
        <v>550</v>
      </c>
      <c r="P67" s="135" t="s">
        <v>551</v>
      </c>
    </row>
    <row r="68" spans="1:16" ht="12.75" customHeight="1" thickBot="1" x14ac:dyDescent="0.25">
      <c r="A68" s="23" t="str">
        <f t="shared" si="6"/>
        <v>IBVS 5463 </v>
      </c>
      <c r="B68" s="11" t="str">
        <f t="shared" si="7"/>
        <v>II</v>
      </c>
      <c r="C68" s="23">
        <f t="shared" si="8"/>
        <v>52838.472199999997</v>
      </c>
      <c r="D68" s="31" t="str">
        <f t="shared" si="9"/>
        <v>vis</v>
      </c>
      <c r="E68" s="123">
        <f>VLOOKUP(C68,'Active 1'!C$21:E$948,3,FALSE)</f>
        <v>3633.48386703804</v>
      </c>
      <c r="F68" s="11" t="s">
        <v>149</v>
      </c>
      <c r="G68" s="31" t="str">
        <f t="shared" si="10"/>
        <v>52838.4722</v>
      </c>
      <c r="H68" s="23">
        <f t="shared" si="11"/>
        <v>28862.5</v>
      </c>
      <c r="I68" s="132" t="s">
        <v>552</v>
      </c>
      <c r="J68" s="133" t="s">
        <v>553</v>
      </c>
      <c r="K68" s="132" t="s">
        <v>554</v>
      </c>
      <c r="L68" s="132" t="s">
        <v>555</v>
      </c>
      <c r="M68" s="133" t="s">
        <v>355</v>
      </c>
      <c r="N68" s="133" t="s">
        <v>356</v>
      </c>
      <c r="O68" s="134" t="s">
        <v>556</v>
      </c>
      <c r="P68" s="135" t="s">
        <v>557</v>
      </c>
    </row>
    <row r="69" spans="1:16" ht="12.75" customHeight="1" thickBot="1" x14ac:dyDescent="0.25">
      <c r="A69" s="23" t="str">
        <f t="shared" si="6"/>
        <v>IBVS 5463 </v>
      </c>
      <c r="B69" s="11" t="str">
        <f t="shared" si="7"/>
        <v>II</v>
      </c>
      <c r="C69" s="23">
        <f t="shared" si="8"/>
        <v>52845.3675</v>
      </c>
      <c r="D69" s="31" t="str">
        <f t="shared" si="9"/>
        <v>vis</v>
      </c>
      <c r="E69" s="123">
        <f>VLOOKUP(C69,'Active 1'!C$21:E$948,3,FALSE)</f>
        <v>3640.4954748878963</v>
      </c>
      <c r="F69" s="11" t="s">
        <v>149</v>
      </c>
      <c r="G69" s="31" t="str">
        <f t="shared" si="10"/>
        <v>52845.3675</v>
      </c>
      <c r="H69" s="23">
        <f t="shared" si="11"/>
        <v>28869.5</v>
      </c>
      <c r="I69" s="132" t="s">
        <v>558</v>
      </c>
      <c r="J69" s="133" t="s">
        <v>559</v>
      </c>
      <c r="K69" s="132" t="s">
        <v>560</v>
      </c>
      <c r="L69" s="132" t="s">
        <v>561</v>
      </c>
      <c r="M69" s="133" t="s">
        <v>355</v>
      </c>
      <c r="N69" s="133" t="s">
        <v>356</v>
      </c>
      <c r="O69" s="134" t="s">
        <v>556</v>
      </c>
      <c r="P69" s="135" t="s">
        <v>557</v>
      </c>
    </row>
    <row r="70" spans="1:16" ht="12.75" customHeight="1" thickBot="1" x14ac:dyDescent="0.25">
      <c r="A70" s="23" t="str">
        <f t="shared" si="6"/>
        <v>IBVS 5463 </v>
      </c>
      <c r="B70" s="11" t="str">
        <f t="shared" si="7"/>
        <v>I</v>
      </c>
      <c r="C70" s="23">
        <f t="shared" si="8"/>
        <v>52859.370199999998</v>
      </c>
      <c r="D70" s="31" t="str">
        <f t="shared" si="9"/>
        <v>vis</v>
      </c>
      <c r="E70" s="123">
        <f>VLOOKUP(C70,'Active 1'!C$21:E$948,3,FALSE)</f>
        <v>3654.7343682267083</v>
      </c>
      <c r="F70" s="11" t="s">
        <v>149</v>
      </c>
      <c r="G70" s="31" t="str">
        <f t="shared" si="10"/>
        <v>52859.3702</v>
      </c>
      <c r="H70" s="23">
        <f t="shared" si="11"/>
        <v>28884</v>
      </c>
      <c r="I70" s="132" t="s">
        <v>562</v>
      </c>
      <c r="J70" s="133" t="s">
        <v>563</v>
      </c>
      <c r="K70" s="132" t="s">
        <v>564</v>
      </c>
      <c r="L70" s="132" t="s">
        <v>565</v>
      </c>
      <c r="M70" s="133" t="s">
        <v>355</v>
      </c>
      <c r="N70" s="133" t="s">
        <v>356</v>
      </c>
      <c r="O70" s="134" t="s">
        <v>556</v>
      </c>
      <c r="P70" s="135" t="s">
        <v>557</v>
      </c>
    </row>
    <row r="71" spans="1:16" ht="12.75" customHeight="1" thickBot="1" x14ac:dyDescent="0.25">
      <c r="A71" s="23" t="str">
        <f t="shared" si="6"/>
        <v>IBVS 5463 </v>
      </c>
      <c r="B71" s="11" t="str">
        <f t="shared" si="7"/>
        <v>I</v>
      </c>
      <c r="C71" s="23">
        <f t="shared" si="8"/>
        <v>52871.4231</v>
      </c>
      <c r="D71" s="31" t="str">
        <f t="shared" si="9"/>
        <v>vis</v>
      </c>
      <c r="E71" s="123">
        <f>VLOOKUP(C71,'Active 1'!C$21:E$948,3,FALSE)</f>
        <v>3666.9905729246193</v>
      </c>
      <c r="F71" s="11" t="s">
        <v>149</v>
      </c>
      <c r="G71" s="31" t="str">
        <f t="shared" si="10"/>
        <v>52871.4231</v>
      </c>
      <c r="H71" s="23">
        <f t="shared" si="11"/>
        <v>28896</v>
      </c>
      <c r="I71" s="132" t="s">
        <v>566</v>
      </c>
      <c r="J71" s="133" t="s">
        <v>567</v>
      </c>
      <c r="K71" s="132" t="s">
        <v>568</v>
      </c>
      <c r="L71" s="132" t="s">
        <v>569</v>
      </c>
      <c r="M71" s="133" t="s">
        <v>355</v>
      </c>
      <c r="N71" s="133" t="s">
        <v>356</v>
      </c>
      <c r="O71" s="134" t="s">
        <v>556</v>
      </c>
      <c r="P71" s="135" t="s">
        <v>557</v>
      </c>
    </row>
    <row r="72" spans="1:16" ht="12.75" customHeight="1" thickBot="1" x14ac:dyDescent="0.25">
      <c r="A72" s="23" t="str">
        <f t="shared" si="6"/>
        <v>BAVM 172 </v>
      </c>
      <c r="B72" s="11" t="str">
        <f t="shared" si="7"/>
        <v>I</v>
      </c>
      <c r="C72" s="23">
        <f t="shared" si="8"/>
        <v>52871.435299999997</v>
      </c>
      <c r="D72" s="31" t="str">
        <f t="shared" si="9"/>
        <v>vis</v>
      </c>
      <c r="E72" s="123">
        <f>VLOOKUP(C72,'Active 1'!C$21:E$948,3,FALSE)</f>
        <v>3667.0029787105532</v>
      </c>
      <c r="F72" s="11" t="s">
        <v>149</v>
      </c>
      <c r="G72" s="31" t="str">
        <f t="shared" si="10"/>
        <v>52871.4353</v>
      </c>
      <c r="H72" s="23">
        <f t="shared" si="11"/>
        <v>28896</v>
      </c>
      <c r="I72" s="132" t="s">
        <v>570</v>
      </c>
      <c r="J72" s="133" t="s">
        <v>571</v>
      </c>
      <c r="K72" s="132" t="s">
        <v>568</v>
      </c>
      <c r="L72" s="132" t="s">
        <v>572</v>
      </c>
      <c r="M72" s="133" t="s">
        <v>355</v>
      </c>
      <c r="N72" s="133" t="s">
        <v>481</v>
      </c>
      <c r="O72" s="134" t="s">
        <v>573</v>
      </c>
      <c r="P72" s="135" t="s">
        <v>551</v>
      </c>
    </row>
    <row r="73" spans="1:16" ht="12.75" customHeight="1" thickBot="1" x14ac:dyDescent="0.25">
      <c r="A73" s="23" t="str">
        <f t="shared" si="6"/>
        <v>BAVM 173 </v>
      </c>
      <c r="B73" s="11" t="str">
        <f t="shared" si="7"/>
        <v>I</v>
      </c>
      <c r="C73" s="23">
        <f t="shared" si="8"/>
        <v>53227.419699999999</v>
      </c>
      <c r="D73" s="31" t="str">
        <f t="shared" si="9"/>
        <v>vis</v>
      </c>
      <c r="E73" s="123">
        <f>VLOOKUP(C73,'Active 1'!C$21:E$948,3,FALSE)</f>
        <v>4028.9920166733777</v>
      </c>
      <c r="F73" s="11" t="s">
        <v>149</v>
      </c>
      <c r="G73" s="31" t="str">
        <f t="shared" si="10"/>
        <v>53227.4197</v>
      </c>
      <c r="H73" s="23">
        <f t="shared" si="11"/>
        <v>29258</v>
      </c>
      <c r="I73" s="132" t="s">
        <v>574</v>
      </c>
      <c r="J73" s="133" t="s">
        <v>575</v>
      </c>
      <c r="K73" s="132" t="s">
        <v>576</v>
      </c>
      <c r="L73" s="132" t="s">
        <v>577</v>
      </c>
      <c r="M73" s="133" t="s">
        <v>355</v>
      </c>
      <c r="N73" s="133" t="s">
        <v>521</v>
      </c>
      <c r="O73" s="134" t="s">
        <v>454</v>
      </c>
      <c r="P73" s="135" t="s">
        <v>578</v>
      </c>
    </row>
    <row r="74" spans="1:16" ht="12.75" customHeight="1" thickBot="1" x14ac:dyDescent="0.25">
      <c r="A74" s="23" t="str">
        <f t="shared" si="6"/>
        <v>BAVM 173 </v>
      </c>
      <c r="B74" s="11" t="str">
        <f t="shared" si="7"/>
        <v>II</v>
      </c>
      <c r="C74" s="23">
        <f t="shared" si="8"/>
        <v>53323.300999999999</v>
      </c>
      <c r="D74" s="31" t="str">
        <f t="shared" si="9"/>
        <v>vis</v>
      </c>
      <c r="E74" s="123">
        <f>VLOOKUP(C74,'Active 1'!C$21:E$948,3,FALSE)</f>
        <v>4126.4906136501704</v>
      </c>
      <c r="F74" s="11" t="s">
        <v>149</v>
      </c>
      <c r="G74" s="31" t="str">
        <f t="shared" si="10"/>
        <v>53323.3010</v>
      </c>
      <c r="H74" s="23">
        <f t="shared" si="11"/>
        <v>29355.5</v>
      </c>
      <c r="I74" s="132" t="s">
        <v>579</v>
      </c>
      <c r="J74" s="133" t="s">
        <v>580</v>
      </c>
      <c r="K74" s="132" t="s">
        <v>581</v>
      </c>
      <c r="L74" s="132" t="s">
        <v>582</v>
      </c>
      <c r="M74" s="133" t="s">
        <v>355</v>
      </c>
      <c r="N74" s="133" t="s">
        <v>481</v>
      </c>
      <c r="O74" s="134" t="s">
        <v>527</v>
      </c>
      <c r="P74" s="135" t="s">
        <v>578</v>
      </c>
    </row>
    <row r="75" spans="1:16" ht="12.75" customHeight="1" thickBot="1" x14ac:dyDescent="0.25">
      <c r="A75" s="23" t="str">
        <f t="shared" ref="A75:A106" si="12">P75</f>
        <v>BAVM 178 </v>
      </c>
      <c r="B75" s="11" t="str">
        <f t="shared" ref="B75:B106" si="13">IF(H75=INT(H75),"I","II")</f>
        <v>I</v>
      </c>
      <c r="C75" s="23">
        <f t="shared" ref="C75:C106" si="14">1*G75</f>
        <v>53636.523699999998</v>
      </c>
      <c r="D75" s="31" t="str">
        <f t="shared" ref="D75:D106" si="15">VLOOKUP(F75,I$1:J$5,2,FALSE)</f>
        <v>vis</v>
      </c>
      <c r="E75" s="123">
        <f>VLOOKUP(C75,'Active 1'!C$21:E$948,3,FALSE)</f>
        <v>4444.9966600980415</v>
      </c>
      <c r="F75" s="11" t="s">
        <v>149</v>
      </c>
      <c r="G75" s="31" t="str">
        <f t="shared" ref="G75:G106" si="16">MID(I75,3,LEN(I75)-3)</f>
        <v>53636.5237</v>
      </c>
      <c r="H75" s="23">
        <f t="shared" ref="H75:H106" si="17">1*K75</f>
        <v>29674</v>
      </c>
      <c r="I75" s="132" t="s">
        <v>583</v>
      </c>
      <c r="J75" s="133" t="s">
        <v>584</v>
      </c>
      <c r="K75" s="132" t="s">
        <v>585</v>
      </c>
      <c r="L75" s="132" t="s">
        <v>586</v>
      </c>
      <c r="M75" s="133" t="s">
        <v>543</v>
      </c>
      <c r="N75" s="133" t="s">
        <v>481</v>
      </c>
      <c r="O75" s="134" t="s">
        <v>550</v>
      </c>
      <c r="P75" s="135" t="s">
        <v>587</v>
      </c>
    </row>
    <row r="76" spans="1:16" ht="12.75" customHeight="1" thickBot="1" x14ac:dyDescent="0.25">
      <c r="A76" s="23" t="str">
        <f t="shared" si="12"/>
        <v>BAVM 203 </v>
      </c>
      <c r="B76" s="11" t="str">
        <f t="shared" si="13"/>
        <v>I</v>
      </c>
      <c r="C76" s="23">
        <f t="shared" si="14"/>
        <v>53934.485800000002</v>
      </c>
      <c r="D76" s="31" t="str">
        <f t="shared" si="15"/>
        <v>vis</v>
      </c>
      <c r="E76" s="123">
        <f>VLOOKUP(C76,'Active 1'!C$21:E$948,3,FALSE)</f>
        <v>4747.9846953276301</v>
      </c>
      <c r="F76" s="11" t="s">
        <v>149</v>
      </c>
      <c r="G76" s="31" t="str">
        <f t="shared" si="16"/>
        <v>53934.4858</v>
      </c>
      <c r="H76" s="23">
        <f t="shared" si="17"/>
        <v>29977</v>
      </c>
      <c r="I76" s="132" t="s">
        <v>588</v>
      </c>
      <c r="J76" s="133" t="s">
        <v>589</v>
      </c>
      <c r="K76" s="132" t="s">
        <v>590</v>
      </c>
      <c r="L76" s="132" t="s">
        <v>591</v>
      </c>
      <c r="M76" s="133" t="s">
        <v>543</v>
      </c>
      <c r="N76" s="133" t="s">
        <v>149</v>
      </c>
      <c r="O76" s="134" t="s">
        <v>592</v>
      </c>
      <c r="P76" s="135" t="s">
        <v>593</v>
      </c>
    </row>
    <row r="77" spans="1:16" ht="12.75" customHeight="1" thickBot="1" x14ac:dyDescent="0.25">
      <c r="A77" s="23" t="str">
        <f t="shared" si="12"/>
        <v>BAVM 186 </v>
      </c>
      <c r="B77" s="11" t="str">
        <f t="shared" si="13"/>
        <v>II</v>
      </c>
      <c r="C77" s="23">
        <f t="shared" si="14"/>
        <v>53966.4496</v>
      </c>
      <c r="D77" s="31" t="str">
        <f t="shared" si="15"/>
        <v>vis</v>
      </c>
      <c r="E77" s="123">
        <f>VLOOKUP(C77,'Active 1'!C$21:E$948,3,FALSE)</f>
        <v>4780.4876511078146</v>
      </c>
      <c r="F77" s="11" t="s">
        <v>149</v>
      </c>
      <c r="G77" s="31" t="str">
        <f t="shared" si="16"/>
        <v>53966.4496</v>
      </c>
      <c r="H77" s="23">
        <f t="shared" si="17"/>
        <v>30009.5</v>
      </c>
      <c r="I77" s="132" t="s">
        <v>594</v>
      </c>
      <c r="J77" s="133" t="s">
        <v>595</v>
      </c>
      <c r="K77" s="132" t="s">
        <v>596</v>
      </c>
      <c r="L77" s="132" t="s">
        <v>597</v>
      </c>
      <c r="M77" s="133" t="s">
        <v>543</v>
      </c>
      <c r="N77" s="133" t="s">
        <v>481</v>
      </c>
      <c r="O77" s="134" t="s">
        <v>598</v>
      </c>
      <c r="P77" s="135" t="s">
        <v>599</v>
      </c>
    </row>
    <row r="78" spans="1:16" ht="12.75" customHeight="1" thickBot="1" x14ac:dyDescent="0.25">
      <c r="A78" s="23" t="str">
        <f t="shared" si="12"/>
        <v>BAVM 186 </v>
      </c>
      <c r="B78" s="11" t="str">
        <f t="shared" si="13"/>
        <v>II</v>
      </c>
      <c r="C78" s="23">
        <f t="shared" si="14"/>
        <v>54034.303</v>
      </c>
      <c r="D78" s="31" t="str">
        <f t="shared" si="15"/>
        <v>vis</v>
      </c>
      <c r="E78" s="123">
        <f>VLOOKUP(C78,'Active 1'!C$21:E$948,3,FALSE)</f>
        <v>4849.4855818837323</v>
      </c>
      <c r="F78" s="11" t="s">
        <v>149</v>
      </c>
      <c r="G78" s="31" t="str">
        <f t="shared" si="16"/>
        <v>54034.3030</v>
      </c>
      <c r="H78" s="23">
        <f t="shared" si="17"/>
        <v>30078.5</v>
      </c>
      <c r="I78" s="132" t="s">
        <v>600</v>
      </c>
      <c r="J78" s="133" t="s">
        <v>601</v>
      </c>
      <c r="K78" s="132" t="s">
        <v>602</v>
      </c>
      <c r="L78" s="132" t="s">
        <v>603</v>
      </c>
      <c r="M78" s="133" t="s">
        <v>543</v>
      </c>
      <c r="N78" s="133" t="s">
        <v>521</v>
      </c>
      <c r="O78" s="134" t="s">
        <v>604</v>
      </c>
      <c r="P78" s="135" t="s">
        <v>599</v>
      </c>
    </row>
    <row r="79" spans="1:16" ht="12.75" customHeight="1" thickBot="1" x14ac:dyDescent="0.25">
      <c r="A79" s="23" t="str">
        <f t="shared" si="12"/>
        <v>BAVM 201 </v>
      </c>
      <c r="B79" s="11" t="str">
        <f t="shared" si="13"/>
        <v>II</v>
      </c>
      <c r="C79" s="23">
        <f t="shared" si="14"/>
        <v>54319.489500000003</v>
      </c>
      <c r="D79" s="31" t="str">
        <f t="shared" si="15"/>
        <v>vis</v>
      </c>
      <c r="E79" s="123">
        <f>VLOOKUP(C79,'Active 1'!C$21:E$948,3,FALSE)</f>
        <v>5139.4825221288274</v>
      </c>
      <c r="F79" s="11" t="s">
        <v>149</v>
      </c>
      <c r="G79" s="31" t="str">
        <f t="shared" si="16"/>
        <v>54319.4895</v>
      </c>
      <c r="H79" s="23">
        <f t="shared" si="17"/>
        <v>30368.5</v>
      </c>
      <c r="I79" s="132" t="s">
        <v>605</v>
      </c>
      <c r="J79" s="133" t="s">
        <v>606</v>
      </c>
      <c r="K79" s="132" t="s">
        <v>607</v>
      </c>
      <c r="L79" s="132" t="s">
        <v>608</v>
      </c>
      <c r="M79" s="133" t="s">
        <v>543</v>
      </c>
      <c r="N79" s="133" t="s">
        <v>481</v>
      </c>
      <c r="O79" s="134" t="s">
        <v>609</v>
      </c>
      <c r="P79" s="135" t="s">
        <v>610</v>
      </c>
    </row>
    <row r="80" spans="1:16" ht="12.75" customHeight="1" thickBot="1" x14ac:dyDescent="0.25">
      <c r="A80" s="23" t="str">
        <f t="shared" si="12"/>
        <v>BAVM 201 </v>
      </c>
      <c r="B80" s="11" t="str">
        <f t="shared" si="13"/>
        <v>II</v>
      </c>
      <c r="C80" s="23">
        <f t="shared" si="14"/>
        <v>54388.3298</v>
      </c>
      <c r="D80" s="31" t="str">
        <f t="shared" si="15"/>
        <v>vis</v>
      </c>
      <c r="E80" s="123">
        <f>VLOOKUP(C80,'Active 1'!C$21:E$948,3,FALSE)</f>
        <v>5209.4839996375913</v>
      </c>
      <c r="F80" s="11" t="s">
        <v>149</v>
      </c>
      <c r="G80" s="31" t="str">
        <f t="shared" si="16"/>
        <v>54388.3298</v>
      </c>
      <c r="H80" s="23">
        <f t="shared" si="17"/>
        <v>30438.5</v>
      </c>
      <c r="I80" s="132" t="s">
        <v>611</v>
      </c>
      <c r="J80" s="133" t="s">
        <v>612</v>
      </c>
      <c r="K80" s="132" t="s">
        <v>613</v>
      </c>
      <c r="L80" s="132" t="s">
        <v>614</v>
      </c>
      <c r="M80" s="133" t="s">
        <v>543</v>
      </c>
      <c r="N80" s="133" t="s">
        <v>481</v>
      </c>
      <c r="O80" s="134" t="s">
        <v>609</v>
      </c>
      <c r="P80" s="135" t="s">
        <v>610</v>
      </c>
    </row>
    <row r="81" spans="1:16" ht="12.75" customHeight="1" thickBot="1" x14ac:dyDescent="0.25">
      <c r="A81" s="23" t="str">
        <f t="shared" si="12"/>
        <v>IBVS 5929 </v>
      </c>
      <c r="B81" s="11" t="str">
        <f t="shared" si="13"/>
        <v>I</v>
      </c>
      <c r="C81" s="23">
        <f t="shared" si="14"/>
        <v>54911.994400000003</v>
      </c>
      <c r="D81" s="31" t="str">
        <f t="shared" si="15"/>
        <v>vis</v>
      </c>
      <c r="E81" s="123">
        <f>VLOOKUP(C81,'Active 1'!C$21:E$948,3,FALSE)</f>
        <v>5741.9816168623574</v>
      </c>
      <c r="F81" s="11" t="s">
        <v>149</v>
      </c>
      <c r="G81" s="31" t="str">
        <f t="shared" si="16"/>
        <v>54911.9944</v>
      </c>
      <c r="H81" s="23">
        <f t="shared" si="17"/>
        <v>30971</v>
      </c>
      <c r="I81" s="132" t="s">
        <v>615</v>
      </c>
      <c r="J81" s="133" t="s">
        <v>616</v>
      </c>
      <c r="K81" s="132" t="s">
        <v>617</v>
      </c>
      <c r="L81" s="132" t="s">
        <v>618</v>
      </c>
      <c r="M81" s="133" t="s">
        <v>543</v>
      </c>
      <c r="N81" s="133" t="s">
        <v>126</v>
      </c>
      <c r="O81" s="134" t="s">
        <v>619</v>
      </c>
      <c r="P81" s="135" t="s">
        <v>620</v>
      </c>
    </row>
    <row r="82" spans="1:16" ht="12.75" customHeight="1" thickBot="1" x14ac:dyDescent="0.25">
      <c r="A82" s="23" t="str">
        <f t="shared" si="12"/>
        <v>BAVM 212 </v>
      </c>
      <c r="B82" s="11" t="str">
        <f t="shared" si="13"/>
        <v>I</v>
      </c>
      <c r="C82" s="23">
        <f t="shared" si="14"/>
        <v>55062.4548</v>
      </c>
      <c r="D82" s="31" t="str">
        <f t="shared" si="15"/>
        <v>vis</v>
      </c>
      <c r="E82" s="123">
        <f>VLOOKUP(C82,'Active 1'!C$21:E$948,3,FALSE)</f>
        <v>5894.9799377087211</v>
      </c>
      <c r="F82" s="11" t="s">
        <v>149</v>
      </c>
      <c r="G82" s="31" t="str">
        <f t="shared" si="16"/>
        <v>55062.4548</v>
      </c>
      <c r="H82" s="23">
        <f t="shared" si="17"/>
        <v>31124</v>
      </c>
      <c r="I82" s="132" t="s">
        <v>630</v>
      </c>
      <c r="J82" s="133" t="s">
        <v>631</v>
      </c>
      <c r="K82" s="132" t="s">
        <v>632</v>
      </c>
      <c r="L82" s="132" t="s">
        <v>633</v>
      </c>
      <c r="M82" s="133" t="s">
        <v>543</v>
      </c>
      <c r="N82" s="133" t="e">
        <f>-#NAME?</f>
        <v>#NAME?</v>
      </c>
      <c r="O82" s="134" t="s">
        <v>573</v>
      </c>
      <c r="P82" s="135" t="s">
        <v>634</v>
      </c>
    </row>
    <row r="83" spans="1:16" ht="12.75" customHeight="1" thickBot="1" x14ac:dyDescent="0.25">
      <c r="A83" s="23" t="str">
        <f t="shared" si="12"/>
        <v>BAVM 232 </v>
      </c>
      <c r="B83" s="11" t="str">
        <f t="shared" si="13"/>
        <v>I</v>
      </c>
      <c r="C83" s="23">
        <f t="shared" si="14"/>
        <v>55832.456100000003</v>
      </c>
      <c r="D83" s="31" t="str">
        <f t="shared" si="15"/>
        <v>vis</v>
      </c>
      <c r="E83" s="123">
        <f>VLOOKUP(C83,'Active 1'!C$21:E$948,3,FALSE)</f>
        <v>6677.969388418147</v>
      </c>
      <c r="F83" s="11" t="s">
        <v>149</v>
      </c>
      <c r="G83" s="31" t="str">
        <f t="shared" si="16"/>
        <v>55832.4561</v>
      </c>
      <c r="H83" s="23">
        <f t="shared" si="17"/>
        <v>31907</v>
      </c>
      <c r="I83" s="132" t="s">
        <v>647</v>
      </c>
      <c r="J83" s="133" t="s">
        <v>648</v>
      </c>
      <c r="K83" s="132">
        <v>31907</v>
      </c>
      <c r="L83" s="132" t="s">
        <v>649</v>
      </c>
      <c r="M83" s="133" t="s">
        <v>543</v>
      </c>
      <c r="N83" s="133" t="s">
        <v>481</v>
      </c>
      <c r="O83" s="134" t="s">
        <v>573</v>
      </c>
      <c r="P83" s="135" t="s">
        <v>650</v>
      </c>
    </row>
    <row r="84" spans="1:16" ht="12.75" customHeight="1" thickBot="1" x14ac:dyDescent="0.25">
      <c r="A84" s="23" t="str">
        <f t="shared" si="12"/>
        <v>BAVM 228 </v>
      </c>
      <c r="B84" s="11" t="str">
        <f t="shared" si="13"/>
        <v>I</v>
      </c>
      <c r="C84" s="23">
        <f t="shared" si="14"/>
        <v>55836.395900000003</v>
      </c>
      <c r="D84" s="31" t="str">
        <f t="shared" si="15"/>
        <v>vis</v>
      </c>
      <c r="E84" s="123">
        <f>VLOOKUP(C84,'Active 1'!C$21:E$948,3,FALSE)</f>
        <v>6681.9756437814895</v>
      </c>
      <c r="F84" s="11" t="s">
        <v>149</v>
      </c>
      <c r="G84" s="31" t="str">
        <f t="shared" si="16"/>
        <v>55836.3959</v>
      </c>
      <c r="H84" s="23">
        <f t="shared" si="17"/>
        <v>31911</v>
      </c>
      <c r="I84" s="132" t="s">
        <v>651</v>
      </c>
      <c r="J84" s="133" t="s">
        <v>652</v>
      </c>
      <c r="K84" s="132">
        <v>31911</v>
      </c>
      <c r="L84" s="132" t="s">
        <v>653</v>
      </c>
      <c r="M84" s="133" t="s">
        <v>543</v>
      </c>
      <c r="N84" s="133" t="s">
        <v>481</v>
      </c>
      <c r="O84" s="134" t="s">
        <v>573</v>
      </c>
      <c r="P84" s="135" t="s">
        <v>654</v>
      </c>
    </row>
    <row r="85" spans="1:16" ht="12.75" customHeight="1" thickBot="1" x14ac:dyDescent="0.25">
      <c r="A85" s="23" t="str">
        <f t="shared" si="12"/>
        <v>BAVM 231 </v>
      </c>
      <c r="B85" s="11" t="str">
        <f t="shared" si="13"/>
        <v>II</v>
      </c>
      <c r="C85" s="23">
        <f t="shared" si="14"/>
        <v>56157.475200000001</v>
      </c>
      <c r="D85" s="31" t="str">
        <f t="shared" si="15"/>
        <v>vis</v>
      </c>
      <c r="E85" s="123">
        <f>VLOOKUP(C85,'Active 1'!C$21:E$948,3,FALSE)</f>
        <v>7008.4708129989485</v>
      </c>
      <c r="F85" s="11" t="s">
        <v>149</v>
      </c>
      <c r="G85" s="31" t="str">
        <f t="shared" si="16"/>
        <v>56157.4752</v>
      </c>
      <c r="H85" s="23">
        <f t="shared" si="17"/>
        <v>32237.5</v>
      </c>
      <c r="I85" s="132" t="s">
        <v>660</v>
      </c>
      <c r="J85" s="133" t="s">
        <v>661</v>
      </c>
      <c r="K85" s="132">
        <v>32237.5</v>
      </c>
      <c r="L85" s="132" t="s">
        <v>662</v>
      </c>
      <c r="M85" s="133" t="s">
        <v>543</v>
      </c>
      <c r="N85" s="133" t="s">
        <v>663</v>
      </c>
      <c r="O85" s="134" t="s">
        <v>454</v>
      </c>
      <c r="P85" s="135" t="s">
        <v>664</v>
      </c>
    </row>
    <row r="86" spans="1:16" ht="12.75" customHeight="1" thickBot="1" x14ac:dyDescent="0.25">
      <c r="A86" s="23" t="str">
        <f t="shared" si="12"/>
        <v> PZ 6.209 </v>
      </c>
      <c r="B86" s="11" t="str">
        <f t="shared" si="13"/>
        <v>I</v>
      </c>
      <c r="C86" s="23">
        <f t="shared" si="14"/>
        <v>14346.495699999999</v>
      </c>
      <c r="D86" s="31" t="str">
        <f t="shared" si="15"/>
        <v>vis</v>
      </c>
      <c r="E86" s="123">
        <f>VLOOKUP(C86,'Active 1'!C$21:E$948,3,FALSE)</f>
        <v>-35507.763734043947</v>
      </c>
      <c r="F86" s="11" t="s">
        <v>149</v>
      </c>
      <c r="G86" s="31" t="str">
        <f t="shared" si="16"/>
        <v>14346.4957</v>
      </c>
      <c r="H86" s="23">
        <f t="shared" si="17"/>
        <v>-10275</v>
      </c>
      <c r="I86" s="132" t="s">
        <v>226</v>
      </c>
      <c r="J86" s="133" t="s">
        <v>227</v>
      </c>
      <c r="K86" s="132">
        <v>-10275</v>
      </c>
      <c r="L86" s="132" t="s">
        <v>228</v>
      </c>
      <c r="M86" s="133" t="s">
        <v>225</v>
      </c>
      <c r="N86" s="133"/>
      <c r="O86" s="134" t="s">
        <v>229</v>
      </c>
      <c r="P86" s="134" t="s">
        <v>230</v>
      </c>
    </row>
    <row r="87" spans="1:16" ht="12.75" customHeight="1" thickBot="1" x14ac:dyDescent="0.25">
      <c r="A87" s="23" t="str">
        <f t="shared" si="12"/>
        <v> PZ 6.209 </v>
      </c>
      <c r="B87" s="11" t="str">
        <f t="shared" si="13"/>
        <v>I</v>
      </c>
      <c r="C87" s="23">
        <f t="shared" si="14"/>
        <v>17522.054899999999</v>
      </c>
      <c r="D87" s="31" t="str">
        <f t="shared" si="15"/>
        <v>vis</v>
      </c>
      <c r="E87" s="123">
        <f>VLOOKUP(C87,'Active 1'!C$21:E$948,3,FALSE)</f>
        <v>-32278.64015502758</v>
      </c>
      <c r="F87" s="11" t="s">
        <v>149</v>
      </c>
      <c r="G87" s="31" t="str">
        <f t="shared" si="16"/>
        <v>17522.0549</v>
      </c>
      <c r="H87" s="23">
        <f t="shared" si="17"/>
        <v>-7047</v>
      </c>
      <c r="I87" s="132" t="s">
        <v>231</v>
      </c>
      <c r="J87" s="133" t="s">
        <v>232</v>
      </c>
      <c r="K87" s="132">
        <v>-7047</v>
      </c>
      <c r="L87" s="132" t="s">
        <v>233</v>
      </c>
      <c r="M87" s="133" t="s">
        <v>225</v>
      </c>
      <c r="N87" s="133"/>
      <c r="O87" s="134" t="s">
        <v>229</v>
      </c>
      <c r="P87" s="134" t="s">
        <v>230</v>
      </c>
    </row>
    <row r="88" spans="1:16" ht="12.75" customHeight="1" thickBot="1" x14ac:dyDescent="0.25">
      <c r="A88" s="23" t="str">
        <f t="shared" si="12"/>
        <v> AN 227.271 </v>
      </c>
      <c r="B88" s="11" t="str">
        <f t="shared" si="13"/>
        <v>I</v>
      </c>
      <c r="C88" s="23">
        <f t="shared" si="14"/>
        <v>24440.608</v>
      </c>
      <c r="D88" s="31" t="str">
        <f t="shared" si="15"/>
        <v>vis</v>
      </c>
      <c r="E88" s="123">
        <f>VLOOKUP(C88,'Active 1'!C$21:E$948,3,FALSE)</f>
        <v>-25243.38697886674</v>
      </c>
      <c r="F88" s="11" t="s">
        <v>149</v>
      </c>
      <c r="G88" s="31" t="str">
        <f t="shared" si="16"/>
        <v>24440.608</v>
      </c>
      <c r="H88" s="23">
        <f t="shared" si="17"/>
        <v>-14</v>
      </c>
      <c r="I88" s="132" t="s">
        <v>234</v>
      </c>
      <c r="J88" s="133" t="s">
        <v>235</v>
      </c>
      <c r="K88" s="132">
        <v>-14</v>
      </c>
      <c r="L88" s="132" t="s">
        <v>236</v>
      </c>
      <c r="M88" s="133" t="s">
        <v>237</v>
      </c>
      <c r="N88" s="133"/>
      <c r="O88" s="134" t="s">
        <v>238</v>
      </c>
      <c r="P88" s="134" t="s">
        <v>239</v>
      </c>
    </row>
    <row r="89" spans="1:16" ht="12.75" customHeight="1" thickBot="1" x14ac:dyDescent="0.25">
      <c r="A89" s="23" t="str">
        <f t="shared" si="12"/>
        <v> AN 233.339 </v>
      </c>
      <c r="B89" s="11" t="str">
        <f t="shared" si="13"/>
        <v>II</v>
      </c>
      <c r="C89" s="23">
        <f t="shared" si="14"/>
        <v>24453.887999999999</v>
      </c>
      <c r="D89" s="31" t="str">
        <f t="shared" si="15"/>
        <v>vis</v>
      </c>
      <c r="E89" s="123">
        <f>VLOOKUP(C89,'Active 1'!C$21:E$948,3,FALSE)</f>
        <v>-25229.882975814511</v>
      </c>
      <c r="F89" s="11" t="s">
        <v>149</v>
      </c>
      <c r="G89" s="31" t="str">
        <f t="shared" si="16"/>
        <v>24453.888</v>
      </c>
      <c r="H89" s="23">
        <f t="shared" si="17"/>
        <v>-0.5</v>
      </c>
      <c r="I89" s="132" t="s">
        <v>240</v>
      </c>
      <c r="J89" s="133" t="s">
        <v>241</v>
      </c>
      <c r="K89" s="132">
        <v>-0.5</v>
      </c>
      <c r="L89" s="132" t="s">
        <v>242</v>
      </c>
      <c r="M89" s="133" t="s">
        <v>237</v>
      </c>
      <c r="N89" s="133"/>
      <c r="O89" s="134" t="s">
        <v>238</v>
      </c>
      <c r="P89" s="134" t="s">
        <v>243</v>
      </c>
    </row>
    <row r="90" spans="1:16" ht="12.75" customHeight="1" thickBot="1" x14ac:dyDescent="0.25">
      <c r="A90" s="23" t="str">
        <f t="shared" si="12"/>
        <v> AN 227.271 </v>
      </c>
      <c r="B90" s="11" t="str">
        <f t="shared" si="13"/>
        <v>II</v>
      </c>
      <c r="C90" s="23">
        <f t="shared" si="14"/>
        <v>24467.675999999999</v>
      </c>
      <c r="D90" s="31" t="str">
        <f t="shared" si="15"/>
        <v>vis</v>
      </c>
      <c r="E90" s="123">
        <f>VLOOKUP(C90,'Active 1'!C$21:E$948,3,FALSE)</f>
        <v>-25215.862403970827</v>
      </c>
      <c r="F90" s="11" t="s">
        <v>149</v>
      </c>
      <c r="G90" s="31" t="str">
        <f t="shared" si="16"/>
        <v>24467.676</v>
      </c>
      <c r="H90" s="23">
        <f t="shared" si="17"/>
        <v>13.5</v>
      </c>
      <c r="I90" s="132" t="s">
        <v>244</v>
      </c>
      <c r="J90" s="133" t="s">
        <v>245</v>
      </c>
      <c r="K90" s="132">
        <v>13.5</v>
      </c>
      <c r="L90" s="132" t="s">
        <v>246</v>
      </c>
      <c r="M90" s="133" t="s">
        <v>237</v>
      </c>
      <c r="N90" s="133"/>
      <c r="O90" s="134" t="s">
        <v>238</v>
      </c>
      <c r="P90" s="134" t="s">
        <v>239</v>
      </c>
    </row>
    <row r="91" spans="1:16" ht="12.75" customHeight="1" thickBot="1" x14ac:dyDescent="0.25">
      <c r="A91" s="23" t="str">
        <f t="shared" si="12"/>
        <v> AN 227.271 </v>
      </c>
      <c r="B91" s="11" t="str">
        <f t="shared" si="13"/>
        <v>I</v>
      </c>
      <c r="C91" s="23">
        <f t="shared" si="14"/>
        <v>24493.701000000001</v>
      </c>
      <c r="D91" s="31" t="str">
        <f t="shared" si="15"/>
        <v>vis</v>
      </c>
      <c r="E91" s="123">
        <f>VLOOKUP(C91,'Active 1'!C$21:E$948,3,FALSE)</f>
        <v>-25189.398422085713</v>
      </c>
      <c r="F91" s="11" t="s">
        <v>149</v>
      </c>
      <c r="G91" s="31" t="str">
        <f t="shared" si="16"/>
        <v>24493.701</v>
      </c>
      <c r="H91" s="23">
        <f t="shared" si="17"/>
        <v>40</v>
      </c>
      <c r="I91" s="132" t="s">
        <v>247</v>
      </c>
      <c r="J91" s="133" t="s">
        <v>248</v>
      </c>
      <c r="K91" s="132">
        <v>40</v>
      </c>
      <c r="L91" s="132" t="s">
        <v>249</v>
      </c>
      <c r="M91" s="133" t="s">
        <v>237</v>
      </c>
      <c r="N91" s="133"/>
      <c r="O91" s="134" t="s">
        <v>238</v>
      </c>
      <c r="P91" s="134" t="s">
        <v>239</v>
      </c>
    </row>
    <row r="92" spans="1:16" ht="12.75" customHeight="1" thickBot="1" x14ac:dyDescent="0.25">
      <c r="A92" s="23" t="str">
        <f t="shared" si="12"/>
        <v> AN 233.339 </v>
      </c>
      <c r="B92" s="11" t="str">
        <f t="shared" si="13"/>
        <v>II</v>
      </c>
      <c r="C92" s="23">
        <f t="shared" si="14"/>
        <v>24648.633000000002</v>
      </c>
      <c r="D92" s="31" t="str">
        <f t="shared" si="15"/>
        <v>vis</v>
      </c>
      <c r="E92" s="123">
        <f>VLOOKUP(C92,'Active 1'!C$21:E$948,3,FALSE)</f>
        <v>-25031.853075633291</v>
      </c>
      <c r="F92" s="11" t="s">
        <v>149</v>
      </c>
      <c r="G92" s="31" t="str">
        <f t="shared" si="16"/>
        <v>24648.633</v>
      </c>
      <c r="H92" s="23">
        <f t="shared" si="17"/>
        <v>197.5</v>
      </c>
      <c r="I92" s="132" t="s">
        <v>250</v>
      </c>
      <c r="J92" s="133" t="s">
        <v>251</v>
      </c>
      <c r="K92" s="132">
        <v>197.5</v>
      </c>
      <c r="L92" s="132" t="s">
        <v>252</v>
      </c>
      <c r="M92" s="133" t="s">
        <v>237</v>
      </c>
      <c r="N92" s="133"/>
      <c r="O92" s="134" t="s">
        <v>238</v>
      </c>
      <c r="P92" s="134" t="s">
        <v>243</v>
      </c>
    </row>
    <row r="93" spans="1:16" ht="12.75" customHeight="1" thickBot="1" x14ac:dyDescent="0.25">
      <c r="A93" s="23" t="str">
        <f t="shared" si="12"/>
        <v> AN 233.339 </v>
      </c>
      <c r="B93" s="11" t="str">
        <f t="shared" si="13"/>
        <v>II</v>
      </c>
      <c r="C93" s="23">
        <f t="shared" si="14"/>
        <v>24787.274000000001</v>
      </c>
      <c r="D93" s="31" t="str">
        <f t="shared" si="15"/>
        <v>vis</v>
      </c>
      <c r="E93" s="123">
        <f>VLOOKUP(C93,'Active 1'!C$21:E$948,3,FALSE)</f>
        <v>-24890.87352087695</v>
      </c>
      <c r="F93" s="11" t="s">
        <v>149</v>
      </c>
      <c r="G93" s="31" t="str">
        <f t="shared" si="16"/>
        <v>24787.274</v>
      </c>
      <c r="H93" s="23">
        <f t="shared" si="17"/>
        <v>338.5</v>
      </c>
      <c r="I93" s="132" t="s">
        <v>253</v>
      </c>
      <c r="J93" s="133" t="s">
        <v>254</v>
      </c>
      <c r="K93" s="132">
        <v>338.5</v>
      </c>
      <c r="L93" s="132" t="s">
        <v>255</v>
      </c>
      <c r="M93" s="133" t="s">
        <v>237</v>
      </c>
      <c r="N93" s="133"/>
      <c r="O93" s="134" t="s">
        <v>238</v>
      </c>
      <c r="P93" s="134" t="s">
        <v>243</v>
      </c>
    </row>
    <row r="94" spans="1:16" ht="12.75" customHeight="1" thickBot="1" x14ac:dyDescent="0.25">
      <c r="A94" s="23" t="str">
        <f t="shared" si="12"/>
        <v> AN 233.339 </v>
      </c>
      <c r="B94" s="11" t="str">
        <f t="shared" si="13"/>
        <v>II</v>
      </c>
      <c r="C94" s="23">
        <f t="shared" si="14"/>
        <v>25033.149000000001</v>
      </c>
      <c r="D94" s="31" t="str">
        <f t="shared" si="15"/>
        <v>vis</v>
      </c>
      <c r="E94" s="123">
        <f>VLOOKUP(C94,'Active 1'!C$21:E$948,3,FALSE)</f>
        <v>-24640.851175209249</v>
      </c>
      <c r="F94" s="11" t="s">
        <v>149</v>
      </c>
      <c r="G94" s="31" t="str">
        <f t="shared" si="16"/>
        <v>25033.149</v>
      </c>
      <c r="H94" s="23">
        <f t="shared" si="17"/>
        <v>588.5</v>
      </c>
      <c r="I94" s="132" t="s">
        <v>256</v>
      </c>
      <c r="J94" s="133" t="s">
        <v>257</v>
      </c>
      <c r="K94" s="132">
        <v>588.5</v>
      </c>
      <c r="L94" s="132" t="s">
        <v>246</v>
      </c>
      <c r="M94" s="133" t="s">
        <v>237</v>
      </c>
      <c r="N94" s="133"/>
      <c r="O94" s="134" t="s">
        <v>238</v>
      </c>
      <c r="P94" s="134" t="s">
        <v>243</v>
      </c>
    </row>
    <row r="95" spans="1:16" ht="12.75" customHeight="1" thickBot="1" x14ac:dyDescent="0.25">
      <c r="A95" s="23" t="str">
        <f t="shared" si="12"/>
        <v> AN 233.339 </v>
      </c>
      <c r="B95" s="11" t="str">
        <f t="shared" si="13"/>
        <v>II</v>
      </c>
      <c r="C95" s="23">
        <f t="shared" si="14"/>
        <v>25152.13</v>
      </c>
      <c r="D95" s="31" t="str">
        <f t="shared" si="15"/>
        <v>vis</v>
      </c>
      <c r="E95" s="123">
        <f>VLOOKUP(C95,'Active 1'!C$21:E$948,3,FALSE)</f>
        <v>-24519.863239429324</v>
      </c>
      <c r="F95" s="11" t="s">
        <v>149</v>
      </c>
      <c r="G95" s="31" t="str">
        <f t="shared" si="16"/>
        <v>25152.130</v>
      </c>
      <c r="H95" s="23">
        <f t="shared" si="17"/>
        <v>709.5</v>
      </c>
      <c r="I95" s="132" t="s">
        <v>258</v>
      </c>
      <c r="J95" s="133" t="s">
        <v>259</v>
      </c>
      <c r="K95" s="132">
        <v>709.5</v>
      </c>
      <c r="L95" s="132" t="s">
        <v>260</v>
      </c>
      <c r="M95" s="133" t="s">
        <v>237</v>
      </c>
      <c r="N95" s="133"/>
      <c r="O95" s="134" t="s">
        <v>238</v>
      </c>
      <c r="P95" s="134" t="s">
        <v>243</v>
      </c>
    </row>
    <row r="96" spans="1:16" ht="12.75" customHeight="1" thickBot="1" x14ac:dyDescent="0.25">
      <c r="A96" s="23" t="str">
        <f t="shared" si="12"/>
        <v> AN 252.100 </v>
      </c>
      <c r="B96" s="11" t="str">
        <f t="shared" si="13"/>
        <v>II</v>
      </c>
      <c r="C96" s="23">
        <f t="shared" si="14"/>
        <v>25457.008000000002</v>
      </c>
      <c r="D96" s="31" t="str">
        <f t="shared" si="15"/>
        <v>vis</v>
      </c>
      <c r="E96" s="123">
        <f>VLOOKUP(C96,'Active 1'!C$21:E$948,3,FALSE)</f>
        <v>-24209.842648875274</v>
      </c>
      <c r="F96" s="11" t="s">
        <v>149</v>
      </c>
      <c r="G96" s="31" t="str">
        <f t="shared" si="16"/>
        <v>25457.008</v>
      </c>
      <c r="H96" s="23">
        <f t="shared" si="17"/>
        <v>1019.5</v>
      </c>
      <c r="I96" s="132" t="s">
        <v>261</v>
      </c>
      <c r="J96" s="133" t="s">
        <v>262</v>
      </c>
      <c r="K96" s="132">
        <v>1019.5</v>
      </c>
      <c r="L96" s="132" t="s">
        <v>246</v>
      </c>
      <c r="M96" s="133" t="s">
        <v>237</v>
      </c>
      <c r="N96" s="133"/>
      <c r="O96" s="134" t="s">
        <v>238</v>
      </c>
      <c r="P96" s="134" t="s">
        <v>263</v>
      </c>
    </row>
    <row r="97" spans="1:16" ht="12.75" customHeight="1" thickBot="1" x14ac:dyDescent="0.25">
      <c r="A97" s="23" t="str">
        <f t="shared" si="12"/>
        <v> BAC 42.109 </v>
      </c>
      <c r="B97" s="11" t="str">
        <f t="shared" si="13"/>
        <v>II</v>
      </c>
      <c r="C97" s="23">
        <f t="shared" si="14"/>
        <v>28048.348000000002</v>
      </c>
      <c r="D97" s="31" t="str">
        <f t="shared" si="15"/>
        <v>vis</v>
      </c>
      <c r="E97" s="123" t="e">
        <f>VLOOKUP(C97,'Active 1'!C$21:E$948,3,FALSE)</f>
        <v>#N/A</v>
      </c>
      <c r="F97" s="11" t="s">
        <v>149</v>
      </c>
      <c r="G97" s="31" t="str">
        <f t="shared" si="16"/>
        <v>28048.348</v>
      </c>
      <c r="H97" s="23">
        <f t="shared" si="17"/>
        <v>3654.5</v>
      </c>
      <c r="I97" s="132" t="s">
        <v>264</v>
      </c>
      <c r="J97" s="133" t="s">
        <v>265</v>
      </c>
      <c r="K97" s="132">
        <v>3654.5</v>
      </c>
      <c r="L97" s="132" t="s">
        <v>246</v>
      </c>
      <c r="M97" s="133" t="s">
        <v>225</v>
      </c>
      <c r="N97" s="133"/>
      <c r="O97" s="134" t="s">
        <v>266</v>
      </c>
      <c r="P97" s="134" t="s">
        <v>267</v>
      </c>
    </row>
    <row r="98" spans="1:16" ht="12.75" customHeight="1" thickBot="1" x14ac:dyDescent="0.25">
      <c r="A98" s="23" t="str">
        <f t="shared" si="12"/>
        <v> PZ 6.209 </v>
      </c>
      <c r="B98" s="11" t="str">
        <f t="shared" si="13"/>
        <v>I</v>
      </c>
      <c r="C98" s="23">
        <f t="shared" si="14"/>
        <v>28747.088100000001</v>
      </c>
      <c r="D98" s="31" t="str">
        <f t="shared" si="15"/>
        <v>vis</v>
      </c>
      <c r="E98" s="123">
        <f>VLOOKUP(C98,'Active 1'!C$21:E$948,3,FALSE)</f>
        <v>-20864.266465706489</v>
      </c>
      <c r="F98" s="11" t="s">
        <v>149</v>
      </c>
      <c r="G98" s="31" t="str">
        <f t="shared" si="16"/>
        <v>28747.0881</v>
      </c>
      <c r="H98" s="23">
        <f t="shared" si="17"/>
        <v>4365</v>
      </c>
      <c r="I98" s="132" t="s">
        <v>268</v>
      </c>
      <c r="J98" s="133" t="s">
        <v>269</v>
      </c>
      <c r="K98" s="132">
        <v>4365</v>
      </c>
      <c r="L98" s="132" t="s">
        <v>270</v>
      </c>
      <c r="M98" s="133" t="s">
        <v>225</v>
      </c>
      <c r="N98" s="133"/>
      <c r="O98" s="134" t="s">
        <v>229</v>
      </c>
      <c r="P98" s="134" t="s">
        <v>230</v>
      </c>
    </row>
    <row r="99" spans="1:16" ht="12.75" customHeight="1" thickBot="1" x14ac:dyDescent="0.25">
      <c r="A99" s="23" t="str">
        <f t="shared" si="12"/>
        <v> PZ 6.209 </v>
      </c>
      <c r="B99" s="11" t="str">
        <f t="shared" si="13"/>
        <v>I</v>
      </c>
      <c r="C99" s="23">
        <f t="shared" si="14"/>
        <v>29090.322100000001</v>
      </c>
      <c r="D99" s="31" t="str">
        <f t="shared" si="15"/>
        <v>vis</v>
      </c>
      <c r="E99" s="123">
        <f>VLOOKUP(C99,'Active 1'!C$21:E$948,3,FALSE)</f>
        <v>-20515.242897662127</v>
      </c>
      <c r="F99" s="11" t="s">
        <v>149</v>
      </c>
      <c r="G99" s="31" t="str">
        <f t="shared" si="16"/>
        <v>29090.3221</v>
      </c>
      <c r="H99" s="23">
        <f t="shared" si="17"/>
        <v>4714</v>
      </c>
      <c r="I99" s="132" t="s">
        <v>271</v>
      </c>
      <c r="J99" s="133" t="s">
        <v>272</v>
      </c>
      <c r="K99" s="132">
        <v>4714</v>
      </c>
      <c r="L99" s="132" t="s">
        <v>273</v>
      </c>
      <c r="M99" s="133" t="s">
        <v>225</v>
      </c>
      <c r="N99" s="133"/>
      <c r="O99" s="134" t="s">
        <v>229</v>
      </c>
      <c r="P99" s="134" t="s">
        <v>230</v>
      </c>
    </row>
    <row r="100" spans="1:16" ht="12.75" customHeight="1" thickBot="1" x14ac:dyDescent="0.25">
      <c r="A100" s="23" t="str">
        <f t="shared" si="12"/>
        <v> PZ 6.209 </v>
      </c>
      <c r="B100" s="11" t="str">
        <f t="shared" si="13"/>
        <v>I</v>
      </c>
      <c r="C100" s="23">
        <f t="shared" si="14"/>
        <v>29449.274399999998</v>
      </c>
      <c r="D100" s="31" t="str">
        <f t="shared" si="15"/>
        <v>vis</v>
      </c>
      <c r="E100" s="123">
        <f>VLOOKUP(C100,'Active 1'!C$21:E$948,3,FALSE)</f>
        <v>-20150.235898053317</v>
      </c>
      <c r="F100" s="11" t="s">
        <v>149</v>
      </c>
      <c r="G100" s="31" t="str">
        <f t="shared" si="16"/>
        <v>29449.2744</v>
      </c>
      <c r="H100" s="23">
        <f t="shared" si="17"/>
        <v>5079</v>
      </c>
      <c r="I100" s="132" t="s">
        <v>274</v>
      </c>
      <c r="J100" s="133" t="s">
        <v>275</v>
      </c>
      <c r="K100" s="132">
        <v>5079</v>
      </c>
      <c r="L100" s="132" t="s">
        <v>276</v>
      </c>
      <c r="M100" s="133" t="s">
        <v>225</v>
      </c>
      <c r="N100" s="133"/>
      <c r="O100" s="134" t="s">
        <v>229</v>
      </c>
      <c r="P100" s="134" t="s">
        <v>230</v>
      </c>
    </row>
    <row r="101" spans="1:16" ht="12.75" customHeight="1" thickBot="1" x14ac:dyDescent="0.25">
      <c r="A101" s="23" t="str">
        <f t="shared" si="12"/>
        <v> PZ 6.209 </v>
      </c>
      <c r="B101" s="11" t="str">
        <f t="shared" si="13"/>
        <v>I</v>
      </c>
      <c r="C101" s="23">
        <f t="shared" si="14"/>
        <v>30874.264800000001</v>
      </c>
      <c r="D101" s="31" t="str">
        <f t="shared" si="15"/>
        <v>vis</v>
      </c>
      <c r="E101" s="123">
        <f>VLOOKUP(C101,'Active 1'!C$21:E$948,3,FALSE)</f>
        <v>-18701.209187887758</v>
      </c>
      <c r="F101" s="11" t="s">
        <v>149</v>
      </c>
      <c r="G101" s="31" t="str">
        <f t="shared" si="16"/>
        <v>30874.2648</v>
      </c>
      <c r="H101" s="23">
        <f t="shared" si="17"/>
        <v>6528</v>
      </c>
      <c r="I101" s="132" t="s">
        <v>280</v>
      </c>
      <c r="J101" s="133" t="s">
        <v>281</v>
      </c>
      <c r="K101" s="132">
        <v>6528</v>
      </c>
      <c r="L101" s="132" t="s">
        <v>282</v>
      </c>
      <c r="M101" s="133" t="s">
        <v>225</v>
      </c>
      <c r="N101" s="133"/>
      <c r="O101" s="134" t="s">
        <v>229</v>
      </c>
      <c r="P101" s="134" t="s">
        <v>230</v>
      </c>
    </row>
    <row r="102" spans="1:16" ht="12.75" customHeight="1" thickBot="1" x14ac:dyDescent="0.25">
      <c r="A102" s="23" t="str">
        <f t="shared" si="12"/>
        <v> PZ 13.140 </v>
      </c>
      <c r="B102" s="11" t="str">
        <f t="shared" si="13"/>
        <v>I</v>
      </c>
      <c r="C102" s="23">
        <f t="shared" si="14"/>
        <v>34972.214599999999</v>
      </c>
      <c r="D102" s="31" t="str">
        <f t="shared" si="15"/>
        <v>vis</v>
      </c>
      <c r="E102" s="123">
        <f>VLOOKUP(C102,'Active 1'!C$21:E$948,3,FALSE)</f>
        <v>-14534.136401209622</v>
      </c>
      <c r="F102" s="11" t="s">
        <v>149</v>
      </c>
      <c r="G102" s="31" t="str">
        <f t="shared" si="16"/>
        <v>34972.2146</v>
      </c>
      <c r="H102" s="23">
        <f t="shared" si="17"/>
        <v>10695</v>
      </c>
      <c r="I102" s="132" t="s">
        <v>326</v>
      </c>
      <c r="J102" s="133" t="s">
        <v>327</v>
      </c>
      <c r="K102" s="132">
        <v>10695</v>
      </c>
      <c r="L102" s="132" t="s">
        <v>328</v>
      </c>
      <c r="M102" s="133" t="s">
        <v>225</v>
      </c>
      <c r="N102" s="133"/>
      <c r="O102" s="134" t="s">
        <v>324</v>
      </c>
      <c r="P102" s="134" t="s">
        <v>329</v>
      </c>
    </row>
    <row r="103" spans="1:16" ht="12.75" customHeight="1" thickBot="1" x14ac:dyDescent="0.25">
      <c r="A103" s="23" t="str">
        <f t="shared" si="12"/>
        <v> PZ 13.140 </v>
      </c>
      <c r="B103" s="11" t="str">
        <f t="shared" si="13"/>
        <v>I</v>
      </c>
      <c r="C103" s="23">
        <f t="shared" si="14"/>
        <v>36392.281499999997</v>
      </c>
      <c r="D103" s="31" t="str">
        <f t="shared" si="15"/>
        <v>vis</v>
      </c>
      <c r="E103" s="123">
        <f>VLOOKUP(C103,'Active 1'!C$21:E$948,3,FALSE)</f>
        <v>-13090.116239163623</v>
      </c>
      <c r="F103" s="11" t="s">
        <v>149</v>
      </c>
      <c r="G103" s="31" t="str">
        <f t="shared" si="16"/>
        <v>36392.2815</v>
      </c>
      <c r="H103" s="23">
        <f t="shared" si="17"/>
        <v>12139</v>
      </c>
      <c r="I103" s="132" t="s">
        <v>339</v>
      </c>
      <c r="J103" s="133" t="s">
        <v>340</v>
      </c>
      <c r="K103" s="132">
        <v>12139</v>
      </c>
      <c r="L103" s="132" t="s">
        <v>341</v>
      </c>
      <c r="M103" s="133" t="s">
        <v>225</v>
      </c>
      <c r="N103" s="133"/>
      <c r="O103" s="134" t="s">
        <v>342</v>
      </c>
      <c r="P103" s="134" t="s">
        <v>329</v>
      </c>
    </row>
    <row r="104" spans="1:16" ht="12.75" customHeight="1" thickBot="1" x14ac:dyDescent="0.25">
      <c r="A104" s="23" t="str">
        <f t="shared" si="12"/>
        <v> PZ 13.140 </v>
      </c>
      <c r="B104" s="11" t="str">
        <f t="shared" si="13"/>
        <v>I</v>
      </c>
      <c r="C104" s="23">
        <f t="shared" si="14"/>
        <v>36392.288399999998</v>
      </c>
      <c r="D104" s="31" t="str">
        <f t="shared" si="15"/>
        <v>vis</v>
      </c>
      <c r="E104" s="123">
        <f>VLOOKUP(C104,'Active 1'!C$21:E$948,3,FALSE)</f>
        <v>-13090.109222776493</v>
      </c>
      <c r="F104" s="11" t="s">
        <v>149</v>
      </c>
      <c r="G104" s="31" t="str">
        <f t="shared" si="16"/>
        <v>36392.2884</v>
      </c>
      <c r="H104" s="23">
        <f t="shared" si="17"/>
        <v>12139</v>
      </c>
      <c r="I104" s="132" t="s">
        <v>343</v>
      </c>
      <c r="J104" s="133" t="s">
        <v>344</v>
      </c>
      <c r="K104" s="132">
        <v>12139</v>
      </c>
      <c r="L104" s="132" t="s">
        <v>345</v>
      </c>
      <c r="M104" s="133" t="s">
        <v>225</v>
      </c>
      <c r="N104" s="133"/>
      <c r="O104" s="134" t="s">
        <v>324</v>
      </c>
      <c r="P104" s="134" t="s">
        <v>329</v>
      </c>
    </row>
    <row r="105" spans="1:16" ht="12.75" customHeight="1" thickBot="1" x14ac:dyDescent="0.25">
      <c r="A105" s="23" t="str">
        <f t="shared" si="12"/>
        <v> BAC 42.109 </v>
      </c>
      <c r="B105" s="11" t="str">
        <f t="shared" si="13"/>
        <v>II</v>
      </c>
      <c r="C105" s="23">
        <f t="shared" si="14"/>
        <v>36483.248</v>
      </c>
      <c r="D105" s="31" t="str">
        <f t="shared" si="15"/>
        <v>vis</v>
      </c>
      <c r="E105" s="123" t="e">
        <f>VLOOKUP(C105,'Active 1'!C$21:E$948,3,FALSE)</f>
        <v>#N/A</v>
      </c>
      <c r="F105" s="11" t="s">
        <v>149</v>
      </c>
      <c r="G105" s="31" t="str">
        <f t="shared" si="16"/>
        <v>36483.248</v>
      </c>
      <c r="H105" s="23">
        <f t="shared" si="17"/>
        <v>12231.5</v>
      </c>
      <c r="I105" s="132" t="s">
        <v>346</v>
      </c>
      <c r="J105" s="133" t="s">
        <v>347</v>
      </c>
      <c r="K105" s="132">
        <v>12231.5</v>
      </c>
      <c r="L105" s="132" t="s">
        <v>348</v>
      </c>
      <c r="M105" s="133" t="s">
        <v>225</v>
      </c>
      <c r="N105" s="133"/>
      <c r="O105" s="134" t="s">
        <v>266</v>
      </c>
      <c r="P105" s="134" t="s">
        <v>267</v>
      </c>
    </row>
    <row r="106" spans="1:16" ht="12.75" customHeight="1" thickBot="1" x14ac:dyDescent="0.25">
      <c r="A106" s="23" t="str">
        <f t="shared" si="12"/>
        <v> BAC 42.109 </v>
      </c>
      <c r="B106" s="11" t="str">
        <f t="shared" si="13"/>
        <v>I</v>
      </c>
      <c r="C106" s="23">
        <f t="shared" si="14"/>
        <v>36869.245999999999</v>
      </c>
      <c r="D106" s="31" t="str">
        <f t="shared" si="15"/>
        <v>vis</v>
      </c>
      <c r="E106" s="123" t="e">
        <f>VLOOKUP(C106,'Active 1'!C$21:E$948,3,FALSE)</f>
        <v>#N/A</v>
      </c>
      <c r="F106" s="11" t="s">
        <v>149</v>
      </c>
      <c r="G106" s="31" t="str">
        <f t="shared" si="16"/>
        <v>36869.246</v>
      </c>
      <c r="H106" s="23">
        <f t="shared" si="17"/>
        <v>12624</v>
      </c>
      <c r="I106" s="132" t="s">
        <v>359</v>
      </c>
      <c r="J106" s="133" t="s">
        <v>360</v>
      </c>
      <c r="K106" s="132">
        <v>12624</v>
      </c>
      <c r="L106" s="132" t="s">
        <v>361</v>
      </c>
      <c r="M106" s="133" t="s">
        <v>225</v>
      </c>
      <c r="N106" s="133"/>
      <c r="O106" s="134" t="s">
        <v>266</v>
      </c>
      <c r="P106" s="134" t="s">
        <v>267</v>
      </c>
    </row>
    <row r="107" spans="1:16" ht="12.75" customHeight="1" thickBot="1" x14ac:dyDescent="0.25">
      <c r="A107" s="23" t="str">
        <f t="shared" ref="A107:A128" si="18">P107</f>
        <v> BAC 42.109 </v>
      </c>
      <c r="B107" s="11" t="str">
        <f t="shared" ref="B107:B128" si="19">IF(H107=INT(H107),"I","II")</f>
        <v>II</v>
      </c>
      <c r="C107" s="23">
        <f t="shared" ref="C107:C128" si="20">1*G107</f>
        <v>37547.334000000003</v>
      </c>
      <c r="D107" s="31" t="str">
        <f t="shared" ref="D107:D128" si="21">VLOOKUP(F107,I$1:J$5,2,FALSE)</f>
        <v>vis</v>
      </c>
      <c r="E107" s="123" t="e">
        <f>VLOOKUP(C107,'Active 1'!C$21:E$948,3,FALSE)</f>
        <v>#N/A</v>
      </c>
      <c r="F107" s="11" t="s">
        <v>149</v>
      </c>
      <c r="G107" s="31" t="str">
        <f t="shared" ref="G107:G128" si="22">MID(I107,3,LEN(I107)-3)</f>
        <v>37547.334</v>
      </c>
      <c r="H107" s="23">
        <f t="shared" ref="H107:H128" si="23">1*K107</f>
        <v>13313.5</v>
      </c>
      <c r="I107" s="132" t="s">
        <v>370</v>
      </c>
      <c r="J107" s="133" t="s">
        <v>371</v>
      </c>
      <c r="K107" s="132">
        <v>13313.5</v>
      </c>
      <c r="L107" s="132" t="s">
        <v>301</v>
      </c>
      <c r="M107" s="133" t="s">
        <v>225</v>
      </c>
      <c r="N107" s="133"/>
      <c r="O107" s="134" t="s">
        <v>266</v>
      </c>
      <c r="P107" s="134" t="s">
        <v>267</v>
      </c>
    </row>
    <row r="108" spans="1:16" ht="12.75" customHeight="1" thickBot="1" x14ac:dyDescent="0.25">
      <c r="A108" s="23" t="str">
        <f t="shared" si="18"/>
        <v> BAC 42.109 </v>
      </c>
      <c r="B108" s="11" t="str">
        <f t="shared" si="19"/>
        <v>II</v>
      </c>
      <c r="C108" s="23">
        <f t="shared" si="20"/>
        <v>37900.377999999997</v>
      </c>
      <c r="D108" s="31" t="str">
        <f t="shared" si="21"/>
        <v>vis</v>
      </c>
      <c r="E108" s="123" t="e">
        <f>VLOOKUP(C108,'Active 1'!C$21:E$948,3,FALSE)</f>
        <v>#N/A</v>
      </c>
      <c r="F108" s="11" t="s">
        <v>149</v>
      </c>
      <c r="G108" s="31" t="str">
        <f t="shared" si="22"/>
        <v>37900.378</v>
      </c>
      <c r="H108" s="23">
        <f t="shared" si="23"/>
        <v>13672.5</v>
      </c>
      <c r="I108" s="132" t="s">
        <v>372</v>
      </c>
      <c r="J108" s="133" t="s">
        <v>373</v>
      </c>
      <c r="K108" s="132">
        <v>13672.5</v>
      </c>
      <c r="L108" s="132" t="s">
        <v>351</v>
      </c>
      <c r="M108" s="133" t="s">
        <v>225</v>
      </c>
      <c r="N108" s="133"/>
      <c r="O108" s="134" t="s">
        <v>266</v>
      </c>
      <c r="P108" s="134" t="s">
        <v>267</v>
      </c>
    </row>
    <row r="109" spans="1:16" ht="12.75" customHeight="1" thickBot="1" x14ac:dyDescent="0.25">
      <c r="A109" s="23" t="str">
        <f t="shared" si="18"/>
        <v> BAC 42.109 </v>
      </c>
      <c r="B109" s="11" t="str">
        <f t="shared" si="19"/>
        <v>II</v>
      </c>
      <c r="C109" s="23">
        <f t="shared" si="20"/>
        <v>40808.375999999997</v>
      </c>
      <c r="D109" s="31" t="str">
        <f t="shared" si="21"/>
        <v>vis</v>
      </c>
      <c r="E109" s="123" t="e">
        <f>VLOOKUP(C109,'Active 1'!C$21:E$948,3,FALSE)</f>
        <v>#N/A</v>
      </c>
      <c r="F109" s="11" t="s">
        <v>149</v>
      </c>
      <c r="G109" s="31" t="str">
        <f t="shared" si="22"/>
        <v>40808.376</v>
      </c>
      <c r="H109" s="23">
        <f t="shared" si="23"/>
        <v>16629.5</v>
      </c>
      <c r="I109" s="132" t="s">
        <v>397</v>
      </c>
      <c r="J109" s="133" t="s">
        <v>398</v>
      </c>
      <c r="K109" s="132">
        <v>16629.5</v>
      </c>
      <c r="L109" s="132" t="s">
        <v>348</v>
      </c>
      <c r="M109" s="133" t="s">
        <v>225</v>
      </c>
      <c r="N109" s="133"/>
      <c r="O109" s="134" t="s">
        <v>266</v>
      </c>
      <c r="P109" s="134" t="s">
        <v>267</v>
      </c>
    </row>
    <row r="110" spans="1:16" ht="12.75" customHeight="1" thickBot="1" x14ac:dyDescent="0.25">
      <c r="A110" s="23" t="str">
        <f t="shared" si="18"/>
        <v> BAC 42.109 </v>
      </c>
      <c r="B110" s="11" t="str">
        <f t="shared" si="19"/>
        <v>II</v>
      </c>
      <c r="C110" s="23">
        <f t="shared" si="20"/>
        <v>41513.493999999999</v>
      </c>
      <c r="D110" s="31" t="str">
        <f t="shared" si="21"/>
        <v>vis</v>
      </c>
      <c r="E110" s="123" t="e">
        <f>VLOOKUP(C110,'Active 1'!C$21:E$948,3,FALSE)</f>
        <v>#N/A</v>
      </c>
      <c r="F110" s="11" t="s">
        <v>149</v>
      </c>
      <c r="G110" s="31" t="str">
        <f t="shared" si="22"/>
        <v>41513.494</v>
      </c>
      <c r="H110" s="23">
        <f t="shared" si="23"/>
        <v>17346.5</v>
      </c>
      <c r="I110" s="132" t="s">
        <v>399</v>
      </c>
      <c r="J110" s="133" t="s">
        <v>400</v>
      </c>
      <c r="K110" s="132">
        <v>17346.5</v>
      </c>
      <c r="L110" s="132" t="s">
        <v>401</v>
      </c>
      <c r="M110" s="133" t="s">
        <v>225</v>
      </c>
      <c r="N110" s="133"/>
      <c r="O110" s="134" t="s">
        <v>266</v>
      </c>
      <c r="P110" s="134" t="s">
        <v>267</v>
      </c>
    </row>
    <row r="111" spans="1:16" ht="12.75" customHeight="1" thickBot="1" x14ac:dyDescent="0.25">
      <c r="A111" s="23" t="str">
        <f t="shared" si="18"/>
        <v> BAC 42.109 </v>
      </c>
      <c r="B111" s="11" t="str">
        <f t="shared" si="19"/>
        <v>I</v>
      </c>
      <c r="C111" s="23">
        <f t="shared" si="20"/>
        <v>42253.485999999997</v>
      </c>
      <c r="D111" s="31" t="str">
        <f t="shared" si="21"/>
        <v>vis</v>
      </c>
      <c r="E111" s="123" t="e">
        <f>VLOOKUP(C111,'Active 1'!C$21:E$948,3,FALSE)</f>
        <v>#N/A</v>
      </c>
      <c r="F111" s="11" t="s">
        <v>149</v>
      </c>
      <c r="G111" s="31" t="str">
        <f t="shared" si="22"/>
        <v>42253.486</v>
      </c>
      <c r="H111" s="23">
        <f t="shared" si="23"/>
        <v>18099</v>
      </c>
      <c r="I111" s="132" t="s">
        <v>402</v>
      </c>
      <c r="J111" s="133" t="s">
        <v>403</v>
      </c>
      <c r="K111" s="132">
        <v>18099</v>
      </c>
      <c r="L111" s="132" t="s">
        <v>404</v>
      </c>
      <c r="M111" s="133" t="s">
        <v>225</v>
      </c>
      <c r="N111" s="133"/>
      <c r="O111" s="134" t="s">
        <v>266</v>
      </c>
      <c r="P111" s="134" t="s">
        <v>267</v>
      </c>
    </row>
    <row r="112" spans="1:16" ht="12.75" customHeight="1" thickBot="1" x14ac:dyDescent="0.25">
      <c r="A112" s="23" t="str">
        <f t="shared" si="18"/>
        <v> BAC 42.109 </v>
      </c>
      <c r="B112" s="11" t="str">
        <f t="shared" si="19"/>
        <v>II</v>
      </c>
      <c r="C112" s="23">
        <f t="shared" si="20"/>
        <v>42362.161999999997</v>
      </c>
      <c r="D112" s="31" t="str">
        <f t="shared" si="21"/>
        <v>vis</v>
      </c>
      <c r="E112" s="123" t="e">
        <f>VLOOKUP(C112,'Active 1'!C$21:E$948,3,FALSE)</f>
        <v>#N/A</v>
      </c>
      <c r="F112" s="11" t="s">
        <v>149</v>
      </c>
      <c r="G112" s="31" t="str">
        <f t="shared" si="22"/>
        <v>42362.162</v>
      </c>
      <c r="H112" s="23">
        <f t="shared" si="23"/>
        <v>18209.5</v>
      </c>
      <c r="I112" s="132" t="s">
        <v>405</v>
      </c>
      <c r="J112" s="133" t="s">
        <v>406</v>
      </c>
      <c r="K112" s="132">
        <v>18209.5</v>
      </c>
      <c r="L112" s="132" t="s">
        <v>407</v>
      </c>
      <c r="M112" s="133" t="s">
        <v>225</v>
      </c>
      <c r="N112" s="133"/>
      <c r="O112" s="134" t="s">
        <v>266</v>
      </c>
      <c r="P112" s="134" t="s">
        <v>267</v>
      </c>
    </row>
    <row r="113" spans="1:16" ht="12.75" customHeight="1" thickBot="1" x14ac:dyDescent="0.25">
      <c r="A113" s="23" t="str">
        <f t="shared" si="18"/>
        <v> BAC 42.109 </v>
      </c>
      <c r="B113" s="11" t="str">
        <f t="shared" si="19"/>
        <v>I</v>
      </c>
      <c r="C113" s="23">
        <f t="shared" si="20"/>
        <v>42687.243999999999</v>
      </c>
      <c r="D113" s="31" t="str">
        <f t="shared" si="21"/>
        <v>vis</v>
      </c>
      <c r="E113" s="123" t="e">
        <f>VLOOKUP(C113,'Active 1'!C$21:E$948,3,FALSE)</f>
        <v>#N/A</v>
      </c>
      <c r="F113" s="11" t="s">
        <v>149</v>
      </c>
      <c r="G113" s="31" t="str">
        <f t="shared" si="22"/>
        <v>42687.244</v>
      </c>
      <c r="H113" s="23">
        <f t="shared" si="23"/>
        <v>18540</v>
      </c>
      <c r="I113" s="132" t="s">
        <v>408</v>
      </c>
      <c r="J113" s="133" t="s">
        <v>409</v>
      </c>
      <c r="K113" s="132">
        <v>18540</v>
      </c>
      <c r="L113" s="132" t="s">
        <v>410</v>
      </c>
      <c r="M113" s="133" t="s">
        <v>225</v>
      </c>
      <c r="N113" s="133"/>
      <c r="O113" s="134" t="s">
        <v>266</v>
      </c>
      <c r="P113" s="134" t="s">
        <v>267</v>
      </c>
    </row>
    <row r="114" spans="1:16" ht="12.75" customHeight="1" thickBot="1" x14ac:dyDescent="0.25">
      <c r="A114" s="23" t="str">
        <f t="shared" si="18"/>
        <v> BAC 42.109 </v>
      </c>
      <c r="B114" s="11" t="str">
        <f t="shared" si="19"/>
        <v>I</v>
      </c>
      <c r="C114" s="23">
        <f t="shared" si="20"/>
        <v>44455.38</v>
      </c>
      <c r="D114" s="31" t="str">
        <f t="shared" si="21"/>
        <v>vis</v>
      </c>
      <c r="E114" s="123" t="e">
        <f>VLOOKUP(C114,'Active 1'!C$21:E$948,3,FALSE)</f>
        <v>#N/A</v>
      </c>
      <c r="F114" s="11" t="s">
        <v>149</v>
      </c>
      <c r="G114" s="31" t="str">
        <f t="shared" si="22"/>
        <v>44455.380</v>
      </c>
      <c r="H114" s="23">
        <f t="shared" si="23"/>
        <v>20338</v>
      </c>
      <c r="I114" s="132" t="s">
        <v>420</v>
      </c>
      <c r="J114" s="133" t="s">
        <v>421</v>
      </c>
      <c r="K114" s="132">
        <v>20338</v>
      </c>
      <c r="L114" s="132" t="s">
        <v>249</v>
      </c>
      <c r="M114" s="133" t="s">
        <v>225</v>
      </c>
      <c r="N114" s="133"/>
      <c r="O114" s="134" t="s">
        <v>266</v>
      </c>
      <c r="P114" s="134" t="s">
        <v>267</v>
      </c>
    </row>
    <row r="115" spans="1:16" ht="12.75" customHeight="1" thickBot="1" x14ac:dyDescent="0.25">
      <c r="A115" s="23" t="str">
        <f t="shared" si="18"/>
        <v> BAC 42.109 </v>
      </c>
      <c r="B115" s="11" t="str">
        <f t="shared" si="19"/>
        <v>II</v>
      </c>
      <c r="C115" s="23">
        <f t="shared" si="20"/>
        <v>45198.368000000002</v>
      </c>
      <c r="D115" s="31" t="str">
        <f t="shared" si="21"/>
        <v>vis</v>
      </c>
      <c r="E115" s="123" t="e">
        <f>VLOOKUP(C115,'Active 1'!C$21:E$948,3,FALSE)</f>
        <v>#N/A</v>
      </c>
      <c r="F115" s="11" t="s">
        <v>149</v>
      </c>
      <c r="G115" s="31" t="str">
        <f t="shared" si="22"/>
        <v>45198.368</v>
      </c>
      <c r="H115" s="23">
        <f t="shared" si="23"/>
        <v>21093.5</v>
      </c>
      <c r="I115" s="132" t="s">
        <v>422</v>
      </c>
      <c r="J115" s="133" t="s">
        <v>423</v>
      </c>
      <c r="K115" s="132">
        <v>21093.5</v>
      </c>
      <c r="L115" s="132" t="s">
        <v>424</v>
      </c>
      <c r="M115" s="133" t="s">
        <v>225</v>
      </c>
      <c r="N115" s="133"/>
      <c r="O115" s="134" t="s">
        <v>266</v>
      </c>
      <c r="P115" s="134" t="s">
        <v>267</v>
      </c>
    </row>
    <row r="116" spans="1:16" ht="12.75" customHeight="1" thickBot="1" x14ac:dyDescent="0.25">
      <c r="A116" s="23" t="str">
        <f t="shared" si="18"/>
        <v> BAC 42.109 </v>
      </c>
      <c r="B116" s="11" t="str">
        <f t="shared" si="19"/>
        <v>II</v>
      </c>
      <c r="C116" s="23">
        <f t="shared" si="20"/>
        <v>45551.392999999996</v>
      </c>
      <c r="D116" s="31" t="str">
        <f t="shared" si="21"/>
        <v>vis</v>
      </c>
      <c r="E116" s="123" t="e">
        <f>VLOOKUP(C116,'Active 1'!C$21:E$948,3,FALSE)</f>
        <v>#N/A</v>
      </c>
      <c r="F116" s="11" t="s">
        <v>149</v>
      </c>
      <c r="G116" s="31" t="str">
        <f t="shared" si="22"/>
        <v>45551.393</v>
      </c>
      <c r="H116" s="23">
        <f t="shared" si="23"/>
        <v>21452.5</v>
      </c>
      <c r="I116" s="132" t="s">
        <v>425</v>
      </c>
      <c r="J116" s="133" t="s">
        <v>426</v>
      </c>
      <c r="K116" s="132">
        <v>21452.5</v>
      </c>
      <c r="L116" s="132" t="s">
        <v>427</v>
      </c>
      <c r="M116" s="133" t="s">
        <v>225</v>
      </c>
      <c r="N116" s="133"/>
      <c r="O116" s="134" t="s">
        <v>266</v>
      </c>
      <c r="P116" s="134" t="s">
        <v>267</v>
      </c>
    </row>
    <row r="117" spans="1:16" ht="12.75" customHeight="1" thickBot="1" x14ac:dyDescent="0.25">
      <c r="A117" s="23" t="str">
        <f t="shared" si="18"/>
        <v> BAC 42.109 </v>
      </c>
      <c r="B117" s="11" t="str">
        <f t="shared" si="19"/>
        <v>I</v>
      </c>
      <c r="C117" s="23">
        <f t="shared" si="20"/>
        <v>45582.357000000004</v>
      </c>
      <c r="D117" s="31" t="str">
        <f t="shared" si="21"/>
        <v>vis</v>
      </c>
      <c r="E117" s="123" t="e">
        <f>VLOOKUP(C117,'Active 1'!C$21:E$948,3,FALSE)</f>
        <v>#N/A</v>
      </c>
      <c r="F117" s="11" t="s">
        <v>149</v>
      </c>
      <c r="G117" s="31" t="str">
        <f t="shared" si="22"/>
        <v>45582.357</v>
      </c>
      <c r="H117" s="23">
        <f t="shared" si="23"/>
        <v>21484</v>
      </c>
      <c r="I117" s="132" t="s">
        <v>428</v>
      </c>
      <c r="J117" s="133" t="s">
        <v>429</v>
      </c>
      <c r="K117" s="132">
        <v>21484</v>
      </c>
      <c r="L117" s="132" t="s">
        <v>430</v>
      </c>
      <c r="M117" s="133" t="s">
        <v>225</v>
      </c>
      <c r="N117" s="133"/>
      <c r="O117" s="134" t="s">
        <v>266</v>
      </c>
      <c r="P117" s="134" t="s">
        <v>267</v>
      </c>
    </row>
    <row r="118" spans="1:16" ht="12.75" customHeight="1" thickBot="1" x14ac:dyDescent="0.25">
      <c r="A118" s="23" t="str">
        <f t="shared" si="18"/>
        <v>BAVM 56 </v>
      </c>
      <c r="B118" s="11" t="str">
        <f t="shared" si="19"/>
        <v>I</v>
      </c>
      <c r="C118" s="23">
        <f t="shared" si="20"/>
        <v>47770.474099999999</v>
      </c>
      <c r="D118" s="31" t="str">
        <f t="shared" si="21"/>
        <v>PE</v>
      </c>
      <c r="E118" s="123" t="e">
        <f>VLOOKUP(C118,'Active 1'!C$21:E$948,3,FALSE)</f>
        <v>#N/A</v>
      </c>
      <c r="F118" s="11" t="str">
        <f>LEFT(M118,1)</f>
        <v>E</v>
      </c>
      <c r="G118" s="31" t="str">
        <f t="shared" si="22"/>
        <v>47770.4741</v>
      </c>
      <c r="H118" s="23">
        <f t="shared" si="23"/>
        <v>23709</v>
      </c>
      <c r="I118" s="132" t="s">
        <v>450</v>
      </c>
      <c r="J118" s="133" t="s">
        <v>451</v>
      </c>
      <c r="K118" s="132">
        <v>23709</v>
      </c>
      <c r="L118" s="132" t="s">
        <v>452</v>
      </c>
      <c r="M118" s="133" t="s">
        <v>355</v>
      </c>
      <c r="N118" s="133" t="s">
        <v>453</v>
      </c>
      <c r="O118" s="134" t="s">
        <v>454</v>
      </c>
      <c r="P118" s="135" t="s">
        <v>455</v>
      </c>
    </row>
    <row r="119" spans="1:16" ht="12.75" customHeight="1" thickBot="1" x14ac:dyDescent="0.25">
      <c r="A119" s="23" t="str">
        <f t="shared" si="18"/>
        <v>IBVS 5040 </v>
      </c>
      <c r="B119" s="11" t="str">
        <f t="shared" si="19"/>
        <v>II</v>
      </c>
      <c r="C119" s="23">
        <f t="shared" si="20"/>
        <v>51749.846899999997</v>
      </c>
      <c r="D119" s="31" t="str">
        <f t="shared" si="21"/>
        <v>vis</v>
      </c>
      <c r="E119" s="123" t="e">
        <f>VLOOKUP(C119,'Active 1'!C$21:E$948,3,FALSE)</f>
        <v>#N/A</v>
      </c>
      <c r="F119" s="11" t="s">
        <v>149</v>
      </c>
      <c r="G119" s="31" t="str">
        <f t="shared" si="22"/>
        <v>51749.8469</v>
      </c>
      <c r="H119" s="23">
        <f t="shared" si="23"/>
        <v>27755.5</v>
      </c>
      <c r="I119" s="132" t="s">
        <v>513</v>
      </c>
      <c r="J119" s="133" t="s">
        <v>514</v>
      </c>
      <c r="K119" s="132">
        <v>27755.5</v>
      </c>
      <c r="L119" s="132" t="s">
        <v>515</v>
      </c>
      <c r="M119" s="133" t="s">
        <v>355</v>
      </c>
      <c r="N119" s="133" t="s">
        <v>356</v>
      </c>
      <c r="O119" s="134" t="s">
        <v>516</v>
      </c>
      <c r="P119" s="135" t="s">
        <v>517</v>
      </c>
    </row>
    <row r="120" spans="1:16" ht="12.75" customHeight="1" thickBot="1" x14ac:dyDescent="0.25">
      <c r="A120" s="23" t="str">
        <f t="shared" si="18"/>
        <v>BAVM 157 </v>
      </c>
      <c r="B120" s="11" t="str">
        <f t="shared" si="19"/>
        <v>II</v>
      </c>
      <c r="C120" s="23">
        <f t="shared" si="20"/>
        <v>52548.385000000002</v>
      </c>
      <c r="D120" s="31" t="str">
        <f t="shared" si="21"/>
        <v>vis</v>
      </c>
      <c r="E120" s="123">
        <f>VLOOKUP(C120,'Active 1'!C$21:E$948,3,FALSE)</f>
        <v>3338.5035632569552</v>
      </c>
      <c r="F120" s="11" t="s">
        <v>149</v>
      </c>
      <c r="G120" s="31" t="str">
        <f t="shared" si="22"/>
        <v>52548.385</v>
      </c>
      <c r="H120" s="23">
        <f t="shared" si="23"/>
        <v>28567.5</v>
      </c>
      <c r="I120" s="132" t="s">
        <v>534</v>
      </c>
      <c r="J120" s="133" t="s">
        <v>535</v>
      </c>
      <c r="K120" s="132" t="s">
        <v>530</v>
      </c>
      <c r="L120" s="132" t="s">
        <v>536</v>
      </c>
      <c r="M120" s="133" t="s">
        <v>237</v>
      </c>
      <c r="N120" s="133"/>
      <c r="O120" s="134" t="s">
        <v>537</v>
      </c>
      <c r="P120" s="135" t="s">
        <v>538</v>
      </c>
    </row>
    <row r="121" spans="1:16" ht="12.75" customHeight="1" thickBot="1" x14ac:dyDescent="0.25">
      <c r="A121" s="23" t="str">
        <f t="shared" si="18"/>
        <v>OEJV 0137 </v>
      </c>
      <c r="B121" s="11" t="str">
        <f t="shared" si="19"/>
        <v>II</v>
      </c>
      <c r="C121" s="23">
        <f t="shared" si="20"/>
        <v>54976.402699999999</v>
      </c>
      <c r="D121" s="31" t="str">
        <f t="shared" si="21"/>
        <v>vis</v>
      </c>
      <c r="E121" s="123" t="e">
        <f>VLOOKUP(C121,'Active 1'!C$21:E$948,3,FALSE)</f>
        <v>#N/A</v>
      </c>
      <c r="F121" s="11" t="s">
        <v>149</v>
      </c>
      <c r="G121" s="31" t="str">
        <f t="shared" si="22"/>
        <v>54976.4027</v>
      </c>
      <c r="H121" s="23">
        <f t="shared" si="23"/>
        <v>31036.5</v>
      </c>
      <c r="I121" s="132" t="s">
        <v>621</v>
      </c>
      <c r="J121" s="133" t="s">
        <v>622</v>
      </c>
      <c r="K121" s="132" t="s">
        <v>623</v>
      </c>
      <c r="L121" s="132" t="s">
        <v>624</v>
      </c>
      <c r="M121" s="133" t="s">
        <v>543</v>
      </c>
      <c r="N121" s="133" t="s">
        <v>61</v>
      </c>
      <c r="O121" s="134" t="s">
        <v>625</v>
      </c>
      <c r="P121" s="135" t="s">
        <v>626</v>
      </c>
    </row>
    <row r="122" spans="1:16" ht="12.75" customHeight="1" thickBot="1" x14ac:dyDescent="0.25">
      <c r="A122" s="23" t="str">
        <f t="shared" si="18"/>
        <v>OEJV 0137 </v>
      </c>
      <c r="B122" s="11" t="str">
        <f t="shared" si="19"/>
        <v>II</v>
      </c>
      <c r="C122" s="23">
        <f t="shared" si="20"/>
        <v>54976.404499999997</v>
      </c>
      <c r="D122" s="31" t="str">
        <f t="shared" si="21"/>
        <v>vis</v>
      </c>
      <c r="E122" s="123" t="e">
        <f>VLOOKUP(C122,'Active 1'!C$21:E$948,3,FALSE)</f>
        <v>#N/A</v>
      </c>
      <c r="F122" s="11" t="s">
        <v>149</v>
      </c>
      <c r="G122" s="31" t="str">
        <f t="shared" si="22"/>
        <v>54976.4045</v>
      </c>
      <c r="H122" s="23">
        <f t="shared" si="23"/>
        <v>31036.5</v>
      </c>
      <c r="I122" s="132" t="s">
        <v>627</v>
      </c>
      <c r="J122" s="133" t="s">
        <v>628</v>
      </c>
      <c r="K122" s="132" t="s">
        <v>623</v>
      </c>
      <c r="L122" s="132" t="s">
        <v>629</v>
      </c>
      <c r="M122" s="133" t="s">
        <v>543</v>
      </c>
      <c r="N122" s="133" t="s">
        <v>126</v>
      </c>
      <c r="O122" s="134" t="s">
        <v>625</v>
      </c>
      <c r="P122" s="135" t="s">
        <v>626</v>
      </c>
    </row>
    <row r="123" spans="1:16" ht="12.75" customHeight="1" thickBot="1" x14ac:dyDescent="0.25">
      <c r="A123" s="23" t="str">
        <f t="shared" si="18"/>
        <v>OEJV 0137 </v>
      </c>
      <c r="B123" s="11" t="str">
        <f t="shared" si="19"/>
        <v>II</v>
      </c>
      <c r="C123" s="23">
        <f t="shared" si="20"/>
        <v>54976.404499999997</v>
      </c>
      <c r="D123" s="31" t="str">
        <f t="shared" si="21"/>
        <v>vis</v>
      </c>
      <c r="E123" s="123" t="e">
        <f>VLOOKUP(C123,'Active 1'!C$21:E$948,3,FALSE)</f>
        <v>#N/A</v>
      </c>
      <c r="F123" s="11" t="s">
        <v>149</v>
      </c>
      <c r="G123" s="31" t="str">
        <f t="shared" si="22"/>
        <v>54976.4045</v>
      </c>
      <c r="H123" s="23">
        <f t="shared" si="23"/>
        <v>31036.5</v>
      </c>
      <c r="I123" s="132" t="s">
        <v>627</v>
      </c>
      <c r="J123" s="133" t="s">
        <v>628</v>
      </c>
      <c r="K123" s="132" t="s">
        <v>623</v>
      </c>
      <c r="L123" s="132" t="s">
        <v>629</v>
      </c>
      <c r="M123" s="133" t="s">
        <v>543</v>
      </c>
      <c r="N123" s="133" t="s">
        <v>149</v>
      </c>
      <c r="O123" s="134" t="s">
        <v>625</v>
      </c>
      <c r="P123" s="135" t="s">
        <v>626</v>
      </c>
    </row>
    <row r="124" spans="1:16" ht="12.75" customHeight="1" thickBot="1" x14ac:dyDescent="0.25">
      <c r="A124" s="23" t="str">
        <f t="shared" si="18"/>
        <v>OEJV 0137 </v>
      </c>
      <c r="B124" s="11" t="str">
        <f t="shared" si="19"/>
        <v>II</v>
      </c>
      <c r="C124" s="23">
        <f t="shared" si="20"/>
        <v>55387.4683</v>
      </c>
      <c r="D124" s="31" t="str">
        <f t="shared" si="21"/>
        <v>vis</v>
      </c>
      <c r="E124" s="123" t="e">
        <f>VLOOKUP(C124,'Active 1'!C$21:E$948,3,FALSE)</f>
        <v>#N/A</v>
      </c>
      <c r="F124" s="11" t="s">
        <v>149</v>
      </c>
      <c r="G124" s="31" t="str">
        <f t="shared" si="22"/>
        <v>55387.4683</v>
      </c>
      <c r="H124" s="23">
        <f t="shared" si="23"/>
        <v>31454.5</v>
      </c>
      <c r="I124" s="132" t="s">
        <v>635</v>
      </c>
      <c r="J124" s="133" t="s">
        <v>636</v>
      </c>
      <c r="K124" s="132">
        <v>31454.5</v>
      </c>
      <c r="L124" s="132" t="s">
        <v>637</v>
      </c>
      <c r="M124" s="133" t="s">
        <v>543</v>
      </c>
      <c r="N124" s="133" t="s">
        <v>61</v>
      </c>
      <c r="O124" s="134" t="s">
        <v>625</v>
      </c>
      <c r="P124" s="135" t="s">
        <v>626</v>
      </c>
    </row>
    <row r="125" spans="1:16" ht="12.75" customHeight="1" thickBot="1" x14ac:dyDescent="0.25">
      <c r="A125" s="23" t="str">
        <f t="shared" si="18"/>
        <v>VSB 51 </v>
      </c>
      <c r="B125" s="11" t="str">
        <f t="shared" si="19"/>
        <v>I</v>
      </c>
      <c r="C125" s="23">
        <f t="shared" si="20"/>
        <v>55440.079700000002</v>
      </c>
      <c r="D125" s="31" t="str">
        <f t="shared" si="21"/>
        <v>vis</v>
      </c>
      <c r="E125" s="123">
        <f>VLOOKUP(C125,'Active 1'!C$21:E$948,3,FALSE)</f>
        <v>6278.9745011272535</v>
      </c>
      <c r="F125" s="11" t="s">
        <v>149</v>
      </c>
      <c r="G125" s="31" t="str">
        <f t="shared" si="22"/>
        <v>55440.0797</v>
      </c>
      <c r="H125" s="23">
        <f t="shared" si="23"/>
        <v>31508</v>
      </c>
      <c r="I125" s="132" t="s">
        <v>638</v>
      </c>
      <c r="J125" s="133" t="s">
        <v>639</v>
      </c>
      <c r="K125" s="132">
        <v>31508</v>
      </c>
      <c r="L125" s="132" t="s">
        <v>640</v>
      </c>
      <c r="M125" s="133" t="s">
        <v>543</v>
      </c>
      <c r="N125" s="133" t="s">
        <v>149</v>
      </c>
      <c r="O125" s="134" t="s">
        <v>641</v>
      </c>
      <c r="P125" s="135" t="s">
        <v>642</v>
      </c>
    </row>
    <row r="126" spans="1:16" ht="12.75" customHeight="1" thickBot="1" x14ac:dyDescent="0.25">
      <c r="A126" s="23" t="str">
        <f t="shared" si="18"/>
        <v>VSB 53 </v>
      </c>
      <c r="B126" s="11" t="str">
        <f t="shared" si="19"/>
        <v>I</v>
      </c>
      <c r="C126" s="23">
        <f t="shared" si="20"/>
        <v>55788.198700000001</v>
      </c>
      <c r="D126" s="31" t="str">
        <f t="shared" si="21"/>
        <v>vis</v>
      </c>
      <c r="E126" s="123">
        <f>VLOOKUP(C126,'Active 1'!C$21:E$948,3,FALSE)</f>
        <v>6632.9654678847292</v>
      </c>
      <c r="F126" s="11" t="s">
        <v>149</v>
      </c>
      <c r="G126" s="31" t="str">
        <f t="shared" si="22"/>
        <v>55788.1987</v>
      </c>
      <c r="H126" s="23">
        <f t="shared" si="23"/>
        <v>31862</v>
      </c>
      <c r="I126" s="132" t="s">
        <v>643</v>
      </c>
      <c r="J126" s="133" t="s">
        <v>644</v>
      </c>
      <c r="K126" s="132">
        <v>31862</v>
      </c>
      <c r="L126" s="132" t="s">
        <v>645</v>
      </c>
      <c r="M126" s="133" t="s">
        <v>543</v>
      </c>
      <c r="N126" s="133" t="s">
        <v>149</v>
      </c>
      <c r="O126" s="134" t="s">
        <v>641</v>
      </c>
      <c r="P126" s="135" t="s">
        <v>646</v>
      </c>
    </row>
    <row r="127" spans="1:16" ht="12.75" customHeight="1" thickBot="1" x14ac:dyDescent="0.25">
      <c r="A127" s="23" t="str">
        <f t="shared" si="18"/>
        <v>BAVM 225 </v>
      </c>
      <c r="B127" s="11" t="str">
        <f t="shared" si="19"/>
        <v>II</v>
      </c>
      <c r="C127" s="23">
        <f t="shared" si="20"/>
        <v>55873.269500000002</v>
      </c>
      <c r="D127" s="31" t="str">
        <f t="shared" si="21"/>
        <v>vis</v>
      </c>
      <c r="E127" s="123">
        <f>VLOOKUP(C127,'Active 1'!C$21:E$948,3,FALSE)</f>
        <v>6719.4712165937408</v>
      </c>
      <c r="F127" s="11" t="s">
        <v>149</v>
      </c>
      <c r="G127" s="31" t="str">
        <f t="shared" si="22"/>
        <v>55873.2695</v>
      </c>
      <c r="H127" s="23">
        <f t="shared" si="23"/>
        <v>31948.5</v>
      </c>
      <c r="I127" s="132" t="s">
        <v>655</v>
      </c>
      <c r="J127" s="133" t="s">
        <v>656</v>
      </c>
      <c r="K127" s="132">
        <v>31948.5</v>
      </c>
      <c r="L127" s="132" t="s">
        <v>657</v>
      </c>
      <c r="M127" s="133" t="s">
        <v>543</v>
      </c>
      <c r="N127" s="133" t="s">
        <v>521</v>
      </c>
      <c r="O127" s="134" t="s">
        <v>658</v>
      </c>
      <c r="P127" s="135" t="s">
        <v>659</v>
      </c>
    </row>
    <row r="128" spans="1:16" ht="12.75" customHeight="1" thickBot="1" x14ac:dyDescent="0.25">
      <c r="A128" s="23" t="str">
        <f t="shared" si="18"/>
        <v>VSB 55 </v>
      </c>
      <c r="B128" s="11" t="str">
        <f t="shared" si="19"/>
        <v>II</v>
      </c>
      <c r="C128" s="23">
        <f t="shared" si="20"/>
        <v>56185.992899999997</v>
      </c>
      <c r="D128" s="31" t="str">
        <f t="shared" si="21"/>
        <v>vis</v>
      </c>
      <c r="E128" s="123">
        <f>VLOOKUP(C128,'Active 1'!C$21:E$948,3,FALSE)</f>
        <v>7037.46954099914</v>
      </c>
      <c r="F128" s="11" t="s">
        <v>149</v>
      </c>
      <c r="G128" s="31" t="str">
        <f t="shared" si="22"/>
        <v>56185.9929</v>
      </c>
      <c r="H128" s="23">
        <f t="shared" si="23"/>
        <v>32266.5</v>
      </c>
      <c r="I128" s="132" t="s">
        <v>665</v>
      </c>
      <c r="J128" s="133" t="s">
        <v>666</v>
      </c>
      <c r="K128" s="132" t="s">
        <v>667</v>
      </c>
      <c r="L128" s="132" t="s">
        <v>668</v>
      </c>
      <c r="M128" s="133" t="s">
        <v>543</v>
      </c>
      <c r="N128" s="133" t="s">
        <v>149</v>
      </c>
      <c r="O128" s="134" t="s">
        <v>641</v>
      </c>
      <c r="P128" s="135" t="s">
        <v>669</v>
      </c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</sheetData>
  <phoneticPr fontId="11" type="noConversion"/>
  <hyperlinks>
    <hyperlink ref="A3" r:id="rId1" xr:uid="{00000000-0004-0000-0800-000000000000}"/>
    <hyperlink ref="P118" r:id="rId2" display="http://www.bav-astro.de/sfs/BAVM_link.php?BAVMnr=56" xr:uid="{00000000-0004-0000-0800-000001000000}"/>
    <hyperlink ref="P55" r:id="rId3" display="http://www.bav-astro.de/sfs/BAVM_link.php?BAVMnr=62" xr:uid="{00000000-0004-0000-0800-000002000000}"/>
    <hyperlink ref="P62" r:id="rId4" display="http://www.bav-astro.de/sfs/BAVM_link.php?BAVMnr=132" xr:uid="{00000000-0004-0000-0800-000003000000}"/>
    <hyperlink ref="P119" r:id="rId5" display="http://www.konkoly.hu/cgi-bin/IBVS?5040" xr:uid="{00000000-0004-0000-0800-000004000000}"/>
    <hyperlink ref="P63" r:id="rId6" display="http://www.bav-astro.de/sfs/BAVM_link.php?BAVMnr=152" xr:uid="{00000000-0004-0000-0800-000005000000}"/>
    <hyperlink ref="P64" r:id="rId7" display="http://www.bav-astro.de/sfs/BAVM_link.php?BAVMnr=152" xr:uid="{00000000-0004-0000-0800-000006000000}"/>
    <hyperlink ref="P65" r:id="rId8" display="http://www.bav-astro.de/sfs/BAVM_link.php?BAVMnr=158" xr:uid="{00000000-0004-0000-0800-000007000000}"/>
    <hyperlink ref="P120" r:id="rId9" display="http://www.bav-astro.de/sfs/BAVM_link.php?BAVMnr=157" xr:uid="{00000000-0004-0000-0800-000008000000}"/>
    <hyperlink ref="P66" r:id="rId10" display="http://www.konkoly.hu/cgi-bin/IBVS?5809" xr:uid="{00000000-0004-0000-0800-000009000000}"/>
    <hyperlink ref="P67" r:id="rId11" display="http://www.bav-astro.de/sfs/BAVM_link.php?BAVMnr=172" xr:uid="{00000000-0004-0000-0800-00000A000000}"/>
    <hyperlink ref="P68" r:id="rId12" display="http://www.konkoly.hu/cgi-bin/IBVS?5463" xr:uid="{00000000-0004-0000-0800-00000B000000}"/>
    <hyperlink ref="P69" r:id="rId13" display="http://www.konkoly.hu/cgi-bin/IBVS?5463" xr:uid="{00000000-0004-0000-0800-00000C000000}"/>
    <hyperlink ref="P70" r:id="rId14" display="http://www.konkoly.hu/cgi-bin/IBVS?5463" xr:uid="{00000000-0004-0000-0800-00000D000000}"/>
    <hyperlink ref="P71" r:id="rId15" display="http://www.konkoly.hu/cgi-bin/IBVS?5463" xr:uid="{00000000-0004-0000-0800-00000E000000}"/>
    <hyperlink ref="P72" r:id="rId16" display="http://www.bav-astro.de/sfs/BAVM_link.php?BAVMnr=172" xr:uid="{00000000-0004-0000-0800-00000F000000}"/>
    <hyperlink ref="P73" r:id="rId17" display="http://www.bav-astro.de/sfs/BAVM_link.php?BAVMnr=173" xr:uid="{00000000-0004-0000-0800-000010000000}"/>
    <hyperlink ref="P74" r:id="rId18" display="http://www.bav-astro.de/sfs/BAVM_link.php?BAVMnr=173" xr:uid="{00000000-0004-0000-0800-000011000000}"/>
    <hyperlink ref="P75" r:id="rId19" display="http://www.bav-astro.de/sfs/BAVM_link.php?BAVMnr=178" xr:uid="{00000000-0004-0000-0800-000012000000}"/>
    <hyperlink ref="P76" r:id="rId20" display="http://www.bav-astro.de/sfs/BAVM_link.php?BAVMnr=203" xr:uid="{00000000-0004-0000-0800-000013000000}"/>
    <hyperlink ref="P77" r:id="rId21" display="http://www.bav-astro.de/sfs/BAVM_link.php?BAVMnr=186" xr:uid="{00000000-0004-0000-0800-000014000000}"/>
    <hyperlink ref="P78" r:id="rId22" display="http://www.bav-astro.de/sfs/BAVM_link.php?BAVMnr=186" xr:uid="{00000000-0004-0000-0800-000015000000}"/>
    <hyperlink ref="P79" r:id="rId23" display="http://www.bav-astro.de/sfs/BAVM_link.php?BAVMnr=201" xr:uid="{00000000-0004-0000-0800-000016000000}"/>
    <hyperlink ref="P80" r:id="rId24" display="http://www.bav-astro.de/sfs/BAVM_link.php?BAVMnr=201" xr:uid="{00000000-0004-0000-0800-000017000000}"/>
    <hyperlink ref="P81" r:id="rId25" display="http://www.konkoly.hu/cgi-bin/IBVS?5929" xr:uid="{00000000-0004-0000-0800-000018000000}"/>
    <hyperlink ref="P121" r:id="rId26" display="http://var.astro.cz/oejv/issues/oejv0137.pdf" xr:uid="{00000000-0004-0000-0800-000019000000}"/>
    <hyperlink ref="P122" r:id="rId27" display="http://var.astro.cz/oejv/issues/oejv0137.pdf" xr:uid="{00000000-0004-0000-0800-00001A000000}"/>
    <hyperlink ref="P123" r:id="rId28" display="http://var.astro.cz/oejv/issues/oejv0137.pdf" xr:uid="{00000000-0004-0000-0800-00001B000000}"/>
    <hyperlink ref="P82" r:id="rId29" display="http://www.bav-astro.de/sfs/BAVM_link.php?BAVMnr=212" xr:uid="{00000000-0004-0000-0800-00001C000000}"/>
    <hyperlink ref="P124" r:id="rId30" display="http://var.astro.cz/oejv/issues/oejv0137.pdf" xr:uid="{00000000-0004-0000-0800-00001D000000}"/>
    <hyperlink ref="P125" r:id="rId31" display="http://vsolj.cetus-net.org/vsoljno51.pdf" xr:uid="{00000000-0004-0000-0800-00001E000000}"/>
    <hyperlink ref="P126" r:id="rId32" display="http://vsolj.cetus-net.org/vsoljno53.pdf" xr:uid="{00000000-0004-0000-0800-00001F000000}"/>
    <hyperlink ref="P83" r:id="rId33" display="http://www.bav-astro.de/sfs/BAVM_link.php?BAVMnr=232" xr:uid="{00000000-0004-0000-0800-000020000000}"/>
    <hyperlink ref="P84" r:id="rId34" display="http://www.bav-astro.de/sfs/BAVM_link.php?BAVMnr=228" xr:uid="{00000000-0004-0000-0800-000021000000}"/>
    <hyperlink ref="P127" r:id="rId35" display="http://www.bav-astro.de/sfs/BAVM_link.php?BAVMnr=225" xr:uid="{00000000-0004-0000-0800-000022000000}"/>
    <hyperlink ref="P85" r:id="rId36" display="http://www.bav-astro.de/sfs/BAVM_link.php?BAVMnr=231" xr:uid="{00000000-0004-0000-0800-000023000000}"/>
    <hyperlink ref="P128" r:id="rId37" display="http://vsolj.cetus-net.org/vsoljno55.pdf" xr:uid="{00000000-0004-0000-0800-000024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266"/>
  <sheetViews>
    <sheetView topLeftCell="A97" workbookViewId="0">
      <selection activeCell="A124" sqref="A124:D128"/>
    </sheetView>
  </sheetViews>
  <sheetFormatPr defaultRowHeight="12.75" x14ac:dyDescent="0.2"/>
  <cols>
    <col min="1" max="1" width="18.140625" style="23" customWidth="1"/>
    <col min="2" max="2" width="4.28515625" style="31" customWidth="1"/>
    <col min="3" max="3" width="10.7109375" style="31" customWidth="1"/>
    <col min="4" max="4" width="5" style="31" customWidth="1"/>
    <col min="5" max="5" width="17.28515625" style="31" customWidth="1"/>
    <col min="6" max="6" width="4" style="124" customWidth="1"/>
    <col min="7" max="11" width="9.140625" style="31"/>
    <col min="12" max="12" width="14" style="31" customWidth="1"/>
    <col min="13" max="13" width="12" style="31" customWidth="1"/>
    <col min="14" max="14" width="14.28515625" style="31" customWidth="1"/>
    <col min="15" max="16384" width="9.140625" style="31"/>
  </cols>
  <sheetData>
    <row r="1" spans="1:15" ht="18" x14ac:dyDescent="0.25">
      <c r="A1" s="121" t="s">
        <v>219</v>
      </c>
      <c r="F1" s="31"/>
    </row>
    <row r="2" spans="1:15" x14ac:dyDescent="0.2">
      <c r="F2" s="31"/>
    </row>
    <row r="3" spans="1:15" x14ac:dyDescent="0.2">
      <c r="A3" s="122" t="s">
        <v>220</v>
      </c>
      <c r="F3" s="31"/>
    </row>
    <row r="4" spans="1:15" x14ac:dyDescent="0.2">
      <c r="F4" s="31"/>
    </row>
    <row r="5" spans="1:15" x14ac:dyDescent="0.2">
      <c r="F5" s="31"/>
    </row>
    <row r="6" spans="1:15" x14ac:dyDescent="0.2">
      <c r="F6" s="31"/>
    </row>
    <row r="7" spans="1:15" x14ac:dyDescent="0.2">
      <c r="F7" s="31"/>
    </row>
    <row r="8" spans="1:15" x14ac:dyDescent="0.2">
      <c r="F8" s="31"/>
    </row>
    <row r="9" spans="1:15" x14ac:dyDescent="0.2">
      <c r="F9" s="31"/>
    </row>
    <row r="10" spans="1:15" ht="13.5" thickBot="1" x14ac:dyDescent="0.25">
      <c r="F10" s="61"/>
      <c r="G10" s="61"/>
      <c r="H10" s="61"/>
      <c r="I10" s="61"/>
      <c r="J10" s="61"/>
      <c r="K10" s="61"/>
      <c r="L10" s="61"/>
      <c r="M10" s="61"/>
      <c r="N10" s="61"/>
    </row>
    <row r="11" spans="1:15" x14ac:dyDescent="0.2">
      <c r="A11" s="23" t="str">
        <f t="shared" ref="A11:A42" si="0">L11</f>
        <v>Starikova</v>
      </c>
      <c r="B11" s="11" t="str">
        <f t="shared" ref="B11:B42" si="1">IF(J11="s","II","I")</f>
        <v>I</v>
      </c>
      <c r="C11" s="23">
        <f t="shared" ref="C11:C42" si="2">I11</f>
        <v>14346.495699999999</v>
      </c>
      <c r="D11" s="31" t="str">
        <f t="shared" ref="D11:D42" si="3">K11</f>
        <v>pg</v>
      </c>
      <c r="E11" s="123">
        <f>VLOOKUP(C11,'Active 1'!C$21:E$910,3,FALSE)</f>
        <v>-35507.763734043947</v>
      </c>
      <c r="G11" s="31">
        <v>-10264</v>
      </c>
      <c r="H11" s="31">
        <v>-0.17810000000000001</v>
      </c>
      <c r="I11" s="31">
        <v>14346.495699999999</v>
      </c>
      <c r="J11" s="31" t="s">
        <v>221</v>
      </c>
      <c r="K11" s="31" t="s">
        <v>40</v>
      </c>
      <c r="L11" s="31" t="s">
        <v>670</v>
      </c>
      <c r="N11" s="31" t="s">
        <v>671</v>
      </c>
    </row>
    <row r="12" spans="1:15" x14ac:dyDescent="0.2">
      <c r="A12" s="23" t="str">
        <f t="shared" si="0"/>
        <v>Starikova</v>
      </c>
      <c r="B12" s="11" t="str">
        <f t="shared" si="1"/>
        <v>I</v>
      </c>
      <c r="C12" s="23">
        <f t="shared" si="2"/>
        <v>17522.054899999999</v>
      </c>
      <c r="D12" s="31" t="str">
        <f t="shared" si="3"/>
        <v>pg</v>
      </c>
      <c r="E12" s="123">
        <f>VLOOKUP(C12,'Active 1'!C$21:E$910,3,FALSE)</f>
        <v>-32278.64015502758</v>
      </c>
      <c r="G12" s="31">
        <v>-7035</v>
      </c>
      <c r="H12" s="31">
        <v>-9.8199999999999996E-2</v>
      </c>
      <c r="I12" s="31">
        <v>17522.054899999999</v>
      </c>
      <c r="J12" s="31" t="s">
        <v>221</v>
      </c>
      <c r="K12" s="31" t="s">
        <v>40</v>
      </c>
      <c r="L12" s="31" t="s">
        <v>670</v>
      </c>
      <c r="N12" s="31" t="s">
        <v>671</v>
      </c>
    </row>
    <row r="13" spans="1:15" x14ac:dyDescent="0.2">
      <c r="A13" s="23" t="str">
        <f t="shared" si="0"/>
        <v>Beyer M</v>
      </c>
      <c r="B13" s="11" t="str">
        <f t="shared" si="1"/>
        <v>I</v>
      </c>
      <c r="C13" s="23">
        <f t="shared" si="2"/>
        <v>24440.608</v>
      </c>
      <c r="D13" s="31" t="str">
        <f t="shared" si="3"/>
        <v>vis</v>
      </c>
      <c r="E13" s="123">
        <f>VLOOKUP(C13,'Active 1'!C$21:E$910,3,FALSE)</f>
        <v>-25243.38697886674</v>
      </c>
      <c r="G13" s="31">
        <v>0</v>
      </c>
      <c r="H13" s="31">
        <v>0.06</v>
      </c>
      <c r="I13" s="31">
        <v>24440.608</v>
      </c>
      <c r="J13" s="31" t="s">
        <v>221</v>
      </c>
      <c r="K13" s="31" t="s">
        <v>207</v>
      </c>
      <c r="L13" s="31" t="s">
        <v>672</v>
      </c>
      <c r="O13" s="31" t="s">
        <v>673</v>
      </c>
    </row>
    <row r="14" spans="1:15" x14ac:dyDescent="0.2">
      <c r="A14" s="23" t="str">
        <f t="shared" si="0"/>
        <v>Beyer M</v>
      </c>
      <c r="B14" s="11" t="str">
        <f t="shared" si="1"/>
        <v>II</v>
      </c>
      <c r="C14" s="23">
        <f t="shared" si="2"/>
        <v>24453.887999999999</v>
      </c>
      <c r="D14" s="31" t="str">
        <f t="shared" si="3"/>
        <v>vis</v>
      </c>
      <c r="E14" s="123">
        <f>VLOOKUP(C14,'Active 1'!C$21:E$910,3,FALSE)</f>
        <v>-25229.882975814511</v>
      </c>
      <c r="G14" s="31">
        <v>13</v>
      </c>
      <c r="H14" s="31">
        <v>6.3500000000000001E-2</v>
      </c>
      <c r="I14" s="31">
        <v>24453.887999999999</v>
      </c>
      <c r="J14" s="31" t="s">
        <v>674</v>
      </c>
      <c r="K14" s="31" t="s">
        <v>207</v>
      </c>
      <c r="L14" s="31" t="s">
        <v>672</v>
      </c>
      <c r="O14" s="31" t="s">
        <v>675</v>
      </c>
    </row>
    <row r="15" spans="1:15" x14ac:dyDescent="0.2">
      <c r="A15" s="23" t="str">
        <f t="shared" si="0"/>
        <v>GCVS</v>
      </c>
      <c r="B15" s="11" t="str">
        <f t="shared" si="1"/>
        <v>I</v>
      </c>
      <c r="C15" s="23">
        <f t="shared" si="2"/>
        <v>24454.416000000001</v>
      </c>
      <c r="D15" s="31" t="str">
        <f t="shared" si="3"/>
        <v>pg</v>
      </c>
      <c r="E15" s="123">
        <f>VLOOKUP(C15,'Active 1'!C$21:E$910,3,FALSE)</f>
        <v>-25229.34606966906</v>
      </c>
      <c r="G15" s="31">
        <v>14</v>
      </c>
      <c r="H15" s="31">
        <v>0.10009999999999999</v>
      </c>
      <c r="I15" s="31">
        <v>24454.416000000001</v>
      </c>
      <c r="J15" s="31" t="s">
        <v>221</v>
      </c>
      <c r="K15" s="31" t="s">
        <v>40</v>
      </c>
      <c r="L15" s="31" t="s">
        <v>676</v>
      </c>
      <c r="O15" s="31" t="s">
        <v>677</v>
      </c>
    </row>
    <row r="16" spans="1:15" x14ac:dyDescent="0.2">
      <c r="A16" s="23" t="str">
        <f t="shared" si="0"/>
        <v>Beyer M</v>
      </c>
      <c r="B16" s="11" t="str">
        <f t="shared" si="1"/>
        <v>II</v>
      </c>
      <c r="C16" s="23">
        <f t="shared" si="2"/>
        <v>24467.675999999999</v>
      </c>
      <c r="D16" s="31" t="str">
        <f t="shared" si="3"/>
        <v>vis</v>
      </c>
      <c r="E16" s="123">
        <f>VLOOKUP(C16,'Active 1'!C$21:E$910,3,FALSE)</f>
        <v>-25215.862403970827</v>
      </c>
      <c r="G16" s="31">
        <v>27</v>
      </c>
      <c r="H16" s="31">
        <v>8.3500000000000005E-2</v>
      </c>
      <c r="I16" s="31">
        <v>24467.675999999999</v>
      </c>
      <c r="J16" s="31" t="s">
        <v>674</v>
      </c>
      <c r="K16" s="31" t="s">
        <v>207</v>
      </c>
      <c r="L16" s="31" t="s">
        <v>672</v>
      </c>
      <c r="O16" s="31" t="s">
        <v>673</v>
      </c>
    </row>
    <row r="17" spans="1:15" x14ac:dyDescent="0.2">
      <c r="A17" s="23" t="str">
        <f t="shared" si="0"/>
        <v>Beyer M</v>
      </c>
      <c r="B17" s="11" t="str">
        <f t="shared" si="1"/>
        <v>I</v>
      </c>
      <c r="C17" s="23">
        <f t="shared" si="2"/>
        <v>24493.701000000001</v>
      </c>
      <c r="D17" s="31" t="str">
        <f t="shared" si="3"/>
        <v>vis</v>
      </c>
      <c r="E17" s="123">
        <f>VLOOKUP(C17,'Active 1'!C$21:E$910,3,FALSE)</f>
        <v>-25189.398422085713</v>
      </c>
      <c r="G17" s="31">
        <v>54</v>
      </c>
      <c r="H17" s="31">
        <v>4.8099999999999997E-2</v>
      </c>
      <c r="I17" s="31">
        <v>24493.701000000001</v>
      </c>
      <c r="J17" s="31" t="s">
        <v>221</v>
      </c>
      <c r="K17" s="31" t="s">
        <v>207</v>
      </c>
      <c r="L17" s="31" t="s">
        <v>672</v>
      </c>
      <c r="O17" s="31" t="s">
        <v>673</v>
      </c>
    </row>
    <row r="18" spans="1:15" x14ac:dyDescent="0.2">
      <c r="A18" s="23" t="str">
        <f t="shared" si="0"/>
        <v>Beyer M</v>
      </c>
      <c r="B18" s="11" t="str">
        <f t="shared" si="1"/>
        <v>II</v>
      </c>
      <c r="C18" s="23">
        <f t="shared" si="2"/>
        <v>24648.633000000002</v>
      </c>
      <c r="D18" s="31" t="str">
        <f t="shared" si="3"/>
        <v>vis</v>
      </c>
      <c r="E18" s="123">
        <f>VLOOKUP(C18,'Active 1'!C$21:E$910,3,FALSE)</f>
        <v>-25031.853075633291</v>
      </c>
      <c r="G18" s="31">
        <v>211</v>
      </c>
      <c r="H18" s="31">
        <v>9.0300000000000005E-2</v>
      </c>
      <c r="I18" s="31">
        <v>24648.633000000002</v>
      </c>
      <c r="J18" s="31" t="s">
        <v>674</v>
      </c>
      <c r="K18" s="31" t="s">
        <v>207</v>
      </c>
      <c r="L18" s="31" t="s">
        <v>672</v>
      </c>
      <c r="O18" s="31" t="s">
        <v>675</v>
      </c>
    </row>
    <row r="19" spans="1:15" x14ac:dyDescent="0.2">
      <c r="A19" s="23" t="str">
        <f t="shared" si="0"/>
        <v>Beyer M</v>
      </c>
      <c r="B19" s="11" t="str">
        <f t="shared" si="1"/>
        <v>II</v>
      </c>
      <c r="C19" s="23">
        <f t="shared" si="2"/>
        <v>24787.274000000001</v>
      </c>
      <c r="D19" s="31" t="str">
        <f t="shared" si="3"/>
        <v>vis</v>
      </c>
      <c r="E19" s="123">
        <f>VLOOKUP(C19,'Active 1'!C$21:E$910,3,FALSE)</f>
        <v>-24890.87352087695</v>
      </c>
      <c r="G19" s="31">
        <v>352</v>
      </c>
      <c r="H19" s="31">
        <v>6.8400000000000002E-2</v>
      </c>
      <c r="I19" s="31">
        <v>24787.274000000001</v>
      </c>
      <c r="J19" s="31" t="s">
        <v>674</v>
      </c>
      <c r="K19" s="31" t="s">
        <v>207</v>
      </c>
      <c r="L19" s="31" t="s">
        <v>672</v>
      </c>
      <c r="O19" s="31" t="s">
        <v>675</v>
      </c>
    </row>
    <row r="20" spans="1:15" x14ac:dyDescent="0.2">
      <c r="A20" s="23" t="str">
        <f t="shared" si="0"/>
        <v>Beyer M</v>
      </c>
      <c r="B20" s="11" t="str">
        <f t="shared" si="1"/>
        <v>II</v>
      </c>
      <c r="C20" s="23">
        <f t="shared" si="2"/>
        <v>25033.149000000001</v>
      </c>
      <c r="D20" s="31" t="str">
        <f t="shared" si="3"/>
        <v>vis</v>
      </c>
      <c r="E20" s="123">
        <f>VLOOKUP(C20,'Active 1'!C$21:E$910,3,FALSE)</f>
        <v>-24640.851175209249</v>
      </c>
      <c r="G20" s="31">
        <v>602</v>
      </c>
      <c r="H20" s="31">
        <v>8.7099999999999997E-2</v>
      </c>
      <c r="I20" s="31">
        <v>25033.149000000001</v>
      </c>
      <c r="J20" s="31" t="s">
        <v>674</v>
      </c>
      <c r="K20" s="31" t="s">
        <v>207</v>
      </c>
      <c r="L20" s="31" t="s">
        <v>672</v>
      </c>
      <c r="O20" s="31" t="s">
        <v>675</v>
      </c>
    </row>
    <row r="21" spans="1:15" x14ac:dyDescent="0.2">
      <c r="A21" s="23" t="str">
        <f t="shared" si="0"/>
        <v>Beyer M</v>
      </c>
      <c r="B21" s="11" t="str">
        <f t="shared" si="1"/>
        <v>II</v>
      </c>
      <c r="C21" s="23">
        <f t="shared" si="2"/>
        <v>25152.13</v>
      </c>
      <c r="D21" s="31" t="str">
        <f t="shared" si="3"/>
        <v>vis</v>
      </c>
      <c r="E21" s="123">
        <f>VLOOKUP(C21,'Active 1'!C$21:E$910,3,FALSE)</f>
        <v>-24519.863239429324</v>
      </c>
      <c r="G21" s="31">
        <v>723</v>
      </c>
      <c r="H21" s="31">
        <v>7.3700000000000002E-2</v>
      </c>
      <c r="I21" s="31">
        <v>25152.13</v>
      </c>
      <c r="J21" s="31" t="s">
        <v>674</v>
      </c>
      <c r="K21" s="31" t="s">
        <v>207</v>
      </c>
      <c r="L21" s="31" t="s">
        <v>672</v>
      </c>
      <c r="O21" s="31" t="s">
        <v>675</v>
      </c>
    </row>
    <row r="22" spans="1:15" x14ac:dyDescent="0.2">
      <c r="A22" s="23" t="str">
        <f t="shared" si="0"/>
        <v>Beyer M</v>
      </c>
      <c r="B22" s="11" t="str">
        <f t="shared" si="1"/>
        <v>II</v>
      </c>
      <c r="C22" s="23">
        <f t="shared" si="2"/>
        <v>25457.008000000002</v>
      </c>
      <c r="D22" s="31" t="str">
        <f t="shared" si="3"/>
        <v>vis</v>
      </c>
      <c r="E22" s="123">
        <f>VLOOKUP(C22,'Active 1'!C$21:E$910,3,FALSE)</f>
        <v>-24209.842648875274</v>
      </c>
      <c r="G22" s="31">
        <v>1033</v>
      </c>
      <c r="H22" s="31">
        <v>0.09</v>
      </c>
      <c r="I22" s="31">
        <v>25457.008000000002</v>
      </c>
      <c r="J22" s="31" t="s">
        <v>674</v>
      </c>
      <c r="K22" s="31" t="s">
        <v>207</v>
      </c>
      <c r="L22" s="31" t="s">
        <v>672</v>
      </c>
      <c r="O22" s="31" t="s">
        <v>678</v>
      </c>
    </row>
    <row r="23" spans="1:15" x14ac:dyDescent="0.2">
      <c r="A23" s="23" t="str">
        <f t="shared" si="0"/>
        <v>Hegedues Tibor</v>
      </c>
      <c r="B23" s="11" t="str">
        <f t="shared" si="1"/>
        <v>II</v>
      </c>
      <c r="C23" s="23">
        <f t="shared" si="2"/>
        <v>28048.348000000002</v>
      </c>
      <c r="D23" s="31" t="str">
        <f t="shared" si="3"/>
        <v>pg</v>
      </c>
      <c r="E23" s="123" t="e">
        <f>VLOOKUP(C23,'Active 1'!C$21:E$910,3,FALSE)</f>
        <v>#N/A</v>
      </c>
      <c r="G23" s="31">
        <v>3668</v>
      </c>
      <c r="H23" s="31">
        <v>0.1051</v>
      </c>
      <c r="I23" s="31">
        <v>28048.348000000002</v>
      </c>
      <c r="J23" s="31" t="s">
        <v>674</v>
      </c>
      <c r="K23" s="31" t="s">
        <v>40</v>
      </c>
      <c r="L23" s="31" t="s">
        <v>679</v>
      </c>
      <c r="N23" s="31" t="s">
        <v>680</v>
      </c>
    </row>
    <row r="24" spans="1:15" x14ac:dyDescent="0.2">
      <c r="A24" s="23" t="str">
        <f t="shared" si="0"/>
        <v>Starikova</v>
      </c>
      <c r="B24" s="11" t="str">
        <f t="shared" si="1"/>
        <v>I</v>
      </c>
      <c r="C24" s="23">
        <f t="shared" si="2"/>
        <v>28747.088100000001</v>
      </c>
      <c r="D24" s="31" t="str">
        <f t="shared" si="3"/>
        <v>pg</v>
      </c>
      <c r="E24" s="123">
        <f>VLOOKUP(C24,'Active 1'!C$21:E$910,3,FALSE)</f>
        <v>-20864.266465706489</v>
      </c>
      <c r="G24" s="31">
        <v>4379</v>
      </c>
      <c r="H24" s="31">
        <v>0.122</v>
      </c>
      <c r="I24" s="31">
        <v>28747.088100000001</v>
      </c>
      <c r="J24" s="31" t="s">
        <v>221</v>
      </c>
      <c r="K24" s="31" t="s">
        <v>40</v>
      </c>
      <c r="L24" s="31" t="s">
        <v>670</v>
      </c>
      <c r="N24" s="31" t="s">
        <v>671</v>
      </c>
    </row>
    <row r="25" spans="1:15" x14ac:dyDescent="0.2">
      <c r="A25" s="23" t="str">
        <f t="shared" si="0"/>
        <v>Starikova</v>
      </c>
      <c r="B25" s="11" t="str">
        <f t="shared" si="1"/>
        <v>I</v>
      </c>
      <c r="C25" s="23">
        <f t="shared" si="2"/>
        <v>29090.322100000001</v>
      </c>
      <c r="D25" s="31" t="str">
        <f t="shared" si="3"/>
        <v>pg</v>
      </c>
      <c r="E25" s="123">
        <f>VLOOKUP(C25,'Active 1'!C$21:E$910,3,FALSE)</f>
        <v>-20515.242897662127</v>
      </c>
      <c r="G25" s="31">
        <v>4728</v>
      </c>
      <c r="H25" s="31">
        <v>0.14069999999999999</v>
      </c>
      <c r="I25" s="31">
        <v>29090.322100000001</v>
      </c>
      <c r="J25" s="31" t="s">
        <v>221</v>
      </c>
      <c r="K25" s="31" t="s">
        <v>40</v>
      </c>
      <c r="L25" s="31" t="s">
        <v>670</v>
      </c>
      <c r="N25" s="31" t="s">
        <v>671</v>
      </c>
    </row>
    <row r="26" spans="1:15" x14ac:dyDescent="0.2">
      <c r="A26" s="23" t="str">
        <f t="shared" si="0"/>
        <v>Starikova</v>
      </c>
      <c r="B26" s="11" t="str">
        <f t="shared" si="1"/>
        <v>I</v>
      </c>
      <c r="C26" s="23">
        <f t="shared" si="2"/>
        <v>29449.274399999998</v>
      </c>
      <c r="D26" s="31" t="str">
        <f t="shared" si="3"/>
        <v>pg</v>
      </c>
      <c r="E26" s="123">
        <f>VLOOKUP(C26,'Active 1'!C$21:E$910,3,FALSE)</f>
        <v>-20150.235898053317</v>
      </c>
      <c r="G26" s="31">
        <v>5093</v>
      </c>
      <c r="H26" s="31">
        <v>0.1429</v>
      </c>
      <c r="I26" s="31">
        <v>29449.274399999998</v>
      </c>
      <c r="J26" s="31" t="s">
        <v>221</v>
      </c>
      <c r="K26" s="31" t="s">
        <v>40</v>
      </c>
      <c r="L26" s="31" t="s">
        <v>670</v>
      </c>
      <c r="N26" s="31" t="s">
        <v>671</v>
      </c>
    </row>
    <row r="27" spans="1:15" x14ac:dyDescent="0.2">
      <c r="A27" s="23" t="str">
        <f t="shared" si="0"/>
        <v>Starikova</v>
      </c>
      <c r="B27" s="11" t="str">
        <f t="shared" si="1"/>
        <v>I</v>
      </c>
      <c r="C27" s="23">
        <f t="shared" si="2"/>
        <v>29810.227999999999</v>
      </c>
      <c r="D27" s="31" t="str">
        <f t="shared" si="3"/>
        <v>pg</v>
      </c>
      <c r="E27" s="123">
        <f>VLOOKUP(C27,'Active 1'!C$21:E$910,3,FALSE)</f>
        <v>-19783.193841117063</v>
      </c>
      <c r="G27" s="31">
        <v>5460</v>
      </c>
      <c r="H27" s="31">
        <v>0.17949999999999999</v>
      </c>
      <c r="I27" s="31">
        <v>29810.227999999999</v>
      </c>
      <c r="J27" s="31" t="s">
        <v>221</v>
      </c>
      <c r="K27" s="31" t="s">
        <v>40</v>
      </c>
      <c r="L27" s="31" t="s">
        <v>670</v>
      </c>
      <c r="N27" s="31" t="s">
        <v>671</v>
      </c>
    </row>
    <row r="28" spans="1:15" x14ac:dyDescent="0.2">
      <c r="A28" s="23" t="str">
        <f t="shared" si="0"/>
        <v>Starikova</v>
      </c>
      <c r="B28" s="11" t="str">
        <f t="shared" si="1"/>
        <v>I</v>
      </c>
      <c r="C28" s="23">
        <f t="shared" si="2"/>
        <v>30874.264800000001</v>
      </c>
      <c r="D28" s="31" t="str">
        <f t="shared" si="3"/>
        <v>pg</v>
      </c>
      <c r="E28" s="123">
        <f>VLOOKUP(C28,'Active 1'!C$21:E$910,3,FALSE)</f>
        <v>-18701.209187887758</v>
      </c>
      <c r="G28" s="31">
        <v>6542</v>
      </c>
      <c r="H28" s="31">
        <v>0.15049999999999999</v>
      </c>
      <c r="I28" s="31">
        <v>30874.264800000001</v>
      </c>
      <c r="J28" s="31" t="s">
        <v>221</v>
      </c>
      <c r="K28" s="31" t="s">
        <v>40</v>
      </c>
      <c r="L28" s="31" t="s">
        <v>670</v>
      </c>
      <c r="N28" s="31" t="s">
        <v>671</v>
      </c>
    </row>
    <row r="29" spans="1:15" x14ac:dyDescent="0.2">
      <c r="A29" s="23" t="str">
        <f t="shared" si="0"/>
        <v>Whitney B S</v>
      </c>
      <c r="B29" s="11" t="str">
        <f t="shared" si="1"/>
        <v>I</v>
      </c>
      <c r="C29" s="23">
        <f t="shared" si="2"/>
        <v>32260.874</v>
      </c>
      <c r="D29" s="31" t="str">
        <f t="shared" si="3"/>
        <v>pg</v>
      </c>
      <c r="E29" s="123">
        <f>VLOOKUP(C29,'Active 1'!C$21:E$910,3,FALSE)</f>
        <v>-17291.21108027855</v>
      </c>
      <c r="G29" s="31">
        <v>7952</v>
      </c>
      <c r="H29" s="31">
        <v>0.13039999999999999</v>
      </c>
      <c r="I29" s="31">
        <v>32260.874</v>
      </c>
      <c r="J29" s="31" t="s">
        <v>221</v>
      </c>
      <c r="K29" s="31" t="s">
        <v>40</v>
      </c>
      <c r="L29" s="31" t="s">
        <v>681</v>
      </c>
      <c r="N29" s="31" t="s">
        <v>682</v>
      </c>
    </row>
    <row r="30" spans="1:15" x14ac:dyDescent="0.2">
      <c r="A30" s="23" t="str">
        <f t="shared" si="0"/>
        <v>Whitney B S</v>
      </c>
      <c r="B30" s="11" t="str">
        <f t="shared" si="1"/>
        <v>II</v>
      </c>
      <c r="C30" s="23">
        <f t="shared" si="2"/>
        <v>32296.794999999998</v>
      </c>
      <c r="D30" s="31" t="str">
        <f t="shared" si="3"/>
        <v>pg</v>
      </c>
      <c r="E30" s="123">
        <f>VLOOKUP(C30,'Active 1'!C$21:E$910,3,FALSE)</f>
        <v>-17254.684175637049</v>
      </c>
      <c r="G30" s="31">
        <v>7988</v>
      </c>
      <c r="H30" s="31">
        <v>0.15609999999999999</v>
      </c>
      <c r="I30" s="31">
        <v>32296.794999999998</v>
      </c>
      <c r="J30" s="31" t="s">
        <v>674</v>
      </c>
      <c r="K30" s="31" t="s">
        <v>40</v>
      </c>
      <c r="L30" s="31" t="s">
        <v>681</v>
      </c>
      <c r="N30" s="31" t="s">
        <v>682</v>
      </c>
    </row>
    <row r="31" spans="1:15" x14ac:dyDescent="0.2">
      <c r="A31" s="23" t="str">
        <f t="shared" si="0"/>
        <v>Whitney B S</v>
      </c>
      <c r="B31" s="11" t="str">
        <f t="shared" si="1"/>
        <v>II</v>
      </c>
      <c r="C31" s="23">
        <f t="shared" si="2"/>
        <v>32826.868000000002</v>
      </c>
      <c r="D31" s="31" t="str">
        <f t="shared" si="3"/>
        <v>pg</v>
      </c>
      <c r="E31" s="123">
        <f>VLOOKUP(C31,'Active 1'!C$21:E$910,3,FALSE)</f>
        <v>-16715.670063445421</v>
      </c>
      <c r="G31" s="31">
        <v>8527</v>
      </c>
      <c r="H31" s="31">
        <v>0.16300000000000001</v>
      </c>
      <c r="I31" s="31">
        <v>32826.868000000002</v>
      </c>
      <c r="J31" s="31" t="s">
        <v>674</v>
      </c>
      <c r="K31" s="31" t="s">
        <v>40</v>
      </c>
      <c r="L31" s="31" t="s">
        <v>681</v>
      </c>
      <c r="N31" s="31" t="s">
        <v>682</v>
      </c>
    </row>
    <row r="32" spans="1:15" x14ac:dyDescent="0.2">
      <c r="A32" s="23" t="str">
        <f t="shared" si="0"/>
        <v>Whitney B S</v>
      </c>
      <c r="B32" s="11" t="str">
        <f t="shared" si="1"/>
        <v>II</v>
      </c>
      <c r="C32" s="23">
        <f t="shared" si="2"/>
        <v>33002.902999999998</v>
      </c>
      <c r="D32" s="31" t="str">
        <f t="shared" si="3"/>
        <v>pg</v>
      </c>
      <c r="E32" s="123">
        <f>VLOOKUP(C32,'Active 1'!C$21:E$910,3,FALSE)</f>
        <v>-16536.665757925897</v>
      </c>
      <c r="G32" s="31">
        <v>8706</v>
      </c>
      <c r="H32" s="31">
        <v>0.16489999999999999</v>
      </c>
      <c r="I32" s="31">
        <v>33002.902999999998</v>
      </c>
      <c r="J32" s="31" t="s">
        <v>674</v>
      </c>
      <c r="K32" s="31" t="s">
        <v>40</v>
      </c>
      <c r="L32" s="31" t="s">
        <v>681</v>
      </c>
      <c r="N32" s="31" t="s">
        <v>682</v>
      </c>
    </row>
    <row r="33" spans="1:14" x14ac:dyDescent="0.2">
      <c r="A33" s="23" t="str">
        <f t="shared" si="0"/>
        <v>Whitney B S</v>
      </c>
      <c r="B33" s="11" t="str">
        <f t="shared" si="1"/>
        <v>I</v>
      </c>
      <c r="C33" s="23">
        <f t="shared" si="2"/>
        <v>33029.927000000003</v>
      </c>
      <c r="D33" s="31" t="str">
        <f t="shared" si="3"/>
        <v>pg</v>
      </c>
      <c r="E33" s="123">
        <f>VLOOKUP(C33,'Active 1'!C$21:E$910,3,FALSE)</f>
        <v>-16509.185925208763</v>
      </c>
      <c r="G33" s="31">
        <v>8734</v>
      </c>
      <c r="H33" s="31">
        <v>0.14510000000000001</v>
      </c>
      <c r="I33" s="31">
        <v>33029.927000000003</v>
      </c>
      <c r="J33" s="31" t="s">
        <v>221</v>
      </c>
      <c r="K33" s="31" t="s">
        <v>40</v>
      </c>
      <c r="L33" s="31" t="s">
        <v>681</v>
      </c>
      <c r="N33" s="31" t="s">
        <v>682</v>
      </c>
    </row>
    <row r="34" spans="1:14" x14ac:dyDescent="0.2">
      <c r="A34" s="23" t="str">
        <f t="shared" si="0"/>
        <v>Whitney B S</v>
      </c>
      <c r="B34" s="11" t="str">
        <f t="shared" si="1"/>
        <v>II</v>
      </c>
      <c r="C34" s="23">
        <f t="shared" si="2"/>
        <v>33200.57</v>
      </c>
      <c r="D34" s="31" t="str">
        <f t="shared" si="3"/>
        <v>pg</v>
      </c>
      <c r="E34" s="123">
        <f>VLOOKUP(C34,'Active 1'!C$21:E$910,3,FALSE)</f>
        <v>-16335.664570326109</v>
      </c>
      <c r="G34" s="31">
        <v>8907</v>
      </c>
      <c r="H34" s="31">
        <v>0.16350000000000001</v>
      </c>
      <c r="I34" s="31">
        <v>33200.57</v>
      </c>
      <c r="J34" s="31" t="s">
        <v>674</v>
      </c>
      <c r="K34" s="31" t="s">
        <v>40</v>
      </c>
      <c r="L34" s="31" t="s">
        <v>681</v>
      </c>
      <c r="N34" s="31" t="s">
        <v>682</v>
      </c>
    </row>
    <row r="35" spans="1:14" x14ac:dyDescent="0.2">
      <c r="A35" s="23" t="str">
        <f t="shared" si="0"/>
        <v>Whitney B S</v>
      </c>
      <c r="B35" s="11" t="str">
        <f t="shared" si="1"/>
        <v>I</v>
      </c>
      <c r="C35" s="23">
        <f t="shared" si="2"/>
        <v>33226.607000000004</v>
      </c>
      <c r="D35" s="31" t="str">
        <f t="shared" si="3"/>
        <v>pg</v>
      </c>
      <c r="E35" s="123">
        <f>VLOOKUP(C35,'Active 1'!C$21:E$910,3,FALSE)</f>
        <v>-16309.188386028596</v>
      </c>
      <c r="G35" s="31">
        <v>8934</v>
      </c>
      <c r="H35" s="31">
        <v>0.1401</v>
      </c>
      <c r="I35" s="31">
        <v>33226.607000000004</v>
      </c>
      <c r="J35" s="31" t="s">
        <v>221</v>
      </c>
      <c r="K35" s="31" t="s">
        <v>40</v>
      </c>
      <c r="L35" s="31" t="s">
        <v>681</v>
      </c>
      <c r="N35" s="31" t="s">
        <v>682</v>
      </c>
    </row>
    <row r="36" spans="1:14" x14ac:dyDescent="0.2">
      <c r="A36" s="23" t="str">
        <f t="shared" si="0"/>
        <v>Whitney B S</v>
      </c>
      <c r="B36" s="11" t="str">
        <f t="shared" si="1"/>
        <v>II</v>
      </c>
      <c r="C36" s="23">
        <f t="shared" si="2"/>
        <v>33486.741999999998</v>
      </c>
      <c r="D36" s="31" t="str">
        <f t="shared" si="3"/>
        <v>pg</v>
      </c>
      <c r="E36" s="123">
        <f>VLOOKUP(C36,'Active 1'!C$21:E$910,3,FALSE)</f>
        <v>-16044.665506962949</v>
      </c>
      <c r="G36" s="31">
        <v>9198</v>
      </c>
      <c r="H36" s="31">
        <v>0.1588</v>
      </c>
      <c r="I36" s="31">
        <v>33486.741999999998</v>
      </c>
      <c r="J36" s="31" t="s">
        <v>674</v>
      </c>
      <c r="K36" s="31" t="s">
        <v>40</v>
      </c>
      <c r="L36" s="31" t="s">
        <v>681</v>
      </c>
      <c r="N36" s="31" t="s">
        <v>682</v>
      </c>
    </row>
    <row r="37" spans="1:14" x14ac:dyDescent="0.2">
      <c r="A37" s="23" t="str">
        <f t="shared" si="0"/>
        <v>Whitney B S</v>
      </c>
      <c r="B37" s="11" t="str">
        <f t="shared" si="1"/>
        <v>I</v>
      </c>
      <c r="C37" s="23">
        <f t="shared" si="2"/>
        <v>33506.891000000003</v>
      </c>
      <c r="D37" s="31" t="str">
        <f t="shared" si="3"/>
        <v>pg</v>
      </c>
      <c r="E37" s="123">
        <f>VLOOKUP(C37,'Active 1'!C$21:E$910,3,FALSE)</f>
        <v>-16024.176639681364</v>
      </c>
      <c r="G37" s="31">
        <v>9219</v>
      </c>
      <c r="H37" s="31">
        <v>0.1479</v>
      </c>
      <c r="I37" s="31">
        <v>33506.891000000003</v>
      </c>
      <c r="J37" s="31" t="s">
        <v>221</v>
      </c>
      <c r="K37" s="31" t="s">
        <v>40</v>
      </c>
      <c r="L37" s="31" t="s">
        <v>681</v>
      </c>
      <c r="N37" s="31" t="s">
        <v>682</v>
      </c>
    </row>
    <row r="38" spans="1:14" x14ac:dyDescent="0.2">
      <c r="A38" s="23" t="str">
        <f t="shared" si="0"/>
        <v>Whitney B S</v>
      </c>
      <c r="B38" s="11" t="str">
        <f t="shared" si="1"/>
        <v>II</v>
      </c>
      <c r="C38" s="23">
        <f t="shared" si="2"/>
        <v>33849.635000000002</v>
      </c>
      <c r="D38" s="31" t="str">
        <f t="shared" si="3"/>
        <v>pg</v>
      </c>
      <c r="E38" s="123">
        <f>VLOOKUP(C38,'Active 1'!C$21:E$910,3,FALSE)</f>
        <v>-15675.651336809864</v>
      </c>
      <c r="G38" s="31">
        <v>9567</v>
      </c>
      <c r="H38" s="31">
        <v>0.16800000000000001</v>
      </c>
      <c r="I38" s="31">
        <v>33849.635000000002</v>
      </c>
      <c r="J38" s="31" t="s">
        <v>674</v>
      </c>
      <c r="K38" s="31" t="s">
        <v>40</v>
      </c>
      <c r="L38" s="31" t="s">
        <v>681</v>
      </c>
      <c r="N38" s="31" t="s">
        <v>682</v>
      </c>
    </row>
    <row r="39" spans="1:14" x14ac:dyDescent="0.2">
      <c r="A39" s="23" t="str">
        <f t="shared" si="0"/>
        <v>Whitney B S</v>
      </c>
      <c r="B39" s="11" t="str">
        <f t="shared" si="1"/>
        <v>I</v>
      </c>
      <c r="C39" s="23">
        <f t="shared" si="2"/>
        <v>33878.644999999997</v>
      </c>
      <c r="D39" s="31" t="str">
        <f t="shared" si="3"/>
        <v>pg</v>
      </c>
      <c r="E39" s="123">
        <f>VLOOKUP(C39,'Active 1'!C$21:E$910,3,FALSE)</f>
        <v>-15646.152004841104</v>
      </c>
      <c r="G39" s="31">
        <v>9597</v>
      </c>
      <c r="H39" s="31">
        <v>0.1673</v>
      </c>
      <c r="I39" s="31">
        <v>33878.644999999997</v>
      </c>
      <c r="J39" s="31" t="s">
        <v>221</v>
      </c>
      <c r="K39" s="31" t="s">
        <v>40</v>
      </c>
      <c r="L39" s="31" t="s">
        <v>681</v>
      </c>
      <c r="N39" s="31" t="s">
        <v>682</v>
      </c>
    </row>
    <row r="40" spans="1:14" x14ac:dyDescent="0.2">
      <c r="A40" s="23" t="str">
        <f t="shared" si="0"/>
        <v>Whitney B S</v>
      </c>
      <c r="B40" s="11" t="str">
        <f t="shared" si="1"/>
        <v>I</v>
      </c>
      <c r="C40" s="23">
        <f t="shared" si="2"/>
        <v>34296.601999999999</v>
      </c>
      <c r="D40" s="31" t="str">
        <f t="shared" si="3"/>
        <v>pg</v>
      </c>
      <c r="E40" s="123">
        <f>VLOOKUP(C40,'Active 1'!C$21:E$910,3,FALSE)</f>
        <v>-15221.145031670851</v>
      </c>
      <c r="G40" s="31">
        <v>10022</v>
      </c>
      <c r="H40" s="31">
        <v>0.1686</v>
      </c>
      <c r="I40" s="31">
        <v>34296.601999999999</v>
      </c>
      <c r="J40" s="31" t="s">
        <v>221</v>
      </c>
      <c r="K40" s="31" t="s">
        <v>40</v>
      </c>
      <c r="L40" s="31" t="s">
        <v>681</v>
      </c>
      <c r="N40" s="31" t="s">
        <v>682</v>
      </c>
    </row>
    <row r="41" spans="1:14" x14ac:dyDescent="0.2">
      <c r="A41" s="23" t="str">
        <f t="shared" si="0"/>
        <v>Whitney B S</v>
      </c>
      <c r="B41" s="11" t="str">
        <f t="shared" si="1"/>
        <v>II</v>
      </c>
      <c r="C41" s="23">
        <f t="shared" si="2"/>
        <v>34329.538999999997</v>
      </c>
      <c r="D41" s="31" t="str">
        <f t="shared" si="3"/>
        <v>pg</v>
      </c>
      <c r="E41" s="123">
        <f>VLOOKUP(C41,'Active 1'!C$21:E$910,3,FALSE)</f>
        <v>-15187.652460245303</v>
      </c>
      <c r="G41" s="31">
        <v>10055</v>
      </c>
      <c r="H41" s="31">
        <v>0.16059999999999999</v>
      </c>
      <c r="I41" s="31">
        <v>34329.538999999997</v>
      </c>
      <c r="J41" s="31" t="s">
        <v>674</v>
      </c>
      <c r="K41" s="31" t="s">
        <v>40</v>
      </c>
      <c r="L41" s="31" t="s">
        <v>681</v>
      </c>
      <c r="N41" s="31" t="s">
        <v>682</v>
      </c>
    </row>
    <row r="42" spans="1:14" x14ac:dyDescent="0.2">
      <c r="A42" s="23" t="str">
        <f t="shared" si="0"/>
        <v>Belyakova A S</v>
      </c>
      <c r="B42" s="11" t="str">
        <f t="shared" si="1"/>
        <v>I</v>
      </c>
      <c r="C42" s="23">
        <f t="shared" si="2"/>
        <v>34589.6489</v>
      </c>
      <c r="D42" s="31" t="str">
        <f t="shared" si="3"/>
        <v>pg</v>
      </c>
      <c r="E42" s="123">
        <f>VLOOKUP(C42,'Active 1'!C$21:E$910,3,FALSE)</f>
        <v>-14923.155104558909</v>
      </c>
      <c r="G42" s="31">
        <v>10320</v>
      </c>
      <c r="H42" s="31">
        <v>0.15490000000000001</v>
      </c>
      <c r="I42" s="31">
        <v>34589.6489</v>
      </c>
      <c r="J42" s="31" t="s">
        <v>221</v>
      </c>
      <c r="K42" s="31" t="s">
        <v>40</v>
      </c>
      <c r="L42" s="31" t="s">
        <v>683</v>
      </c>
      <c r="N42" s="31" t="s">
        <v>684</v>
      </c>
    </row>
    <row r="43" spans="1:14" x14ac:dyDescent="0.2">
      <c r="A43" s="23" t="str">
        <f t="shared" ref="A43:A74" si="4">L43</f>
        <v>Belyakova A S</v>
      </c>
      <c r="B43" s="11" t="str">
        <f t="shared" ref="B43:B74" si="5">IF(J43="s","II","I")</f>
        <v>I</v>
      </c>
      <c r="C43" s="23">
        <f t="shared" ref="C43:C74" si="6">I43</f>
        <v>34972.214599999999</v>
      </c>
      <c r="D43" s="31" t="str">
        <f t="shared" ref="D43:D74" si="7">K43</f>
        <v>pg</v>
      </c>
      <c r="E43" s="123">
        <f>VLOOKUP(C43,'Active 1'!C$21:E$910,3,FALSE)</f>
        <v>-14534.136401209622</v>
      </c>
      <c r="G43" s="31">
        <v>10709</v>
      </c>
      <c r="H43" s="31">
        <v>0.16830000000000001</v>
      </c>
      <c r="I43" s="31">
        <v>34972.214599999999</v>
      </c>
      <c r="J43" s="31" t="s">
        <v>221</v>
      </c>
      <c r="K43" s="31" t="s">
        <v>40</v>
      </c>
      <c r="L43" s="31" t="s">
        <v>683</v>
      </c>
      <c r="N43" s="31" t="s">
        <v>685</v>
      </c>
    </row>
    <row r="44" spans="1:14" x14ac:dyDescent="0.2">
      <c r="A44" s="23" t="str">
        <f t="shared" si="4"/>
        <v>Whitney B S</v>
      </c>
      <c r="B44" s="11" t="str">
        <f t="shared" si="5"/>
        <v>I</v>
      </c>
      <c r="C44" s="23">
        <f t="shared" si="6"/>
        <v>35299.699000000001</v>
      </c>
      <c r="D44" s="31" t="str">
        <f t="shared" si="7"/>
        <v>pg</v>
      </c>
      <c r="E44" s="123">
        <f>VLOOKUP(C44,'Active 1'!C$21:E$910,3,FALSE)</f>
        <v>-14201.128092688707</v>
      </c>
      <c r="G44" s="31">
        <v>11042</v>
      </c>
      <c r="H44" s="31">
        <v>0.17219999999999999</v>
      </c>
      <c r="I44" s="31">
        <v>35299.699000000001</v>
      </c>
      <c r="J44" s="31" t="s">
        <v>221</v>
      </c>
      <c r="K44" s="31" t="s">
        <v>40</v>
      </c>
      <c r="L44" s="31" t="s">
        <v>681</v>
      </c>
      <c r="N44" s="31" t="s">
        <v>682</v>
      </c>
    </row>
    <row r="45" spans="1:14" x14ac:dyDescent="0.2">
      <c r="A45" s="23" t="str">
        <f t="shared" si="4"/>
        <v>Whitney B S</v>
      </c>
      <c r="B45" s="11" t="str">
        <f t="shared" si="5"/>
        <v>II</v>
      </c>
      <c r="C45" s="23">
        <f t="shared" si="6"/>
        <v>35332.648999999998</v>
      </c>
      <c r="D45" s="31" t="str">
        <f t="shared" si="7"/>
        <v>pg</v>
      </c>
      <c r="E45" s="123">
        <f>VLOOKUP(C45,'Active 1'!C$21:E$910,3,FALSE)</f>
        <v>-14167.622301983065</v>
      </c>
      <c r="G45" s="31">
        <v>11075</v>
      </c>
      <c r="H45" s="31">
        <v>0.17710000000000001</v>
      </c>
      <c r="I45" s="31">
        <v>35332.648999999998</v>
      </c>
      <c r="J45" s="31" t="s">
        <v>674</v>
      </c>
      <c r="K45" s="31" t="s">
        <v>40</v>
      </c>
      <c r="L45" s="31" t="s">
        <v>681</v>
      </c>
      <c r="N45" s="31" t="s">
        <v>682</v>
      </c>
    </row>
    <row r="46" spans="1:14" x14ac:dyDescent="0.2">
      <c r="A46" s="23" t="str">
        <f t="shared" si="4"/>
        <v>Ychirina P N</v>
      </c>
      <c r="B46" s="11" t="str">
        <f t="shared" si="5"/>
        <v>I</v>
      </c>
      <c r="C46" s="23">
        <f t="shared" si="6"/>
        <v>35387.2261</v>
      </c>
      <c r="D46" s="31" t="str">
        <f t="shared" si="7"/>
        <v>pg</v>
      </c>
      <c r="E46" s="123">
        <f>VLOOKUP(C46,'Active 1'!C$21:E$910,3,FALSE)</f>
        <v>-14112.124611848885</v>
      </c>
      <c r="G46" s="31">
        <v>11131</v>
      </c>
      <c r="H46" s="31">
        <v>0.1744</v>
      </c>
      <c r="I46" s="31">
        <v>35387.2261</v>
      </c>
      <c r="J46" s="31" t="s">
        <v>221</v>
      </c>
      <c r="K46" s="31" t="s">
        <v>40</v>
      </c>
      <c r="L46" s="31" t="s">
        <v>686</v>
      </c>
      <c r="N46" s="31" t="s">
        <v>684</v>
      </c>
    </row>
    <row r="47" spans="1:14" x14ac:dyDescent="0.2">
      <c r="A47" s="23" t="str">
        <f t="shared" si="4"/>
        <v>Grigorevsky V M</v>
      </c>
      <c r="B47" s="11" t="str">
        <f t="shared" si="5"/>
        <v>I</v>
      </c>
      <c r="C47" s="23">
        <f t="shared" si="6"/>
        <v>36392.281499999997</v>
      </c>
      <c r="D47" s="31" t="str">
        <f t="shared" si="7"/>
        <v>pg</v>
      </c>
      <c r="E47" s="123">
        <f>VLOOKUP(C47,'Active 1'!C$21:E$910,3,FALSE)</f>
        <v>-13090.116239163623</v>
      </c>
      <c r="G47" s="31">
        <v>12153</v>
      </c>
      <c r="H47" s="31">
        <v>0.16950000000000001</v>
      </c>
      <c r="I47" s="31">
        <v>36392.281499999997</v>
      </c>
      <c r="J47" s="31" t="s">
        <v>221</v>
      </c>
      <c r="K47" s="31" t="s">
        <v>40</v>
      </c>
      <c r="L47" s="31" t="s">
        <v>687</v>
      </c>
      <c r="N47" s="31" t="s">
        <v>685</v>
      </c>
    </row>
    <row r="48" spans="1:14" x14ac:dyDescent="0.2">
      <c r="A48" s="23" t="str">
        <f t="shared" si="4"/>
        <v>Belyakova A S</v>
      </c>
      <c r="B48" s="11" t="str">
        <f t="shared" si="5"/>
        <v>I</v>
      </c>
      <c r="C48" s="23">
        <f t="shared" si="6"/>
        <v>36392.288399999998</v>
      </c>
      <c r="D48" s="31" t="str">
        <f t="shared" si="7"/>
        <v>pg</v>
      </c>
      <c r="E48" s="123">
        <f>VLOOKUP(C48,'Active 1'!C$21:E$910,3,FALSE)</f>
        <v>-13090.109222776493</v>
      </c>
      <c r="G48" s="31">
        <v>12153</v>
      </c>
      <c r="H48" s="31">
        <v>0.1764</v>
      </c>
      <c r="I48" s="31">
        <v>36392.288399999998</v>
      </c>
      <c r="J48" s="31" t="s">
        <v>221</v>
      </c>
      <c r="K48" s="31" t="s">
        <v>40</v>
      </c>
      <c r="L48" s="31" t="s">
        <v>683</v>
      </c>
      <c r="N48" s="31" t="s">
        <v>685</v>
      </c>
    </row>
    <row r="49" spans="1:15" x14ac:dyDescent="0.2">
      <c r="A49" s="23" t="str">
        <f t="shared" si="4"/>
        <v>Hegedues Tibor</v>
      </c>
      <c r="B49" s="11" t="str">
        <f t="shared" si="5"/>
        <v>II</v>
      </c>
      <c r="C49" s="23">
        <f t="shared" si="6"/>
        <v>36483.248</v>
      </c>
      <c r="D49" s="31" t="str">
        <f t="shared" si="7"/>
        <v>pg</v>
      </c>
      <c r="E49" s="123" t="e">
        <f>VLOOKUP(C49,'Active 1'!C$21:E$910,3,FALSE)</f>
        <v>#N/A</v>
      </c>
      <c r="G49" s="31">
        <v>12245</v>
      </c>
      <c r="H49" s="31">
        <v>0.16889999999999999</v>
      </c>
      <c r="I49" s="31">
        <v>36483.248</v>
      </c>
      <c r="J49" s="31" t="s">
        <v>674</v>
      </c>
      <c r="K49" s="31" t="s">
        <v>40</v>
      </c>
      <c r="L49" s="31" t="s">
        <v>679</v>
      </c>
      <c r="N49" s="31" t="s">
        <v>680</v>
      </c>
    </row>
    <row r="50" spans="1:15" x14ac:dyDescent="0.2">
      <c r="A50" s="23" t="str">
        <f t="shared" si="4"/>
        <v>Hegedues Tibor</v>
      </c>
      <c r="B50" s="11" t="str">
        <f t="shared" si="5"/>
        <v>I</v>
      </c>
      <c r="C50" s="23">
        <f t="shared" si="6"/>
        <v>36518.165999999997</v>
      </c>
      <c r="D50" s="31" t="str">
        <f t="shared" si="7"/>
        <v>pg</v>
      </c>
      <c r="E50" s="123">
        <f>VLOOKUP(C50,'Active 1'!C$21:E$910,3,FALSE)</f>
        <v>-12962.108357218707</v>
      </c>
      <c r="G50" s="31">
        <v>12281</v>
      </c>
      <c r="H50" s="31">
        <v>0.17560000000000001</v>
      </c>
      <c r="I50" s="31">
        <v>36518.165999999997</v>
      </c>
      <c r="J50" s="31" t="s">
        <v>221</v>
      </c>
      <c r="K50" s="31" t="s">
        <v>40</v>
      </c>
      <c r="L50" s="31" t="s">
        <v>679</v>
      </c>
      <c r="N50" s="31" t="s">
        <v>680</v>
      </c>
    </row>
    <row r="51" spans="1:15" x14ac:dyDescent="0.2">
      <c r="A51" s="23" t="str">
        <f t="shared" si="4"/>
        <v>Perek L</v>
      </c>
      <c r="B51" s="11" t="str">
        <f t="shared" si="5"/>
        <v>I</v>
      </c>
      <c r="C51" s="23">
        <f t="shared" si="6"/>
        <v>36720.752899999999</v>
      </c>
      <c r="D51" s="31" t="str">
        <f t="shared" si="7"/>
        <v>pe</v>
      </c>
      <c r="E51" s="123">
        <f>VLOOKUP(C51,'Active 1'!C$21:E$910,3,FALSE)</f>
        <v>-12756.104282223087</v>
      </c>
      <c r="G51" s="31">
        <v>12487</v>
      </c>
      <c r="H51" s="31">
        <v>0.1769</v>
      </c>
      <c r="I51" s="31">
        <v>36720.752899999999</v>
      </c>
      <c r="J51" s="31" t="s">
        <v>221</v>
      </c>
      <c r="K51" s="31" t="s">
        <v>160</v>
      </c>
      <c r="L51" s="31" t="s">
        <v>688</v>
      </c>
      <c r="O51" s="31" t="s">
        <v>689</v>
      </c>
    </row>
    <row r="52" spans="1:15" x14ac:dyDescent="0.2">
      <c r="A52" s="23" t="str">
        <f t="shared" si="4"/>
        <v>Hegedues Tibor</v>
      </c>
      <c r="B52" s="11" t="str">
        <f t="shared" si="5"/>
        <v>I</v>
      </c>
      <c r="C52" s="23">
        <f t="shared" si="6"/>
        <v>36869.245999999999</v>
      </c>
      <c r="D52" s="31" t="str">
        <f t="shared" si="7"/>
        <v>pg</v>
      </c>
      <c r="E52" s="123" t="e">
        <f>VLOOKUP(C52,'Active 1'!C$21:E$910,3,FALSE)</f>
        <v>#N/A</v>
      </c>
      <c r="G52" s="31">
        <v>12638</v>
      </c>
      <c r="H52" s="31">
        <v>0.1729</v>
      </c>
      <c r="I52" s="31">
        <v>36869.245999999999</v>
      </c>
      <c r="J52" s="31" t="s">
        <v>221</v>
      </c>
      <c r="K52" s="31" t="s">
        <v>40</v>
      </c>
      <c r="L52" s="31" t="s">
        <v>679</v>
      </c>
      <c r="N52" s="31" t="s">
        <v>680</v>
      </c>
    </row>
    <row r="53" spans="1:15" x14ac:dyDescent="0.2">
      <c r="A53" s="23" t="str">
        <f t="shared" si="4"/>
        <v>Haeussler K</v>
      </c>
      <c r="B53" s="11" t="str">
        <f t="shared" si="5"/>
        <v>II</v>
      </c>
      <c r="C53" s="23">
        <f t="shared" si="6"/>
        <v>36899.25</v>
      </c>
      <c r="D53" s="31" t="str">
        <f t="shared" si="7"/>
        <v>pg</v>
      </c>
      <c r="E53" s="123">
        <f>VLOOKUP(C53,'Active 1'!C$21:E$910,3,FALSE)</f>
        <v>-12574.596346740087</v>
      </c>
      <c r="G53" s="31">
        <v>12668</v>
      </c>
      <c r="H53" s="31">
        <v>0.18210000000000001</v>
      </c>
      <c r="I53" s="31">
        <v>36899.25</v>
      </c>
      <c r="J53" s="31" t="s">
        <v>674</v>
      </c>
      <c r="K53" s="31" t="s">
        <v>40</v>
      </c>
      <c r="L53" s="31" t="s">
        <v>690</v>
      </c>
      <c r="N53" s="31" t="s">
        <v>691</v>
      </c>
    </row>
    <row r="54" spans="1:15" x14ac:dyDescent="0.2">
      <c r="A54" s="23" t="str">
        <f t="shared" si="4"/>
        <v>Haeussler K</v>
      </c>
      <c r="B54" s="11" t="str">
        <f t="shared" si="5"/>
        <v>II</v>
      </c>
      <c r="C54" s="23">
        <f t="shared" si="6"/>
        <v>37253.275999999998</v>
      </c>
      <c r="D54" s="31" t="str">
        <f t="shared" si="7"/>
        <v>pg</v>
      </c>
      <c r="E54" s="123">
        <f>VLOOKUP(C54,'Active 1'!C$21:E$910,3,FALSE)</f>
        <v>-12214.59874248039</v>
      </c>
      <c r="G54" s="31">
        <v>13028</v>
      </c>
      <c r="H54" s="31">
        <v>0.17510000000000001</v>
      </c>
      <c r="I54" s="31">
        <v>37253.275999999998</v>
      </c>
      <c r="J54" s="31" t="s">
        <v>674</v>
      </c>
      <c r="K54" s="31" t="s">
        <v>40</v>
      </c>
      <c r="L54" s="31" t="s">
        <v>690</v>
      </c>
      <c r="N54" s="31" t="s">
        <v>691</v>
      </c>
    </row>
    <row r="55" spans="1:15" x14ac:dyDescent="0.2">
      <c r="A55" s="23" t="str">
        <f t="shared" si="4"/>
        <v>Hegedues Tibor</v>
      </c>
      <c r="B55" s="11" t="str">
        <f t="shared" si="5"/>
        <v>II</v>
      </c>
      <c r="C55" s="23">
        <f t="shared" si="6"/>
        <v>37547.334000000003</v>
      </c>
      <c r="D55" s="31" t="str">
        <f t="shared" si="7"/>
        <v>pg</v>
      </c>
      <c r="E55" s="123" t="e">
        <f>VLOOKUP(C55,'Active 1'!C$21:E$910,3,FALSE)</f>
        <v>#N/A</v>
      </c>
      <c r="G55" s="31">
        <v>13327</v>
      </c>
      <c r="H55" s="31">
        <v>0.189</v>
      </c>
      <c r="I55" s="31">
        <v>37547.334000000003</v>
      </c>
      <c r="J55" s="31" t="s">
        <v>674</v>
      </c>
      <c r="K55" s="31" t="s">
        <v>40</v>
      </c>
      <c r="L55" s="31" t="s">
        <v>679</v>
      </c>
      <c r="N55" s="31" t="s">
        <v>680</v>
      </c>
    </row>
    <row r="56" spans="1:15" x14ac:dyDescent="0.2">
      <c r="A56" s="23" t="str">
        <f t="shared" si="4"/>
        <v>Hegedues Tibor</v>
      </c>
      <c r="B56" s="11" t="str">
        <f t="shared" si="5"/>
        <v>II</v>
      </c>
      <c r="C56" s="23">
        <f t="shared" si="6"/>
        <v>37900.377999999997</v>
      </c>
      <c r="D56" s="31" t="str">
        <f t="shared" si="7"/>
        <v>pg</v>
      </c>
      <c r="E56" s="123" t="e">
        <f>VLOOKUP(C56,'Active 1'!C$21:E$910,3,FALSE)</f>
        <v>#N/A</v>
      </c>
      <c r="G56" s="31">
        <v>13686</v>
      </c>
      <c r="H56" s="31">
        <v>0.18340000000000001</v>
      </c>
      <c r="I56" s="31">
        <v>37900.377999999997</v>
      </c>
      <c r="J56" s="31" t="s">
        <v>674</v>
      </c>
      <c r="K56" s="31" t="s">
        <v>40</v>
      </c>
      <c r="L56" s="31" t="s">
        <v>679</v>
      </c>
      <c r="N56" s="31" t="s">
        <v>680</v>
      </c>
    </row>
    <row r="57" spans="1:15" x14ac:dyDescent="0.2">
      <c r="A57" s="23" t="str">
        <f t="shared" si="4"/>
        <v>Haeussler K</v>
      </c>
      <c r="B57" s="11" t="str">
        <f t="shared" si="5"/>
        <v>I</v>
      </c>
      <c r="C57" s="23">
        <f t="shared" si="6"/>
        <v>37933.313000000002</v>
      </c>
      <c r="D57" s="31" t="str">
        <f t="shared" si="7"/>
        <v>pg</v>
      </c>
      <c r="E57" s="123">
        <f>VLOOKUP(C57,'Active 1'!C$21:E$910,3,FALSE)</f>
        <v>-11523.091082568533</v>
      </c>
      <c r="G57" s="31">
        <v>13720</v>
      </c>
      <c r="H57" s="31">
        <v>0.17399999999999999</v>
      </c>
      <c r="I57" s="31">
        <v>37933.313000000002</v>
      </c>
      <c r="J57" s="31" t="s">
        <v>221</v>
      </c>
      <c r="K57" s="31" t="s">
        <v>40</v>
      </c>
      <c r="L57" s="31" t="s">
        <v>690</v>
      </c>
      <c r="N57" s="31" t="s">
        <v>691</v>
      </c>
    </row>
    <row r="58" spans="1:15" x14ac:dyDescent="0.2">
      <c r="A58" s="23" t="str">
        <f t="shared" si="4"/>
        <v>Haeussler K</v>
      </c>
      <c r="B58" s="11" t="str">
        <f t="shared" si="5"/>
        <v>II</v>
      </c>
      <c r="C58" s="23">
        <f t="shared" si="6"/>
        <v>38255.421999999999</v>
      </c>
      <c r="D58" s="31" t="str">
        <f t="shared" si="7"/>
        <v>pg</v>
      </c>
      <c r="E58" s="123">
        <f>VLOOKUP(C58,'Active 1'!C$21:E$910,3,FALSE)</f>
        <v>-11195.548844680678</v>
      </c>
      <c r="G58" s="31">
        <v>14047</v>
      </c>
      <c r="H58" s="31">
        <v>0.21099999999999999</v>
      </c>
      <c r="I58" s="31">
        <v>38255.421999999999</v>
      </c>
      <c r="J58" s="31" t="s">
        <v>674</v>
      </c>
      <c r="K58" s="31" t="s">
        <v>40</v>
      </c>
      <c r="L58" s="31" t="s">
        <v>690</v>
      </c>
      <c r="N58" s="31" t="s">
        <v>691</v>
      </c>
    </row>
    <row r="59" spans="1:15" x14ac:dyDescent="0.2">
      <c r="A59" s="23" t="str">
        <f t="shared" si="4"/>
        <v>Hegedues Tibor</v>
      </c>
      <c r="B59" s="11" t="str">
        <f t="shared" si="5"/>
        <v>I</v>
      </c>
      <c r="C59" s="23">
        <f t="shared" si="6"/>
        <v>38287.355000000003</v>
      </c>
      <c r="D59" s="31" t="str">
        <f t="shared" si="7"/>
        <v>pg</v>
      </c>
      <c r="E59" s="123">
        <f>VLOOKUP(C59,'Active 1'!C$21:E$910,3,FALSE)</f>
        <v>-11163.077208425637</v>
      </c>
      <c r="G59" s="31">
        <v>14080</v>
      </c>
      <c r="H59" s="31">
        <v>0.183</v>
      </c>
      <c r="I59" s="31">
        <v>38287.355000000003</v>
      </c>
      <c r="J59" s="31" t="s">
        <v>221</v>
      </c>
      <c r="K59" s="31" t="s">
        <v>40</v>
      </c>
      <c r="L59" s="31" t="s">
        <v>679</v>
      </c>
      <c r="N59" s="31" t="s">
        <v>680</v>
      </c>
    </row>
    <row r="60" spans="1:15" x14ac:dyDescent="0.2">
      <c r="A60" s="23" t="str">
        <f t="shared" si="4"/>
        <v>Haeussler K</v>
      </c>
      <c r="B60" s="11" t="str">
        <f t="shared" si="5"/>
        <v>I</v>
      </c>
      <c r="C60" s="23">
        <f t="shared" si="6"/>
        <v>38288.341</v>
      </c>
      <c r="D60" s="31" t="str">
        <f t="shared" si="7"/>
        <v>pg</v>
      </c>
      <c r="E60" s="123">
        <f>VLOOKUP(C60,'Active 1'!C$21:E$910,3,FALSE)</f>
        <v>-11162.07457687372</v>
      </c>
      <c r="G60" s="31">
        <v>14081</v>
      </c>
      <c r="H60" s="31">
        <v>0.18559999999999999</v>
      </c>
      <c r="I60" s="31">
        <v>38288.341</v>
      </c>
      <c r="J60" s="31" t="s">
        <v>221</v>
      </c>
      <c r="K60" s="31" t="s">
        <v>40</v>
      </c>
      <c r="L60" s="31" t="s">
        <v>690</v>
      </c>
      <c r="N60" s="31" t="s">
        <v>691</v>
      </c>
    </row>
    <row r="61" spans="1:15" x14ac:dyDescent="0.2">
      <c r="A61" s="23" t="str">
        <f t="shared" si="4"/>
        <v>Vetesnik M</v>
      </c>
      <c r="B61" s="11" t="str">
        <f t="shared" si="5"/>
        <v>I</v>
      </c>
      <c r="C61" s="23">
        <f t="shared" si="6"/>
        <v>38994.440499999997</v>
      </c>
      <c r="D61" s="31" t="str">
        <f t="shared" si="7"/>
        <v>pe</v>
      </c>
      <c r="E61" s="123">
        <f>VLOOKUP(C61,'Active 1'!C$21:E$910,3,FALSE)</f>
        <v>-10444.06480253802</v>
      </c>
      <c r="G61" s="31">
        <v>14799</v>
      </c>
      <c r="H61" s="31">
        <v>0.18590000000000001</v>
      </c>
      <c r="I61" s="31">
        <v>38994.440499999997</v>
      </c>
      <c r="J61" s="31" t="s">
        <v>221</v>
      </c>
      <c r="K61" s="31" t="s">
        <v>160</v>
      </c>
      <c r="L61" s="31" t="s">
        <v>692</v>
      </c>
      <c r="N61" s="31" t="s">
        <v>689</v>
      </c>
    </row>
    <row r="62" spans="1:15" x14ac:dyDescent="0.2">
      <c r="A62" s="23" t="str">
        <f t="shared" si="4"/>
        <v>Vetesnik M</v>
      </c>
      <c r="B62" s="11" t="str">
        <f t="shared" si="5"/>
        <v>II</v>
      </c>
      <c r="C62" s="23">
        <f t="shared" si="6"/>
        <v>39027.385900000001</v>
      </c>
      <c r="D62" s="31" t="str">
        <f t="shared" si="7"/>
        <v>pe</v>
      </c>
      <c r="E62" s="123">
        <f>VLOOKUP(C62,'Active 1'!C$21:E$910,3,FALSE)</f>
        <v>-10410.563689423789</v>
      </c>
      <c r="G62" s="31">
        <v>14832</v>
      </c>
      <c r="H62" s="31">
        <v>0.18629999999999999</v>
      </c>
      <c r="I62" s="31">
        <v>39027.385900000001</v>
      </c>
      <c r="J62" s="31" t="s">
        <v>674</v>
      </c>
      <c r="K62" s="31" t="s">
        <v>160</v>
      </c>
      <c r="L62" s="31" t="s">
        <v>692</v>
      </c>
      <c r="N62" s="31" t="s">
        <v>689</v>
      </c>
    </row>
    <row r="63" spans="1:15" x14ac:dyDescent="0.2">
      <c r="A63" s="23" t="str">
        <f t="shared" si="4"/>
        <v>Vetesnik M</v>
      </c>
      <c r="B63" s="11" t="str">
        <f t="shared" si="5"/>
        <v>I</v>
      </c>
      <c r="C63" s="23">
        <f t="shared" si="6"/>
        <v>39067.214200000002</v>
      </c>
      <c r="D63" s="31" t="str">
        <f t="shared" si="7"/>
        <v>pe</v>
      </c>
      <c r="E63" s="123">
        <f>VLOOKUP(C63,'Active 1'!C$21:E$910,3,FALSE)</f>
        <v>-10370.063577619185</v>
      </c>
      <c r="G63" s="31">
        <v>14873</v>
      </c>
      <c r="H63" s="31">
        <v>0.1862</v>
      </c>
      <c r="I63" s="31">
        <v>39067.214200000002</v>
      </c>
      <c r="J63" s="31" t="s">
        <v>221</v>
      </c>
      <c r="K63" s="31" t="s">
        <v>160</v>
      </c>
      <c r="L63" s="31" t="s">
        <v>692</v>
      </c>
      <c r="N63" s="31" t="s">
        <v>689</v>
      </c>
    </row>
    <row r="64" spans="1:15" x14ac:dyDescent="0.2">
      <c r="A64" s="23" t="str">
        <f t="shared" si="4"/>
        <v>Hegedues Tibor</v>
      </c>
      <c r="B64" s="11" t="str">
        <f t="shared" si="5"/>
        <v>I</v>
      </c>
      <c r="C64" s="23">
        <f t="shared" si="6"/>
        <v>39356.332999999999</v>
      </c>
      <c r="D64" s="31" t="str">
        <f t="shared" si="7"/>
        <v>pg</v>
      </c>
      <c r="E64" s="123">
        <f>VLOOKUP(C64,'Active 1'!C$21:E$910,3,FALSE)</f>
        <v>-10076.068008518503</v>
      </c>
      <c r="G64" s="31">
        <v>15167</v>
      </c>
      <c r="H64" s="31">
        <v>0.17799999999999999</v>
      </c>
      <c r="I64" s="31">
        <v>39356.332999999999</v>
      </c>
      <c r="J64" s="31" t="s">
        <v>221</v>
      </c>
      <c r="K64" s="31" t="s">
        <v>40</v>
      </c>
      <c r="L64" s="31" t="s">
        <v>679</v>
      </c>
      <c r="N64" s="31" t="s">
        <v>680</v>
      </c>
    </row>
    <row r="65" spans="1:15" x14ac:dyDescent="0.2">
      <c r="A65" s="23" t="str">
        <f t="shared" si="4"/>
        <v>Hegedues Tibor</v>
      </c>
      <c r="B65" s="11" t="str">
        <f t="shared" si="5"/>
        <v>II</v>
      </c>
      <c r="C65" s="23">
        <f t="shared" si="6"/>
        <v>40808.375999999997</v>
      </c>
      <c r="D65" s="31" t="str">
        <f t="shared" si="7"/>
        <v>pg</v>
      </c>
      <c r="E65" s="123" t="e">
        <f>VLOOKUP(C65,'Active 1'!C$21:E$910,3,FALSE)</f>
        <v>#N/A</v>
      </c>
      <c r="G65" s="31">
        <v>16643</v>
      </c>
      <c r="H65" s="31">
        <v>0.19370000000000001</v>
      </c>
      <c r="I65" s="31">
        <v>40808.375999999997</v>
      </c>
      <c r="J65" s="31" t="s">
        <v>674</v>
      </c>
      <c r="K65" s="31" t="s">
        <v>40</v>
      </c>
      <c r="L65" s="31" t="s">
        <v>679</v>
      </c>
      <c r="N65" s="31" t="s">
        <v>680</v>
      </c>
    </row>
    <row r="66" spans="1:15" x14ac:dyDescent="0.2">
      <c r="A66" s="23" t="str">
        <f t="shared" si="4"/>
        <v>Hegedues Tibor</v>
      </c>
      <c r="B66" s="11" t="str">
        <f t="shared" si="5"/>
        <v>II</v>
      </c>
      <c r="C66" s="23">
        <f t="shared" si="6"/>
        <v>41513.493999999999</v>
      </c>
      <c r="D66" s="31" t="str">
        <f t="shared" si="7"/>
        <v>pg</v>
      </c>
      <c r="E66" s="123" t="e">
        <f>VLOOKUP(C66,'Active 1'!C$21:E$910,3,FALSE)</f>
        <v>#N/A</v>
      </c>
      <c r="G66" s="31">
        <v>17360</v>
      </c>
      <c r="H66" s="31">
        <v>0.19600000000000001</v>
      </c>
      <c r="I66" s="31">
        <v>41513.493999999999</v>
      </c>
      <c r="J66" s="31" t="s">
        <v>674</v>
      </c>
      <c r="K66" s="31" t="s">
        <v>40</v>
      </c>
      <c r="L66" s="31" t="s">
        <v>679</v>
      </c>
      <c r="N66" s="31" t="s">
        <v>680</v>
      </c>
    </row>
    <row r="67" spans="1:15" x14ac:dyDescent="0.2">
      <c r="A67" s="23" t="str">
        <f t="shared" si="4"/>
        <v>Hegedues Tibor</v>
      </c>
      <c r="B67" s="11" t="str">
        <f t="shared" si="5"/>
        <v>I</v>
      </c>
      <c r="C67" s="23">
        <f t="shared" si="6"/>
        <v>42253.485999999997</v>
      </c>
      <c r="D67" s="31" t="str">
        <f t="shared" si="7"/>
        <v>pg</v>
      </c>
      <c r="E67" s="123" t="e">
        <f>VLOOKUP(C67,'Active 1'!C$21:E$910,3,FALSE)</f>
        <v>#N/A</v>
      </c>
      <c r="G67" s="31">
        <v>18113</v>
      </c>
      <c r="H67" s="31">
        <v>0.161</v>
      </c>
      <c r="I67" s="31">
        <v>42253.485999999997</v>
      </c>
      <c r="J67" s="31" t="s">
        <v>221</v>
      </c>
      <c r="K67" s="31" t="s">
        <v>40</v>
      </c>
      <c r="L67" s="31" t="s">
        <v>679</v>
      </c>
      <c r="N67" s="31" t="s">
        <v>680</v>
      </c>
    </row>
    <row r="68" spans="1:15" x14ac:dyDescent="0.2">
      <c r="A68" s="23" t="str">
        <f t="shared" si="4"/>
        <v>Hegedues Tibor</v>
      </c>
      <c r="B68" s="11" t="str">
        <f t="shared" si="5"/>
        <v>II</v>
      </c>
      <c r="C68" s="23">
        <f t="shared" si="6"/>
        <v>42362.161999999997</v>
      </c>
      <c r="D68" s="31" t="str">
        <f t="shared" si="7"/>
        <v>pg</v>
      </c>
      <c r="E68" s="123" t="e">
        <f>VLOOKUP(C68,'Active 1'!C$21:E$910,3,FALSE)</f>
        <v>#N/A</v>
      </c>
      <c r="G68" s="31">
        <v>18223</v>
      </c>
      <c r="H68" s="31">
        <v>0.16819999999999999</v>
      </c>
      <c r="I68" s="31">
        <v>42362.161999999997</v>
      </c>
      <c r="J68" s="31" t="s">
        <v>674</v>
      </c>
      <c r="K68" s="31" t="s">
        <v>40</v>
      </c>
      <c r="L68" s="31" t="s">
        <v>679</v>
      </c>
      <c r="N68" s="31" t="s">
        <v>680</v>
      </c>
    </row>
    <row r="69" spans="1:15" x14ac:dyDescent="0.2">
      <c r="A69" s="23" t="str">
        <f t="shared" si="4"/>
        <v>Diethelm Roger</v>
      </c>
      <c r="B69" s="11" t="str">
        <f t="shared" si="5"/>
        <v>I</v>
      </c>
      <c r="C69" s="23">
        <f t="shared" si="6"/>
        <v>42905.455999999998</v>
      </c>
      <c r="D69" s="31" t="str">
        <f t="shared" si="7"/>
        <v>vis</v>
      </c>
      <c r="E69" s="123">
        <f>VLOOKUP(C69,'Active 1'!C$21:E$910,3,FALSE)</f>
        <v>-6467.0794674989238</v>
      </c>
      <c r="G69" s="31">
        <v>18776</v>
      </c>
      <c r="H69" s="31">
        <v>0.1202</v>
      </c>
      <c r="I69" s="31">
        <v>42905.455999999998</v>
      </c>
      <c r="J69" s="31" t="s">
        <v>221</v>
      </c>
      <c r="K69" s="31" t="s">
        <v>207</v>
      </c>
      <c r="L69" s="31" t="s">
        <v>693</v>
      </c>
      <c r="N69" s="31" t="s">
        <v>694</v>
      </c>
    </row>
    <row r="70" spans="1:15" x14ac:dyDescent="0.2">
      <c r="A70" s="23" t="str">
        <f t="shared" si="4"/>
        <v>Hegedues Tibor</v>
      </c>
      <c r="B70" s="11" t="str">
        <f t="shared" si="5"/>
        <v>I</v>
      </c>
      <c r="C70" s="23">
        <f t="shared" si="6"/>
        <v>44455.38</v>
      </c>
      <c r="D70" s="31" t="str">
        <f t="shared" si="7"/>
        <v>pg</v>
      </c>
      <c r="E70" s="123" t="e">
        <f>VLOOKUP(C70,'Active 1'!C$21:E$910,3,FALSE)</f>
        <v>#N/A</v>
      </c>
      <c r="G70" s="31">
        <v>20352</v>
      </c>
      <c r="H70" s="31">
        <v>0.16639999999999999</v>
      </c>
      <c r="I70" s="31">
        <v>44455.38</v>
      </c>
      <c r="J70" s="31" t="s">
        <v>221</v>
      </c>
      <c r="K70" s="31" t="s">
        <v>40</v>
      </c>
      <c r="L70" s="31" t="s">
        <v>679</v>
      </c>
      <c r="N70" s="31" t="s">
        <v>680</v>
      </c>
    </row>
    <row r="71" spans="1:15" x14ac:dyDescent="0.2">
      <c r="A71" s="23" t="str">
        <f t="shared" si="4"/>
        <v>Hegedues Tibor</v>
      </c>
      <c r="B71" s="11" t="str">
        <f t="shared" si="5"/>
        <v>II</v>
      </c>
      <c r="C71" s="23">
        <f t="shared" si="6"/>
        <v>45198.368000000002</v>
      </c>
      <c r="D71" s="31" t="str">
        <f t="shared" si="7"/>
        <v>pg</v>
      </c>
      <c r="E71" s="123" t="e">
        <f>VLOOKUP(C71,'Active 1'!C$21:E$910,3,FALSE)</f>
        <v>#N/A</v>
      </c>
      <c r="G71" s="31">
        <v>21107</v>
      </c>
      <c r="H71" s="31">
        <v>0.17649999999999999</v>
      </c>
      <c r="I71" s="31">
        <v>45198.368000000002</v>
      </c>
      <c r="J71" s="31" t="s">
        <v>674</v>
      </c>
      <c r="K71" s="31" t="s">
        <v>40</v>
      </c>
      <c r="L71" s="31" t="s">
        <v>679</v>
      </c>
      <c r="N71" s="31" t="s">
        <v>680</v>
      </c>
    </row>
    <row r="72" spans="1:15" x14ac:dyDescent="0.2">
      <c r="A72" s="23" t="str">
        <f t="shared" si="4"/>
        <v>Hegedues Tibor</v>
      </c>
      <c r="B72" s="11" t="str">
        <f t="shared" si="5"/>
        <v>II</v>
      </c>
      <c r="C72" s="23">
        <f t="shared" si="6"/>
        <v>45551.392999999996</v>
      </c>
      <c r="D72" s="31" t="str">
        <f t="shared" si="7"/>
        <v>pg</v>
      </c>
      <c r="E72" s="123" t="e">
        <f>VLOOKUP(C72,'Active 1'!C$21:E$910,3,FALSE)</f>
        <v>#N/A</v>
      </c>
      <c r="G72" s="31">
        <v>21466</v>
      </c>
      <c r="H72" s="31">
        <v>0.15190000000000001</v>
      </c>
      <c r="I72" s="31">
        <v>45551.392999999996</v>
      </c>
      <c r="J72" s="31" t="s">
        <v>674</v>
      </c>
      <c r="K72" s="31" t="s">
        <v>40</v>
      </c>
      <c r="L72" s="31" t="s">
        <v>679</v>
      </c>
      <c r="N72" s="31" t="s">
        <v>680</v>
      </c>
    </row>
    <row r="73" spans="1:15" x14ac:dyDescent="0.2">
      <c r="A73" s="23" t="str">
        <f t="shared" si="4"/>
        <v>Hegedues Tibor</v>
      </c>
      <c r="B73" s="11" t="str">
        <f t="shared" si="5"/>
        <v>I</v>
      </c>
      <c r="C73" s="23">
        <f t="shared" si="6"/>
        <v>45582.357000000004</v>
      </c>
      <c r="D73" s="31" t="str">
        <f t="shared" si="7"/>
        <v>pg</v>
      </c>
      <c r="E73" s="123" t="e">
        <f>VLOOKUP(C73,'Active 1'!C$21:E$910,3,FALSE)</f>
        <v>#N/A</v>
      </c>
      <c r="G73" s="31">
        <v>21498</v>
      </c>
      <c r="H73" s="31">
        <v>0.1384</v>
      </c>
      <c r="I73" s="31">
        <v>45582.357000000004</v>
      </c>
      <c r="J73" s="31" t="s">
        <v>221</v>
      </c>
      <c r="K73" s="31" t="s">
        <v>40</v>
      </c>
      <c r="L73" s="31" t="s">
        <v>679</v>
      </c>
      <c r="N73" s="31" t="s">
        <v>680</v>
      </c>
    </row>
    <row r="74" spans="1:15" x14ac:dyDescent="0.2">
      <c r="A74" s="23" t="str">
        <f t="shared" si="4"/>
        <v>Hegedues Tibor</v>
      </c>
      <c r="B74" s="11" t="str">
        <f t="shared" si="5"/>
        <v>I</v>
      </c>
      <c r="C74" s="23">
        <f t="shared" si="6"/>
        <v>47360.388500000001</v>
      </c>
      <c r="D74" s="31" t="str">
        <f t="shared" si="7"/>
        <v>pe</v>
      </c>
      <c r="E74" s="123">
        <f>VLOOKUP(C74,'Active 1'!C$21:E$910,3,FALSE)</f>
        <v>-1937.0025038333329</v>
      </c>
      <c r="G74" s="31">
        <v>23306</v>
      </c>
      <c r="H74" s="31">
        <v>0.13750000000000001</v>
      </c>
      <c r="I74" s="31">
        <v>47360.388500000001</v>
      </c>
      <c r="J74" s="31" t="s">
        <v>221</v>
      </c>
      <c r="K74" s="31" t="s">
        <v>160</v>
      </c>
      <c r="L74" s="31" t="s">
        <v>679</v>
      </c>
      <c r="N74" s="31" t="s">
        <v>680</v>
      </c>
    </row>
    <row r="75" spans="1:15" x14ac:dyDescent="0.2">
      <c r="A75" s="23" t="str">
        <f t="shared" ref="A75:A106" si="8">L75</f>
        <v>Hegedues Tibor</v>
      </c>
      <c r="B75" s="11" t="str">
        <f t="shared" ref="B75:B106" si="9">IF(J75="s","II","I")</f>
        <v>II</v>
      </c>
      <c r="C75" s="23">
        <f t="shared" ref="C75:C106" si="10">I75</f>
        <v>47385.464200000002</v>
      </c>
      <c r="D75" s="31" t="str">
        <f t="shared" ref="D75:D106" si="11">K75</f>
        <v>pe</v>
      </c>
      <c r="E75" s="123">
        <f>VLOOKUP(C75,'Active 1'!C$21:E$910,3,FALSE)</f>
        <v>-1911.5038344555601</v>
      </c>
      <c r="G75" s="31">
        <v>23331</v>
      </c>
      <c r="H75" s="31">
        <v>0.13550000000000001</v>
      </c>
      <c r="I75" s="31">
        <v>47385.464200000002</v>
      </c>
      <c r="J75" s="31" t="s">
        <v>674</v>
      </c>
      <c r="K75" s="31" t="s">
        <v>160</v>
      </c>
      <c r="L75" s="31" t="s">
        <v>679</v>
      </c>
      <c r="N75" s="31" t="s">
        <v>680</v>
      </c>
    </row>
    <row r="76" spans="1:15" x14ac:dyDescent="0.2">
      <c r="A76" s="23" t="str">
        <f t="shared" si="8"/>
        <v>Hegedues Tibor</v>
      </c>
      <c r="B76" s="11" t="str">
        <f t="shared" si="9"/>
        <v>II</v>
      </c>
      <c r="C76" s="23">
        <f t="shared" si="10"/>
        <v>47386.448700000001</v>
      </c>
      <c r="D76" s="31" t="str">
        <f t="shared" si="11"/>
        <v>pe</v>
      </c>
      <c r="E76" s="123">
        <f>VLOOKUP(C76,'Active 1'!C$21:E$910,3,FALSE)</f>
        <v>-1910.502728205191</v>
      </c>
      <c r="G76" s="31">
        <v>23332</v>
      </c>
      <c r="H76" s="31">
        <v>0.1366</v>
      </c>
      <c r="I76" s="31">
        <v>47386.448700000001</v>
      </c>
      <c r="J76" s="31" t="s">
        <v>674</v>
      </c>
      <c r="K76" s="31" t="s">
        <v>160</v>
      </c>
      <c r="L76" s="31" t="s">
        <v>679</v>
      </c>
      <c r="N76" s="31" t="s">
        <v>680</v>
      </c>
    </row>
    <row r="77" spans="1:15" x14ac:dyDescent="0.2">
      <c r="A77" s="23" t="str">
        <f t="shared" si="8"/>
        <v>Hegedues Tibor</v>
      </c>
      <c r="B77" s="11" t="str">
        <f t="shared" si="9"/>
        <v>II</v>
      </c>
      <c r="C77" s="23">
        <f t="shared" si="10"/>
        <v>47388.419000000002</v>
      </c>
      <c r="D77" s="31" t="str">
        <f t="shared" si="11"/>
        <v>pe</v>
      </c>
      <c r="E77" s="123">
        <f>VLOOKUP(C77,'Active 1'!C$21:E$910,3,FALSE)</f>
        <v>-1908.4991937764394</v>
      </c>
      <c r="G77" s="31">
        <v>23334</v>
      </c>
      <c r="H77" s="31">
        <v>0.1401</v>
      </c>
      <c r="I77" s="31">
        <v>47388.419000000002</v>
      </c>
      <c r="J77" s="31" t="s">
        <v>674</v>
      </c>
      <c r="K77" s="31" t="s">
        <v>160</v>
      </c>
      <c r="L77" s="31" t="s">
        <v>679</v>
      </c>
      <c r="N77" s="31" t="s">
        <v>680</v>
      </c>
    </row>
    <row r="78" spans="1:15" x14ac:dyDescent="0.2">
      <c r="A78" s="23" t="str">
        <f t="shared" si="8"/>
        <v>Peter H</v>
      </c>
      <c r="B78" s="11" t="str">
        <f t="shared" si="9"/>
        <v>II</v>
      </c>
      <c r="C78" s="23">
        <f t="shared" si="10"/>
        <v>47452.338000000003</v>
      </c>
      <c r="D78" s="31" t="str">
        <f t="shared" si="11"/>
        <v>vis</v>
      </c>
      <c r="E78" s="123">
        <f>VLOOKUP(C78,'Active 1'!C$21:E$910,3,FALSE)</f>
        <v>-1843.5020272782831</v>
      </c>
      <c r="G78" s="31">
        <v>23399</v>
      </c>
      <c r="H78" s="31">
        <v>0.13639999999999999</v>
      </c>
      <c r="I78" s="31">
        <v>47452.338000000003</v>
      </c>
      <c r="J78" s="31" t="s">
        <v>674</v>
      </c>
      <c r="K78" s="31" t="s">
        <v>207</v>
      </c>
      <c r="L78" s="31" t="s">
        <v>45</v>
      </c>
      <c r="O78" s="31" t="s">
        <v>695</v>
      </c>
    </row>
    <row r="79" spans="1:15" x14ac:dyDescent="0.2">
      <c r="A79" s="23" t="str">
        <f t="shared" si="8"/>
        <v>Peter H</v>
      </c>
      <c r="B79" s="11" t="str">
        <f t="shared" si="9"/>
        <v>II</v>
      </c>
      <c r="C79" s="23">
        <f t="shared" si="10"/>
        <v>47456.281999999999</v>
      </c>
      <c r="D79" s="31" t="str">
        <f t="shared" si="11"/>
        <v>vis</v>
      </c>
      <c r="E79" s="123">
        <f>VLOOKUP(C79,'Active 1'!C$21:E$910,3,FALSE)</f>
        <v>-1839.4915010706068</v>
      </c>
      <c r="G79" s="31">
        <v>23403</v>
      </c>
      <c r="H79" s="31">
        <v>0.1467</v>
      </c>
      <c r="I79" s="31">
        <v>47456.281999999999</v>
      </c>
      <c r="J79" s="31" t="s">
        <v>674</v>
      </c>
      <c r="K79" s="31" t="s">
        <v>207</v>
      </c>
      <c r="L79" s="31" t="s">
        <v>45</v>
      </c>
      <c r="O79" s="31" t="s">
        <v>695</v>
      </c>
    </row>
    <row r="80" spans="1:15" x14ac:dyDescent="0.2">
      <c r="A80" s="23" t="str">
        <f t="shared" si="8"/>
        <v>Agerer Franz</v>
      </c>
      <c r="B80" s="11" t="str">
        <f t="shared" si="9"/>
        <v>I</v>
      </c>
      <c r="C80" s="23">
        <f t="shared" si="10"/>
        <v>47770.470699999998</v>
      </c>
      <c r="D80" s="31" t="str">
        <f t="shared" si="11"/>
        <v>B</v>
      </c>
      <c r="E80" s="123">
        <f>VLOOKUP(C80,'Active 1'!C$21:E$910,3,FALSE)</f>
        <v>-1520.0031604248097</v>
      </c>
      <c r="G80" s="31">
        <v>23723</v>
      </c>
      <c r="H80" s="31">
        <v>0.13139999999999999</v>
      </c>
      <c r="I80" s="31">
        <v>47770.470699999998</v>
      </c>
      <c r="J80" s="31" t="s">
        <v>221</v>
      </c>
      <c r="K80" s="31" t="s">
        <v>43</v>
      </c>
      <c r="L80" s="31" t="s">
        <v>696</v>
      </c>
      <c r="N80" s="31" t="s">
        <v>697</v>
      </c>
    </row>
    <row r="81" spans="1:15" x14ac:dyDescent="0.2">
      <c r="A81" s="23" t="str">
        <f t="shared" si="8"/>
        <v>Agerer Franz</v>
      </c>
      <c r="B81" s="11" t="str">
        <f t="shared" si="9"/>
        <v>I</v>
      </c>
      <c r="C81" s="23">
        <f t="shared" si="10"/>
        <v>47770.477500000001</v>
      </c>
      <c r="D81" s="31" t="str">
        <f t="shared" si="11"/>
        <v>V</v>
      </c>
      <c r="E81" s="123">
        <f>VLOOKUP(C81,'Active 1'!C$21:E$910,3,FALSE)</f>
        <v>-1519.9962457244487</v>
      </c>
      <c r="G81" s="31">
        <v>23723</v>
      </c>
      <c r="H81" s="31">
        <v>0.13819999999999999</v>
      </c>
      <c r="I81" s="31">
        <v>47770.477500000001</v>
      </c>
      <c r="J81" s="31" t="s">
        <v>221</v>
      </c>
      <c r="K81" s="31" t="s">
        <v>149</v>
      </c>
      <c r="L81" s="31" t="s">
        <v>696</v>
      </c>
      <c r="N81" s="31" t="s">
        <v>697</v>
      </c>
    </row>
    <row r="82" spans="1:15" x14ac:dyDescent="0.2">
      <c r="A82" s="23" t="str">
        <f t="shared" si="8"/>
        <v>Peter H</v>
      </c>
      <c r="B82" s="11" t="str">
        <f t="shared" si="9"/>
        <v>I</v>
      </c>
      <c r="C82" s="23">
        <f t="shared" si="10"/>
        <v>47778.353999999999</v>
      </c>
      <c r="D82" s="31" t="str">
        <f t="shared" si="11"/>
        <v>vis</v>
      </c>
      <c r="E82" s="123">
        <f>VLOOKUP(C82,'Active 1'!C$21:E$910,3,FALSE)</f>
        <v>-1511.9868872876361</v>
      </c>
      <c r="G82" s="31">
        <v>23731</v>
      </c>
      <c r="H82" s="31">
        <v>0.14729999999999999</v>
      </c>
      <c r="I82" s="31">
        <v>47778.353999999999</v>
      </c>
      <c r="J82" s="31" t="s">
        <v>221</v>
      </c>
      <c r="K82" s="31" t="s">
        <v>207</v>
      </c>
      <c r="L82" s="31" t="s">
        <v>45</v>
      </c>
      <c r="O82" s="31" t="s">
        <v>698</v>
      </c>
    </row>
    <row r="83" spans="1:15" x14ac:dyDescent="0.2">
      <c r="A83" s="23" t="str">
        <f t="shared" si="8"/>
        <v>Peter H</v>
      </c>
      <c r="B83" s="11" t="str">
        <f t="shared" si="9"/>
        <v>II</v>
      </c>
      <c r="C83" s="23">
        <f t="shared" si="10"/>
        <v>47805.411</v>
      </c>
      <c r="D83" s="31" t="str">
        <f t="shared" si="11"/>
        <v>vis</v>
      </c>
      <c r="E83" s="123">
        <f>VLOOKUP(C83,'Active 1'!C$21:E$910,3,FALSE)</f>
        <v>-1484.4734979364164</v>
      </c>
      <c r="G83" s="31">
        <v>23758</v>
      </c>
      <c r="H83" s="31">
        <v>0.15989999999999999</v>
      </c>
      <c r="I83" s="31">
        <v>47805.411</v>
      </c>
      <c r="J83" s="31" t="s">
        <v>674</v>
      </c>
      <c r="K83" s="31" t="s">
        <v>207</v>
      </c>
      <c r="L83" s="31" t="s">
        <v>45</v>
      </c>
      <c r="O83" s="31" t="s">
        <v>699</v>
      </c>
    </row>
    <row r="84" spans="1:15" x14ac:dyDescent="0.2">
      <c r="A84" s="23" t="str">
        <f t="shared" si="8"/>
        <v>Peter H</v>
      </c>
      <c r="B84" s="11" t="str">
        <f t="shared" si="9"/>
        <v>I</v>
      </c>
      <c r="C84" s="23">
        <f t="shared" si="10"/>
        <v>47838.330999999998</v>
      </c>
      <c r="D84" s="31" t="str">
        <f t="shared" si="11"/>
        <v>vis</v>
      </c>
      <c r="E84" s="123">
        <f>VLOOKUP(C84,'Active 1'!C$21:E$910,3,FALSE)</f>
        <v>-1450.9982132617636</v>
      </c>
      <c r="G84" s="31">
        <v>23792</v>
      </c>
      <c r="H84" s="31">
        <v>0.13539999999999999</v>
      </c>
      <c r="I84" s="31">
        <v>47838.330999999998</v>
      </c>
      <c r="J84" s="31" t="s">
        <v>221</v>
      </c>
      <c r="K84" s="31" t="s">
        <v>207</v>
      </c>
      <c r="L84" s="31" t="s">
        <v>45</v>
      </c>
      <c r="O84" s="31" t="s">
        <v>699</v>
      </c>
    </row>
    <row r="85" spans="1:15" x14ac:dyDescent="0.2">
      <c r="A85" s="23" t="str">
        <f t="shared" si="8"/>
        <v>Peter H</v>
      </c>
      <c r="B85" s="11" t="str">
        <f t="shared" si="9"/>
        <v>I</v>
      </c>
      <c r="C85" s="23">
        <f t="shared" si="10"/>
        <v>48069.447999999997</v>
      </c>
      <c r="D85" s="31" t="str">
        <f t="shared" si="11"/>
        <v>vis</v>
      </c>
      <c r="E85" s="123">
        <f>VLOOKUP(C85,'Active 1'!C$21:E$910,3,FALSE)</f>
        <v>-1215.9828011064744</v>
      </c>
      <c r="G85" s="31">
        <v>24027</v>
      </c>
      <c r="H85" s="31">
        <v>0.14749999999999999</v>
      </c>
      <c r="I85" s="31">
        <v>48069.447999999997</v>
      </c>
      <c r="J85" s="31" t="s">
        <v>221</v>
      </c>
      <c r="K85" s="31" t="s">
        <v>207</v>
      </c>
      <c r="L85" s="31" t="s">
        <v>45</v>
      </c>
      <c r="O85" s="31" t="s">
        <v>702</v>
      </c>
    </row>
    <row r="86" spans="1:15" x14ac:dyDescent="0.2">
      <c r="A86" s="23" t="str">
        <f t="shared" si="8"/>
        <v>Peter H</v>
      </c>
      <c r="B86" s="11" t="str">
        <f t="shared" si="9"/>
        <v>I</v>
      </c>
      <c r="C86" s="23">
        <f t="shared" si="10"/>
        <v>48132.381000000001</v>
      </c>
      <c r="D86" s="31" t="str">
        <f t="shared" si="11"/>
        <v>vis</v>
      </c>
      <c r="E86" s="123">
        <f>VLOOKUP(C86,'Active 1'!C$21:E$910,3,FALSE)</f>
        <v>-1151.9882661602351</v>
      </c>
      <c r="G86" s="31">
        <v>24091</v>
      </c>
      <c r="H86" s="31">
        <v>0.14130000000000001</v>
      </c>
      <c r="I86" s="31">
        <v>48132.381000000001</v>
      </c>
      <c r="J86" s="31" t="s">
        <v>221</v>
      </c>
      <c r="K86" s="31" t="s">
        <v>207</v>
      </c>
      <c r="L86" s="31" t="s">
        <v>45</v>
      </c>
      <c r="O86" s="31" t="s">
        <v>703</v>
      </c>
    </row>
    <row r="87" spans="1:15" x14ac:dyDescent="0.2">
      <c r="A87" s="23" t="str">
        <f t="shared" si="8"/>
        <v>Peter H</v>
      </c>
      <c r="B87" s="11" t="str">
        <f t="shared" si="9"/>
        <v>II</v>
      </c>
      <c r="C87" s="23">
        <f t="shared" si="10"/>
        <v>48163.364000000001</v>
      </c>
      <c r="D87" s="31" t="str">
        <f t="shared" si="11"/>
        <v>vis</v>
      </c>
      <c r="E87" s="123">
        <f>VLOOKUP(C87,'Active 1'!C$21:E$910,3,FALSE)</f>
        <v>-1120.4826542199303</v>
      </c>
      <c r="G87" s="31">
        <v>24122</v>
      </c>
      <c r="H87" s="31">
        <v>0.1462</v>
      </c>
      <c r="I87" s="31">
        <v>48163.364000000001</v>
      </c>
      <c r="J87" s="31" t="s">
        <v>674</v>
      </c>
      <c r="K87" s="31" t="s">
        <v>207</v>
      </c>
      <c r="L87" s="31" t="s">
        <v>45</v>
      </c>
      <c r="O87" s="31" t="s">
        <v>703</v>
      </c>
    </row>
    <row r="88" spans="1:15" x14ac:dyDescent="0.2">
      <c r="A88" s="23" t="str">
        <f t="shared" si="8"/>
        <v>Agerer Franz</v>
      </c>
      <c r="B88" s="11" t="str">
        <f t="shared" si="9"/>
        <v>I</v>
      </c>
      <c r="C88" s="23">
        <f t="shared" si="10"/>
        <v>49133.482100000001</v>
      </c>
      <c r="D88" s="31" t="str">
        <f t="shared" si="11"/>
        <v>vis</v>
      </c>
      <c r="E88" s="123">
        <f>VLOOKUP(C88,'Active 1'!C$21:E$910,3,FALSE)</f>
        <v>-134.00089341995681</v>
      </c>
      <c r="G88" s="31">
        <v>25109</v>
      </c>
      <c r="H88" s="31">
        <v>0.1158</v>
      </c>
      <c r="I88" s="31">
        <v>49133.482100000001</v>
      </c>
      <c r="J88" s="31" t="s">
        <v>221</v>
      </c>
      <c r="K88" s="31" t="s">
        <v>207</v>
      </c>
      <c r="L88" s="31" t="s">
        <v>696</v>
      </c>
      <c r="N88" s="31" t="s">
        <v>704</v>
      </c>
    </row>
    <row r="89" spans="1:15" x14ac:dyDescent="0.2">
      <c r="A89" s="23" t="str">
        <f t="shared" si="8"/>
        <v>Demircan O</v>
      </c>
      <c r="B89" s="11" t="str">
        <f t="shared" si="9"/>
        <v>I</v>
      </c>
      <c r="C89" s="23">
        <f t="shared" si="10"/>
        <v>49265.258800000003</v>
      </c>
      <c r="D89" s="31" t="str">
        <f t="shared" si="11"/>
        <v>pe</v>
      </c>
      <c r="E89" s="123">
        <f>VLOOKUP(C89,'Active 1'!C$21:E$910,3,FALSE)</f>
        <v>-1.4236147732337803E-3</v>
      </c>
      <c r="G89" s="31">
        <v>25243</v>
      </c>
      <c r="H89" s="31">
        <v>0.1135</v>
      </c>
      <c r="I89" s="31">
        <v>49265.258800000003</v>
      </c>
      <c r="J89" s="31" t="s">
        <v>221</v>
      </c>
      <c r="K89" s="31" t="s">
        <v>160</v>
      </c>
      <c r="L89" s="31" t="s">
        <v>700</v>
      </c>
      <c r="N89" s="31" t="s">
        <v>701</v>
      </c>
    </row>
    <row r="90" spans="1:15" x14ac:dyDescent="0.2">
      <c r="A90" s="23" t="str">
        <f t="shared" si="8"/>
        <v>Demircan O</v>
      </c>
      <c r="B90" s="11" t="str">
        <f t="shared" si="9"/>
        <v>II</v>
      </c>
      <c r="C90" s="23">
        <f t="shared" si="10"/>
        <v>49295.253299999997</v>
      </c>
      <c r="D90" s="31" t="str">
        <f t="shared" si="11"/>
        <v>pe</v>
      </c>
      <c r="E90" s="123">
        <f>VLOOKUP(C90,'Active 1'!C$21:E$910,3,FALSE)</f>
        <v>30.499014604355271</v>
      </c>
      <c r="G90" s="31">
        <v>25273</v>
      </c>
      <c r="H90" s="31">
        <v>0.1133</v>
      </c>
      <c r="I90" s="31">
        <v>49295.253299999997</v>
      </c>
      <c r="J90" s="31" t="s">
        <v>674</v>
      </c>
      <c r="K90" s="31" t="s">
        <v>160</v>
      </c>
      <c r="L90" s="31" t="s">
        <v>700</v>
      </c>
      <c r="N90" s="31" t="s">
        <v>701</v>
      </c>
    </row>
    <row r="91" spans="1:15" x14ac:dyDescent="0.2">
      <c r="A91" s="23" t="str">
        <f t="shared" si="8"/>
        <v>Vandenbroere Jac</v>
      </c>
      <c r="B91" s="11" t="str">
        <f t="shared" si="9"/>
        <v>I</v>
      </c>
      <c r="C91" s="23">
        <f t="shared" si="10"/>
        <v>49546.482000000004</v>
      </c>
      <c r="D91" s="31" t="str">
        <f t="shared" si="11"/>
        <v>vis</v>
      </c>
      <c r="E91" s="123">
        <f>VLOOKUP(C91,'Active 1'!C$21:E$910,3,FALSE)</f>
        <v>285.96536487603379</v>
      </c>
      <c r="G91" s="31">
        <v>25529</v>
      </c>
      <c r="H91" s="31">
        <v>7.7200000000000005E-2</v>
      </c>
      <c r="I91" s="31">
        <v>49546.482000000004</v>
      </c>
      <c r="J91" s="31" t="s">
        <v>221</v>
      </c>
      <c r="K91" s="31" t="s">
        <v>207</v>
      </c>
      <c r="L91" s="31" t="s">
        <v>705</v>
      </c>
      <c r="M91" s="31" t="s">
        <v>706</v>
      </c>
    </row>
    <row r="92" spans="1:15" x14ac:dyDescent="0.2">
      <c r="A92" s="23" t="str">
        <f t="shared" si="8"/>
        <v>Vandenbroere Jac</v>
      </c>
      <c r="B92" s="11" t="str">
        <f t="shared" si="9"/>
        <v>I</v>
      </c>
      <c r="C92" s="23">
        <f t="shared" si="10"/>
        <v>49547.462</v>
      </c>
      <c r="D92" s="31" t="str">
        <f t="shared" si="11"/>
        <v>vis</v>
      </c>
      <c r="E92" s="123">
        <f>VLOOKUP(C92,'Active 1'!C$21:E$910,3,FALSE)</f>
        <v>286.96189522175143</v>
      </c>
      <c r="G92" s="31">
        <v>25530</v>
      </c>
      <c r="H92" s="31">
        <v>7.3700000000000002E-2</v>
      </c>
      <c r="I92" s="31">
        <v>49547.462</v>
      </c>
      <c r="J92" s="31" t="s">
        <v>221</v>
      </c>
      <c r="K92" s="31" t="s">
        <v>207</v>
      </c>
      <c r="L92" s="31" t="s">
        <v>705</v>
      </c>
      <c r="M92" s="31" t="s">
        <v>706</v>
      </c>
    </row>
    <row r="93" spans="1:15" x14ac:dyDescent="0.2">
      <c r="A93" s="23" t="str">
        <f t="shared" si="8"/>
        <v>Peter H</v>
      </c>
      <c r="B93" s="11" t="str">
        <f t="shared" si="9"/>
        <v>I</v>
      </c>
      <c r="C93" s="23">
        <f t="shared" si="10"/>
        <v>50678.392999999996</v>
      </c>
      <c r="D93" s="31" t="str">
        <f t="shared" si="11"/>
        <v>vis</v>
      </c>
      <c r="E93" s="123">
        <f>VLOOKUP(C93,'Active 1'!C$21:E$910,3,FALSE)</f>
        <v>1436.9690997294008</v>
      </c>
      <c r="G93" s="31">
        <v>26680</v>
      </c>
      <c r="H93" s="31">
        <v>6.6000000000000003E-2</v>
      </c>
      <c r="I93" s="31">
        <v>50678.392999999996</v>
      </c>
      <c r="J93" s="31" t="s">
        <v>221</v>
      </c>
      <c r="K93" s="31" t="s">
        <v>207</v>
      </c>
      <c r="L93" s="31" t="s">
        <v>45</v>
      </c>
      <c r="O93" s="31" t="s">
        <v>707</v>
      </c>
    </row>
    <row r="94" spans="1:15" x14ac:dyDescent="0.2">
      <c r="A94" s="23" t="str">
        <f t="shared" si="8"/>
        <v>Maintz Gisela</v>
      </c>
      <c r="B94" s="11" t="str">
        <f t="shared" si="9"/>
        <v>II</v>
      </c>
      <c r="C94" s="23">
        <f t="shared" si="10"/>
        <v>51479.400999999998</v>
      </c>
      <c r="D94" s="31" t="str">
        <f t="shared" si="11"/>
        <v>ccd</v>
      </c>
      <c r="E94" s="123">
        <f>VLOOKUP(C94,'Active 1'!C$21:E$910,3,FALSE)</f>
        <v>2251.4882621436132</v>
      </c>
      <c r="G94" s="31">
        <v>27494</v>
      </c>
      <c r="H94" s="31">
        <v>7.3999999999999996E-2</v>
      </c>
      <c r="I94" s="31">
        <v>51479.400999999998</v>
      </c>
      <c r="J94" s="31" t="s">
        <v>674</v>
      </c>
      <c r="K94" s="31" t="s">
        <v>708</v>
      </c>
      <c r="L94" s="31" t="s">
        <v>711</v>
      </c>
      <c r="N94" s="31" t="s">
        <v>712</v>
      </c>
    </row>
    <row r="95" spans="1:15" x14ac:dyDescent="0.2">
      <c r="A95" s="23" t="str">
        <f t="shared" si="8"/>
        <v>Nelson Robert</v>
      </c>
      <c r="B95" s="11" t="str">
        <f t="shared" si="9"/>
        <v>II</v>
      </c>
      <c r="C95" s="23">
        <f t="shared" si="10"/>
        <v>51749.846899999997</v>
      </c>
      <c r="D95" s="31" t="str">
        <f t="shared" si="11"/>
        <v>ccd</v>
      </c>
      <c r="E95" s="123" t="e">
        <f>VLOOKUP(C95,'Active 1'!C$21:E$910,3,FALSE)</f>
        <v>#N/A</v>
      </c>
      <c r="G95" s="31">
        <v>27769</v>
      </c>
      <c r="H95" s="31">
        <v>7.8100000000000003E-2</v>
      </c>
      <c r="I95" s="31">
        <v>51749.846899999997</v>
      </c>
      <c r="J95" s="31" t="s">
        <v>674</v>
      </c>
      <c r="K95" s="31" t="s">
        <v>708</v>
      </c>
      <c r="L95" s="31" t="s">
        <v>713</v>
      </c>
      <c r="N95" s="31" t="s">
        <v>714</v>
      </c>
    </row>
    <row r="96" spans="1:15" x14ac:dyDescent="0.2">
      <c r="A96" s="23" t="str">
        <f t="shared" si="8"/>
        <v>Maintz Gisela</v>
      </c>
      <c r="B96" s="11" t="str">
        <f t="shared" si="9"/>
        <v>II</v>
      </c>
      <c r="C96" s="23">
        <f t="shared" si="10"/>
        <v>52192.3848</v>
      </c>
      <c r="D96" s="31" t="e">
        <f t="shared" si="11"/>
        <v>#NAME?</v>
      </c>
      <c r="E96" s="123">
        <f>VLOOKUP(C96,'Active 1'!C$21:E$910,3,FALSE)</f>
        <v>2976.4984587844738</v>
      </c>
      <c r="G96" s="31">
        <v>28219</v>
      </c>
      <c r="H96" s="31">
        <v>7.4700000000000003E-2</v>
      </c>
      <c r="I96" s="31">
        <v>52192.3848</v>
      </c>
      <c r="J96" s="31" t="s">
        <v>674</v>
      </c>
      <c r="K96" s="31" t="e">
        <f>-Ir</f>
        <v>#NAME?</v>
      </c>
      <c r="L96" s="31" t="s">
        <v>711</v>
      </c>
      <c r="N96" s="31" t="s">
        <v>715</v>
      </c>
    </row>
    <row r="97" spans="1:15" x14ac:dyDescent="0.2">
      <c r="A97" s="23" t="str">
        <f t="shared" si="8"/>
        <v>Achterberg Herbe</v>
      </c>
      <c r="B97" s="11" t="str">
        <f t="shared" si="9"/>
        <v>II</v>
      </c>
      <c r="C97" s="23">
        <f t="shared" si="10"/>
        <v>52195.331700000002</v>
      </c>
      <c r="D97" s="31" t="str">
        <f t="shared" si="11"/>
        <v>ccd</v>
      </c>
      <c r="E97" s="123">
        <f>VLOOKUP(C97,'Active 1'!C$21:E$910,3,FALSE)</f>
        <v>2979.4950662087699</v>
      </c>
      <c r="G97" s="31">
        <v>28222</v>
      </c>
      <c r="H97" s="31">
        <v>7.1400000000000005E-2</v>
      </c>
      <c r="I97" s="31">
        <v>52195.331700000002</v>
      </c>
      <c r="J97" s="31" t="s">
        <v>674</v>
      </c>
      <c r="K97" s="31" t="s">
        <v>708</v>
      </c>
      <c r="L97" s="31" t="s">
        <v>716</v>
      </c>
      <c r="M97" s="31" t="s">
        <v>717</v>
      </c>
    </row>
    <row r="98" spans="1:15" x14ac:dyDescent="0.2">
      <c r="A98" s="23" t="str">
        <f t="shared" si="8"/>
        <v>Jungbluth Hans</v>
      </c>
      <c r="B98" s="11" t="str">
        <f t="shared" si="9"/>
        <v>II</v>
      </c>
      <c r="C98" s="23">
        <f t="shared" si="10"/>
        <v>52548.373899999999</v>
      </c>
      <c r="D98" s="31" t="str">
        <f t="shared" si="11"/>
        <v>ccd</v>
      </c>
      <c r="E98" s="123">
        <f>VLOOKUP(C98,'Active 1'!C$21:E$910,3,FALSE)</f>
        <v>3338.4922760254849</v>
      </c>
      <c r="G98" s="31">
        <v>28581</v>
      </c>
      <c r="H98" s="31">
        <v>6.4000000000000001E-2</v>
      </c>
      <c r="I98" s="31">
        <v>52548.373899999999</v>
      </c>
      <c r="J98" s="31" t="s">
        <v>674</v>
      </c>
      <c r="K98" s="31" t="s">
        <v>708</v>
      </c>
      <c r="L98" s="31" t="s">
        <v>718</v>
      </c>
      <c r="N98" s="31" t="s">
        <v>719</v>
      </c>
    </row>
    <row r="99" spans="1:15" x14ac:dyDescent="0.2">
      <c r="A99" s="23" t="str">
        <f t="shared" si="8"/>
        <v>Meyer Ralf</v>
      </c>
      <c r="B99" s="11" t="str">
        <f t="shared" si="9"/>
        <v>II</v>
      </c>
      <c r="C99" s="23">
        <f t="shared" si="10"/>
        <v>52548.385000000002</v>
      </c>
      <c r="D99" s="31" t="str">
        <f t="shared" si="11"/>
        <v>vis</v>
      </c>
      <c r="E99" s="123">
        <f>VLOOKUP(C99,'Active 1'!C$21:E$910,3,FALSE)</f>
        <v>3338.5035632569552</v>
      </c>
      <c r="G99" s="31">
        <v>28581</v>
      </c>
      <c r="H99" s="31">
        <v>7.51E-2</v>
      </c>
      <c r="I99" s="31">
        <v>52548.385000000002</v>
      </c>
      <c r="J99" s="31" t="s">
        <v>674</v>
      </c>
      <c r="K99" s="31" t="s">
        <v>207</v>
      </c>
      <c r="L99" s="31" t="s">
        <v>720</v>
      </c>
      <c r="N99" s="31" t="s">
        <v>721</v>
      </c>
    </row>
    <row r="100" spans="1:15" x14ac:dyDescent="0.2">
      <c r="A100" s="23" t="str">
        <f t="shared" si="8"/>
        <v>Sobotka Petr</v>
      </c>
      <c r="B100" s="11" t="str">
        <f t="shared" si="9"/>
        <v>II</v>
      </c>
      <c r="C100" s="23">
        <f t="shared" si="10"/>
        <v>52625.082000000002</v>
      </c>
      <c r="D100" s="31" t="str">
        <f t="shared" si="11"/>
        <v>V</v>
      </c>
      <c r="E100" s="123">
        <f>VLOOKUP(C100,'Active 1'!C$21:E$910,3,FALSE)</f>
        <v>3416.4942652220825</v>
      </c>
      <c r="G100" s="31">
        <v>28659</v>
      </c>
      <c r="H100" s="31">
        <v>6.4899999999999999E-2</v>
      </c>
      <c r="I100" s="31">
        <v>52625.082000000002</v>
      </c>
      <c r="J100" s="31" t="s">
        <v>674</v>
      </c>
      <c r="K100" s="31" t="s">
        <v>149</v>
      </c>
      <c r="L100" s="31" t="s">
        <v>722</v>
      </c>
      <c r="N100" s="31" t="s">
        <v>723</v>
      </c>
    </row>
    <row r="101" spans="1:15" x14ac:dyDescent="0.2">
      <c r="A101" s="23" t="str">
        <f t="shared" si="8"/>
        <v>Schmidt Ulrich</v>
      </c>
      <c r="B101" s="11" t="str">
        <f t="shared" si="9"/>
        <v>II</v>
      </c>
      <c r="C101" s="23">
        <f t="shared" si="10"/>
        <v>52834.545100000003</v>
      </c>
      <c r="D101" s="31" t="str">
        <f t="shared" si="11"/>
        <v>ccd</v>
      </c>
      <c r="E101" s="123">
        <f>VLOOKUP(C101,'Active 1'!C$21:E$910,3,FALSE)</f>
        <v>3629.4905258944914</v>
      </c>
      <c r="G101" s="31">
        <v>28872</v>
      </c>
      <c r="H101" s="31">
        <v>5.8500000000000003E-2</v>
      </c>
      <c r="I101" s="31">
        <v>52834.545100000003</v>
      </c>
      <c r="J101" s="31" t="s">
        <v>674</v>
      </c>
      <c r="K101" s="31" t="s">
        <v>708</v>
      </c>
      <c r="L101" s="31" t="s">
        <v>724</v>
      </c>
      <c r="N101" s="31" t="s">
        <v>725</v>
      </c>
    </row>
    <row r="102" spans="1:15" x14ac:dyDescent="0.2">
      <c r="A102" s="23" t="str">
        <f t="shared" si="8"/>
        <v>Toeroen E</v>
      </c>
      <c r="B102" s="11" t="str">
        <f t="shared" si="9"/>
        <v>II</v>
      </c>
      <c r="C102" s="23">
        <f t="shared" si="10"/>
        <v>52838.472199999997</v>
      </c>
      <c r="D102" s="31" t="str">
        <f t="shared" si="11"/>
        <v>UBV</v>
      </c>
      <c r="E102" s="123">
        <f>VLOOKUP(C102,'Active 1'!C$21:E$910,3,FALSE)</f>
        <v>3633.48386703804</v>
      </c>
      <c r="G102" s="31">
        <v>28876</v>
      </c>
      <c r="H102" s="31">
        <v>5.1900000000000002E-2</v>
      </c>
      <c r="I102" s="31">
        <v>52838.472199999997</v>
      </c>
      <c r="J102" s="31" t="s">
        <v>674</v>
      </c>
      <c r="K102" s="31" t="s">
        <v>726</v>
      </c>
      <c r="L102" s="31" t="s">
        <v>727</v>
      </c>
      <c r="N102" s="31" t="s">
        <v>728</v>
      </c>
    </row>
    <row r="103" spans="1:15" x14ac:dyDescent="0.2">
      <c r="A103" s="23" t="str">
        <f t="shared" si="8"/>
        <v>Tunc T</v>
      </c>
      <c r="B103" s="11" t="str">
        <f t="shared" si="9"/>
        <v>II</v>
      </c>
      <c r="C103" s="23">
        <f t="shared" si="10"/>
        <v>52845.3675</v>
      </c>
      <c r="D103" s="31" t="str">
        <f t="shared" si="11"/>
        <v>UBV</v>
      </c>
      <c r="E103" s="123">
        <f>VLOOKUP(C103,'Active 1'!C$21:E$910,3,FALSE)</f>
        <v>3640.4954748878963</v>
      </c>
      <c r="G103" s="31">
        <v>28883</v>
      </c>
      <c r="H103" s="31">
        <v>6.3200000000000006E-2</v>
      </c>
      <c r="I103" s="31">
        <v>52845.3675</v>
      </c>
      <c r="J103" s="31" t="s">
        <v>674</v>
      </c>
      <c r="K103" s="31" t="s">
        <v>726</v>
      </c>
      <c r="L103" s="31" t="s">
        <v>729</v>
      </c>
      <c r="O103" s="31" t="s">
        <v>728</v>
      </c>
    </row>
    <row r="104" spans="1:15" x14ac:dyDescent="0.2">
      <c r="A104" s="23" t="str">
        <f t="shared" si="8"/>
        <v>Mueyesseroglu Z</v>
      </c>
      <c r="B104" s="11" t="str">
        <f t="shared" si="9"/>
        <v>I</v>
      </c>
      <c r="C104" s="23">
        <f t="shared" si="10"/>
        <v>52871.4231</v>
      </c>
      <c r="D104" s="31" t="str">
        <f t="shared" si="11"/>
        <v>UBV</v>
      </c>
      <c r="E104" s="123">
        <f>VLOOKUP(C104,'Active 1'!C$21:E$910,3,FALSE)</f>
        <v>3666.9905729246193</v>
      </c>
      <c r="G104" s="31">
        <v>28910</v>
      </c>
      <c r="H104" s="31">
        <v>5.8400000000000001E-2</v>
      </c>
      <c r="I104" s="31">
        <v>52871.4231</v>
      </c>
      <c r="J104" s="31" t="s">
        <v>221</v>
      </c>
      <c r="K104" s="31" t="s">
        <v>726</v>
      </c>
      <c r="L104" s="31" t="s">
        <v>730</v>
      </c>
      <c r="N104" s="31" t="s">
        <v>728</v>
      </c>
    </row>
    <row r="105" spans="1:15" x14ac:dyDescent="0.2">
      <c r="A105" s="23" t="str">
        <f t="shared" si="8"/>
        <v>Frank Peter</v>
      </c>
      <c r="B105" s="11" t="str">
        <f t="shared" si="9"/>
        <v>I</v>
      </c>
      <c r="C105" s="23">
        <f t="shared" si="10"/>
        <v>52871.435299999997</v>
      </c>
      <c r="D105" s="31" t="str">
        <f t="shared" si="11"/>
        <v>ccd</v>
      </c>
      <c r="E105" s="123">
        <f>VLOOKUP(C105,'Active 1'!C$21:E$910,3,FALSE)</f>
        <v>3667.0029787105532</v>
      </c>
      <c r="G105" s="31">
        <v>28910</v>
      </c>
      <c r="H105" s="31">
        <v>7.0599999999999996E-2</v>
      </c>
      <c r="I105" s="31">
        <v>52871.435299999997</v>
      </c>
      <c r="J105" s="31" t="s">
        <v>221</v>
      </c>
      <c r="K105" s="31" t="s">
        <v>708</v>
      </c>
      <c r="L105" s="31" t="s">
        <v>731</v>
      </c>
      <c r="N105" s="31" t="s">
        <v>725</v>
      </c>
    </row>
    <row r="106" spans="1:15" x14ac:dyDescent="0.2">
      <c r="A106" s="23" t="str">
        <f t="shared" si="8"/>
        <v>Agerer Franz</v>
      </c>
      <c r="B106" s="11" t="str">
        <f t="shared" si="9"/>
        <v>I</v>
      </c>
      <c r="C106" s="23">
        <f t="shared" si="10"/>
        <v>53227.419699999999</v>
      </c>
      <c r="D106" s="31" t="str">
        <f t="shared" si="11"/>
        <v>ccd</v>
      </c>
      <c r="E106" s="123">
        <f>VLOOKUP(C106,'Active 1'!C$21:E$910,3,FALSE)</f>
        <v>4028.9920166733777</v>
      </c>
      <c r="G106" s="31">
        <v>29272</v>
      </c>
      <c r="H106" s="31">
        <v>5.5100000000000003E-2</v>
      </c>
      <c r="I106" s="31">
        <v>53227.419699999999</v>
      </c>
      <c r="J106" s="31" t="s">
        <v>221</v>
      </c>
      <c r="K106" s="31" t="s">
        <v>708</v>
      </c>
      <c r="L106" s="31" t="s">
        <v>696</v>
      </c>
      <c r="N106" s="31" t="s">
        <v>732</v>
      </c>
    </row>
    <row r="107" spans="1:15" x14ac:dyDescent="0.2">
      <c r="A107" s="23" t="str">
        <f t="shared" ref="A107:A128" si="12">L107</f>
        <v>Achterberg Herbe</v>
      </c>
      <c r="B107" s="11" t="str">
        <f t="shared" ref="B107:B128" si="13">IF(J107="s","II","I")</f>
        <v>II</v>
      </c>
      <c r="C107" s="23">
        <f t="shared" ref="C107:C128" si="14">I107</f>
        <v>53323.300999999999</v>
      </c>
      <c r="D107" s="31" t="str">
        <f t="shared" ref="D107:D128" si="15">K107</f>
        <v>ccd</v>
      </c>
      <c r="E107" s="123">
        <f>VLOOKUP(C107,'Active 1'!C$21:E$910,3,FALSE)</f>
        <v>4126.4906136501704</v>
      </c>
      <c r="G107" s="31">
        <v>29369</v>
      </c>
      <c r="H107" s="31">
        <v>5.2200000000000003E-2</v>
      </c>
      <c r="I107" s="31">
        <v>53323.300999999999</v>
      </c>
      <c r="J107" s="31" t="s">
        <v>674</v>
      </c>
      <c r="K107" s="31" t="s">
        <v>708</v>
      </c>
      <c r="L107" s="31" t="s">
        <v>716</v>
      </c>
      <c r="M107" s="31" t="s">
        <v>732</v>
      </c>
    </row>
    <row r="108" spans="1:15" x14ac:dyDescent="0.2">
      <c r="A108" s="23" t="str">
        <f t="shared" si="12"/>
        <v>Schmidt U</v>
      </c>
      <c r="B108" s="11" t="str">
        <f t="shared" si="13"/>
        <v>I</v>
      </c>
      <c r="C108" s="23">
        <f t="shared" si="14"/>
        <v>53636.523699999998</v>
      </c>
      <c r="D108" s="31" t="str">
        <f t="shared" si="15"/>
        <v>ccd</v>
      </c>
      <c r="E108" s="123">
        <f>VLOOKUP(C108,'Active 1'!C$21:E$910,3,FALSE)</f>
        <v>4444.9966600980415</v>
      </c>
      <c r="G108" s="31">
        <v>29688</v>
      </c>
      <c r="H108" s="31">
        <v>5.4300000000000001E-2</v>
      </c>
      <c r="I108" s="31">
        <v>53636.523699999998</v>
      </c>
      <c r="J108" s="31" t="s">
        <v>221</v>
      </c>
      <c r="K108" s="31" t="s">
        <v>708</v>
      </c>
      <c r="L108" s="31" t="s">
        <v>733</v>
      </c>
      <c r="N108" s="31" t="s">
        <v>734</v>
      </c>
    </row>
    <row r="109" spans="1:15" x14ac:dyDescent="0.2">
      <c r="A109" s="23" t="str">
        <f t="shared" si="12"/>
        <v>Monninger G</v>
      </c>
      <c r="B109" s="11" t="str">
        <f t="shared" si="13"/>
        <v>I</v>
      </c>
      <c r="C109" s="23">
        <f t="shared" si="14"/>
        <v>53934.485800000002</v>
      </c>
      <c r="D109" s="31" t="str">
        <f t="shared" si="15"/>
        <v>V</v>
      </c>
      <c r="E109" s="123">
        <f>VLOOKUP(C109,'Active 1'!C$21:E$910,3,FALSE)</f>
        <v>4747.9846953276301</v>
      </c>
      <c r="G109" s="31">
        <v>29991</v>
      </c>
      <c r="H109" s="31">
        <v>3.8600000000000002E-2</v>
      </c>
      <c r="I109" s="31">
        <v>53934.485800000002</v>
      </c>
      <c r="J109" s="31" t="s">
        <v>221</v>
      </c>
      <c r="K109" s="31" t="s">
        <v>149</v>
      </c>
      <c r="L109" s="31" t="s">
        <v>735</v>
      </c>
      <c r="N109" s="31" t="s">
        <v>736</v>
      </c>
    </row>
    <row r="110" spans="1:15" x14ac:dyDescent="0.2">
      <c r="A110" s="23" t="str">
        <f t="shared" si="12"/>
        <v>Raetz M</v>
      </c>
      <c r="B110" s="11" t="str">
        <f t="shared" si="13"/>
        <v>II</v>
      </c>
      <c r="C110" s="23">
        <f t="shared" si="14"/>
        <v>54034.303</v>
      </c>
      <c r="D110" s="31" t="e">
        <f t="shared" si="15"/>
        <v>#NAME?</v>
      </c>
      <c r="E110" s="123">
        <f>VLOOKUP(C110,'Active 1'!C$21:E$910,3,FALSE)</f>
        <v>4849.4855818837323</v>
      </c>
      <c r="G110" s="31">
        <v>30092</v>
      </c>
      <c r="H110" s="31">
        <v>3.7900000000000003E-2</v>
      </c>
      <c r="I110" s="31">
        <v>54034.303</v>
      </c>
      <c r="J110" s="31" t="s">
        <v>674</v>
      </c>
      <c r="K110" s="31" t="e">
        <f>-Ir</f>
        <v>#NAME?</v>
      </c>
      <c r="L110" s="31" t="s">
        <v>739</v>
      </c>
      <c r="O110" s="31" t="s">
        <v>740</v>
      </c>
    </row>
    <row r="111" spans="1:15" x14ac:dyDescent="0.2">
      <c r="A111" s="23" t="str">
        <f t="shared" si="12"/>
        <v>Raetz Manfred</v>
      </c>
      <c r="B111" s="11" t="str">
        <f t="shared" si="13"/>
        <v>II</v>
      </c>
      <c r="C111" s="23">
        <f t="shared" si="14"/>
        <v>54319.489500000003</v>
      </c>
      <c r="D111" s="31" t="str">
        <f t="shared" si="15"/>
        <v>ccd</v>
      </c>
      <c r="E111" s="123">
        <f>VLOOKUP(C111,'Active 1'!C$21:E$910,3,FALSE)</f>
        <v>5139.4825221288274</v>
      </c>
      <c r="G111" s="31">
        <v>30382</v>
      </c>
      <c r="H111" s="31">
        <v>3.1199999999999999E-2</v>
      </c>
      <c r="I111" s="31">
        <v>54319.489500000003</v>
      </c>
      <c r="J111" s="31" t="s">
        <v>674</v>
      </c>
      <c r="K111" s="31" t="s">
        <v>708</v>
      </c>
      <c r="L111" s="31" t="s">
        <v>741</v>
      </c>
      <c r="N111" s="31" t="s">
        <v>742</v>
      </c>
    </row>
    <row r="112" spans="1:15" x14ac:dyDescent="0.2">
      <c r="A112" s="23" t="str">
        <f t="shared" si="12"/>
        <v>Raetz Manfred</v>
      </c>
      <c r="B112" s="11" t="str">
        <f t="shared" si="13"/>
        <v>II</v>
      </c>
      <c r="C112" s="23">
        <f t="shared" si="14"/>
        <v>54388.3298</v>
      </c>
      <c r="D112" s="31" t="str">
        <f t="shared" si="15"/>
        <v>ccd</v>
      </c>
      <c r="E112" s="123">
        <f>VLOOKUP(C112,'Active 1'!C$21:E$910,3,FALSE)</f>
        <v>5209.4839996375913</v>
      </c>
      <c r="G112" s="31">
        <v>30452</v>
      </c>
      <c r="H112" s="31">
        <v>3.1699999999999999E-2</v>
      </c>
      <c r="I112" s="31">
        <v>54388.3298</v>
      </c>
      <c r="J112" s="31" t="s">
        <v>674</v>
      </c>
      <c r="K112" s="31" t="s">
        <v>708</v>
      </c>
      <c r="L112" s="31" t="s">
        <v>741</v>
      </c>
      <c r="N112" s="31" t="s">
        <v>742</v>
      </c>
    </row>
    <row r="113" spans="1:14" x14ac:dyDescent="0.2">
      <c r="A113" s="23" t="str">
        <f t="shared" si="12"/>
        <v>Nelson Robert</v>
      </c>
      <c r="B113" s="11" t="str">
        <f t="shared" si="13"/>
        <v>I</v>
      </c>
      <c r="C113" s="23">
        <f t="shared" si="14"/>
        <v>54911.994400000003</v>
      </c>
      <c r="D113" s="31" t="str">
        <f t="shared" si="15"/>
        <v>R</v>
      </c>
      <c r="E113" s="123">
        <f>VLOOKUP(C113,'Active 1'!C$21:E$910,3,FALSE)</f>
        <v>5741.9816168623574</v>
      </c>
      <c r="G113" s="31">
        <v>30985</v>
      </c>
      <c r="H113" s="31">
        <v>2.2800000000000001E-2</v>
      </c>
      <c r="I113" s="31">
        <v>54911.994400000003</v>
      </c>
      <c r="J113" s="31" t="s">
        <v>221</v>
      </c>
      <c r="K113" s="31" t="s">
        <v>126</v>
      </c>
      <c r="L113" s="31" t="s">
        <v>713</v>
      </c>
      <c r="N113" s="31" t="s">
        <v>743</v>
      </c>
    </row>
    <row r="114" spans="1:14" x14ac:dyDescent="0.2">
      <c r="A114" s="23" t="str">
        <f t="shared" si="12"/>
        <v>Smelcer L</v>
      </c>
      <c r="B114" s="11" t="str">
        <f t="shared" si="13"/>
        <v>II</v>
      </c>
      <c r="C114" s="23">
        <f t="shared" si="14"/>
        <v>54976.404499999997</v>
      </c>
      <c r="D114" s="31" t="str">
        <f t="shared" si="15"/>
        <v>R</v>
      </c>
      <c r="E114" s="123" t="e">
        <f>VLOOKUP(C114,'Active 1'!C$21:E$910,3,FALSE)</f>
        <v>#N/A</v>
      </c>
      <c r="G114" s="31">
        <v>31050</v>
      </c>
      <c r="H114" s="31">
        <v>1.83E-2</v>
      </c>
      <c r="I114" s="31">
        <v>54976.404499999997</v>
      </c>
      <c r="J114" s="31" t="s">
        <v>674</v>
      </c>
      <c r="K114" s="31" t="s">
        <v>126</v>
      </c>
      <c r="L114" s="31" t="s">
        <v>753</v>
      </c>
      <c r="N114" s="31" t="s">
        <v>754</v>
      </c>
    </row>
    <row r="115" spans="1:14" x14ac:dyDescent="0.2">
      <c r="A115" s="23" t="str">
        <f t="shared" si="12"/>
        <v>Smelcer L</v>
      </c>
      <c r="B115" s="11" t="str">
        <f t="shared" si="13"/>
        <v>II</v>
      </c>
      <c r="C115" s="23">
        <f t="shared" si="14"/>
        <v>54976.404499999997</v>
      </c>
      <c r="D115" s="31" t="str">
        <f t="shared" si="15"/>
        <v>V</v>
      </c>
      <c r="E115" s="123" t="e">
        <f>VLOOKUP(C115,'Active 1'!C$21:E$910,3,FALSE)</f>
        <v>#N/A</v>
      </c>
      <c r="G115" s="31">
        <v>31050</v>
      </c>
      <c r="H115" s="31">
        <v>1.83E-2</v>
      </c>
      <c r="I115" s="31">
        <v>54976.404499999997</v>
      </c>
      <c r="J115" s="31" t="s">
        <v>674</v>
      </c>
      <c r="K115" s="31" t="s">
        <v>149</v>
      </c>
      <c r="L115" s="31" t="s">
        <v>753</v>
      </c>
      <c r="N115" s="31" t="s">
        <v>754</v>
      </c>
    </row>
    <row r="116" spans="1:14" x14ac:dyDescent="0.2">
      <c r="A116" s="23" t="str">
        <f t="shared" si="12"/>
        <v>Frank Peter</v>
      </c>
      <c r="B116" s="11" t="str">
        <f t="shared" si="13"/>
        <v>I</v>
      </c>
      <c r="C116" s="23">
        <f t="shared" si="14"/>
        <v>55062.4548</v>
      </c>
      <c r="D116" s="31" t="e">
        <f t="shared" si="15"/>
        <v>#NAME?</v>
      </c>
      <c r="E116" s="123">
        <f>VLOOKUP(C116,'Active 1'!C$21:E$910,3,FALSE)</f>
        <v>5894.9799377087211</v>
      </c>
      <c r="G116" s="31">
        <v>31138</v>
      </c>
      <c r="H116" s="31">
        <v>1.9199999999999998E-2</v>
      </c>
      <c r="I116" s="31">
        <v>55062.4548</v>
      </c>
      <c r="J116" s="31" t="s">
        <v>221</v>
      </c>
      <c r="K116" s="31" t="e">
        <f>-Ir</f>
        <v>#NAME?</v>
      </c>
      <c r="L116" s="31" t="s">
        <v>731</v>
      </c>
      <c r="N116" s="31" t="s">
        <v>744</v>
      </c>
    </row>
    <row r="117" spans="1:14" x14ac:dyDescent="0.2">
      <c r="A117" s="23" t="str">
        <f t="shared" si="12"/>
        <v>Itoh Hiroshi</v>
      </c>
      <c r="B117" s="11" t="str">
        <f t="shared" si="13"/>
        <v>I</v>
      </c>
      <c r="C117" s="23">
        <f t="shared" si="14"/>
        <v>55440.079700000002</v>
      </c>
      <c r="D117" s="31" t="str">
        <f t="shared" si="15"/>
        <v>V</v>
      </c>
      <c r="E117" s="123">
        <f>VLOOKUP(C117,'Active 1'!C$21:E$910,3,FALSE)</f>
        <v>6278.9745011272535</v>
      </c>
      <c r="G117" s="31">
        <v>31522</v>
      </c>
      <c r="H117" s="31">
        <v>8.8000000000000005E-3</v>
      </c>
      <c r="I117" s="31">
        <v>55440.079700000002</v>
      </c>
      <c r="J117" s="31" t="s">
        <v>221</v>
      </c>
      <c r="K117" s="31" t="s">
        <v>149</v>
      </c>
      <c r="L117" s="31" t="s">
        <v>745</v>
      </c>
      <c r="N117" s="31" t="s">
        <v>746</v>
      </c>
    </row>
    <row r="118" spans="1:14" x14ac:dyDescent="0.2">
      <c r="A118" s="23" t="str">
        <f t="shared" si="12"/>
        <v>Itoh Hiroshi</v>
      </c>
      <c r="B118" s="11" t="str">
        <f t="shared" si="13"/>
        <v>I</v>
      </c>
      <c r="C118" s="23">
        <f t="shared" si="14"/>
        <v>55788.198700000001</v>
      </c>
      <c r="D118" s="31" t="str">
        <f t="shared" si="15"/>
        <v>V</v>
      </c>
      <c r="E118" s="123">
        <f>VLOOKUP(C118,'Active 1'!C$21:E$910,3,FALSE)</f>
        <v>6632.9654678847292</v>
      </c>
      <c r="G118" s="31">
        <v>31876</v>
      </c>
      <c r="H118" s="31">
        <v>-4.5999999999999999E-3</v>
      </c>
      <c r="I118" s="31">
        <v>55788.198700000001</v>
      </c>
      <c r="J118" s="31" t="s">
        <v>221</v>
      </c>
      <c r="K118" s="31" t="s">
        <v>149</v>
      </c>
      <c r="L118" s="31" t="s">
        <v>745</v>
      </c>
      <c r="N118" s="31" t="s">
        <v>747</v>
      </c>
    </row>
    <row r="119" spans="1:14" x14ac:dyDescent="0.2">
      <c r="A119" s="23" t="str">
        <f t="shared" si="12"/>
        <v>Frank Peter</v>
      </c>
      <c r="B119" s="11" t="str">
        <f t="shared" si="13"/>
        <v>I</v>
      </c>
      <c r="C119" s="23">
        <f t="shared" si="14"/>
        <v>55832.456100000003</v>
      </c>
      <c r="D119" s="31" t="str">
        <f t="shared" si="15"/>
        <v>ccd</v>
      </c>
      <c r="E119" s="123">
        <f>VLOOKUP(C119,'Active 1'!C$21:E$910,3,FALSE)</f>
        <v>6677.969388418147</v>
      </c>
      <c r="G119" s="31">
        <v>31921</v>
      </c>
      <c r="H119" s="31">
        <v>-1.2999999999999999E-3</v>
      </c>
      <c r="I119" s="31">
        <v>55832.456100000003</v>
      </c>
      <c r="J119" s="31" t="s">
        <v>221</v>
      </c>
      <c r="K119" s="31" t="s">
        <v>708</v>
      </c>
      <c r="L119" s="31" t="s">
        <v>731</v>
      </c>
      <c r="N119" s="31" t="s">
        <v>748</v>
      </c>
    </row>
    <row r="120" spans="1:14" x14ac:dyDescent="0.2">
      <c r="A120" s="23" t="str">
        <f t="shared" si="12"/>
        <v>Frank Peter</v>
      </c>
      <c r="B120" s="11" t="str">
        <f t="shared" si="13"/>
        <v>I</v>
      </c>
      <c r="C120" s="23">
        <f t="shared" si="14"/>
        <v>55836.395900000003</v>
      </c>
      <c r="D120" s="31" t="str">
        <f t="shared" si="15"/>
        <v>ccd</v>
      </c>
      <c r="E120" s="123">
        <f>VLOOKUP(C120,'Active 1'!C$21:E$910,3,FALSE)</f>
        <v>6681.9756437814895</v>
      </c>
      <c r="G120" s="31">
        <v>31925</v>
      </c>
      <c r="H120" s="31">
        <v>4.7999999999999996E-3</v>
      </c>
      <c r="I120" s="31">
        <v>55836.395900000003</v>
      </c>
      <c r="J120" s="31" t="s">
        <v>221</v>
      </c>
      <c r="K120" s="31" t="s">
        <v>708</v>
      </c>
      <c r="L120" s="31" t="s">
        <v>731</v>
      </c>
      <c r="N120" s="31" t="s">
        <v>749</v>
      </c>
    </row>
    <row r="121" spans="1:14" x14ac:dyDescent="0.2">
      <c r="A121" s="23" t="str">
        <f t="shared" si="12"/>
        <v>Raetz Manfred</v>
      </c>
      <c r="B121" s="11" t="str">
        <f t="shared" si="13"/>
        <v>II</v>
      </c>
      <c r="C121" s="23">
        <f t="shared" si="14"/>
        <v>55873.269500000002</v>
      </c>
      <c r="D121" s="31" t="e">
        <f t="shared" si="15"/>
        <v>#NAME?</v>
      </c>
      <c r="E121" s="123">
        <f>VLOOKUP(C121,'Active 1'!C$21:E$910,3,FALSE)</f>
        <v>6719.4712165937408</v>
      </c>
      <c r="G121" s="31">
        <v>31962</v>
      </c>
      <c r="H121" s="31">
        <v>-2.9999999999999997E-4</v>
      </c>
      <c r="I121" s="31">
        <v>55873.269500000002</v>
      </c>
      <c r="J121" s="31" t="s">
        <v>674</v>
      </c>
      <c r="K121" s="31" t="e">
        <f>-U-I</f>
        <v>#NAME?</v>
      </c>
      <c r="L121" s="31" t="s">
        <v>741</v>
      </c>
      <c r="N121" s="31" t="s">
        <v>750</v>
      </c>
    </row>
    <row r="122" spans="1:14" x14ac:dyDescent="0.2">
      <c r="A122" s="23" t="str">
        <f t="shared" si="12"/>
        <v>Agerer Franz</v>
      </c>
      <c r="B122" s="11" t="str">
        <f t="shared" si="13"/>
        <v>II</v>
      </c>
      <c r="C122" s="23">
        <f t="shared" si="14"/>
        <v>56157.475200000001</v>
      </c>
      <c r="D122" s="31" t="e">
        <f t="shared" si="15"/>
        <v>#NAME?</v>
      </c>
      <c r="E122" s="123">
        <f>VLOOKUP(C122,'Active 1'!C$21:E$910,3,FALSE)</f>
        <v>7008.4708129989485</v>
      </c>
      <c r="G122" s="31">
        <v>32251</v>
      </c>
      <c r="H122" s="31">
        <v>-4.4999999999999997E-3</v>
      </c>
      <c r="I122" s="31">
        <v>56157.475200000001</v>
      </c>
      <c r="J122" s="31" t="s">
        <v>674</v>
      </c>
      <c r="K122" s="31" t="e">
        <f>-I</f>
        <v>#NAME?</v>
      </c>
      <c r="L122" s="31" t="s">
        <v>696</v>
      </c>
      <c r="N122" s="31" t="s">
        <v>751</v>
      </c>
    </row>
    <row r="123" spans="1:14" x14ac:dyDescent="0.2">
      <c r="A123" s="23" t="str">
        <f t="shared" si="12"/>
        <v>Itoh Hiroshi</v>
      </c>
      <c r="B123" s="11" t="str">
        <f t="shared" si="13"/>
        <v>II</v>
      </c>
      <c r="C123" s="23">
        <f t="shared" si="14"/>
        <v>56185.992899999997</v>
      </c>
      <c r="D123" s="31" t="str">
        <f t="shared" si="15"/>
        <v>V</v>
      </c>
      <c r="E123" s="123">
        <f>VLOOKUP(C123,'Active 1'!C$21:E$910,3,FALSE)</f>
        <v>7037.46954099914</v>
      </c>
      <c r="G123" s="31">
        <v>32280</v>
      </c>
      <c r="H123" s="31">
        <v>-6.1000000000000004E-3</v>
      </c>
      <c r="I123" s="31">
        <v>56185.992899999997</v>
      </c>
      <c r="J123" s="31" t="s">
        <v>674</v>
      </c>
      <c r="K123" s="31" t="s">
        <v>149</v>
      </c>
      <c r="L123" s="31" t="s">
        <v>745</v>
      </c>
      <c r="N123" s="31" t="s">
        <v>752</v>
      </c>
    </row>
    <row r="124" spans="1:14" x14ac:dyDescent="0.2">
      <c r="A124" s="23" t="str">
        <f t="shared" si="12"/>
        <v>Paschke Anton</v>
      </c>
      <c r="B124" s="11" t="str">
        <f t="shared" si="13"/>
        <v>I</v>
      </c>
      <c r="C124" s="23">
        <f t="shared" si="14"/>
        <v>51305.83</v>
      </c>
      <c r="D124" s="31" t="str">
        <f t="shared" si="15"/>
        <v>ccd</v>
      </c>
      <c r="E124" s="123">
        <f>VLOOKUP(C124,'Active 1'!C$21:E$910,3,FALSE)</f>
        <v>2074.98951863619</v>
      </c>
      <c r="G124" s="31">
        <v>27318</v>
      </c>
      <c r="H124" s="31">
        <v>7.7899999999999997E-2</v>
      </c>
      <c r="I124" s="31">
        <v>51305.83</v>
      </c>
      <c r="J124" s="31" t="s">
        <v>221</v>
      </c>
      <c r="K124" s="31" t="s">
        <v>708</v>
      </c>
      <c r="L124" s="31" t="s">
        <v>709</v>
      </c>
      <c r="N124" s="31" t="s">
        <v>710</v>
      </c>
    </row>
    <row r="125" spans="1:14" x14ac:dyDescent="0.2">
      <c r="A125" s="23" t="str">
        <f t="shared" si="12"/>
        <v>Smelcer L</v>
      </c>
      <c r="B125" s="11" t="str">
        <f t="shared" si="13"/>
        <v>II</v>
      </c>
      <c r="C125" s="23">
        <f t="shared" si="14"/>
        <v>54976.402800000003</v>
      </c>
      <c r="D125" s="31" t="str">
        <f t="shared" si="15"/>
        <v>I</v>
      </c>
      <c r="E125" s="123">
        <f>VLOOKUP(C125,'Active 1'!C$21:E$910,3,FALSE)</f>
        <v>5807.4764384127529</v>
      </c>
      <c r="G125" s="31">
        <v>31050</v>
      </c>
      <c r="H125" s="31">
        <v>1.6500000000000001E-2</v>
      </c>
      <c r="I125" s="31">
        <v>54976.402800000003</v>
      </c>
      <c r="J125" s="31" t="s">
        <v>674</v>
      </c>
      <c r="K125" s="31" t="s">
        <v>61</v>
      </c>
      <c r="L125" s="31" t="s">
        <v>753</v>
      </c>
      <c r="N125" s="31" t="s">
        <v>754</v>
      </c>
    </row>
    <row r="126" spans="1:14" x14ac:dyDescent="0.2">
      <c r="A126" s="23" t="str">
        <f t="shared" si="12"/>
        <v>Smelcer L</v>
      </c>
      <c r="B126" s="11" t="str">
        <f t="shared" si="13"/>
        <v>II</v>
      </c>
      <c r="C126" s="23">
        <f t="shared" si="14"/>
        <v>55387.468399999998</v>
      </c>
      <c r="D126" s="31" t="str">
        <f t="shared" si="15"/>
        <v>I</v>
      </c>
      <c r="E126" s="123">
        <f>VLOOKUP(C126,'Active 1'!C$21:E$910,3,FALSE)</f>
        <v>6225.4757695171747</v>
      </c>
      <c r="G126" s="31">
        <v>31468</v>
      </c>
      <c r="H126" s="31">
        <v>1.0500000000000001E-2</v>
      </c>
      <c r="I126" s="31">
        <v>55387.468399999998</v>
      </c>
      <c r="J126" s="31" t="s">
        <v>674</v>
      </c>
      <c r="K126" s="31" t="s">
        <v>61</v>
      </c>
      <c r="L126" s="31" t="s">
        <v>753</v>
      </c>
      <c r="N126" s="31" t="s">
        <v>754</v>
      </c>
    </row>
    <row r="127" spans="1:14" x14ac:dyDescent="0.2">
      <c r="A127" s="23" t="str">
        <f t="shared" si="12"/>
        <v>Demircan O</v>
      </c>
      <c r="B127" s="11" t="str">
        <f t="shared" si="13"/>
        <v>II</v>
      </c>
      <c r="C127" s="23">
        <f t="shared" si="14"/>
        <v>47805.441099999996</v>
      </c>
      <c r="D127" s="31" t="str">
        <f t="shared" si="15"/>
        <v>vis</v>
      </c>
      <c r="E127" s="123">
        <f>VLOOKUP(C127,'Active 1'!C$21:E$910,3,FALSE)</f>
        <v>-1484.4428902186587</v>
      </c>
      <c r="G127" s="31">
        <v>23758</v>
      </c>
      <c r="H127" s="31">
        <v>0.18990000000000001</v>
      </c>
      <c r="I127" s="31">
        <v>47805.441099999996</v>
      </c>
      <c r="J127" s="31" t="s">
        <v>674</v>
      </c>
      <c r="K127" s="31" t="s">
        <v>207</v>
      </c>
      <c r="L127" s="31" t="s">
        <v>700</v>
      </c>
      <c r="N127" s="31" t="s">
        <v>701</v>
      </c>
    </row>
    <row r="128" spans="1:14" x14ac:dyDescent="0.2">
      <c r="A128" s="23" t="str">
        <f t="shared" si="12"/>
        <v>Flechsig Gerd</v>
      </c>
      <c r="B128" s="11" t="str">
        <f t="shared" si="13"/>
        <v>II</v>
      </c>
      <c r="C128" s="23">
        <f t="shared" si="14"/>
        <v>53966.45</v>
      </c>
      <c r="D128" s="31" t="e">
        <f t="shared" si="15"/>
        <v>#NAME?</v>
      </c>
      <c r="E128" s="123">
        <f>VLOOKUP(C128,'Active 1'!C$21:E$910,3,FALSE)</f>
        <v>4780.4880578548909</v>
      </c>
      <c r="G128" s="31">
        <v>30023</v>
      </c>
      <c r="H128" s="31">
        <v>4.1200000000000001E-2</v>
      </c>
      <c r="I128" s="31">
        <v>53966.45</v>
      </c>
      <c r="J128" s="31" t="s">
        <v>674</v>
      </c>
      <c r="K128" s="31" t="e">
        <f>-Ir</f>
        <v>#NAME?</v>
      </c>
      <c r="L128" s="31" t="s">
        <v>737</v>
      </c>
      <c r="N128" s="31" t="s">
        <v>738</v>
      </c>
    </row>
    <row r="129" spans="2:5" x14ac:dyDescent="0.2">
      <c r="B129" s="11"/>
      <c r="C129" s="23"/>
      <c r="E129" s="123"/>
    </row>
    <row r="130" spans="2:5" x14ac:dyDescent="0.2">
      <c r="B130" s="11"/>
      <c r="C130" s="23"/>
      <c r="E130" s="123"/>
    </row>
    <row r="131" spans="2:5" x14ac:dyDescent="0.2">
      <c r="B131" s="11"/>
      <c r="C131" s="23"/>
      <c r="E131" s="123"/>
    </row>
    <row r="132" spans="2:5" x14ac:dyDescent="0.2">
      <c r="B132" s="11"/>
      <c r="C132" s="23"/>
      <c r="E132" s="123"/>
    </row>
    <row r="133" spans="2:5" x14ac:dyDescent="0.2">
      <c r="B133" s="11"/>
      <c r="C133" s="23"/>
      <c r="E133" s="123"/>
    </row>
    <row r="134" spans="2:5" x14ac:dyDescent="0.2">
      <c r="B134" s="11"/>
      <c r="C134" s="23"/>
      <c r="E134" s="123"/>
    </row>
    <row r="135" spans="2:5" x14ac:dyDescent="0.2">
      <c r="B135" s="11"/>
      <c r="C135" s="23"/>
      <c r="E135" s="123"/>
    </row>
    <row r="136" spans="2:5" x14ac:dyDescent="0.2">
      <c r="B136" s="11"/>
      <c r="C136" s="23"/>
      <c r="E136" s="123"/>
    </row>
    <row r="137" spans="2:5" x14ac:dyDescent="0.2">
      <c r="B137" s="11"/>
      <c r="C137" s="23"/>
      <c r="E137" s="123"/>
    </row>
    <row r="138" spans="2:5" x14ac:dyDescent="0.2">
      <c r="B138" s="11"/>
      <c r="C138" s="23"/>
      <c r="E138" s="123"/>
    </row>
    <row r="139" spans="2:5" x14ac:dyDescent="0.2">
      <c r="B139" s="11"/>
      <c r="C139" s="23"/>
      <c r="E139" s="123"/>
    </row>
    <row r="140" spans="2:5" x14ac:dyDescent="0.2">
      <c r="B140" s="11"/>
      <c r="C140" s="23"/>
      <c r="E140" s="123"/>
    </row>
    <row r="141" spans="2:5" x14ac:dyDescent="0.2">
      <c r="B141" s="11"/>
      <c r="C141" s="23"/>
      <c r="E141" s="123"/>
    </row>
    <row r="142" spans="2:5" x14ac:dyDescent="0.2">
      <c r="B142" s="11"/>
      <c r="C142" s="23"/>
      <c r="E142" s="123"/>
    </row>
    <row r="143" spans="2:5" x14ac:dyDescent="0.2">
      <c r="B143" s="11"/>
      <c r="C143" s="23"/>
      <c r="E143" s="123"/>
    </row>
    <row r="144" spans="2:5" x14ac:dyDescent="0.2">
      <c r="B144" s="11"/>
      <c r="C144" s="23"/>
      <c r="E144" s="123"/>
    </row>
    <row r="145" spans="2:5" x14ac:dyDescent="0.2">
      <c r="B145" s="11"/>
      <c r="C145" s="23"/>
      <c r="E145" s="123"/>
    </row>
    <row r="146" spans="2:5" x14ac:dyDescent="0.2">
      <c r="B146" s="11"/>
      <c r="C146" s="23"/>
      <c r="E146" s="123"/>
    </row>
    <row r="147" spans="2:5" x14ac:dyDescent="0.2">
      <c r="B147" s="11"/>
      <c r="C147" s="23"/>
      <c r="E147" s="123"/>
    </row>
    <row r="148" spans="2:5" x14ac:dyDescent="0.2">
      <c r="B148" s="11"/>
      <c r="C148" s="23"/>
      <c r="E148" s="123"/>
    </row>
    <row r="149" spans="2:5" x14ac:dyDescent="0.2">
      <c r="B149" s="11"/>
      <c r="C149" s="23"/>
      <c r="E149" s="123"/>
    </row>
    <row r="150" spans="2:5" x14ac:dyDescent="0.2">
      <c r="B150" s="11"/>
      <c r="C150" s="23"/>
      <c r="E150" s="123"/>
    </row>
    <row r="151" spans="2:5" x14ac:dyDescent="0.2">
      <c r="B151" s="11"/>
      <c r="C151" s="23"/>
      <c r="E151" s="123"/>
    </row>
    <row r="152" spans="2:5" x14ac:dyDescent="0.2">
      <c r="B152" s="11"/>
      <c r="C152" s="23"/>
      <c r="E152" s="123"/>
    </row>
    <row r="153" spans="2:5" x14ac:dyDescent="0.2">
      <c r="B153" s="11"/>
      <c r="C153" s="23"/>
      <c r="E153" s="123"/>
    </row>
    <row r="154" spans="2:5" x14ac:dyDescent="0.2">
      <c r="B154" s="11"/>
      <c r="C154" s="23"/>
      <c r="E154" s="123"/>
    </row>
    <row r="155" spans="2:5" x14ac:dyDescent="0.2">
      <c r="B155" s="11"/>
      <c r="C155" s="23"/>
      <c r="E155" s="123"/>
    </row>
    <row r="156" spans="2:5" x14ac:dyDescent="0.2">
      <c r="B156" s="11"/>
      <c r="C156" s="23"/>
      <c r="E156" s="123"/>
    </row>
    <row r="157" spans="2:5" x14ac:dyDescent="0.2">
      <c r="B157" s="11"/>
      <c r="C157" s="23"/>
      <c r="E157" s="123"/>
    </row>
    <row r="158" spans="2:5" x14ac:dyDescent="0.2">
      <c r="B158" s="11"/>
      <c r="C158" s="23"/>
      <c r="E158" s="123"/>
    </row>
    <row r="159" spans="2:5" x14ac:dyDescent="0.2">
      <c r="B159" s="11"/>
      <c r="C159" s="23"/>
      <c r="E159" s="123"/>
    </row>
    <row r="160" spans="2:5" x14ac:dyDescent="0.2">
      <c r="B160" s="11"/>
      <c r="C160" s="23"/>
      <c r="E160" s="123"/>
    </row>
    <row r="161" spans="2:5" x14ac:dyDescent="0.2">
      <c r="B161" s="11"/>
      <c r="C161" s="23"/>
      <c r="E161" s="123"/>
    </row>
    <row r="162" spans="2:5" x14ac:dyDescent="0.2">
      <c r="B162" s="11"/>
      <c r="C162" s="23"/>
      <c r="E162" s="123"/>
    </row>
    <row r="163" spans="2:5" x14ac:dyDescent="0.2">
      <c r="B163" s="11"/>
      <c r="C163" s="23"/>
      <c r="E163" s="123"/>
    </row>
    <row r="164" spans="2:5" x14ac:dyDescent="0.2">
      <c r="B164" s="11"/>
      <c r="C164" s="23"/>
      <c r="E164" s="123"/>
    </row>
    <row r="165" spans="2:5" x14ac:dyDescent="0.2">
      <c r="B165" s="11"/>
      <c r="C165" s="23"/>
      <c r="E165" s="123"/>
    </row>
    <row r="166" spans="2:5" x14ac:dyDescent="0.2">
      <c r="B166" s="11"/>
      <c r="C166" s="23"/>
      <c r="E166" s="123"/>
    </row>
    <row r="167" spans="2:5" x14ac:dyDescent="0.2">
      <c r="B167" s="11"/>
      <c r="C167" s="23"/>
      <c r="E167" s="123"/>
    </row>
    <row r="168" spans="2:5" x14ac:dyDescent="0.2">
      <c r="B168" s="11"/>
      <c r="C168" s="23"/>
      <c r="E168" s="123"/>
    </row>
    <row r="169" spans="2:5" x14ac:dyDescent="0.2">
      <c r="B169" s="11"/>
      <c r="C169" s="23"/>
      <c r="E169" s="123"/>
    </row>
    <row r="170" spans="2:5" x14ac:dyDescent="0.2">
      <c r="B170" s="11"/>
      <c r="C170" s="23"/>
      <c r="E170" s="123"/>
    </row>
    <row r="171" spans="2:5" x14ac:dyDescent="0.2">
      <c r="B171" s="11"/>
      <c r="C171" s="23"/>
      <c r="E171" s="123"/>
    </row>
    <row r="172" spans="2:5" x14ac:dyDescent="0.2">
      <c r="B172" s="11"/>
      <c r="C172" s="23"/>
      <c r="E172" s="123"/>
    </row>
    <row r="173" spans="2:5" x14ac:dyDescent="0.2">
      <c r="B173" s="11"/>
      <c r="C173" s="23"/>
      <c r="E173" s="123"/>
    </row>
    <row r="174" spans="2:5" x14ac:dyDescent="0.2">
      <c r="B174" s="11"/>
      <c r="C174" s="23"/>
      <c r="E174" s="123"/>
    </row>
    <row r="175" spans="2:5" x14ac:dyDescent="0.2">
      <c r="B175" s="11"/>
      <c r="C175" s="23"/>
      <c r="E175" s="123"/>
    </row>
    <row r="176" spans="2:5" x14ac:dyDescent="0.2">
      <c r="B176" s="11"/>
      <c r="C176" s="23"/>
      <c r="E176" s="123"/>
    </row>
    <row r="177" spans="2:5" x14ac:dyDescent="0.2">
      <c r="B177" s="11"/>
      <c r="C177" s="23"/>
      <c r="E177" s="123"/>
    </row>
    <row r="178" spans="2:5" x14ac:dyDescent="0.2">
      <c r="B178" s="11"/>
      <c r="C178" s="23"/>
      <c r="E178" s="123"/>
    </row>
    <row r="179" spans="2:5" x14ac:dyDescent="0.2">
      <c r="B179" s="11"/>
      <c r="C179" s="23"/>
      <c r="E179" s="123"/>
    </row>
    <row r="180" spans="2:5" x14ac:dyDescent="0.2">
      <c r="B180" s="11"/>
      <c r="C180" s="23"/>
      <c r="E180" s="123"/>
    </row>
    <row r="181" spans="2:5" x14ac:dyDescent="0.2">
      <c r="B181" s="11"/>
      <c r="C181" s="23"/>
      <c r="E181" s="123"/>
    </row>
    <row r="182" spans="2:5" x14ac:dyDescent="0.2">
      <c r="B182" s="11"/>
      <c r="C182" s="23"/>
      <c r="E182" s="123"/>
    </row>
    <row r="183" spans="2:5" x14ac:dyDescent="0.2">
      <c r="B183" s="11"/>
      <c r="C183" s="23"/>
      <c r="E183" s="123"/>
    </row>
    <row r="184" spans="2:5" x14ac:dyDescent="0.2">
      <c r="B184" s="11"/>
      <c r="C184" s="23"/>
      <c r="E184" s="123"/>
    </row>
    <row r="185" spans="2:5" x14ac:dyDescent="0.2">
      <c r="B185" s="11"/>
      <c r="C185" s="23"/>
      <c r="E185" s="123"/>
    </row>
    <row r="186" spans="2:5" x14ac:dyDescent="0.2">
      <c r="B186" s="11"/>
      <c r="C186" s="23"/>
      <c r="E186" s="123"/>
    </row>
    <row r="187" spans="2:5" x14ac:dyDescent="0.2">
      <c r="B187" s="11"/>
      <c r="C187" s="23"/>
      <c r="E187" s="123"/>
    </row>
    <row r="188" spans="2:5" x14ac:dyDescent="0.2">
      <c r="B188" s="11"/>
      <c r="C188" s="23"/>
      <c r="E188" s="123"/>
    </row>
    <row r="189" spans="2:5" x14ac:dyDescent="0.2">
      <c r="B189" s="11"/>
      <c r="C189" s="23"/>
      <c r="E189" s="123"/>
    </row>
    <row r="190" spans="2:5" x14ac:dyDescent="0.2">
      <c r="B190" s="11"/>
      <c r="C190" s="23"/>
      <c r="E190" s="123"/>
    </row>
    <row r="191" spans="2:5" x14ac:dyDescent="0.2">
      <c r="B191" s="11"/>
      <c r="C191" s="23"/>
      <c r="E191" s="123"/>
    </row>
    <row r="192" spans="2:5" x14ac:dyDescent="0.2">
      <c r="B192" s="11"/>
      <c r="C192" s="23"/>
      <c r="E192" s="123"/>
    </row>
    <row r="193" spans="2:5" x14ac:dyDescent="0.2">
      <c r="B193" s="11"/>
      <c r="C193" s="23"/>
      <c r="E193" s="123"/>
    </row>
    <row r="194" spans="2:5" x14ac:dyDescent="0.2">
      <c r="B194" s="11"/>
      <c r="C194" s="23"/>
      <c r="E194" s="123"/>
    </row>
    <row r="195" spans="2:5" x14ac:dyDescent="0.2">
      <c r="B195" s="11"/>
      <c r="C195" s="23"/>
      <c r="E195" s="123"/>
    </row>
    <row r="196" spans="2:5" x14ac:dyDescent="0.2">
      <c r="B196" s="11"/>
      <c r="C196" s="23"/>
      <c r="E196" s="123"/>
    </row>
    <row r="197" spans="2:5" x14ac:dyDescent="0.2">
      <c r="B197" s="11"/>
      <c r="C197" s="23"/>
      <c r="E197" s="123"/>
    </row>
    <row r="198" spans="2:5" x14ac:dyDescent="0.2">
      <c r="B198" s="11"/>
      <c r="C198" s="23"/>
      <c r="E198" s="123"/>
    </row>
    <row r="199" spans="2:5" x14ac:dyDescent="0.2">
      <c r="B199" s="11"/>
      <c r="C199" s="23"/>
      <c r="E199" s="123"/>
    </row>
    <row r="200" spans="2:5" x14ac:dyDescent="0.2">
      <c r="B200" s="11"/>
      <c r="C200" s="23"/>
      <c r="E200" s="123"/>
    </row>
    <row r="201" spans="2:5" x14ac:dyDescent="0.2">
      <c r="B201" s="11"/>
      <c r="C201" s="23"/>
      <c r="E201" s="123"/>
    </row>
    <row r="202" spans="2:5" x14ac:dyDescent="0.2">
      <c r="B202" s="11"/>
      <c r="C202" s="23"/>
      <c r="E202" s="123"/>
    </row>
    <row r="203" spans="2:5" x14ac:dyDescent="0.2">
      <c r="B203" s="11"/>
      <c r="C203" s="23"/>
      <c r="E203" s="123"/>
    </row>
    <row r="204" spans="2:5" x14ac:dyDescent="0.2">
      <c r="B204" s="11"/>
      <c r="C204" s="23"/>
      <c r="E204" s="123"/>
    </row>
    <row r="205" spans="2:5" x14ac:dyDescent="0.2">
      <c r="B205" s="11"/>
      <c r="C205" s="23"/>
      <c r="E205" s="123"/>
    </row>
    <row r="206" spans="2:5" x14ac:dyDescent="0.2">
      <c r="B206" s="11"/>
      <c r="C206" s="23"/>
      <c r="E206" s="123"/>
    </row>
    <row r="207" spans="2:5" x14ac:dyDescent="0.2">
      <c r="B207" s="11"/>
      <c r="C207" s="23"/>
      <c r="E207" s="123"/>
    </row>
    <row r="208" spans="2:5" x14ac:dyDescent="0.2">
      <c r="B208" s="11"/>
      <c r="C208" s="23"/>
      <c r="E208" s="123"/>
    </row>
    <row r="209" spans="2:5" x14ac:dyDescent="0.2">
      <c r="B209" s="11"/>
      <c r="C209" s="23"/>
      <c r="E209" s="123"/>
    </row>
    <row r="210" spans="2:5" x14ac:dyDescent="0.2">
      <c r="B210" s="11"/>
      <c r="C210" s="23"/>
      <c r="E210" s="123"/>
    </row>
    <row r="211" spans="2:5" x14ac:dyDescent="0.2">
      <c r="B211" s="11"/>
      <c r="C211" s="23"/>
      <c r="E211" s="123"/>
    </row>
    <row r="212" spans="2:5" x14ac:dyDescent="0.2">
      <c r="B212" s="11"/>
      <c r="C212" s="23"/>
      <c r="E212" s="123"/>
    </row>
    <row r="213" spans="2:5" x14ac:dyDescent="0.2">
      <c r="B213" s="11"/>
      <c r="C213" s="23"/>
      <c r="E213" s="123"/>
    </row>
    <row r="214" spans="2:5" x14ac:dyDescent="0.2">
      <c r="B214" s="11"/>
      <c r="C214" s="23"/>
      <c r="E214" s="123"/>
    </row>
    <row r="215" spans="2:5" x14ac:dyDescent="0.2">
      <c r="B215" s="11"/>
      <c r="C215" s="23"/>
      <c r="E215" s="123"/>
    </row>
    <row r="216" spans="2:5" x14ac:dyDescent="0.2">
      <c r="B216" s="11"/>
      <c r="C216" s="23"/>
      <c r="E216" s="123"/>
    </row>
    <row r="217" spans="2:5" x14ac:dyDescent="0.2">
      <c r="B217" s="11"/>
      <c r="C217" s="23"/>
      <c r="E217" s="123"/>
    </row>
    <row r="218" spans="2:5" x14ac:dyDescent="0.2">
      <c r="B218" s="11"/>
      <c r="C218" s="23"/>
      <c r="E218" s="123"/>
    </row>
    <row r="219" spans="2:5" x14ac:dyDescent="0.2">
      <c r="B219" s="11"/>
      <c r="C219" s="23"/>
      <c r="E219" s="123"/>
    </row>
    <row r="220" spans="2:5" x14ac:dyDescent="0.2">
      <c r="B220" s="11"/>
      <c r="C220" s="23"/>
      <c r="E220" s="123"/>
    </row>
    <row r="221" spans="2:5" x14ac:dyDescent="0.2">
      <c r="B221" s="11"/>
      <c r="C221" s="23"/>
      <c r="E221" s="123"/>
    </row>
    <row r="222" spans="2:5" x14ac:dyDescent="0.2">
      <c r="B222" s="11"/>
      <c r="C222" s="23"/>
      <c r="E222" s="123"/>
    </row>
    <row r="223" spans="2:5" x14ac:dyDescent="0.2">
      <c r="B223" s="11"/>
      <c r="C223" s="23"/>
      <c r="E223" s="123"/>
    </row>
    <row r="224" spans="2:5" x14ac:dyDescent="0.2">
      <c r="B224" s="11"/>
      <c r="C224" s="23"/>
      <c r="E224" s="123"/>
    </row>
    <row r="225" spans="2:5" x14ac:dyDescent="0.2">
      <c r="B225" s="11"/>
      <c r="C225" s="23"/>
      <c r="E225" s="123"/>
    </row>
    <row r="226" spans="2:5" x14ac:dyDescent="0.2">
      <c r="B226" s="11"/>
      <c r="C226" s="23"/>
      <c r="E226" s="123"/>
    </row>
    <row r="227" spans="2:5" x14ac:dyDescent="0.2">
      <c r="B227" s="11"/>
      <c r="C227" s="23"/>
      <c r="E227" s="123"/>
    </row>
    <row r="228" spans="2:5" x14ac:dyDescent="0.2">
      <c r="B228" s="11"/>
      <c r="C228" s="23"/>
      <c r="E228" s="123"/>
    </row>
    <row r="229" spans="2:5" x14ac:dyDescent="0.2">
      <c r="B229" s="11"/>
      <c r="C229" s="23"/>
      <c r="E229" s="123"/>
    </row>
    <row r="230" spans="2:5" x14ac:dyDescent="0.2">
      <c r="B230" s="11"/>
      <c r="C230" s="23"/>
      <c r="E230" s="123"/>
    </row>
    <row r="231" spans="2:5" x14ac:dyDescent="0.2">
      <c r="B231" s="11"/>
      <c r="C231" s="23"/>
      <c r="E231" s="123"/>
    </row>
    <row r="232" spans="2:5" x14ac:dyDescent="0.2">
      <c r="B232" s="11"/>
      <c r="C232" s="23"/>
      <c r="E232" s="123"/>
    </row>
    <row r="233" spans="2:5" x14ac:dyDescent="0.2">
      <c r="B233" s="11"/>
      <c r="C233" s="23"/>
      <c r="E233" s="123"/>
    </row>
    <row r="234" spans="2:5" x14ac:dyDescent="0.2">
      <c r="B234" s="11"/>
      <c r="C234" s="23"/>
      <c r="E234" s="123"/>
    </row>
    <row r="235" spans="2:5" x14ac:dyDescent="0.2">
      <c r="B235" s="11"/>
      <c r="C235" s="23"/>
      <c r="E235" s="123"/>
    </row>
    <row r="236" spans="2:5" x14ac:dyDescent="0.2">
      <c r="B236" s="11"/>
      <c r="C236" s="23"/>
      <c r="E236" s="123"/>
    </row>
    <row r="237" spans="2:5" x14ac:dyDescent="0.2">
      <c r="B237" s="11"/>
      <c r="C237" s="23"/>
      <c r="E237" s="123"/>
    </row>
    <row r="238" spans="2:5" x14ac:dyDescent="0.2">
      <c r="B238" s="11"/>
      <c r="C238" s="23"/>
      <c r="E238" s="123"/>
    </row>
    <row r="239" spans="2:5" x14ac:dyDescent="0.2">
      <c r="B239" s="11"/>
      <c r="C239" s="23"/>
      <c r="E239" s="123"/>
    </row>
    <row r="240" spans="2:5" x14ac:dyDescent="0.2">
      <c r="B240" s="11"/>
      <c r="C240" s="23"/>
      <c r="E240" s="123"/>
    </row>
    <row r="241" spans="2:5" x14ac:dyDescent="0.2">
      <c r="B241" s="11"/>
      <c r="C241" s="23"/>
      <c r="E241" s="123"/>
    </row>
    <row r="242" spans="2:5" x14ac:dyDescent="0.2">
      <c r="B242" s="11"/>
      <c r="C242" s="23"/>
      <c r="E242" s="123"/>
    </row>
    <row r="243" spans="2:5" x14ac:dyDescent="0.2">
      <c r="B243" s="11"/>
      <c r="C243" s="23"/>
      <c r="E243" s="123"/>
    </row>
    <row r="244" spans="2:5" x14ac:dyDescent="0.2">
      <c r="B244" s="11"/>
      <c r="C244" s="23"/>
      <c r="E244" s="123"/>
    </row>
    <row r="245" spans="2:5" x14ac:dyDescent="0.2">
      <c r="B245" s="11"/>
      <c r="C245" s="23"/>
      <c r="E245" s="123"/>
    </row>
    <row r="246" spans="2:5" x14ac:dyDescent="0.2">
      <c r="B246" s="11"/>
      <c r="C246" s="23"/>
      <c r="E246" s="123"/>
    </row>
    <row r="247" spans="2:5" x14ac:dyDescent="0.2">
      <c r="B247" s="11"/>
      <c r="C247" s="23"/>
      <c r="E247" s="123"/>
    </row>
    <row r="248" spans="2:5" x14ac:dyDescent="0.2">
      <c r="B248" s="11"/>
      <c r="C248" s="23"/>
      <c r="E248" s="123"/>
    </row>
    <row r="249" spans="2:5" x14ac:dyDescent="0.2">
      <c r="B249" s="11"/>
      <c r="C249" s="23"/>
      <c r="E249" s="123"/>
    </row>
    <row r="250" spans="2:5" x14ac:dyDescent="0.2">
      <c r="B250" s="11"/>
      <c r="C250" s="23"/>
      <c r="E250" s="123"/>
    </row>
    <row r="251" spans="2:5" x14ac:dyDescent="0.2">
      <c r="B251" s="11"/>
      <c r="C251" s="23"/>
      <c r="E251" s="123"/>
    </row>
    <row r="252" spans="2:5" x14ac:dyDescent="0.2">
      <c r="B252" s="11"/>
      <c r="C252" s="23"/>
      <c r="E252" s="123"/>
    </row>
    <row r="253" spans="2:5" x14ac:dyDescent="0.2">
      <c r="B253" s="11"/>
      <c r="C253" s="23"/>
      <c r="E253" s="123"/>
    </row>
    <row r="254" spans="2:5" x14ac:dyDescent="0.2">
      <c r="B254" s="11"/>
      <c r="C254" s="23"/>
      <c r="E254" s="123"/>
    </row>
    <row r="255" spans="2:5" x14ac:dyDescent="0.2">
      <c r="B255" s="11"/>
      <c r="C255" s="23"/>
    </row>
    <row r="256" spans="2:5" x14ac:dyDescent="0.2">
      <c r="B256" s="11"/>
      <c r="C256" s="23"/>
    </row>
    <row r="257" spans="2:3" x14ac:dyDescent="0.2">
      <c r="B257" s="11"/>
      <c r="C257" s="23"/>
    </row>
    <row r="258" spans="2:3" x14ac:dyDescent="0.2">
      <c r="B258" s="11"/>
      <c r="C258" s="23"/>
    </row>
    <row r="259" spans="2:3" x14ac:dyDescent="0.2">
      <c r="B259" s="11"/>
      <c r="C259" s="23"/>
    </row>
    <row r="260" spans="2:3" x14ac:dyDescent="0.2">
      <c r="B260" s="11"/>
      <c r="C260" s="23"/>
    </row>
    <row r="261" spans="2:3" x14ac:dyDescent="0.2">
      <c r="B261" s="11"/>
      <c r="C261" s="23"/>
    </row>
    <row r="262" spans="2:3" x14ac:dyDescent="0.2">
      <c r="B262" s="11"/>
      <c r="C262" s="23"/>
    </row>
    <row r="263" spans="2:3" x14ac:dyDescent="0.2">
      <c r="B263" s="11"/>
      <c r="C263" s="23"/>
    </row>
    <row r="264" spans="2:3" x14ac:dyDescent="0.2">
      <c r="B264" s="11"/>
      <c r="C264" s="23"/>
    </row>
    <row r="265" spans="2:3" x14ac:dyDescent="0.2">
      <c r="B265" s="11"/>
      <c r="C265" s="23"/>
    </row>
    <row r="266" spans="2:3" x14ac:dyDescent="0.2">
      <c r="B266" s="11"/>
      <c r="C266" s="23"/>
    </row>
    <row r="267" spans="2:3" x14ac:dyDescent="0.2">
      <c r="B267" s="11"/>
      <c r="C267" s="23"/>
    </row>
    <row r="268" spans="2:3" x14ac:dyDescent="0.2">
      <c r="B268" s="11"/>
      <c r="C268" s="23"/>
    </row>
    <row r="269" spans="2:3" x14ac:dyDescent="0.2">
      <c r="B269" s="11"/>
      <c r="C269" s="23"/>
    </row>
    <row r="270" spans="2:3" x14ac:dyDescent="0.2">
      <c r="B270" s="11"/>
      <c r="C270" s="23"/>
    </row>
    <row r="271" spans="2:3" x14ac:dyDescent="0.2">
      <c r="B271" s="11"/>
      <c r="C271" s="23"/>
    </row>
    <row r="272" spans="2:3" x14ac:dyDescent="0.2">
      <c r="B272" s="11"/>
      <c r="C272" s="23"/>
    </row>
    <row r="273" spans="2:3" x14ac:dyDescent="0.2">
      <c r="B273" s="11"/>
      <c r="C273" s="23"/>
    </row>
    <row r="274" spans="2:3" x14ac:dyDescent="0.2">
      <c r="B274" s="11"/>
      <c r="C274" s="23"/>
    </row>
    <row r="275" spans="2:3" x14ac:dyDescent="0.2">
      <c r="B275" s="11"/>
      <c r="C275" s="23"/>
    </row>
    <row r="276" spans="2:3" x14ac:dyDescent="0.2">
      <c r="B276" s="11"/>
      <c r="C276" s="23"/>
    </row>
    <row r="277" spans="2:3" x14ac:dyDescent="0.2">
      <c r="B277" s="11"/>
      <c r="C277" s="23"/>
    </row>
    <row r="278" spans="2:3" x14ac:dyDescent="0.2">
      <c r="B278" s="11"/>
      <c r="C278" s="23"/>
    </row>
    <row r="279" spans="2:3" x14ac:dyDescent="0.2">
      <c r="B279" s="11"/>
      <c r="C279" s="23"/>
    </row>
    <row r="280" spans="2:3" x14ac:dyDescent="0.2">
      <c r="B280" s="11"/>
      <c r="C280" s="23"/>
    </row>
    <row r="281" spans="2:3" x14ac:dyDescent="0.2">
      <c r="B281" s="11"/>
      <c r="C281" s="23"/>
    </row>
    <row r="282" spans="2:3" x14ac:dyDescent="0.2">
      <c r="B282" s="11"/>
      <c r="C282" s="23"/>
    </row>
    <row r="283" spans="2:3" x14ac:dyDescent="0.2">
      <c r="B283" s="11"/>
      <c r="C283" s="23"/>
    </row>
    <row r="284" spans="2:3" x14ac:dyDescent="0.2">
      <c r="B284" s="11"/>
      <c r="C284" s="23"/>
    </row>
    <row r="285" spans="2:3" x14ac:dyDescent="0.2">
      <c r="B285" s="11"/>
      <c r="C285" s="23"/>
    </row>
    <row r="286" spans="2:3" x14ac:dyDescent="0.2">
      <c r="B286" s="11"/>
      <c r="C286" s="23"/>
    </row>
    <row r="287" spans="2:3" x14ac:dyDescent="0.2">
      <c r="B287" s="11"/>
      <c r="C287" s="23"/>
    </row>
    <row r="288" spans="2:3" x14ac:dyDescent="0.2">
      <c r="B288" s="11"/>
      <c r="C288" s="23"/>
    </row>
    <row r="289" spans="2:3" x14ac:dyDescent="0.2">
      <c r="B289" s="11"/>
      <c r="C289" s="23"/>
    </row>
    <row r="290" spans="2:3" x14ac:dyDescent="0.2">
      <c r="B290" s="11"/>
      <c r="C290" s="23"/>
    </row>
    <row r="291" spans="2:3" x14ac:dyDescent="0.2">
      <c r="B291" s="11"/>
      <c r="C291" s="23"/>
    </row>
    <row r="292" spans="2:3" x14ac:dyDescent="0.2">
      <c r="B292" s="11"/>
      <c r="C292" s="23"/>
    </row>
    <row r="293" spans="2:3" x14ac:dyDescent="0.2">
      <c r="B293" s="11"/>
      <c r="C293" s="23"/>
    </row>
    <row r="294" spans="2:3" x14ac:dyDescent="0.2">
      <c r="B294" s="11"/>
      <c r="C294" s="23"/>
    </row>
    <row r="295" spans="2:3" x14ac:dyDescent="0.2">
      <c r="B295" s="11"/>
      <c r="C295" s="23"/>
    </row>
    <row r="296" spans="2:3" x14ac:dyDescent="0.2">
      <c r="B296" s="11"/>
      <c r="C296" s="23"/>
    </row>
    <row r="297" spans="2:3" x14ac:dyDescent="0.2">
      <c r="B297" s="11"/>
      <c r="C297" s="23"/>
    </row>
    <row r="298" spans="2:3" x14ac:dyDescent="0.2">
      <c r="B298" s="11"/>
      <c r="C298" s="23"/>
    </row>
    <row r="299" spans="2:3" x14ac:dyDescent="0.2">
      <c r="B299" s="11"/>
      <c r="C299" s="23"/>
    </row>
    <row r="300" spans="2:3" x14ac:dyDescent="0.2">
      <c r="B300" s="11"/>
      <c r="C300" s="23"/>
    </row>
    <row r="301" spans="2:3" x14ac:dyDescent="0.2">
      <c r="B301" s="11"/>
      <c r="C301" s="23"/>
    </row>
    <row r="302" spans="2:3" x14ac:dyDescent="0.2">
      <c r="B302" s="11"/>
      <c r="C302" s="23"/>
    </row>
    <row r="303" spans="2:3" x14ac:dyDescent="0.2">
      <c r="B303" s="11"/>
      <c r="C303" s="23"/>
    </row>
    <row r="304" spans="2:3" x14ac:dyDescent="0.2">
      <c r="B304" s="11"/>
      <c r="C304" s="23"/>
    </row>
    <row r="305" spans="2:3" x14ac:dyDescent="0.2">
      <c r="B305" s="11"/>
      <c r="C305" s="23"/>
    </row>
    <row r="306" spans="2:3" x14ac:dyDescent="0.2">
      <c r="B306" s="11"/>
      <c r="C306" s="23"/>
    </row>
    <row r="307" spans="2:3" x14ac:dyDescent="0.2">
      <c r="B307" s="11"/>
      <c r="C307" s="23"/>
    </row>
    <row r="308" spans="2:3" x14ac:dyDescent="0.2">
      <c r="B308" s="11"/>
      <c r="C308" s="23"/>
    </row>
    <row r="309" spans="2:3" x14ac:dyDescent="0.2">
      <c r="B309" s="11"/>
      <c r="C309" s="23"/>
    </row>
    <row r="310" spans="2:3" x14ac:dyDescent="0.2">
      <c r="B310" s="11"/>
      <c r="C310" s="23"/>
    </row>
    <row r="311" spans="2:3" x14ac:dyDescent="0.2">
      <c r="B311" s="11"/>
      <c r="C311" s="23"/>
    </row>
    <row r="312" spans="2:3" x14ac:dyDescent="0.2">
      <c r="B312" s="11"/>
      <c r="C312" s="23"/>
    </row>
    <row r="313" spans="2:3" x14ac:dyDescent="0.2">
      <c r="B313" s="11"/>
      <c r="C313" s="23"/>
    </row>
    <row r="314" spans="2:3" x14ac:dyDescent="0.2">
      <c r="B314" s="11"/>
      <c r="C314" s="23"/>
    </row>
    <row r="315" spans="2:3" x14ac:dyDescent="0.2">
      <c r="B315" s="11"/>
      <c r="C315" s="23"/>
    </row>
    <row r="316" spans="2:3" x14ac:dyDescent="0.2">
      <c r="B316" s="11"/>
      <c r="C316" s="23"/>
    </row>
    <row r="317" spans="2:3" x14ac:dyDescent="0.2">
      <c r="B317" s="11"/>
      <c r="C317" s="23"/>
    </row>
    <row r="318" spans="2:3" x14ac:dyDescent="0.2">
      <c r="B318" s="11"/>
      <c r="C318" s="23"/>
    </row>
    <row r="319" spans="2:3" x14ac:dyDescent="0.2">
      <c r="B319" s="11"/>
      <c r="C319" s="23"/>
    </row>
    <row r="320" spans="2:3" x14ac:dyDescent="0.2">
      <c r="B320" s="11"/>
      <c r="C320" s="23"/>
    </row>
    <row r="321" spans="2:3" x14ac:dyDescent="0.2">
      <c r="B321" s="11"/>
      <c r="C321" s="23"/>
    </row>
    <row r="322" spans="2:3" x14ac:dyDescent="0.2">
      <c r="B322" s="11"/>
      <c r="C322" s="23"/>
    </row>
    <row r="323" spans="2:3" x14ac:dyDescent="0.2">
      <c r="B323" s="11"/>
      <c r="C323" s="23"/>
    </row>
    <row r="324" spans="2:3" x14ac:dyDescent="0.2">
      <c r="B324" s="11"/>
      <c r="C324" s="23"/>
    </row>
    <row r="325" spans="2:3" x14ac:dyDescent="0.2">
      <c r="B325" s="11"/>
      <c r="C325" s="23"/>
    </row>
    <row r="326" spans="2:3" x14ac:dyDescent="0.2">
      <c r="B326" s="11"/>
      <c r="C326" s="23"/>
    </row>
    <row r="327" spans="2:3" x14ac:dyDescent="0.2">
      <c r="B327" s="11"/>
      <c r="C327" s="23"/>
    </row>
    <row r="328" spans="2:3" x14ac:dyDescent="0.2">
      <c r="B328" s="11"/>
      <c r="C328" s="23"/>
    </row>
    <row r="329" spans="2:3" x14ac:dyDescent="0.2">
      <c r="B329" s="11"/>
      <c r="C329" s="23"/>
    </row>
    <row r="330" spans="2:3" x14ac:dyDescent="0.2">
      <c r="B330" s="11"/>
      <c r="C330" s="23"/>
    </row>
    <row r="331" spans="2:3" x14ac:dyDescent="0.2">
      <c r="B331" s="11"/>
      <c r="C331" s="23"/>
    </row>
    <row r="332" spans="2:3" x14ac:dyDescent="0.2">
      <c r="B332" s="11"/>
      <c r="C332" s="23"/>
    </row>
    <row r="333" spans="2:3" x14ac:dyDescent="0.2">
      <c r="B333" s="11"/>
      <c r="C333" s="23"/>
    </row>
    <row r="334" spans="2:3" x14ac:dyDescent="0.2">
      <c r="B334" s="11"/>
      <c r="C334" s="23"/>
    </row>
    <row r="335" spans="2:3" x14ac:dyDescent="0.2">
      <c r="B335" s="11"/>
      <c r="C335" s="23"/>
    </row>
    <row r="336" spans="2:3" x14ac:dyDescent="0.2">
      <c r="B336" s="11"/>
      <c r="C336" s="23"/>
    </row>
    <row r="337" spans="2:3" x14ac:dyDescent="0.2">
      <c r="B337" s="11"/>
      <c r="C337" s="23"/>
    </row>
    <row r="338" spans="2:3" x14ac:dyDescent="0.2">
      <c r="B338" s="11"/>
      <c r="C338" s="23"/>
    </row>
    <row r="339" spans="2:3" x14ac:dyDescent="0.2">
      <c r="B339" s="11"/>
      <c r="C339" s="23"/>
    </row>
    <row r="340" spans="2:3" x14ac:dyDescent="0.2">
      <c r="B340" s="11"/>
      <c r="C340" s="23"/>
    </row>
    <row r="341" spans="2:3" x14ac:dyDescent="0.2">
      <c r="B341" s="11"/>
      <c r="C341" s="23"/>
    </row>
    <row r="342" spans="2:3" x14ac:dyDescent="0.2">
      <c r="B342" s="11"/>
      <c r="C342" s="23"/>
    </row>
    <row r="343" spans="2:3" x14ac:dyDescent="0.2">
      <c r="B343" s="11"/>
      <c r="C343" s="23"/>
    </row>
    <row r="344" spans="2:3" x14ac:dyDescent="0.2">
      <c r="B344" s="11"/>
      <c r="C344" s="23"/>
    </row>
    <row r="345" spans="2:3" x14ac:dyDescent="0.2">
      <c r="B345" s="11"/>
      <c r="C345" s="23"/>
    </row>
    <row r="346" spans="2:3" x14ac:dyDescent="0.2">
      <c r="B346" s="11"/>
      <c r="C346" s="23"/>
    </row>
    <row r="347" spans="2:3" x14ac:dyDescent="0.2">
      <c r="B347" s="11"/>
      <c r="C347" s="23"/>
    </row>
    <row r="348" spans="2:3" x14ac:dyDescent="0.2">
      <c r="B348" s="11"/>
      <c r="C348" s="23"/>
    </row>
    <row r="349" spans="2:3" x14ac:dyDescent="0.2">
      <c r="B349" s="11"/>
      <c r="C349" s="23"/>
    </row>
    <row r="350" spans="2:3" x14ac:dyDescent="0.2">
      <c r="B350" s="11"/>
      <c r="C350" s="23"/>
    </row>
    <row r="351" spans="2:3" x14ac:dyDescent="0.2">
      <c r="B351" s="11"/>
      <c r="C351" s="23"/>
    </row>
    <row r="352" spans="2:3" x14ac:dyDescent="0.2">
      <c r="B352" s="11"/>
      <c r="C352" s="23"/>
    </row>
    <row r="353" spans="2:3" x14ac:dyDescent="0.2">
      <c r="B353" s="11"/>
      <c r="C353" s="23"/>
    </row>
    <row r="354" spans="2:3" x14ac:dyDescent="0.2">
      <c r="B354" s="11"/>
      <c r="C354" s="23"/>
    </row>
    <row r="355" spans="2:3" x14ac:dyDescent="0.2">
      <c r="B355" s="11"/>
      <c r="C355" s="23"/>
    </row>
    <row r="356" spans="2:3" x14ac:dyDescent="0.2">
      <c r="B356" s="11"/>
      <c r="C356" s="23"/>
    </row>
    <row r="357" spans="2:3" x14ac:dyDescent="0.2">
      <c r="B357" s="11"/>
      <c r="C357" s="23"/>
    </row>
    <row r="358" spans="2:3" x14ac:dyDescent="0.2">
      <c r="B358" s="11"/>
      <c r="C358" s="23"/>
    </row>
    <row r="359" spans="2:3" x14ac:dyDescent="0.2">
      <c r="B359" s="11"/>
      <c r="C359" s="23"/>
    </row>
    <row r="360" spans="2:3" x14ac:dyDescent="0.2">
      <c r="B360" s="11"/>
      <c r="C360" s="23"/>
    </row>
    <row r="361" spans="2:3" x14ac:dyDescent="0.2">
      <c r="B361" s="11"/>
      <c r="C361" s="23"/>
    </row>
    <row r="362" spans="2:3" x14ac:dyDescent="0.2">
      <c r="B362" s="11"/>
      <c r="C362" s="23"/>
    </row>
    <row r="363" spans="2:3" x14ac:dyDescent="0.2">
      <c r="B363" s="11"/>
      <c r="C363" s="23"/>
    </row>
    <row r="364" spans="2:3" x14ac:dyDescent="0.2">
      <c r="B364" s="11"/>
      <c r="C364" s="23"/>
    </row>
    <row r="365" spans="2:3" x14ac:dyDescent="0.2">
      <c r="B365" s="11"/>
      <c r="C365" s="23"/>
    </row>
    <row r="366" spans="2:3" x14ac:dyDescent="0.2">
      <c r="B366" s="11"/>
      <c r="C366" s="23"/>
    </row>
    <row r="367" spans="2:3" x14ac:dyDescent="0.2">
      <c r="B367" s="11"/>
      <c r="C367" s="23"/>
    </row>
    <row r="368" spans="2:3" x14ac:dyDescent="0.2">
      <c r="B368" s="11"/>
      <c r="C368" s="23"/>
    </row>
    <row r="369" spans="2:3" x14ac:dyDescent="0.2">
      <c r="B369" s="11"/>
      <c r="C369" s="23"/>
    </row>
    <row r="370" spans="2:3" x14ac:dyDescent="0.2">
      <c r="B370" s="11"/>
      <c r="C370" s="23"/>
    </row>
    <row r="371" spans="2:3" x14ac:dyDescent="0.2">
      <c r="B371" s="11"/>
      <c r="C371" s="23"/>
    </row>
    <row r="372" spans="2:3" x14ac:dyDescent="0.2">
      <c r="B372" s="11"/>
      <c r="C372" s="23"/>
    </row>
    <row r="373" spans="2:3" x14ac:dyDescent="0.2">
      <c r="B373" s="11"/>
      <c r="C373" s="23"/>
    </row>
    <row r="374" spans="2:3" x14ac:dyDescent="0.2">
      <c r="B374" s="11"/>
      <c r="C374" s="23"/>
    </row>
    <row r="375" spans="2:3" x14ac:dyDescent="0.2">
      <c r="B375" s="11"/>
      <c r="C375" s="23"/>
    </row>
    <row r="376" spans="2:3" x14ac:dyDescent="0.2">
      <c r="B376" s="11"/>
      <c r="C376" s="23"/>
    </row>
    <row r="377" spans="2:3" x14ac:dyDescent="0.2">
      <c r="B377" s="11"/>
      <c r="C377" s="23"/>
    </row>
    <row r="378" spans="2:3" x14ac:dyDescent="0.2">
      <c r="B378" s="11"/>
      <c r="C378" s="23"/>
    </row>
    <row r="379" spans="2:3" x14ac:dyDescent="0.2">
      <c r="B379" s="11"/>
      <c r="C379" s="23"/>
    </row>
    <row r="380" spans="2:3" x14ac:dyDescent="0.2">
      <c r="B380" s="11"/>
      <c r="C380" s="23"/>
    </row>
    <row r="381" spans="2:3" x14ac:dyDescent="0.2">
      <c r="B381" s="11"/>
      <c r="C381" s="23"/>
    </row>
    <row r="382" spans="2:3" x14ac:dyDescent="0.2">
      <c r="B382" s="11"/>
      <c r="C382" s="23"/>
    </row>
    <row r="383" spans="2:3" x14ac:dyDescent="0.2">
      <c r="B383" s="11"/>
      <c r="C383" s="23"/>
    </row>
    <row r="384" spans="2:3" x14ac:dyDescent="0.2">
      <c r="B384" s="11"/>
      <c r="C384" s="23"/>
    </row>
    <row r="385" spans="2:3" x14ac:dyDescent="0.2">
      <c r="B385" s="11"/>
      <c r="C385" s="23"/>
    </row>
    <row r="386" spans="2:3" x14ac:dyDescent="0.2">
      <c r="B386" s="11"/>
      <c r="C386" s="23"/>
    </row>
    <row r="387" spans="2:3" x14ac:dyDescent="0.2">
      <c r="B387" s="11"/>
      <c r="C387" s="23"/>
    </row>
    <row r="388" spans="2:3" x14ac:dyDescent="0.2">
      <c r="B388" s="11"/>
      <c r="C388" s="23"/>
    </row>
    <row r="389" spans="2:3" x14ac:dyDescent="0.2">
      <c r="B389" s="11"/>
      <c r="C389" s="23"/>
    </row>
    <row r="390" spans="2:3" x14ac:dyDescent="0.2">
      <c r="B390" s="11"/>
      <c r="C390" s="23"/>
    </row>
    <row r="391" spans="2:3" x14ac:dyDescent="0.2">
      <c r="B391" s="11"/>
      <c r="C391" s="23"/>
    </row>
    <row r="392" spans="2:3" x14ac:dyDescent="0.2">
      <c r="B392" s="11"/>
      <c r="C392" s="23"/>
    </row>
    <row r="393" spans="2:3" x14ac:dyDescent="0.2">
      <c r="B393" s="11"/>
      <c r="C393" s="23"/>
    </row>
    <row r="394" spans="2:3" x14ac:dyDescent="0.2">
      <c r="B394" s="11"/>
      <c r="C394" s="23"/>
    </row>
    <row r="395" spans="2:3" x14ac:dyDescent="0.2">
      <c r="B395" s="11"/>
      <c r="C395" s="23"/>
    </row>
    <row r="396" spans="2:3" x14ac:dyDescent="0.2">
      <c r="B396" s="11"/>
      <c r="C396" s="23"/>
    </row>
    <row r="397" spans="2:3" x14ac:dyDescent="0.2">
      <c r="B397" s="11"/>
      <c r="C397" s="23"/>
    </row>
    <row r="398" spans="2:3" x14ac:dyDescent="0.2">
      <c r="B398" s="11"/>
      <c r="C398" s="23"/>
    </row>
    <row r="399" spans="2:3" x14ac:dyDescent="0.2">
      <c r="B399" s="11"/>
      <c r="C399" s="23"/>
    </row>
    <row r="400" spans="2:3" x14ac:dyDescent="0.2">
      <c r="B400" s="11"/>
      <c r="C400" s="23"/>
    </row>
    <row r="401" spans="2:3" x14ac:dyDescent="0.2">
      <c r="B401" s="11"/>
      <c r="C401" s="23"/>
    </row>
    <row r="402" spans="2:3" x14ac:dyDescent="0.2">
      <c r="B402" s="11"/>
      <c r="C402" s="23"/>
    </row>
    <row r="403" spans="2:3" x14ac:dyDescent="0.2">
      <c r="B403" s="11"/>
      <c r="C403" s="23"/>
    </row>
    <row r="404" spans="2:3" x14ac:dyDescent="0.2">
      <c r="B404" s="11"/>
      <c r="C404" s="23"/>
    </row>
    <row r="405" spans="2:3" x14ac:dyDescent="0.2">
      <c r="B405" s="11"/>
      <c r="C405" s="23"/>
    </row>
    <row r="406" spans="2:3" x14ac:dyDescent="0.2">
      <c r="B406" s="11"/>
      <c r="C406" s="23"/>
    </row>
    <row r="407" spans="2:3" x14ac:dyDescent="0.2">
      <c r="B407" s="11"/>
      <c r="C407" s="23"/>
    </row>
    <row r="408" spans="2:3" x14ac:dyDescent="0.2">
      <c r="B408" s="11"/>
      <c r="C408" s="23"/>
    </row>
    <row r="409" spans="2:3" x14ac:dyDescent="0.2">
      <c r="B409" s="11"/>
      <c r="C409" s="23"/>
    </row>
    <row r="410" spans="2:3" x14ac:dyDescent="0.2">
      <c r="B410" s="11"/>
      <c r="C410" s="23"/>
    </row>
    <row r="411" spans="2:3" x14ac:dyDescent="0.2">
      <c r="B411" s="11"/>
      <c r="C411" s="23"/>
    </row>
    <row r="412" spans="2:3" x14ac:dyDescent="0.2">
      <c r="B412" s="11"/>
      <c r="C412" s="23"/>
    </row>
    <row r="413" spans="2:3" x14ac:dyDescent="0.2">
      <c r="B413" s="11"/>
      <c r="C413" s="23"/>
    </row>
    <row r="414" spans="2:3" x14ac:dyDescent="0.2">
      <c r="B414" s="11"/>
      <c r="C414" s="23"/>
    </row>
    <row r="415" spans="2:3" x14ac:dyDescent="0.2">
      <c r="B415" s="11"/>
      <c r="C415" s="23"/>
    </row>
    <row r="416" spans="2:3" x14ac:dyDescent="0.2">
      <c r="B416" s="11"/>
      <c r="C416" s="23"/>
    </row>
    <row r="417" spans="2:3" x14ac:dyDescent="0.2">
      <c r="B417" s="11"/>
      <c r="C417" s="23"/>
    </row>
    <row r="418" spans="2:3" x14ac:dyDescent="0.2">
      <c r="B418" s="11"/>
      <c r="C418" s="23"/>
    </row>
    <row r="419" spans="2:3" x14ac:dyDescent="0.2">
      <c r="B419" s="11"/>
      <c r="C419" s="23"/>
    </row>
    <row r="420" spans="2:3" x14ac:dyDescent="0.2">
      <c r="B420" s="11"/>
      <c r="C420" s="23"/>
    </row>
    <row r="421" spans="2:3" x14ac:dyDescent="0.2">
      <c r="B421" s="11"/>
      <c r="C421" s="23"/>
    </row>
    <row r="422" spans="2:3" x14ac:dyDescent="0.2">
      <c r="B422" s="11"/>
      <c r="C422" s="23"/>
    </row>
    <row r="423" spans="2:3" x14ac:dyDescent="0.2">
      <c r="B423" s="11"/>
      <c r="C423" s="23"/>
    </row>
    <row r="424" spans="2:3" x14ac:dyDescent="0.2">
      <c r="B424" s="11"/>
      <c r="C424" s="23"/>
    </row>
    <row r="425" spans="2:3" x14ac:dyDescent="0.2">
      <c r="B425" s="11"/>
      <c r="C425" s="23"/>
    </row>
    <row r="426" spans="2:3" x14ac:dyDescent="0.2">
      <c r="B426" s="11"/>
      <c r="C426" s="23"/>
    </row>
    <row r="427" spans="2:3" x14ac:dyDescent="0.2">
      <c r="B427" s="11"/>
      <c r="C427" s="23"/>
    </row>
    <row r="428" spans="2:3" x14ac:dyDescent="0.2">
      <c r="B428" s="11"/>
      <c r="C428" s="23"/>
    </row>
    <row r="429" spans="2:3" x14ac:dyDescent="0.2">
      <c r="B429" s="11"/>
      <c r="C429" s="23"/>
    </row>
    <row r="430" spans="2:3" x14ac:dyDescent="0.2">
      <c r="B430" s="11"/>
      <c r="C430" s="23"/>
    </row>
    <row r="431" spans="2:3" x14ac:dyDescent="0.2">
      <c r="B431" s="11"/>
      <c r="C431" s="23"/>
    </row>
    <row r="432" spans="2:3" x14ac:dyDescent="0.2">
      <c r="B432" s="11"/>
      <c r="C432" s="23"/>
    </row>
    <row r="433" spans="2:3" x14ac:dyDescent="0.2">
      <c r="B433" s="11"/>
      <c r="C433" s="23"/>
    </row>
    <row r="434" spans="2:3" x14ac:dyDescent="0.2">
      <c r="B434" s="11"/>
      <c r="C434" s="23"/>
    </row>
    <row r="435" spans="2:3" x14ac:dyDescent="0.2">
      <c r="B435" s="11"/>
      <c r="C435" s="23"/>
    </row>
    <row r="436" spans="2:3" x14ac:dyDescent="0.2">
      <c r="B436" s="11"/>
      <c r="C436" s="23"/>
    </row>
    <row r="437" spans="2:3" x14ac:dyDescent="0.2">
      <c r="B437" s="11"/>
      <c r="C437" s="23"/>
    </row>
    <row r="438" spans="2:3" x14ac:dyDescent="0.2">
      <c r="B438" s="11"/>
      <c r="C438" s="23"/>
    </row>
    <row r="439" spans="2:3" x14ac:dyDescent="0.2">
      <c r="B439" s="11"/>
      <c r="C439" s="23"/>
    </row>
    <row r="440" spans="2:3" x14ac:dyDescent="0.2">
      <c r="B440" s="11"/>
      <c r="C440" s="23"/>
    </row>
    <row r="441" spans="2:3" x14ac:dyDescent="0.2">
      <c r="B441" s="11"/>
      <c r="C441" s="23"/>
    </row>
    <row r="442" spans="2:3" x14ac:dyDescent="0.2">
      <c r="B442" s="11"/>
      <c r="C442" s="23"/>
    </row>
    <row r="443" spans="2:3" x14ac:dyDescent="0.2">
      <c r="B443" s="11"/>
      <c r="C443" s="23"/>
    </row>
    <row r="444" spans="2:3" x14ac:dyDescent="0.2">
      <c r="B444" s="11"/>
      <c r="C444" s="23"/>
    </row>
    <row r="445" spans="2:3" x14ac:dyDescent="0.2">
      <c r="B445" s="11"/>
      <c r="C445" s="23"/>
    </row>
    <row r="446" spans="2:3" x14ac:dyDescent="0.2">
      <c r="B446" s="11"/>
      <c r="C446" s="23"/>
    </row>
    <row r="447" spans="2:3" x14ac:dyDescent="0.2">
      <c r="B447" s="11"/>
      <c r="C447" s="23"/>
    </row>
    <row r="448" spans="2:3" x14ac:dyDescent="0.2">
      <c r="B448" s="11"/>
      <c r="C448" s="23"/>
    </row>
    <row r="449" spans="2:3" x14ac:dyDescent="0.2">
      <c r="B449" s="11"/>
      <c r="C449" s="23"/>
    </row>
    <row r="450" spans="2:3" x14ac:dyDescent="0.2">
      <c r="B450" s="11"/>
      <c r="C450" s="23"/>
    </row>
    <row r="451" spans="2:3" x14ac:dyDescent="0.2">
      <c r="B451" s="11"/>
      <c r="C451" s="23"/>
    </row>
    <row r="452" spans="2:3" x14ac:dyDescent="0.2">
      <c r="B452" s="11"/>
      <c r="C452" s="23"/>
    </row>
    <row r="453" spans="2:3" x14ac:dyDescent="0.2">
      <c r="B453" s="11"/>
      <c r="C453" s="23"/>
    </row>
    <row r="454" spans="2:3" x14ac:dyDescent="0.2">
      <c r="B454" s="11"/>
      <c r="C454" s="23"/>
    </row>
    <row r="455" spans="2:3" x14ac:dyDescent="0.2">
      <c r="B455" s="11"/>
      <c r="C455" s="23"/>
    </row>
    <row r="456" spans="2:3" x14ac:dyDescent="0.2">
      <c r="B456" s="11"/>
      <c r="C456" s="23"/>
    </row>
    <row r="457" spans="2:3" x14ac:dyDescent="0.2">
      <c r="B457" s="11"/>
      <c r="C457" s="23"/>
    </row>
    <row r="458" spans="2:3" x14ac:dyDescent="0.2">
      <c r="B458" s="11"/>
      <c r="C458" s="23"/>
    </row>
    <row r="459" spans="2:3" x14ac:dyDescent="0.2">
      <c r="B459" s="11"/>
      <c r="C459" s="23"/>
    </row>
    <row r="460" spans="2:3" x14ac:dyDescent="0.2">
      <c r="B460" s="11"/>
      <c r="C460" s="23"/>
    </row>
    <row r="461" spans="2:3" x14ac:dyDescent="0.2">
      <c r="B461" s="11"/>
      <c r="C461" s="23"/>
    </row>
    <row r="462" spans="2:3" x14ac:dyDescent="0.2">
      <c r="B462" s="11"/>
      <c r="C462" s="23"/>
    </row>
    <row r="463" spans="2:3" x14ac:dyDescent="0.2">
      <c r="B463" s="11"/>
      <c r="C463" s="23"/>
    </row>
    <row r="464" spans="2:3" x14ac:dyDescent="0.2">
      <c r="B464" s="11"/>
      <c r="C464" s="23"/>
    </row>
    <row r="465" spans="2:3" x14ac:dyDescent="0.2">
      <c r="B465" s="11"/>
      <c r="C465" s="23"/>
    </row>
    <row r="466" spans="2:3" x14ac:dyDescent="0.2">
      <c r="B466" s="11"/>
      <c r="C466" s="23"/>
    </row>
    <row r="467" spans="2:3" x14ac:dyDescent="0.2">
      <c r="B467" s="11"/>
      <c r="C467" s="23"/>
    </row>
    <row r="468" spans="2:3" x14ac:dyDescent="0.2">
      <c r="B468" s="11"/>
      <c r="C468" s="23"/>
    </row>
    <row r="469" spans="2:3" x14ac:dyDescent="0.2">
      <c r="B469" s="11"/>
      <c r="C469" s="23"/>
    </row>
    <row r="470" spans="2:3" x14ac:dyDescent="0.2">
      <c r="B470" s="11"/>
      <c r="C470" s="23"/>
    </row>
    <row r="471" spans="2:3" x14ac:dyDescent="0.2">
      <c r="B471" s="11"/>
      <c r="C471" s="23"/>
    </row>
    <row r="472" spans="2:3" x14ac:dyDescent="0.2">
      <c r="B472" s="11"/>
      <c r="C472" s="23"/>
    </row>
    <row r="473" spans="2:3" x14ac:dyDescent="0.2">
      <c r="B473" s="11"/>
      <c r="C473" s="23"/>
    </row>
    <row r="474" spans="2:3" x14ac:dyDescent="0.2">
      <c r="B474" s="11"/>
      <c r="C474" s="23"/>
    </row>
    <row r="475" spans="2:3" x14ac:dyDescent="0.2">
      <c r="B475" s="11"/>
      <c r="C475" s="23"/>
    </row>
    <row r="476" spans="2:3" x14ac:dyDescent="0.2">
      <c r="B476" s="11"/>
      <c r="C476" s="23"/>
    </row>
    <row r="477" spans="2:3" x14ac:dyDescent="0.2">
      <c r="B477" s="11"/>
      <c r="C477" s="23"/>
    </row>
    <row r="478" spans="2:3" x14ac:dyDescent="0.2">
      <c r="B478" s="11"/>
      <c r="C478" s="23"/>
    </row>
    <row r="479" spans="2:3" x14ac:dyDescent="0.2">
      <c r="B479" s="11"/>
      <c r="C479" s="23"/>
    </row>
    <row r="480" spans="2:3" x14ac:dyDescent="0.2">
      <c r="B480" s="11"/>
      <c r="C480" s="23"/>
    </row>
    <row r="481" spans="2:3" x14ac:dyDescent="0.2">
      <c r="B481" s="11"/>
      <c r="C481" s="23"/>
    </row>
    <row r="482" spans="2:3" x14ac:dyDescent="0.2">
      <c r="B482" s="11"/>
      <c r="C482" s="23"/>
    </row>
    <row r="483" spans="2:3" x14ac:dyDescent="0.2">
      <c r="B483" s="11"/>
      <c r="C483" s="23"/>
    </row>
    <row r="484" spans="2:3" x14ac:dyDescent="0.2">
      <c r="B484" s="11"/>
      <c r="C484" s="23"/>
    </row>
    <row r="485" spans="2:3" x14ac:dyDescent="0.2">
      <c r="B485" s="11"/>
      <c r="C485" s="23"/>
    </row>
    <row r="486" spans="2:3" x14ac:dyDescent="0.2">
      <c r="B486" s="11"/>
      <c r="C486" s="23"/>
    </row>
    <row r="487" spans="2:3" x14ac:dyDescent="0.2">
      <c r="B487" s="11"/>
      <c r="C487" s="23"/>
    </row>
    <row r="488" spans="2:3" x14ac:dyDescent="0.2">
      <c r="B488" s="11"/>
      <c r="C488" s="23"/>
    </row>
    <row r="489" spans="2:3" x14ac:dyDescent="0.2">
      <c r="B489" s="11"/>
      <c r="C489" s="23"/>
    </row>
    <row r="490" spans="2:3" x14ac:dyDescent="0.2">
      <c r="B490" s="11"/>
      <c r="C490" s="23"/>
    </row>
    <row r="491" spans="2:3" x14ac:dyDescent="0.2">
      <c r="B491" s="11"/>
      <c r="C491" s="23"/>
    </row>
    <row r="492" spans="2:3" x14ac:dyDescent="0.2">
      <c r="B492" s="11"/>
      <c r="C492" s="23"/>
    </row>
    <row r="493" spans="2:3" x14ac:dyDescent="0.2">
      <c r="B493" s="11"/>
      <c r="C493" s="23"/>
    </row>
    <row r="494" spans="2:3" x14ac:dyDescent="0.2">
      <c r="B494" s="11"/>
      <c r="C494" s="23"/>
    </row>
    <row r="495" spans="2:3" x14ac:dyDescent="0.2">
      <c r="B495" s="11"/>
      <c r="C495" s="23"/>
    </row>
    <row r="496" spans="2:3" x14ac:dyDescent="0.2">
      <c r="B496" s="11"/>
      <c r="C496" s="23"/>
    </row>
    <row r="497" spans="2:3" x14ac:dyDescent="0.2">
      <c r="B497" s="11"/>
      <c r="C497" s="23"/>
    </row>
    <row r="498" spans="2:3" x14ac:dyDescent="0.2">
      <c r="B498" s="11"/>
      <c r="C498" s="23"/>
    </row>
    <row r="499" spans="2:3" x14ac:dyDescent="0.2">
      <c r="B499" s="11"/>
      <c r="C499" s="23"/>
    </row>
    <row r="500" spans="2:3" x14ac:dyDescent="0.2">
      <c r="B500" s="11"/>
      <c r="C500" s="23"/>
    </row>
    <row r="501" spans="2:3" x14ac:dyDescent="0.2">
      <c r="B501" s="11"/>
      <c r="C501" s="23"/>
    </row>
    <row r="502" spans="2:3" x14ac:dyDescent="0.2">
      <c r="B502" s="11"/>
      <c r="C502" s="23"/>
    </row>
    <row r="503" spans="2:3" x14ac:dyDescent="0.2">
      <c r="B503" s="11"/>
      <c r="C503" s="23"/>
    </row>
    <row r="504" spans="2:3" x14ac:dyDescent="0.2">
      <c r="B504" s="11"/>
      <c r="C504" s="23"/>
    </row>
    <row r="505" spans="2:3" x14ac:dyDescent="0.2">
      <c r="B505" s="11"/>
      <c r="C505" s="23"/>
    </row>
    <row r="506" spans="2:3" x14ac:dyDescent="0.2">
      <c r="B506" s="11"/>
      <c r="C506" s="23"/>
    </row>
    <row r="507" spans="2:3" x14ac:dyDescent="0.2">
      <c r="B507" s="11"/>
      <c r="C507" s="23"/>
    </row>
    <row r="508" spans="2:3" x14ac:dyDescent="0.2">
      <c r="B508" s="11"/>
      <c r="C508" s="23"/>
    </row>
    <row r="509" spans="2:3" x14ac:dyDescent="0.2">
      <c r="B509" s="11"/>
      <c r="C509" s="23"/>
    </row>
    <row r="510" spans="2:3" x14ac:dyDescent="0.2">
      <c r="B510" s="11"/>
      <c r="C510" s="23"/>
    </row>
    <row r="511" spans="2:3" x14ac:dyDescent="0.2">
      <c r="B511" s="11"/>
      <c r="C511" s="23"/>
    </row>
    <row r="512" spans="2:3" x14ac:dyDescent="0.2">
      <c r="B512" s="11"/>
      <c r="C512" s="23"/>
    </row>
    <row r="513" spans="2:3" x14ac:dyDescent="0.2">
      <c r="B513" s="11"/>
      <c r="C513" s="23"/>
    </row>
    <row r="514" spans="2:3" x14ac:dyDescent="0.2">
      <c r="B514" s="11"/>
      <c r="C514" s="23"/>
    </row>
    <row r="515" spans="2:3" x14ac:dyDescent="0.2">
      <c r="B515" s="11"/>
      <c r="C515" s="23"/>
    </row>
    <row r="516" spans="2:3" x14ac:dyDescent="0.2">
      <c r="B516" s="11"/>
      <c r="C516" s="23"/>
    </row>
    <row r="517" spans="2:3" x14ac:dyDescent="0.2">
      <c r="B517" s="11"/>
      <c r="C517" s="23"/>
    </row>
    <row r="518" spans="2:3" x14ac:dyDescent="0.2">
      <c r="B518" s="11"/>
      <c r="C518" s="23"/>
    </row>
    <row r="519" spans="2:3" x14ac:dyDescent="0.2">
      <c r="B519" s="11"/>
      <c r="C519" s="23"/>
    </row>
    <row r="520" spans="2:3" x14ac:dyDescent="0.2">
      <c r="B520" s="11"/>
      <c r="C520" s="23"/>
    </row>
    <row r="521" spans="2:3" x14ac:dyDescent="0.2">
      <c r="B521" s="11"/>
      <c r="C521" s="23"/>
    </row>
    <row r="522" spans="2:3" x14ac:dyDescent="0.2">
      <c r="B522" s="11"/>
      <c r="C522" s="23"/>
    </row>
    <row r="523" spans="2:3" x14ac:dyDescent="0.2">
      <c r="B523" s="11"/>
      <c r="C523" s="23"/>
    </row>
    <row r="524" spans="2:3" x14ac:dyDescent="0.2">
      <c r="B524" s="11"/>
      <c r="C524" s="23"/>
    </row>
    <row r="525" spans="2:3" x14ac:dyDescent="0.2">
      <c r="B525" s="11"/>
      <c r="C525" s="23"/>
    </row>
    <row r="526" spans="2:3" x14ac:dyDescent="0.2">
      <c r="B526" s="11"/>
      <c r="C526" s="23"/>
    </row>
    <row r="527" spans="2:3" x14ac:dyDescent="0.2">
      <c r="B527" s="11"/>
      <c r="C527" s="23"/>
    </row>
    <row r="528" spans="2:3" x14ac:dyDescent="0.2">
      <c r="B528" s="11"/>
      <c r="C528" s="23"/>
    </row>
    <row r="529" spans="2:3" x14ac:dyDescent="0.2">
      <c r="B529" s="11"/>
      <c r="C529" s="23"/>
    </row>
    <row r="530" spans="2:3" x14ac:dyDescent="0.2">
      <c r="B530" s="11"/>
      <c r="C530" s="23"/>
    </row>
    <row r="531" spans="2:3" x14ac:dyDescent="0.2">
      <c r="B531" s="11"/>
      <c r="C531" s="23"/>
    </row>
    <row r="532" spans="2:3" x14ac:dyDescent="0.2">
      <c r="B532" s="11"/>
      <c r="C532" s="23"/>
    </row>
    <row r="533" spans="2:3" x14ac:dyDescent="0.2">
      <c r="B533" s="11"/>
      <c r="C533" s="23"/>
    </row>
    <row r="534" spans="2:3" x14ac:dyDescent="0.2">
      <c r="B534" s="11"/>
      <c r="C534" s="23"/>
    </row>
    <row r="535" spans="2:3" x14ac:dyDescent="0.2">
      <c r="B535" s="11"/>
      <c r="C535" s="23"/>
    </row>
    <row r="536" spans="2:3" x14ac:dyDescent="0.2">
      <c r="B536" s="11"/>
      <c r="C536" s="23"/>
    </row>
    <row r="537" spans="2:3" x14ac:dyDescent="0.2">
      <c r="B537" s="11"/>
      <c r="C537" s="23"/>
    </row>
    <row r="538" spans="2:3" x14ac:dyDescent="0.2">
      <c r="B538" s="11"/>
      <c r="C538" s="23"/>
    </row>
    <row r="539" spans="2:3" x14ac:dyDescent="0.2">
      <c r="B539" s="11"/>
      <c r="C539" s="23"/>
    </row>
    <row r="540" spans="2:3" x14ac:dyDescent="0.2">
      <c r="B540" s="11"/>
      <c r="C540" s="23"/>
    </row>
    <row r="541" spans="2:3" x14ac:dyDescent="0.2">
      <c r="B541" s="11"/>
      <c r="C541" s="23"/>
    </row>
    <row r="542" spans="2:3" x14ac:dyDescent="0.2">
      <c r="B542" s="11"/>
      <c r="C542" s="23"/>
    </row>
    <row r="543" spans="2:3" x14ac:dyDescent="0.2">
      <c r="B543" s="11"/>
      <c r="C543" s="23"/>
    </row>
    <row r="544" spans="2:3" x14ac:dyDescent="0.2">
      <c r="B544" s="11"/>
      <c r="C544" s="23"/>
    </row>
    <row r="545" spans="2:3" x14ac:dyDescent="0.2">
      <c r="B545" s="11"/>
      <c r="C545" s="23"/>
    </row>
    <row r="546" spans="2:3" x14ac:dyDescent="0.2">
      <c r="B546" s="11"/>
      <c r="C546" s="23"/>
    </row>
    <row r="547" spans="2:3" x14ac:dyDescent="0.2">
      <c r="B547" s="11"/>
      <c r="C547" s="23"/>
    </row>
    <row r="548" spans="2:3" x14ac:dyDescent="0.2">
      <c r="B548" s="11"/>
      <c r="C548" s="23"/>
    </row>
    <row r="549" spans="2:3" x14ac:dyDescent="0.2">
      <c r="B549" s="11"/>
      <c r="C549" s="23"/>
    </row>
    <row r="550" spans="2:3" x14ac:dyDescent="0.2">
      <c r="B550" s="11"/>
      <c r="C550" s="23"/>
    </row>
    <row r="551" spans="2:3" x14ac:dyDescent="0.2">
      <c r="B551" s="11"/>
      <c r="C551" s="23"/>
    </row>
    <row r="552" spans="2:3" x14ac:dyDescent="0.2">
      <c r="B552" s="11"/>
      <c r="C552" s="23"/>
    </row>
    <row r="553" spans="2:3" x14ac:dyDescent="0.2">
      <c r="B553" s="11"/>
      <c r="C553" s="23"/>
    </row>
    <row r="554" spans="2:3" x14ac:dyDescent="0.2">
      <c r="B554" s="11"/>
      <c r="C554" s="23"/>
    </row>
    <row r="555" spans="2:3" x14ac:dyDescent="0.2">
      <c r="B555" s="11"/>
      <c r="C555" s="23"/>
    </row>
    <row r="556" spans="2:3" x14ac:dyDescent="0.2">
      <c r="B556" s="11"/>
      <c r="C556" s="23"/>
    </row>
    <row r="557" spans="2:3" x14ac:dyDescent="0.2">
      <c r="B557" s="11"/>
      <c r="C557" s="23"/>
    </row>
    <row r="558" spans="2:3" x14ac:dyDescent="0.2">
      <c r="B558" s="11"/>
      <c r="C558" s="23"/>
    </row>
    <row r="559" spans="2:3" x14ac:dyDescent="0.2">
      <c r="B559" s="11"/>
      <c r="C559" s="23"/>
    </row>
    <row r="560" spans="2:3" x14ac:dyDescent="0.2">
      <c r="B560" s="11"/>
      <c r="C560" s="23"/>
    </row>
    <row r="561" spans="2:3" x14ac:dyDescent="0.2">
      <c r="B561" s="11"/>
      <c r="C561" s="23"/>
    </row>
    <row r="562" spans="2:3" x14ac:dyDescent="0.2">
      <c r="B562" s="11"/>
      <c r="C562" s="23"/>
    </row>
    <row r="563" spans="2:3" x14ac:dyDescent="0.2">
      <c r="B563" s="11"/>
      <c r="C563" s="23"/>
    </row>
    <row r="564" spans="2:3" x14ac:dyDescent="0.2">
      <c r="B564" s="11"/>
      <c r="C564" s="23"/>
    </row>
    <row r="565" spans="2:3" x14ac:dyDescent="0.2">
      <c r="B565" s="11"/>
      <c r="C565" s="23"/>
    </row>
    <row r="566" spans="2:3" x14ac:dyDescent="0.2">
      <c r="B566" s="11"/>
      <c r="C566" s="23"/>
    </row>
    <row r="567" spans="2:3" x14ac:dyDescent="0.2">
      <c r="B567" s="11"/>
      <c r="C567" s="23"/>
    </row>
    <row r="568" spans="2:3" x14ac:dyDescent="0.2">
      <c r="B568" s="11"/>
      <c r="C568" s="23"/>
    </row>
    <row r="569" spans="2:3" x14ac:dyDescent="0.2">
      <c r="B569" s="11"/>
      <c r="C569" s="23"/>
    </row>
    <row r="570" spans="2:3" x14ac:dyDescent="0.2">
      <c r="B570" s="11"/>
      <c r="C570" s="23"/>
    </row>
    <row r="571" spans="2:3" x14ac:dyDescent="0.2">
      <c r="B571" s="11"/>
      <c r="C571" s="23"/>
    </row>
    <row r="572" spans="2:3" x14ac:dyDescent="0.2">
      <c r="B572" s="11"/>
      <c r="C572" s="23"/>
    </row>
    <row r="573" spans="2:3" x14ac:dyDescent="0.2">
      <c r="B573" s="11"/>
      <c r="C573" s="23"/>
    </row>
    <row r="574" spans="2:3" x14ac:dyDescent="0.2">
      <c r="B574" s="11"/>
      <c r="C574" s="23"/>
    </row>
    <row r="575" spans="2:3" x14ac:dyDescent="0.2">
      <c r="B575" s="11"/>
      <c r="C575" s="23"/>
    </row>
    <row r="576" spans="2:3" x14ac:dyDescent="0.2">
      <c r="B576" s="11"/>
      <c r="C576" s="23"/>
    </row>
    <row r="577" spans="2:3" x14ac:dyDescent="0.2">
      <c r="B577" s="11"/>
      <c r="C577" s="23"/>
    </row>
    <row r="578" spans="2:3" x14ac:dyDescent="0.2">
      <c r="B578" s="11"/>
      <c r="C578" s="23"/>
    </row>
    <row r="579" spans="2:3" x14ac:dyDescent="0.2">
      <c r="B579" s="11"/>
      <c r="C579" s="23"/>
    </row>
    <row r="580" spans="2:3" x14ac:dyDescent="0.2">
      <c r="B580" s="11"/>
      <c r="C580" s="23"/>
    </row>
    <row r="581" spans="2:3" x14ac:dyDescent="0.2">
      <c r="B581" s="11"/>
      <c r="C581" s="23"/>
    </row>
    <row r="582" spans="2:3" x14ac:dyDescent="0.2">
      <c r="B582" s="11"/>
      <c r="C582" s="23"/>
    </row>
    <row r="583" spans="2:3" x14ac:dyDescent="0.2">
      <c r="B583" s="11"/>
      <c r="C583" s="23"/>
    </row>
    <row r="584" spans="2:3" x14ac:dyDescent="0.2">
      <c r="B584" s="11"/>
      <c r="C584" s="23"/>
    </row>
    <row r="585" spans="2:3" x14ac:dyDescent="0.2">
      <c r="B585" s="11"/>
      <c r="C585" s="23"/>
    </row>
    <row r="586" spans="2:3" x14ac:dyDescent="0.2">
      <c r="B586" s="11"/>
      <c r="C586" s="23"/>
    </row>
    <row r="587" spans="2:3" x14ac:dyDescent="0.2">
      <c r="B587" s="11"/>
      <c r="C587" s="23"/>
    </row>
    <row r="588" spans="2:3" x14ac:dyDescent="0.2">
      <c r="B588" s="11"/>
      <c r="C588" s="23"/>
    </row>
    <row r="589" spans="2:3" x14ac:dyDescent="0.2">
      <c r="B589" s="11"/>
      <c r="C589" s="23"/>
    </row>
    <row r="590" spans="2:3" x14ac:dyDescent="0.2">
      <c r="B590" s="11"/>
      <c r="C590" s="23"/>
    </row>
    <row r="591" spans="2:3" x14ac:dyDescent="0.2">
      <c r="B591" s="11"/>
      <c r="C591" s="23"/>
    </row>
    <row r="592" spans="2:3" x14ac:dyDescent="0.2">
      <c r="B592" s="11"/>
      <c r="C592" s="23"/>
    </row>
    <row r="593" spans="2:3" x14ac:dyDescent="0.2">
      <c r="B593" s="11"/>
      <c r="C593" s="23"/>
    </row>
    <row r="594" spans="2:3" x14ac:dyDescent="0.2">
      <c r="B594" s="11"/>
      <c r="C594" s="23"/>
    </row>
    <row r="595" spans="2:3" x14ac:dyDescent="0.2">
      <c r="B595" s="11"/>
      <c r="C595" s="23"/>
    </row>
    <row r="596" spans="2:3" x14ac:dyDescent="0.2">
      <c r="B596" s="11"/>
      <c r="C596" s="23"/>
    </row>
    <row r="597" spans="2:3" x14ac:dyDescent="0.2">
      <c r="B597" s="11"/>
      <c r="C597" s="23"/>
    </row>
    <row r="598" spans="2:3" x14ac:dyDescent="0.2">
      <c r="B598" s="11"/>
      <c r="C598" s="23"/>
    </row>
    <row r="599" spans="2:3" x14ac:dyDescent="0.2">
      <c r="B599" s="11"/>
      <c r="C599" s="23"/>
    </row>
    <row r="600" spans="2:3" x14ac:dyDescent="0.2">
      <c r="B600" s="11"/>
      <c r="C600" s="23"/>
    </row>
    <row r="601" spans="2:3" x14ac:dyDescent="0.2">
      <c r="B601" s="11"/>
      <c r="C601" s="23"/>
    </row>
    <row r="602" spans="2:3" x14ac:dyDescent="0.2">
      <c r="B602" s="11"/>
      <c r="C602" s="23"/>
    </row>
    <row r="603" spans="2:3" x14ac:dyDescent="0.2">
      <c r="B603" s="11"/>
      <c r="C603" s="23"/>
    </row>
    <row r="604" spans="2:3" x14ac:dyDescent="0.2">
      <c r="B604" s="11"/>
      <c r="C604" s="23"/>
    </row>
    <row r="605" spans="2:3" x14ac:dyDescent="0.2">
      <c r="B605" s="11"/>
      <c r="C605" s="23"/>
    </row>
    <row r="606" spans="2:3" x14ac:dyDescent="0.2">
      <c r="B606" s="11"/>
      <c r="C606" s="23"/>
    </row>
    <row r="607" spans="2:3" x14ac:dyDescent="0.2">
      <c r="B607" s="11"/>
      <c r="C607" s="23"/>
    </row>
    <row r="608" spans="2:3" x14ac:dyDescent="0.2">
      <c r="B608" s="11"/>
      <c r="C608" s="23"/>
    </row>
    <row r="609" spans="2:3" x14ac:dyDescent="0.2">
      <c r="B609" s="11"/>
      <c r="C609" s="23"/>
    </row>
    <row r="610" spans="2:3" x14ac:dyDescent="0.2">
      <c r="B610" s="11"/>
      <c r="C610" s="23"/>
    </row>
    <row r="611" spans="2:3" x14ac:dyDescent="0.2">
      <c r="B611" s="11"/>
      <c r="C611" s="23"/>
    </row>
    <row r="612" spans="2:3" x14ac:dyDescent="0.2">
      <c r="B612" s="11"/>
      <c r="C612" s="23"/>
    </row>
    <row r="613" spans="2:3" x14ac:dyDescent="0.2">
      <c r="B613" s="11"/>
      <c r="C613" s="23"/>
    </row>
    <row r="614" spans="2:3" x14ac:dyDescent="0.2">
      <c r="B614" s="11"/>
      <c r="C614" s="23"/>
    </row>
    <row r="615" spans="2:3" x14ac:dyDescent="0.2">
      <c r="B615" s="11"/>
      <c r="C615" s="23"/>
    </row>
    <row r="616" spans="2:3" x14ac:dyDescent="0.2">
      <c r="B616" s="11"/>
      <c r="C616" s="23"/>
    </row>
    <row r="617" spans="2:3" x14ac:dyDescent="0.2">
      <c r="B617" s="11"/>
      <c r="C617" s="23"/>
    </row>
    <row r="618" spans="2:3" x14ac:dyDescent="0.2">
      <c r="B618" s="11"/>
      <c r="C618" s="23"/>
    </row>
    <row r="619" spans="2:3" x14ac:dyDescent="0.2">
      <c r="B619" s="11"/>
      <c r="C619" s="23"/>
    </row>
    <row r="620" spans="2:3" x14ac:dyDescent="0.2">
      <c r="B620" s="11"/>
      <c r="C620" s="23"/>
    </row>
    <row r="621" spans="2:3" x14ac:dyDescent="0.2">
      <c r="B621" s="11"/>
      <c r="C621" s="23"/>
    </row>
    <row r="622" spans="2:3" x14ac:dyDescent="0.2">
      <c r="B622" s="11"/>
      <c r="C622" s="23"/>
    </row>
    <row r="623" spans="2:3" x14ac:dyDescent="0.2">
      <c r="B623" s="11"/>
      <c r="C623" s="23"/>
    </row>
    <row r="624" spans="2:3" x14ac:dyDescent="0.2">
      <c r="B624" s="11"/>
      <c r="C624" s="23"/>
    </row>
    <row r="625" spans="2:3" x14ac:dyDescent="0.2">
      <c r="B625" s="11"/>
      <c r="C625" s="23"/>
    </row>
    <row r="626" spans="2:3" x14ac:dyDescent="0.2">
      <c r="B626" s="11"/>
      <c r="C626" s="23"/>
    </row>
    <row r="627" spans="2:3" x14ac:dyDescent="0.2">
      <c r="B627" s="11"/>
      <c r="C627" s="23"/>
    </row>
    <row r="628" spans="2:3" x14ac:dyDescent="0.2">
      <c r="B628" s="11"/>
      <c r="C628" s="23"/>
    </row>
    <row r="629" spans="2:3" x14ac:dyDescent="0.2">
      <c r="B629" s="11"/>
      <c r="C629" s="23"/>
    </row>
    <row r="630" spans="2:3" x14ac:dyDescent="0.2">
      <c r="B630" s="11"/>
      <c r="C630" s="23"/>
    </row>
    <row r="631" spans="2:3" x14ac:dyDescent="0.2">
      <c r="B631" s="11"/>
      <c r="C631" s="23"/>
    </row>
    <row r="632" spans="2:3" x14ac:dyDescent="0.2">
      <c r="B632" s="11"/>
      <c r="C632" s="23"/>
    </row>
    <row r="633" spans="2:3" x14ac:dyDescent="0.2">
      <c r="B633" s="11"/>
      <c r="C633" s="23"/>
    </row>
    <row r="634" spans="2:3" x14ac:dyDescent="0.2">
      <c r="B634" s="11"/>
      <c r="C634" s="23"/>
    </row>
    <row r="635" spans="2:3" x14ac:dyDescent="0.2">
      <c r="B635" s="11"/>
      <c r="C635" s="23"/>
    </row>
    <row r="636" spans="2:3" x14ac:dyDescent="0.2">
      <c r="B636" s="11"/>
      <c r="C636" s="23"/>
    </row>
    <row r="637" spans="2:3" x14ac:dyDescent="0.2">
      <c r="B637" s="11"/>
      <c r="C637" s="23"/>
    </row>
    <row r="638" spans="2:3" x14ac:dyDescent="0.2">
      <c r="B638" s="11"/>
      <c r="C638" s="23"/>
    </row>
    <row r="639" spans="2:3" x14ac:dyDescent="0.2">
      <c r="B639" s="11"/>
      <c r="C639" s="23"/>
    </row>
    <row r="640" spans="2:3" x14ac:dyDescent="0.2">
      <c r="B640" s="11"/>
      <c r="C640" s="23"/>
    </row>
    <row r="641" spans="2:3" x14ac:dyDescent="0.2">
      <c r="B641" s="11"/>
      <c r="C641" s="23"/>
    </row>
    <row r="642" spans="2:3" x14ac:dyDescent="0.2">
      <c r="B642" s="11"/>
      <c r="C642" s="23"/>
    </row>
    <row r="643" spans="2:3" x14ac:dyDescent="0.2">
      <c r="B643" s="11"/>
      <c r="C643" s="23"/>
    </row>
    <row r="644" spans="2:3" x14ac:dyDescent="0.2">
      <c r="B644" s="11"/>
      <c r="C644" s="23"/>
    </row>
    <row r="645" spans="2:3" x14ac:dyDescent="0.2">
      <c r="B645" s="11"/>
      <c r="C645" s="23"/>
    </row>
    <row r="646" spans="2:3" x14ac:dyDescent="0.2">
      <c r="B646" s="11"/>
      <c r="C646" s="23"/>
    </row>
    <row r="647" spans="2:3" x14ac:dyDescent="0.2">
      <c r="B647" s="11"/>
      <c r="C647" s="23"/>
    </row>
    <row r="648" spans="2:3" x14ac:dyDescent="0.2">
      <c r="B648" s="11"/>
      <c r="C648" s="23"/>
    </row>
    <row r="649" spans="2:3" x14ac:dyDescent="0.2">
      <c r="B649" s="11"/>
      <c r="C649" s="23"/>
    </row>
    <row r="650" spans="2:3" x14ac:dyDescent="0.2">
      <c r="B650" s="11"/>
      <c r="C650" s="23"/>
    </row>
    <row r="651" spans="2:3" x14ac:dyDescent="0.2">
      <c r="B651" s="11"/>
      <c r="C651" s="23"/>
    </row>
    <row r="652" spans="2:3" x14ac:dyDescent="0.2">
      <c r="B652" s="11"/>
      <c r="C652" s="23"/>
    </row>
    <row r="653" spans="2:3" x14ac:dyDescent="0.2">
      <c r="B653" s="11"/>
      <c r="C653" s="23"/>
    </row>
    <row r="654" spans="2:3" x14ac:dyDescent="0.2">
      <c r="B654" s="11"/>
      <c r="C654" s="23"/>
    </row>
    <row r="655" spans="2:3" x14ac:dyDescent="0.2">
      <c r="B655" s="11"/>
      <c r="C655" s="23"/>
    </row>
    <row r="656" spans="2:3" x14ac:dyDescent="0.2">
      <c r="B656" s="11"/>
      <c r="C656" s="23"/>
    </row>
    <row r="657" spans="2:3" x14ac:dyDescent="0.2">
      <c r="B657" s="11"/>
      <c r="C657" s="23"/>
    </row>
    <row r="658" spans="2:3" x14ac:dyDescent="0.2">
      <c r="B658" s="11"/>
      <c r="C658" s="23"/>
    </row>
    <row r="659" spans="2:3" x14ac:dyDescent="0.2">
      <c r="B659" s="11"/>
      <c r="C659" s="23"/>
    </row>
    <row r="660" spans="2:3" x14ac:dyDescent="0.2">
      <c r="B660" s="11"/>
      <c r="C660" s="23"/>
    </row>
    <row r="661" spans="2:3" x14ac:dyDescent="0.2">
      <c r="B661" s="11"/>
      <c r="C661" s="23"/>
    </row>
    <row r="662" spans="2:3" x14ac:dyDescent="0.2">
      <c r="B662" s="11"/>
      <c r="C662" s="23"/>
    </row>
    <row r="663" spans="2:3" x14ac:dyDescent="0.2">
      <c r="B663" s="11"/>
      <c r="C663" s="23"/>
    </row>
    <row r="664" spans="2:3" x14ac:dyDescent="0.2">
      <c r="B664" s="11"/>
      <c r="C664" s="23"/>
    </row>
    <row r="665" spans="2:3" x14ac:dyDescent="0.2">
      <c r="B665" s="11"/>
      <c r="C665" s="23"/>
    </row>
    <row r="666" spans="2:3" x14ac:dyDescent="0.2">
      <c r="B666" s="11"/>
      <c r="C666" s="23"/>
    </row>
    <row r="667" spans="2:3" x14ac:dyDescent="0.2">
      <c r="B667" s="11"/>
      <c r="C667" s="23"/>
    </row>
    <row r="668" spans="2:3" x14ac:dyDescent="0.2">
      <c r="B668" s="11"/>
      <c r="C668" s="23"/>
    </row>
    <row r="669" spans="2:3" x14ac:dyDescent="0.2">
      <c r="B669" s="11"/>
      <c r="C669" s="23"/>
    </row>
    <row r="670" spans="2:3" x14ac:dyDescent="0.2">
      <c r="B670" s="11"/>
      <c r="C670" s="23"/>
    </row>
    <row r="671" spans="2:3" x14ac:dyDescent="0.2">
      <c r="B671" s="11"/>
      <c r="C671" s="23"/>
    </row>
    <row r="672" spans="2:3" x14ac:dyDescent="0.2">
      <c r="B672" s="11"/>
      <c r="C672" s="23"/>
    </row>
    <row r="673" spans="2:3" x14ac:dyDescent="0.2">
      <c r="B673" s="11"/>
      <c r="C673" s="23"/>
    </row>
    <row r="674" spans="2:3" x14ac:dyDescent="0.2">
      <c r="B674" s="11"/>
      <c r="C674" s="23"/>
    </row>
    <row r="675" spans="2:3" x14ac:dyDescent="0.2">
      <c r="B675" s="11"/>
      <c r="C675" s="23"/>
    </row>
    <row r="676" spans="2:3" x14ac:dyDescent="0.2">
      <c r="B676" s="11"/>
      <c r="C676" s="23"/>
    </row>
    <row r="677" spans="2:3" x14ac:dyDescent="0.2">
      <c r="B677" s="11"/>
      <c r="C677" s="23"/>
    </row>
    <row r="678" spans="2:3" x14ac:dyDescent="0.2">
      <c r="B678" s="11"/>
      <c r="C678" s="23"/>
    </row>
    <row r="679" spans="2:3" x14ac:dyDescent="0.2">
      <c r="B679" s="11"/>
      <c r="C679" s="23"/>
    </row>
    <row r="680" spans="2:3" x14ac:dyDescent="0.2">
      <c r="B680" s="11"/>
      <c r="C680" s="23"/>
    </row>
    <row r="681" spans="2:3" x14ac:dyDescent="0.2">
      <c r="B681" s="11"/>
      <c r="C681" s="23"/>
    </row>
    <row r="682" spans="2:3" x14ac:dyDescent="0.2">
      <c r="B682" s="11"/>
      <c r="C682" s="23"/>
    </row>
    <row r="683" spans="2:3" x14ac:dyDescent="0.2">
      <c r="B683" s="11"/>
      <c r="C683" s="23"/>
    </row>
    <row r="684" spans="2:3" x14ac:dyDescent="0.2">
      <c r="B684" s="11"/>
      <c r="C684" s="23"/>
    </row>
    <row r="685" spans="2:3" x14ac:dyDescent="0.2">
      <c r="B685" s="11"/>
      <c r="C685" s="23"/>
    </row>
    <row r="686" spans="2:3" x14ac:dyDescent="0.2">
      <c r="B686" s="11"/>
      <c r="C686" s="23"/>
    </row>
    <row r="687" spans="2:3" x14ac:dyDescent="0.2">
      <c r="B687" s="11"/>
      <c r="C687" s="23"/>
    </row>
    <row r="688" spans="2:3" x14ac:dyDescent="0.2">
      <c r="B688" s="11"/>
      <c r="C688" s="23"/>
    </row>
    <row r="689" spans="2:3" x14ac:dyDescent="0.2">
      <c r="B689" s="11"/>
      <c r="C689" s="23"/>
    </row>
    <row r="690" spans="2:3" x14ac:dyDescent="0.2">
      <c r="B690" s="11"/>
      <c r="C690" s="23"/>
    </row>
    <row r="691" spans="2:3" x14ac:dyDescent="0.2">
      <c r="B691" s="11"/>
      <c r="C691" s="23"/>
    </row>
    <row r="692" spans="2:3" x14ac:dyDescent="0.2">
      <c r="B692" s="11"/>
      <c r="C692" s="23"/>
    </row>
    <row r="693" spans="2:3" x14ac:dyDescent="0.2">
      <c r="B693" s="11"/>
      <c r="C693" s="23"/>
    </row>
    <row r="694" spans="2:3" x14ac:dyDescent="0.2">
      <c r="B694" s="11"/>
      <c r="C694" s="23"/>
    </row>
    <row r="695" spans="2:3" x14ac:dyDescent="0.2">
      <c r="B695" s="11"/>
      <c r="C695" s="23"/>
    </row>
    <row r="696" spans="2:3" x14ac:dyDescent="0.2">
      <c r="B696" s="11"/>
      <c r="C696" s="23"/>
    </row>
    <row r="697" spans="2:3" x14ac:dyDescent="0.2">
      <c r="B697" s="11"/>
      <c r="C697" s="23"/>
    </row>
    <row r="698" spans="2:3" x14ac:dyDescent="0.2">
      <c r="B698" s="11"/>
      <c r="C698" s="23"/>
    </row>
    <row r="699" spans="2:3" x14ac:dyDescent="0.2">
      <c r="B699" s="11"/>
      <c r="C699" s="23"/>
    </row>
    <row r="700" spans="2:3" x14ac:dyDescent="0.2">
      <c r="B700" s="11"/>
      <c r="C700" s="23"/>
    </row>
    <row r="701" spans="2:3" x14ac:dyDescent="0.2">
      <c r="B701" s="11"/>
      <c r="C701" s="23"/>
    </row>
    <row r="702" spans="2:3" x14ac:dyDescent="0.2">
      <c r="B702" s="11"/>
      <c r="C702" s="23"/>
    </row>
    <row r="703" spans="2:3" x14ac:dyDescent="0.2">
      <c r="B703" s="11"/>
      <c r="C703" s="23"/>
    </row>
    <row r="704" spans="2:3" x14ac:dyDescent="0.2">
      <c r="B704" s="11"/>
      <c r="C704" s="23"/>
    </row>
    <row r="705" spans="2:3" x14ac:dyDescent="0.2">
      <c r="B705" s="11"/>
      <c r="C705" s="23"/>
    </row>
    <row r="706" spans="2:3" x14ac:dyDescent="0.2">
      <c r="B706" s="11"/>
      <c r="C706" s="23"/>
    </row>
    <row r="707" spans="2:3" x14ac:dyDescent="0.2">
      <c r="B707" s="11"/>
      <c r="C707" s="23"/>
    </row>
    <row r="708" spans="2:3" x14ac:dyDescent="0.2">
      <c r="B708" s="11"/>
      <c r="C708" s="23"/>
    </row>
    <row r="709" spans="2:3" x14ac:dyDescent="0.2">
      <c r="B709" s="11"/>
      <c r="C709" s="23"/>
    </row>
    <row r="710" spans="2:3" x14ac:dyDescent="0.2">
      <c r="B710" s="11"/>
      <c r="C710" s="23"/>
    </row>
    <row r="711" spans="2:3" x14ac:dyDescent="0.2">
      <c r="B711" s="11"/>
      <c r="C711" s="23"/>
    </row>
    <row r="712" spans="2:3" x14ac:dyDescent="0.2">
      <c r="B712" s="11"/>
      <c r="C712" s="23"/>
    </row>
    <row r="713" spans="2:3" x14ac:dyDescent="0.2">
      <c r="B713" s="11"/>
      <c r="C713" s="23"/>
    </row>
    <row r="714" spans="2:3" x14ac:dyDescent="0.2">
      <c r="B714" s="11"/>
      <c r="C714" s="23"/>
    </row>
    <row r="715" spans="2:3" x14ac:dyDescent="0.2">
      <c r="B715" s="11"/>
      <c r="C715" s="23"/>
    </row>
    <row r="716" spans="2:3" x14ac:dyDescent="0.2">
      <c r="B716" s="11"/>
      <c r="C716" s="23"/>
    </row>
    <row r="717" spans="2:3" x14ac:dyDescent="0.2">
      <c r="B717" s="11"/>
      <c r="C717" s="23"/>
    </row>
    <row r="718" spans="2:3" x14ac:dyDescent="0.2">
      <c r="B718" s="11"/>
      <c r="C718" s="23"/>
    </row>
    <row r="719" spans="2:3" x14ac:dyDescent="0.2">
      <c r="B719" s="11"/>
      <c r="C719" s="23"/>
    </row>
    <row r="720" spans="2:3" x14ac:dyDescent="0.2">
      <c r="B720" s="11"/>
      <c r="C720" s="23"/>
    </row>
    <row r="721" spans="2:3" x14ac:dyDescent="0.2">
      <c r="B721" s="11"/>
      <c r="C721" s="23"/>
    </row>
    <row r="722" spans="2:3" x14ac:dyDescent="0.2">
      <c r="B722" s="11"/>
      <c r="C722" s="23"/>
    </row>
    <row r="723" spans="2:3" x14ac:dyDescent="0.2">
      <c r="B723" s="11"/>
      <c r="C723" s="23"/>
    </row>
    <row r="724" spans="2:3" x14ac:dyDescent="0.2">
      <c r="B724" s="11"/>
      <c r="C724" s="23"/>
    </row>
    <row r="725" spans="2:3" x14ac:dyDescent="0.2">
      <c r="B725" s="11"/>
      <c r="C725" s="23"/>
    </row>
    <row r="726" spans="2:3" x14ac:dyDescent="0.2">
      <c r="B726" s="11"/>
      <c r="C726" s="23"/>
    </row>
    <row r="727" spans="2:3" x14ac:dyDescent="0.2">
      <c r="B727" s="11"/>
      <c r="C727" s="23"/>
    </row>
    <row r="728" spans="2:3" x14ac:dyDescent="0.2">
      <c r="B728" s="11"/>
      <c r="C728" s="23"/>
    </row>
    <row r="729" spans="2:3" x14ac:dyDescent="0.2">
      <c r="B729" s="11"/>
      <c r="C729" s="23"/>
    </row>
    <row r="730" spans="2:3" x14ac:dyDescent="0.2">
      <c r="B730" s="11"/>
      <c r="C730" s="23"/>
    </row>
    <row r="731" spans="2:3" x14ac:dyDescent="0.2">
      <c r="B731" s="11"/>
      <c r="C731" s="23"/>
    </row>
    <row r="732" spans="2:3" x14ac:dyDescent="0.2">
      <c r="B732" s="11"/>
      <c r="C732" s="23"/>
    </row>
    <row r="733" spans="2:3" x14ac:dyDescent="0.2">
      <c r="B733" s="11"/>
      <c r="C733" s="23"/>
    </row>
    <row r="734" spans="2:3" x14ac:dyDescent="0.2">
      <c r="B734" s="11"/>
      <c r="C734" s="23"/>
    </row>
    <row r="735" spans="2:3" x14ac:dyDescent="0.2">
      <c r="B735" s="11"/>
      <c r="C735" s="23"/>
    </row>
    <row r="736" spans="2:3" x14ac:dyDescent="0.2">
      <c r="B736" s="11"/>
      <c r="C736" s="23"/>
    </row>
    <row r="737" spans="2:3" x14ac:dyDescent="0.2">
      <c r="B737" s="11"/>
      <c r="C737" s="23"/>
    </row>
    <row r="738" spans="2:3" x14ac:dyDescent="0.2">
      <c r="B738" s="11"/>
      <c r="C738" s="23"/>
    </row>
    <row r="739" spans="2:3" x14ac:dyDescent="0.2">
      <c r="B739" s="11"/>
      <c r="C739" s="23"/>
    </row>
    <row r="740" spans="2:3" x14ac:dyDescent="0.2">
      <c r="B740" s="11"/>
      <c r="C740" s="23"/>
    </row>
    <row r="741" spans="2:3" x14ac:dyDescent="0.2">
      <c r="B741" s="11"/>
      <c r="C741" s="23"/>
    </row>
    <row r="742" spans="2:3" x14ac:dyDescent="0.2">
      <c r="B742" s="11"/>
      <c r="C742" s="23"/>
    </row>
    <row r="743" spans="2:3" x14ac:dyDescent="0.2">
      <c r="B743" s="11"/>
      <c r="C743" s="23"/>
    </row>
    <row r="744" spans="2:3" x14ac:dyDescent="0.2">
      <c r="B744" s="11"/>
      <c r="C744" s="23"/>
    </row>
    <row r="745" spans="2:3" x14ac:dyDescent="0.2">
      <c r="B745" s="11"/>
      <c r="C745" s="23"/>
    </row>
    <row r="746" spans="2:3" x14ac:dyDescent="0.2">
      <c r="B746" s="11"/>
      <c r="C746" s="23"/>
    </row>
    <row r="747" spans="2:3" x14ac:dyDescent="0.2">
      <c r="B747" s="11"/>
      <c r="C747" s="23"/>
    </row>
    <row r="748" spans="2:3" x14ac:dyDescent="0.2">
      <c r="B748" s="11"/>
      <c r="C748" s="23"/>
    </row>
    <row r="749" spans="2:3" x14ac:dyDescent="0.2">
      <c r="B749" s="11"/>
      <c r="C749" s="23"/>
    </row>
    <row r="750" spans="2:3" x14ac:dyDescent="0.2">
      <c r="B750" s="11"/>
      <c r="C750" s="23"/>
    </row>
    <row r="751" spans="2:3" x14ac:dyDescent="0.2">
      <c r="B751" s="11"/>
      <c r="C751" s="23"/>
    </row>
    <row r="752" spans="2:3" x14ac:dyDescent="0.2">
      <c r="B752" s="11"/>
      <c r="C752" s="23"/>
    </row>
    <row r="753" spans="2:3" x14ac:dyDescent="0.2">
      <c r="B753" s="11"/>
      <c r="C753" s="23"/>
    </row>
    <row r="754" spans="2:3" x14ac:dyDescent="0.2">
      <c r="B754" s="11"/>
      <c r="C754" s="23"/>
    </row>
    <row r="755" spans="2:3" x14ac:dyDescent="0.2">
      <c r="B755" s="11"/>
      <c r="C755" s="23"/>
    </row>
    <row r="756" spans="2:3" x14ac:dyDescent="0.2">
      <c r="B756" s="11"/>
      <c r="C756" s="23"/>
    </row>
    <row r="757" spans="2:3" x14ac:dyDescent="0.2">
      <c r="B757" s="11"/>
      <c r="C757" s="23"/>
    </row>
    <row r="758" spans="2:3" x14ac:dyDescent="0.2">
      <c r="B758" s="11"/>
      <c r="C758" s="23"/>
    </row>
    <row r="759" spans="2:3" x14ac:dyDescent="0.2">
      <c r="B759" s="11"/>
      <c r="C759" s="23"/>
    </row>
    <row r="760" spans="2:3" x14ac:dyDescent="0.2">
      <c r="B760" s="11"/>
      <c r="C760" s="23"/>
    </row>
    <row r="761" spans="2:3" x14ac:dyDescent="0.2">
      <c r="B761" s="11"/>
      <c r="C761" s="23"/>
    </row>
    <row r="762" spans="2:3" x14ac:dyDescent="0.2">
      <c r="B762" s="11"/>
      <c r="C762" s="23"/>
    </row>
    <row r="763" spans="2:3" x14ac:dyDescent="0.2">
      <c r="B763" s="11"/>
      <c r="C763" s="23"/>
    </row>
    <row r="764" spans="2:3" x14ac:dyDescent="0.2">
      <c r="B764" s="11"/>
      <c r="C764" s="23"/>
    </row>
    <row r="765" spans="2:3" x14ac:dyDescent="0.2">
      <c r="B765" s="11"/>
      <c r="C765" s="23"/>
    </row>
    <row r="766" spans="2:3" x14ac:dyDescent="0.2">
      <c r="B766" s="11"/>
      <c r="C766" s="23"/>
    </row>
    <row r="767" spans="2:3" x14ac:dyDescent="0.2">
      <c r="B767" s="11"/>
      <c r="C767" s="23"/>
    </row>
    <row r="768" spans="2:3" x14ac:dyDescent="0.2">
      <c r="B768" s="11"/>
      <c r="C768" s="23"/>
    </row>
    <row r="769" spans="2:3" x14ac:dyDescent="0.2">
      <c r="B769" s="11"/>
      <c r="C769" s="23"/>
    </row>
    <row r="770" spans="2:3" x14ac:dyDescent="0.2">
      <c r="B770" s="11"/>
      <c r="C770" s="23"/>
    </row>
    <row r="771" spans="2:3" x14ac:dyDescent="0.2">
      <c r="B771" s="11"/>
      <c r="C771" s="23"/>
    </row>
    <row r="772" spans="2:3" x14ac:dyDescent="0.2">
      <c r="B772" s="11"/>
      <c r="C772" s="23"/>
    </row>
    <row r="773" spans="2:3" x14ac:dyDescent="0.2">
      <c r="B773" s="11"/>
      <c r="C773" s="23"/>
    </row>
    <row r="774" spans="2:3" x14ac:dyDescent="0.2">
      <c r="B774" s="11"/>
      <c r="C774" s="23"/>
    </row>
    <row r="775" spans="2:3" x14ac:dyDescent="0.2">
      <c r="B775" s="11"/>
      <c r="C775" s="23"/>
    </row>
    <row r="776" spans="2:3" x14ac:dyDescent="0.2">
      <c r="B776" s="11"/>
      <c r="C776" s="23"/>
    </row>
    <row r="777" spans="2:3" x14ac:dyDescent="0.2">
      <c r="B777" s="11"/>
      <c r="C777" s="23"/>
    </row>
    <row r="778" spans="2:3" x14ac:dyDescent="0.2">
      <c r="B778" s="11"/>
      <c r="C778" s="23"/>
    </row>
    <row r="779" spans="2:3" x14ac:dyDescent="0.2">
      <c r="B779" s="11"/>
      <c r="C779" s="23"/>
    </row>
    <row r="780" spans="2:3" x14ac:dyDescent="0.2">
      <c r="B780" s="11"/>
      <c r="C780" s="23"/>
    </row>
    <row r="781" spans="2:3" x14ac:dyDescent="0.2">
      <c r="B781" s="11"/>
      <c r="C781" s="23"/>
    </row>
    <row r="782" spans="2:3" x14ac:dyDescent="0.2">
      <c r="B782" s="11"/>
      <c r="C782" s="23"/>
    </row>
    <row r="783" spans="2:3" x14ac:dyDescent="0.2">
      <c r="B783" s="11"/>
      <c r="C783" s="23"/>
    </row>
    <row r="784" spans="2:3" x14ac:dyDescent="0.2">
      <c r="B784" s="11"/>
      <c r="C784" s="23"/>
    </row>
    <row r="785" spans="2:3" x14ac:dyDescent="0.2">
      <c r="B785" s="11"/>
      <c r="C785" s="23"/>
    </row>
    <row r="786" spans="2:3" x14ac:dyDescent="0.2">
      <c r="B786" s="11"/>
      <c r="C786" s="23"/>
    </row>
    <row r="787" spans="2:3" x14ac:dyDescent="0.2">
      <c r="B787" s="11"/>
      <c r="C787" s="23"/>
    </row>
    <row r="788" spans="2:3" x14ac:dyDescent="0.2">
      <c r="B788" s="11"/>
      <c r="C788" s="23"/>
    </row>
    <row r="789" spans="2:3" x14ac:dyDescent="0.2">
      <c r="B789" s="11"/>
      <c r="C789" s="23"/>
    </row>
    <row r="790" spans="2:3" x14ac:dyDescent="0.2">
      <c r="B790" s="11"/>
      <c r="C790" s="23"/>
    </row>
    <row r="791" spans="2:3" x14ac:dyDescent="0.2">
      <c r="B791" s="11"/>
      <c r="C791" s="23"/>
    </row>
    <row r="792" spans="2:3" x14ac:dyDescent="0.2">
      <c r="B792" s="11"/>
      <c r="C792" s="23"/>
    </row>
    <row r="793" spans="2:3" x14ac:dyDescent="0.2">
      <c r="B793" s="11"/>
      <c r="C793" s="23"/>
    </row>
    <row r="794" spans="2:3" x14ac:dyDescent="0.2">
      <c r="B794" s="11"/>
      <c r="C794" s="23"/>
    </row>
    <row r="795" spans="2:3" x14ac:dyDescent="0.2">
      <c r="B795" s="11"/>
      <c r="C795" s="23"/>
    </row>
    <row r="796" spans="2:3" x14ac:dyDescent="0.2">
      <c r="B796" s="11"/>
      <c r="C796" s="23"/>
    </row>
    <row r="797" spans="2:3" x14ac:dyDescent="0.2">
      <c r="B797" s="11"/>
      <c r="C797" s="23"/>
    </row>
    <row r="798" spans="2:3" x14ac:dyDescent="0.2">
      <c r="B798" s="11"/>
      <c r="C798" s="23"/>
    </row>
    <row r="799" spans="2:3" x14ac:dyDescent="0.2">
      <c r="B799" s="11"/>
      <c r="C799" s="23"/>
    </row>
    <row r="800" spans="2:3" x14ac:dyDescent="0.2">
      <c r="B800" s="11"/>
      <c r="C800" s="23"/>
    </row>
    <row r="801" spans="2:3" x14ac:dyDescent="0.2">
      <c r="B801" s="11"/>
      <c r="C801" s="23"/>
    </row>
    <row r="802" spans="2:3" x14ac:dyDescent="0.2">
      <c r="B802" s="11"/>
      <c r="C802" s="23"/>
    </row>
    <row r="803" spans="2:3" x14ac:dyDescent="0.2">
      <c r="B803" s="11"/>
      <c r="C803" s="23"/>
    </row>
    <row r="804" spans="2:3" x14ac:dyDescent="0.2">
      <c r="B804" s="11"/>
      <c r="C804" s="23"/>
    </row>
    <row r="805" spans="2:3" x14ac:dyDescent="0.2">
      <c r="B805" s="11"/>
      <c r="C805" s="23"/>
    </row>
    <row r="806" spans="2:3" x14ac:dyDescent="0.2">
      <c r="B806" s="11"/>
      <c r="C806" s="23"/>
    </row>
    <row r="807" spans="2:3" x14ac:dyDescent="0.2">
      <c r="B807" s="11"/>
      <c r="C807" s="23"/>
    </row>
    <row r="808" spans="2:3" x14ac:dyDescent="0.2">
      <c r="B808" s="11"/>
      <c r="C808" s="23"/>
    </row>
    <row r="809" spans="2:3" x14ac:dyDescent="0.2">
      <c r="B809" s="11"/>
      <c r="C809" s="23"/>
    </row>
    <row r="810" spans="2:3" x14ac:dyDescent="0.2">
      <c r="B810" s="11"/>
      <c r="C810" s="23"/>
    </row>
    <row r="811" spans="2:3" x14ac:dyDescent="0.2">
      <c r="B811" s="11"/>
      <c r="C811" s="23"/>
    </row>
    <row r="812" spans="2:3" x14ac:dyDescent="0.2">
      <c r="B812" s="11"/>
      <c r="C812" s="23"/>
    </row>
    <row r="813" spans="2:3" x14ac:dyDescent="0.2">
      <c r="B813" s="11"/>
      <c r="C813" s="23"/>
    </row>
    <row r="814" spans="2:3" x14ac:dyDescent="0.2">
      <c r="B814" s="11"/>
      <c r="C814" s="23"/>
    </row>
    <row r="815" spans="2:3" x14ac:dyDescent="0.2">
      <c r="B815" s="11"/>
      <c r="C815" s="23"/>
    </row>
    <row r="816" spans="2:3" x14ac:dyDescent="0.2">
      <c r="B816" s="11"/>
      <c r="C816" s="23"/>
    </row>
    <row r="817" spans="2:3" x14ac:dyDescent="0.2">
      <c r="B817" s="11"/>
      <c r="C817" s="23"/>
    </row>
    <row r="818" spans="2:3" x14ac:dyDescent="0.2">
      <c r="B818" s="11"/>
      <c r="C818" s="23"/>
    </row>
    <row r="819" spans="2:3" x14ac:dyDescent="0.2">
      <c r="B819" s="11"/>
      <c r="C819" s="23"/>
    </row>
    <row r="820" spans="2:3" x14ac:dyDescent="0.2">
      <c r="B820" s="11"/>
      <c r="C820" s="23"/>
    </row>
    <row r="821" spans="2:3" x14ac:dyDescent="0.2">
      <c r="B821" s="11"/>
      <c r="C821" s="23"/>
    </row>
    <row r="822" spans="2:3" x14ac:dyDescent="0.2">
      <c r="B822" s="11"/>
      <c r="C822" s="23"/>
    </row>
    <row r="823" spans="2:3" x14ac:dyDescent="0.2">
      <c r="B823" s="11"/>
      <c r="C823" s="23"/>
    </row>
    <row r="824" spans="2:3" x14ac:dyDescent="0.2">
      <c r="B824" s="11"/>
      <c r="C824" s="23"/>
    </row>
    <row r="825" spans="2:3" x14ac:dyDescent="0.2">
      <c r="B825" s="11"/>
      <c r="C825" s="23"/>
    </row>
    <row r="826" spans="2:3" x14ac:dyDescent="0.2">
      <c r="B826" s="11"/>
      <c r="C826" s="23"/>
    </row>
    <row r="827" spans="2:3" x14ac:dyDescent="0.2">
      <c r="B827" s="11"/>
      <c r="C827" s="23"/>
    </row>
    <row r="828" spans="2:3" x14ac:dyDescent="0.2">
      <c r="B828" s="11"/>
      <c r="C828" s="23"/>
    </row>
    <row r="829" spans="2:3" x14ac:dyDescent="0.2">
      <c r="B829" s="11"/>
      <c r="C829" s="23"/>
    </row>
    <row r="830" spans="2:3" x14ac:dyDescent="0.2">
      <c r="B830" s="11"/>
      <c r="C830" s="23"/>
    </row>
    <row r="831" spans="2:3" x14ac:dyDescent="0.2">
      <c r="B831" s="11"/>
      <c r="C831" s="23"/>
    </row>
    <row r="832" spans="2:3" x14ac:dyDescent="0.2">
      <c r="B832" s="11"/>
      <c r="C832" s="23"/>
    </row>
    <row r="833" spans="2:3" x14ac:dyDescent="0.2">
      <c r="B833" s="11"/>
      <c r="C833" s="23"/>
    </row>
    <row r="834" spans="2:3" x14ac:dyDescent="0.2">
      <c r="B834" s="11"/>
      <c r="C834" s="23"/>
    </row>
    <row r="835" spans="2:3" x14ac:dyDescent="0.2">
      <c r="B835" s="11"/>
      <c r="C835" s="23"/>
    </row>
    <row r="836" spans="2:3" x14ac:dyDescent="0.2">
      <c r="B836" s="11"/>
      <c r="C836" s="23"/>
    </row>
    <row r="837" spans="2:3" x14ac:dyDescent="0.2">
      <c r="B837" s="11"/>
      <c r="C837" s="23"/>
    </row>
    <row r="838" spans="2:3" x14ac:dyDescent="0.2">
      <c r="B838" s="11"/>
      <c r="C838" s="23"/>
    </row>
    <row r="839" spans="2:3" x14ac:dyDescent="0.2">
      <c r="B839" s="11"/>
      <c r="C839" s="23"/>
    </row>
    <row r="840" spans="2:3" x14ac:dyDescent="0.2">
      <c r="B840" s="11"/>
      <c r="C840" s="23"/>
    </row>
    <row r="841" spans="2:3" x14ac:dyDescent="0.2">
      <c r="B841" s="11"/>
      <c r="C841" s="23"/>
    </row>
    <row r="842" spans="2:3" x14ac:dyDescent="0.2">
      <c r="B842" s="11"/>
      <c r="C842" s="23"/>
    </row>
    <row r="843" spans="2:3" x14ac:dyDescent="0.2">
      <c r="B843" s="11"/>
      <c r="C843" s="23"/>
    </row>
    <row r="844" spans="2:3" x14ac:dyDescent="0.2">
      <c r="B844" s="11"/>
      <c r="C844" s="23"/>
    </row>
    <row r="845" spans="2:3" x14ac:dyDescent="0.2">
      <c r="B845" s="11"/>
      <c r="C845" s="23"/>
    </row>
    <row r="846" spans="2:3" x14ac:dyDescent="0.2">
      <c r="B846" s="11"/>
      <c r="C846" s="23"/>
    </row>
    <row r="847" spans="2:3" x14ac:dyDescent="0.2">
      <c r="B847" s="11"/>
      <c r="C847" s="23"/>
    </row>
    <row r="848" spans="2:3" x14ac:dyDescent="0.2">
      <c r="B848" s="11"/>
      <c r="C848" s="23"/>
    </row>
    <row r="849" spans="2:3" x14ac:dyDescent="0.2">
      <c r="B849" s="11"/>
      <c r="C849" s="23"/>
    </row>
    <row r="850" spans="2:3" x14ac:dyDescent="0.2">
      <c r="B850" s="11"/>
      <c r="C850" s="23"/>
    </row>
    <row r="851" spans="2:3" x14ac:dyDescent="0.2">
      <c r="B851" s="11"/>
      <c r="C851" s="23"/>
    </row>
    <row r="852" spans="2:3" x14ac:dyDescent="0.2">
      <c r="B852" s="11"/>
      <c r="C852" s="23"/>
    </row>
    <row r="853" spans="2:3" x14ac:dyDescent="0.2">
      <c r="B853" s="11"/>
      <c r="C853" s="23"/>
    </row>
    <row r="854" spans="2:3" x14ac:dyDescent="0.2">
      <c r="B854" s="11"/>
      <c r="C854" s="23"/>
    </row>
    <row r="855" spans="2:3" x14ac:dyDescent="0.2">
      <c r="B855" s="11"/>
      <c r="C855" s="23"/>
    </row>
    <row r="856" spans="2:3" x14ac:dyDescent="0.2">
      <c r="B856" s="11"/>
      <c r="C856" s="23"/>
    </row>
    <row r="857" spans="2:3" x14ac:dyDescent="0.2">
      <c r="B857" s="11"/>
      <c r="C857" s="23"/>
    </row>
    <row r="858" spans="2:3" x14ac:dyDescent="0.2">
      <c r="B858" s="11"/>
      <c r="C858" s="23"/>
    </row>
    <row r="859" spans="2:3" x14ac:dyDescent="0.2">
      <c r="B859" s="11"/>
      <c r="C859" s="23"/>
    </row>
    <row r="860" spans="2:3" x14ac:dyDescent="0.2">
      <c r="B860" s="11"/>
      <c r="C860" s="23"/>
    </row>
    <row r="861" spans="2:3" x14ac:dyDescent="0.2">
      <c r="B861" s="11"/>
      <c r="C861" s="23"/>
    </row>
    <row r="862" spans="2:3" x14ac:dyDescent="0.2">
      <c r="B862" s="11"/>
      <c r="C862" s="23"/>
    </row>
    <row r="863" spans="2:3" x14ac:dyDescent="0.2">
      <c r="B863" s="11"/>
      <c r="C863" s="23"/>
    </row>
    <row r="864" spans="2:3" x14ac:dyDescent="0.2">
      <c r="B864" s="11"/>
      <c r="C864" s="23"/>
    </row>
    <row r="865" spans="2:3" x14ac:dyDescent="0.2">
      <c r="B865" s="11"/>
      <c r="C865" s="23"/>
    </row>
    <row r="866" spans="2:3" x14ac:dyDescent="0.2">
      <c r="B866" s="11"/>
      <c r="C866" s="23"/>
    </row>
    <row r="867" spans="2:3" x14ac:dyDescent="0.2">
      <c r="B867" s="11"/>
      <c r="C867" s="23"/>
    </row>
    <row r="868" spans="2:3" x14ac:dyDescent="0.2">
      <c r="B868" s="11"/>
      <c r="C868" s="23"/>
    </row>
    <row r="869" spans="2:3" x14ac:dyDescent="0.2">
      <c r="B869" s="11"/>
      <c r="C869" s="23"/>
    </row>
    <row r="870" spans="2:3" x14ac:dyDescent="0.2">
      <c r="B870" s="11"/>
      <c r="C870" s="23"/>
    </row>
    <row r="871" spans="2:3" x14ac:dyDescent="0.2">
      <c r="B871" s="11"/>
      <c r="C871" s="23"/>
    </row>
    <row r="872" spans="2:3" x14ac:dyDescent="0.2">
      <c r="B872" s="11"/>
      <c r="C872" s="23"/>
    </row>
    <row r="873" spans="2:3" x14ac:dyDescent="0.2">
      <c r="B873" s="11"/>
      <c r="C873" s="23"/>
    </row>
    <row r="874" spans="2:3" x14ac:dyDescent="0.2">
      <c r="B874" s="11"/>
      <c r="C874" s="23"/>
    </row>
    <row r="875" spans="2:3" x14ac:dyDescent="0.2">
      <c r="B875" s="11"/>
      <c r="C875" s="23"/>
    </row>
    <row r="876" spans="2:3" x14ac:dyDescent="0.2">
      <c r="B876" s="11"/>
      <c r="C876" s="23"/>
    </row>
    <row r="877" spans="2:3" x14ac:dyDescent="0.2">
      <c r="B877" s="11"/>
      <c r="C877" s="23"/>
    </row>
    <row r="878" spans="2:3" x14ac:dyDescent="0.2">
      <c r="B878" s="11"/>
      <c r="C878" s="23"/>
    </row>
    <row r="879" spans="2:3" x14ac:dyDescent="0.2">
      <c r="B879" s="11"/>
      <c r="C879" s="23"/>
    </row>
    <row r="880" spans="2:3" x14ac:dyDescent="0.2">
      <c r="B880" s="11"/>
      <c r="C880" s="23"/>
    </row>
    <row r="881" spans="2:3" x14ac:dyDescent="0.2">
      <c r="B881" s="11"/>
      <c r="C881" s="23"/>
    </row>
    <row r="882" spans="2:3" x14ac:dyDescent="0.2">
      <c r="B882" s="11"/>
      <c r="C882" s="23"/>
    </row>
    <row r="883" spans="2:3" x14ac:dyDescent="0.2">
      <c r="B883" s="11"/>
      <c r="C883" s="23"/>
    </row>
    <row r="884" spans="2:3" x14ac:dyDescent="0.2">
      <c r="B884" s="11"/>
      <c r="C884" s="23"/>
    </row>
    <row r="885" spans="2:3" x14ac:dyDescent="0.2">
      <c r="B885" s="11"/>
      <c r="C885" s="23"/>
    </row>
    <row r="886" spans="2:3" x14ac:dyDescent="0.2">
      <c r="B886" s="11"/>
      <c r="C886" s="23"/>
    </row>
    <row r="887" spans="2:3" x14ac:dyDescent="0.2">
      <c r="B887" s="11"/>
      <c r="C887" s="23"/>
    </row>
    <row r="888" spans="2:3" x14ac:dyDescent="0.2">
      <c r="B888" s="11"/>
      <c r="C888" s="23"/>
    </row>
    <row r="889" spans="2:3" x14ac:dyDescent="0.2">
      <c r="B889" s="11"/>
      <c r="C889" s="23"/>
    </row>
    <row r="890" spans="2:3" x14ac:dyDescent="0.2">
      <c r="B890" s="11"/>
      <c r="C890" s="23"/>
    </row>
    <row r="891" spans="2:3" x14ac:dyDescent="0.2">
      <c r="B891" s="11"/>
      <c r="C891" s="23"/>
    </row>
    <row r="892" spans="2:3" x14ac:dyDescent="0.2">
      <c r="B892" s="11"/>
      <c r="C892" s="23"/>
    </row>
    <row r="893" spans="2:3" x14ac:dyDescent="0.2">
      <c r="B893" s="11"/>
      <c r="C893" s="23"/>
    </row>
    <row r="894" spans="2:3" x14ac:dyDescent="0.2">
      <c r="B894" s="11"/>
      <c r="C894" s="23"/>
    </row>
    <row r="895" spans="2:3" x14ac:dyDescent="0.2">
      <c r="B895" s="11"/>
      <c r="C895" s="23"/>
    </row>
    <row r="896" spans="2:3" x14ac:dyDescent="0.2">
      <c r="B896" s="11"/>
      <c r="C896" s="23"/>
    </row>
    <row r="897" spans="2:3" x14ac:dyDescent="0.2">
      <c r="B897" s="11"/>
      <c r="C897" s="23"/>
    </row>
    <row r="898" spans="2:3" x14ac:dyDescent="0.2">
      <c r="B898" s="11"/>
      <c r="C898" s="23"/>
    </row>
    <row r="899" spans="2:3" x14ac:dyDescent="0.2">
      <c r="B899" s="11"/>
      <c r="C899" s="23"/>
    </row>
    <row r="900" spans="2:3" x14ac:dyDescent="0.2">
      <c r="B900" s="11"/>
      <c r="C900" s="23"/>
    </row>
    <row r="901" spans="2:3" x14ac:dyDescent="0.2">
      <c r="B901" s="11"/>
      <c r="C901" s="23"/>
    </row>
    <row r="902" spans="2:3" x14ac:dyDescent="0.2">
      <c r="B902" s="11"/>
      <c r="C902" s="23"/>
    </row>
    <row r="903" spans="2:3" x14ac:dyDescent="0.2">
      <c r="B903" s="11"/>
      <c r="C903" s="23"/>
    </row>
    <row r="904" spans="2:3" x14ac:dyDescent="0.2">
      <c r="B904" s="11"/>
      <c r="C904" s="23"/>
    </row>
    <row r="905" spans="2:3" x14ac:dyDescent="0.2">
      <c r="B905" s="11"/>
      <c r="C905" s="23"/>
    </row>
    <row r="906" spans="2:3" x14ac:dyDescent="0.2">
      <c r="B906" s="11"/>
      <c r="C906" s="23"/>
    </row>
    <row r="907" spans="2:3" x14ac:dyDescent="0.2">
      <c r="B907" s="11"/>
      <c r="C907" s="23"/>
    </row>
    <row r="908" spans="2:3" x14ac:dyDescent="0.2">
      <c r="B908" s="11"/>
      <c r="C908" s="23"/>
    </row>
    <row r="909" spans="2:3" x14ac:dyDescent="0.2">
      <c r="B909" s="11"/>
      <c r="C909" s="23"/>
    </row>
    <row r="910" spans="2:3" x14ac:dyDescent="0.2">
      <c r="B910" s="11"/>
      <c r="C910" s="23"/>
    </row>
    <row r="911" spans="2:3" x14ac:dyDescent="0.2">
      <c r="B911" s="11"/>
      <c r="C911" s="23"/>
    </row>
    <row r="912" spans="2:3" x14ac:dyDescent="0.2">
      <c r="B912" s="11"/>
      <c r="C912" s="23"/>
    </row>
    <row r="913" spans="2:3" x14ac:dyDescent="0.2">
      <c r="B913" s="11"/>
      <c r="C913" s="23"/>
    </row>
    <row r="914" spans="2:3" x14ac:dyDescent="0.2">
      <c r="B914" s="11"/>
      <c r="C914" s="23"/>
    </row>
    <row r="915" spans="2:3" x14ac:dyDescent="0.2">
      <c r="B915" s="11"/>
      <c r="C915" s="23"/>
    </row>
    <row r="916" spans="2:3" x14ac:dyDescent="0.2">
      <c r="B916" s="11"/>
      <c r="C916" s="23"/>
    </row>
    <row r="917" spans="2:3" x14ac:dyDescent="0.2">
      <c r="B917" s="11"/>
      <c r="C917" s="23"/>
    </row>
    <row r="918" spans="2:3" x14ac:dyDescent="0.2">
      <c r="B918" s="11"/>
      <c r="C918" s="23"/>
    </row>
    <row r="919" spans="2:3" x14ac:dyDescent="0.2">
      <c r="B919" s="11"/>
      <c r="C919" s="23"/>
    </row>
    <row r="920" spans="2:3" x14ac:dyDescent="0.2">
      <c r="B920" s="11"/>
      <c r="C920" s="23"/>
    </row>
    <row r="921" spans="2:3" x14ac:dyDescent="0.2">
      <c r="B921" s="11"/>
      <c r="C921" s="23"/>
    </row>
    <row r="922" spans="2:3" x14ac:dyDescent="0.2">
      <c r="B922" s="11"/>
      <c r="C922" s="23"/>
    </row>
    <row r="923" spans="2:3" x14ac:dyDescent="0.2">
      <c r="B923" s="11"/>
      <c r="C923" s="23"/>
    </row>
    <row r="924" spans="2:3" x14ac:dyDescent="0.2">
      <c r="B924" s="11"/>
      <c r="C924" s="23"/>
    </row>
    <row r="925" spans="2:3" x14ac:dyDescent="0.2">
      <c r="B925" s="11"/>
      <c r="C925" s="23"/>
    </row>
    <row r="926" spans="2:3" x14ac:dyDescent="0.2">
      <c r="B926" s="11"/>
      <c r="C926" s="23"/>
    </row>
    <row r="927" spans="2:3" x14ac:dyDescent="0.2">
      <c r="B927" s="11"/>
      <c r="C927" s="23"/>
    </row>
    <row r="928" spans="2:3" x14ac:dyDescent="0.2">
      <c r="B928" s="11"/>
      <c r="C928" s="23"/>
    </row>
    <row r="929" spans="2:3" x14ac:dyDescent="0.2">
      <c r="B929" s="11"/>
      <c r="C929" s="23"/>
    </row>
    <row r="930" spans="2:3" x14ac:dyDescent="0.2">
      <c r="B930" s="11"/>
      <c r="C930" s="23"/>
    </row>
    <row r="931" spans="2:3" x14ac:dyDescent="0.2">
      <c r="B931" s="11"/>
      <c r="C931" s="23"/>
    </row>
    <row r="932" spans="2:3" x14ac:dyDescent="0.2">
      <c r="B932" s="11"/>
      <c r="C932" s="23"/>
    </row>
    <row r="933" spans="2:3" x14ac:dyDescent="0.2">
      <c r="B933" s="11"/>
      <c r="C933" s="23"/>
    </row>
    <row r="934" spans="2:3" x14ac:dyDescent="0.2">
      <c r="B934" s="11"/>
      <c r="C934" s="23"/>
    </row>
    <row r="935" spans="2:3" x14ac:dyDescent="0.2">
      <c r="B935" s="11"/>
      <c r="C935" s="23"/>
    </row>
    <row r="936" spans="2:3" x14ac:dyDescent="0.2">
      <c r="B936" s="11"/>
      <c r="C936" s="23"/>
    </row>
    <row r="937" spans="2:3" x14ac:dyDescent="0.2">
      <c r="B937" s="11"/>
      <c r="C937" s="23"/>
    </row>
    <row r="938" spans="2:3" x14ac:dyDescent="0.2">
      <c r="B938" s="11"/>
      <c r="C938" s="23"/>
    </row>
    <row r="939" spans="2:3" x14ac:dyDescent="0.2">
      <c r="B939" s="11"/>
      <c r="C939" s="23"/>
    </row>
    <row r="940" spans="2:3" x14ac:dyDescent="0.2">
      <c r="B940" s="11"/>
      <c r="C940" s="23"/>
    </row>
    <row r="941" spans="2:3" x14ac:dyDescent="0.2">
      <c r="B941" s="11"/>
      <c r="C941" s="23"/>
    </row>
    <row r="942" spans="2:3" x14ac:dyDescent="0.2">
      <c r="B942" s="11"/>
      <c r="C942" s="23"/>
    </row>
    <row r="943" spans="2:3" x14ac:dyDescent="0.2">
      <c r="B943" s="11"/>
      <c r="C943" s="23"/>
    </row>
    <row r="944" spans="2:3" x14ac:dyDescent="0.2">
      <c r="B944" s="11"/>
      <c r="C944" s="23"/>
    </row>
    <row r="945" spans="2:3" x14ac:dyDescent="0.2">
      <c r="B945" s="11"/>
      <c r="C945" s="23"/>
    </row>
    <row r="946" spans="2:3" x14ac:dyDescent="0.2">
      <c r="B946" s="11"/>
      <c r="C946" s="23"/>
    </row>
    <row r="947" spans="2:3" x14ac:dyDescent="0.2">
      <c r="B947" s="11"/>
      <c r="C947" s="23"/>
    </row>
    <row r="948" spans="2:3" x14ac:dyDescent="0.2">
      <c r="B948" s="11"/>
      <c r="C948" s="23"/>
    </row>
    <row r="949" spans="2:3" x14ac:dyDescent="0.2">
      <c r="B949" s="11"/>
      <c r="C949" s="23"/>
    </row>
    <row r="950" spans="2:3" x14ac:dyDescent="0.2">
      <c r="B950" s="11"/>
      <c r="C950" s="23"/>
    </row>
    <row r="951" spans="2:3" x14ac:dyDescent="0.2">
      <c r="B951" s="11"/>
      <c r="C951" s="23"/>
    </row>
    <row r="952" spans="2:3" x14ac:dyDescent="0.2">
      <c r="B952" s="11"/>
      <c r="C952" s="23"/>
    </row>
    <row r="953" spans="2:3" x14ac:dyDescent="0.2">
      <c r="B953" s="11"/>
      <c r="C953" s="23"/>
    </row>
    <row r="954" spans="2:3" x14ac:dyDescent="0.2">
      <c r="B954" s="11"/>
      <c r="C954" s="23"/>
    </row>
    <row r="955" spans="2:3" x14ac:dyDescent="0.2">
      <c r="B955" s="11"/>
      <c r="C955" s="23"/>
    </row>
    <row r="956" spans="2:3" x14ac:dyDescent="0.2">
      <c r="B956" s="11"/>
      <c r="C956" s="23"/>
    </row>
    <row r="957" spans="2:3" x14ac:dyDescent="0.2">
      <c r="B957" s="11"/>
      <c r="C957" s="23"/>
    </row>
    <row r="958" spans="2:3" x14ac:dyDescent="0.2">
      <c r="B958" s="11"/>
      <c r="C958" s="23"/>
    </row>
    <row r="959" spans="2:3" x14ac:dyDescent="0.2">
      <c r="B959" s="11"/>
      <c r="C959" s="23"/>
    </row>
    <row r="960" spans="2:3" x14ac:dyDescent="0.2">
      <c r="B960" s="11"/>
      <c r="C960" s="23"/>
    </row>
    <row r="961" spans="2:3" x14ac:dyDescent="0.2">
      <c r="B961" s="11"/>
      <c r="C961" s="23"/>
    </row>
    <row r="962" spans="2:3" x14ac:dyDescent="0.2">
      <c r="B962" s="11"/>
      <c r="C962" s="23"/>
    </row>
    <row r="963" spans="2:3" x14ac:dyDescent="0.2">
      <c r="B963" s="11"/>
      <c r="C963" s="23"/>
    </row>
    <row r="964" spans="2:3" x14ac:dyDescent="0.2">
      <c r="B964" s="11"/>
      <c r="C964" s="23"/>
    </row>
    <row r="965" spans="2:3" x14ac:dyDescent="0.2">
      <c r="B965" s="11"/>
      <c r="C965" s="23"/>
    </row>
    <row r="966" spans="2:3" x14ac:dyDescent="0.2">
      <c r="B966" s="11"/>
      <c r="C966" s="23"/>
    </row>
    <row r="967" spans="2:3" x14ac:dyDescent="0.2">
      <c r="B967" s="11"/>
      <c r="C967" s="23"/>
    </row>
    <row r="968" spans="2:3" x14ac:dyDescent="0.2">
      <c r="B968" s="11"/>
      <c r="C968" s="23"/>
    </row>
    <row r="969" spans="2:3" x14ac:dyDescent="0.2">
      <c r="B969" s="11"/>
      <c r="C969" s="23"/>
    </row>
    <row r="970" spans="2:3" x14ac:dyDescent="0.2">
      <c r="B970" s="11"/>
      <c r="C970" s="23"/>
    </row>
    <row r="971" spans="2:3" x14ac:dyDescent="0.2">
      <c r="B971" s="11"/>
      <c r="C971" s="23"/>
    </row>
    <row r="972" spans="2:3" x14ac:dyDescent="0.2">
      <c r="B972" s="11"/>
      <c r="C972" s="23"/>
    </row>
    <row r="973" spans="2:3" x14ac:dyDescent="0.2">
      <c r="B973" s="11"/>
      <c r="C973" s="23"/>
    </row>
    <row r="974" spans="2:3" x14ac:dyDescent="0.2">
      <c r="B974" s="11"/>
      <c r="C974" s="23"/>
    </row>
    <row r="975" spans="2:3" x14ac:dyDescent="0.2">
      <c r="B975" s="11"/>
      <c r="C975" s="23"/>
    </row>
    <row r="976" spans="2:3" x14ac:dyDescent="0.2">
      <c r="B976" s="11"/>
      <c r="C976" s="23"/>
    </row>
    <row r="977" spans="2:3" x14ac:dyDescent="0.2">
      <c r="B977" s="11"/>
      <c r="C977" s="23"/>
    </row>
    <row r="978" spans="2:3" x14ac:dyDescent="0.2">
      <c r="B978" s="11"/>
      <c r="C978" s="23"/>
    </row>
    <row r="979" spans="2:3" x14ac:dyDescent="0.2">
      <c r="B979" s="11"/>
      <c r="C979" s="23"/>
    </row>
    <row r="980" spans="2:3" x14ac:dyDescent="0.2">
      <c r="B980" s="11"/>
      <c r="C980" s="23"/>
    </row>
    <row r="981" spans="2:3" x14ac:dyDescent="0.2">
      <c r="B981" s="11"/>
      <c r="C981" s="23"/>
    </row>
    <row r="982" spans="2:3" x14ac:dyDescent="0.2">
      <c r="B982" s="11"/>
      <c r="C982" s="23"/>
    </row>
    <row r="983" spans="2:3" x14ac:dyDescent="0.2">
      <c r="B983" s="11"/>
      <c r="C983" s="23"/>
    </row>
    <row r="984" spans="2:3" x14ac:dyDescent="0.2">
      <c r="B984" s="11"/>
      <c r="C984" s="23"/>
    </row>
    <row r="985" spans="2:3" x14ac:dyDescent="0.2">
      <c r="B985" s="11"/>
      <c r="C985" s="23"/>
    </row>
    <row r="986" spans="2:3" x14ac:dyDescent="0.2">
      <c r="B986" s="11"/>
      <c r="C986" s="23"/>
    </row>
    <row r="987" spans="2:3" x14ac:dyDescent="0.2">
      <c r="B987" s="11"/>
      <c r="C987" s="23"/>
    </row>
    <row r="988" spans="2:3" x14ac:dyDescent="0.2">
      <c r="B988" s="11"/>
      <c r="C988" s="23"/>
    </row>
    <row r="989" spans="2:3" x14ac:dyDescent="0.2">
      <c r="B989" s="11"/>
      <c r="C989" s="23"/>
    </row>
    <row r="990" spans="2:3" x14ac:dyDescent="0.2">
      <c r="B990" s="11"/>
      <c r="C990" s="23"/>
    </row>
    <row r="991" spans="2:3" x14ac:dyDescent="0.2">
      <c r="B991" s="11"/>
      <c r="C991" s="23"/>
    </row>
    <row r="992" spans="2:3" x14ac:dyDescent="0.2">
      <c r="B992" s="11"/>
      <c r="C992" s="23"/>
    </row>
    <row r="993" spans="2:3" x14ac:dyDescent="0.2">
      <c r="B993" s="11"/>
      <c r="C993" s="23"/>
    </row>
    <row r="994" spans="2:3" x14ac:dyDescent="0.2">
      <c r="B994" s="11"/>
      <c r="C994" s="23"/>
    </row>
    <row r="995" spans="2:3" x14ac:dyDescent="0.2">
      <c r="B995" s="11"/>
      <c r="C995" s="23"/>
    </row>
    <row r="996" spans="2:3" x14ac:dyDescent="0.2">
      <c r="B996" s="11"/>
      <c r="C996" s="23"/>
    </row>
    <row r="997" spans="2:3" x14ac:dyDescent="0.2">
      <c r="B997" s="11"/>
      <c r="C997" s="23"/>
    </row>
    <row r="998" spans="2:3" x14ac:dyDescent="0.2">
      <c r="B998" s="11"/>
      <c r="C998" s="23"/>
    </row>
    <row r="999" spans="2:3" x14ac:dyDescent="0.2">
      <c r="B999" s="11"/>
      <c r="C999" s="23"/>
    </row>
    <row r="1000" spans="2:3" x14ac:dyDescent="0.2">
      <c r="B1000" s="11"/>
      <c r="C1000" s="23"/>
    </row>
    <row r="1001" spans="2:3" x14ac:dyDescent="0.2">
      <c r="B1001" s="11"/>
      <c r="C1001" s="23"/>
    </row>
    <row r="1002" spans="2:3" x14ac:dyDescent="0.2">
      <c r="B1002" s="11"/>
      <c r="C1002" s="23"/>
    </row>
    <row r="1003" spans="2:3" x14ac:dyDescent="0.2">
      <c r="B1003" s="11"/>
      <c r="C1003" s="23"/>
    </row>
    <row r="1004" spans="2:3" x14ac:dyDescent="0.2">
      <c r="B1004" s="11"/>
      <c r="C1004" s="23"/>
    </row>
    <row r="1005" spans="2:3" x14ac:dyDescent="0.2">
      <c r="B1005" s="11"/>
      <c r="C1005" s="23"/>
    </row>
    <row r="1006" spans="2:3" x14ac:dyDescent="0.2">
      <c r="B1006" s="11"/>
      <c r="C1006" s="23"/>
    </row>
    <row r="1007" spans="2:3" x14ac:dyDescent="0.2">
      <c r="B1007" s="11"/>
      <c r="C1007" s="23"/>
    </row>
    <row r="1008" spans="2:3" x14ac:dyDescent="0.2">
      <c r="B1008" s="11"/>
      <c r="C1008" s="23"/>
    </row>
    <row r="1009" spans="2:3" x14ac:dyDescent="0.2">
      <c r="B1009" s="11"/>
      <c r="C1009" s="23"/>
    </row>
    <row r="1010" spans="2:3" x14ac:dyDescent="0.2">
      <c r="B1010" s="11"/>
      <c r="C1010" s="23"/>
    </row>
    <row r="1011" spans="2:3" x14ac:dyDescent="0.2">
      <c r="B1011" s="11"/>
      <c r="C1011" s="23"/>
    </row>
    <row r="1012" spans="2:3" x14ac:dyDescent="0.2">
      <c r="B1012" s="11"/>
      <c r="C1012" s="23"/>
    </row>
    <row r="1013" spans="2:3" x14ac:dyDescent="0.2">
      <c r="B1013" s="11"/>
      <c r="C1013" s="23"/>
    </row>
    <row r="1014" spans="2:3" x14ac:dyDescent="0.2">
      <c r="B1014" s="11"/>
      <c r="C1014" s="23"/>
    </row>
    <row r="1015" spans="2:3" x14ac:dyDescent="0.2">
      <c r="B1015" s="11"/>
      <c r="C1015" s="23"/>
    </row>
    <row r="1016" spans="2:3" x14ac:dyDescent="0.2">
      <c r="B1016" s="11"/>
      <c r="C1016" s="23"/>
    </row>
    <row r="1017" spans="2:3" x14ac:dyDescent="0.2">
      <c r="B1017" s="11"/>
      <c r="C1017" s="23"/>
    </row>
    <row r="1018" spans="2:3" x14ac:dyDescent="0.2">
      <c r="B1018" s="11"/>
      <c r="C1018" s="23"/>
    </row>
    <row r="1019" spans="2:3" x14ac:dyDescent="0.2">
      <c r="B1019" s="11"/>
      <c r="C1019" s="23"/>
    </row>
    <row r="1020" spans="2:3" x14ac:dyDescent="0.2">
      <c r="B1020" s="11"/>
      <c r="C1020" s="23"/>
    </row>
    <row r="1021" spans="2:3" x14ac:dyDescent="0.2">
      <c r="B1021" s="11"/>
      <c r="C1021" s="23"/>
    </row>
    <row r="1022" spans="2:3" x14ac:dyDescent="0.2">
      <c r="B1022" s="11"/>
      <c r="C1022" s="23"/>
    </row>
    <row r="1023" spans="2:3" x14ac:dyDescent="0.2">
      <c r="B1023" s="11"/>
      <c r="C1023" s="23"/>
    </row>
    <row r="1024" spans="2:3" x14ac:dyDescent="0.2">
      <c r="B1024" s="11"/>
      <c r="C1024" s="23"/>
    </row>
    <row r="1025" spans="2:3" x14ac:dyDescent="0.2">
      <c r="B1025" s="11"/>
      <c r="C1025" s="23"/>
    </row>
    <row r="1026" spans="2:3" x14ac:dyDescent="0.2">
      <c r="B1026" s="11"/>
      <c r="C1026" s="23"/>
    </row>
    <row r="1027" spans="2:3" x14ac:dyDescent="0.2">
      <c r="B1027" s="11"/>
      <c r="C1027" s="23"/>
    </row>
    <row r="1028" spans="2:3" x14ac:dyDescent="0.2">
      <c r="B1028" s="11"/>
      <c r="C1028" s="23"/>
    </row>
    <row r="1029" spans="2:3" x14ac:dyDescent="0.2">
      <c r="B1029" s="11"/>
      <c r="C1029" s="23"/>
    </row>
    <row r="1030" spans="2:3" x14ac:dyDescent="0.2">
      <c r="B1030" s="11"/>
      <c r="C1030" s="23"/>
    </row>
    <row r="1031" spans="2:3" x14ac:dyDescent="0.2">
      <c r="B1031" s="11"/>
      <c r="C1031" s="23"/>
    </row>
    <row r="1032" spans="2:3" x14ac:dyDescent="0.2">
      <c r="B1032" s="11"/>
      <c r="C1032" s="23"/>
    </row>
    <row r="1033" spans="2:3" x14ac:dyDescent="0.2">
      <c r="B1033" s="11"/>
      <c r="C1033" s="23"/>
    </row>
    <row r="1034" spans="2:3" x14ac:dyDescent="0.2">
      <c r="B1034" s="11"/>
      <c r="C1034" s="23"/>
    </row>
    <row r="1035" spans="2:3" x14ac:dyDescent="0.2">
      <c r="B1035" s="11"/>
      <c r="C1035" s="23"/>
    </row>
    <row r="1036" spans="2:3" x14ac:dyDescent="0.2">
      <c r="B1036" s="11"/>
      <c r="C1036" s="23"/>
    </row>
    <row r="1037" spans="2:3" x14ac:dyDescent="0.2">
      <c r="B1037" s="11"/>
      <c r="C1037" s="23"/>
    </row>
    <row r="1038" spans="2:3" x14ac:dyDescent="0.2">
      <c r="B1038" s="11"/>
      <c r="C1038" s="23"/>
    </row>
    <row r="1039" spans="2:3" x14ac:dyDescent="0.2">
      <c r="B1039" s="11"/>
      <c r="C1039" s="23"/>
    </row>
    <row r="1040" spans="2:3" x14ac:dyDescent="0.2">
      <c r="B1040" s="11"/>
      <c r="C1040" s="23"/>
    </row>
    <row r="1041" spans="2:3" x14ac:dyDescent="0.2">
      <c r="B1041" s="11"/>
      <c r="C1041" s="23"/>
    </row>
    <row r="1042" spans="2:3" x14ac:dyDescent="0.2">
      <c r="B1042" s="11"/>
      <c r="C1042" s="23"/>
    </row>
    <row r="1043" spans="2:3" x14ac:dyDescent="0.2">
      <c r="B1043" s="11"/>
      <c r="C1043" s="23"/>
    </row>
    <row r="1044" spans="2:3" x14ac:dyDescent="0.2">
      <c r="B1044" s="11"/>
      <c r="C1044" s="23"/>
    </row>
    <row r="1045" spans="2:3" x14ac:dyDescent="0.2">
      <c r="B1045" s="11"/>
      <c r="C1045" s="23"/>
    </row>
    <row r="1046" spans="2:3" x14ac:dyDescent="0.2">
      <c r="B1046" s="11"/>
      <c r="C1046" s="23"/>
    </row>
    <row r="1047" spans="2:3" x14ac:dyDescent="0.2">
      <c r="B1047" s="11"/>
      <c r="C1047" s="23"/>
    </row>
    <row r="1048" spans="2:3" x14ac:dyDescent="0.2">
      <c r="B1048" s="11"/>
      <c r="C1048" s="23"/>
    </row>
    <row r="1049" spans="2:3" x14ac:dyDescent="0.2">
      <c r="B1049" s="11"/>
      <c r="C1049" s="23"/>
    </row>
    <row r="1050" spans="2:3" x14ac:dyDescent="0.2">
      <c r="B1050" s="11"/>
      <c r="C1050" s="23"/>
    </row>
    <row r="1051" spans="2:3" x14ac:dyDescent="0.2">
      <c r="B1051" s="11"/>
      <c r="C1051" s="23"/>
    </row>
    <row r="1052" spans="2:3" x14ac:dyDescent="0.2">
      <c r="B1052" s="11"/>
      <c r="C1052" s="23"/>
    </row>
    <row r="1053" spans="2:3" x14ac:dyDescent="0.2">
      <c r="B1053" s="11"/>
      <c r="C1053" s="23"/>
    </row>
    <row r="1054" spans="2:3" x14ac:dyDescent="0.2">
      <c r="B1054" s="11"/>
      <c r="C1054" s="23"/>
    </row>
    <row r="1055" spans="2:3" x14ac:dyDescent="0.2">
      <c r="B1055" s="11"/>
      <c r="C1055" s="23"/>
    </row>
    <row r="1056" spans="2:3" x14ac:dyDescent="0.2">
      <c r="B1056" s="11"/>
      <c r="C1056" s="23"/>
    </row>
    <row r="1057" spans="2:3" x14ac:dyDescent="0.2">
      <c r="B1057" s="11"/>
      <c r="C1057" s="23"/>
    </row>
    <row r="1058" spans="2:3" x14ac:dyDescent="0.2">
      <c r="B1058" s="11"/>
      <c r="C1058" s="23"/>
    </row>
    <row r="1059" spans="2:3" x14ac:dyDescent="0.2">
      <c r="B1059" s="11"/>
      <c r="C1059" s="23"/>
    </row>
    <row r="1060" spans="2:3" x14ac:dyDescent="0.2">
      <c r="B1060" s="11"/>
      <c r="C1060" s="23"/>
    </row>
    <row r="1061" spans="2:3" x14ac:dyDescent="0.2">
      <c r="B1061" s="11"/>
      <c r="C1061" s="23"/>
    </row>
    <row r="1062" spans="2:3" x14ac:dyDescent="0.2">
      <c r="B1062" s="11"/>
      <c r="C1062" s="23"/>
    </row>
    <row r="1063" spans="2:3" x14ac:dyDescent="0.2">
      <c r="B1063" s="11"/>
      <c r="C1063" s="23"/>
    </row>
    <row r="1064" spans="2:3" x14ac:dyDescent="0.2">
      <c r="B1064" s="11"/>
      <c r="C1064" s="23"/>
    </row>
    <row r="1065" spans="2:3" x14ac:dyDescent="0.2">
      <c r="B1065" s="11"/>
      <c r="C1065" s="23"/>
    </row>
    <row r="1066" spans="2:3" x14ac:dyDescent="0.2">
      <c r="B1066" s="11"/>
      <c r="C1066" s="23"/>
    </row>
    <row r="1067" spans="2:3" x14ac:dyDescent="0.2">
      <c r="B1067" s="11"/>
      <c r="C1067" s="23"/>
    </row>
    <row r="1068" spans="2:3" x14ac:dyDescent="0.2">
      <c r="B1068" s="11"/>
      <c r="C1068" s="23"/>
    </row>
    <row r="1069" spans="2:3" x14ac:dyDescent="0.2">
      <c r="B1069" s="11"/>
      <c r="C1069" s="23"/>
    </row>
    <row r="1070" spans="2:3" x14ac:dyDescent="0.2">
      <c r="B1070" s="11"/>
      <c r="C1070" s="23"/>
    </row>
    <row r="1071" spans="2:3" x14ac:dyDescent="0.2">
      <c r="B1071" s="11"/>
      <c r="C1071" s="23"/>
    </row>
    <row r="1072" spans="2:3" x14ac:dyDescent="0.2">
      <c r="B1072" s="11"/>
      <c r="C1072" s="23"/>
    </row>
    <row r="1073" spans="2:3" x14ac:dyDescent="0.2">
      <c r="B1073" s="11"/>
      <c r="C1073" s="23"/>
    </row>
    <row r="1074" spans="2:3" x14ac:dyDescent="0.2">
      <c r="B1074" s="11"/>
      <c r="C1074" s="23"/>
    </row>
    <row r="1075" spans="2:3" x14ac:dyDescent="0.2">
      <c r="B1075" s="11"/>
      <c r="C1075" s="23"/>
    </row>
    <row r="1076" spans="2:3" x14ac:dyDescent="0.2">
      <c r="B1076" s="11"/>
      <c r="C1076" s="23"/>
    </row>
    <row r="1077" spans="2:3" x14ac:dyDescent="0.2">
      <c r="B1077" s="11"/>
      <c r="C1077" s="23"/>
    </row>
    <row r="1078" spans="2:3" x14ac:dyDescent="0.2">
      <c r="B1078" s="11"/>
      <c r="C1078" s="23"/>
    </row>
    <row r="1079" spans="2:3" x14ac:dyDescent="0.2">
      <c r="B1079" s="11"/>
      <c r="C1079" s="23"/>
    </row>
    <row r="1080" spans="2:3" x14ac:dyDescent="0.2">
      <c r="B1080" s="11"/>
      <c r="C1080" s="23"/>
    </row>
    <row r="1081" spans="2:3" x14ac:dyDescent="0.2">
      <c r="B1081" s="11"/>
      <c r="C1081" s="23"/>
    </row>
    <row r="1082" spans="2:3" x14ac:dyDescent="0.2">
      <c r="B1082" s="11"/>
      <c r="C1082" s="23"/>
    </row>
    <row r="1083" spans="2:3" x14ac:dyDescent="0.2">
      <c r="B1083" s="11"/>
      <c r="C1083" s="23"/>
    </row>
    <row r="1084" spans="2:3" x14ac:dyDescent="0.2">
      <c r="B1084" s="11"/>
      <c r="C1084" s="23"/>
    </row>
    <row r="1085" spans="2:3" x14ac:dyDescent="0.2">
      <c r="B1085" s="11"/>
      <c r="C1085" s="23"/>
    </row>
    <row r="1086" spans="2:3" x14ac:dyDescent="0.2">
      <c r="B1086" s="11"/>
      <c r="C1086" s="23"/>
    </row>
    <row r="1087" spans="2:3" x14ac:dyDescent="0.2">
      <c r="B1087" s="11"/>
      <c r="C1087" s="23"/>
    </row>
    <row r="1088" spans="2:3" x14ac:dyDescent="0.2">
      <c r="B1088" s="11"/>
      <c r="C1088" s="23"/>
    </row>
    <row r="1089" spans="2:3" x14ac:dyDescent="0.2">
      <c r="B1089" s="11"/>
      <c r="C1089" s="23"/>
    </row>
    <row r="1090" spans="2:3" x14ac:dyDescent="0.2">
      <c r="B1090" s="11"/>
      <c r="C1090" s="23"/>
    </row>
    <row r="1091" spans="2:3" x14ac:dyDescent="0.2">
      <c r="B1091" s="11"/>
      <c r="C1091" s="23"/>
    </row>
    <row r="1092" spans="2:3" x14ac:dyDescent="0.2">
      <c r="B1092" s="11"/>
      <c r="C1092" s="23"/>
    </row>
    <row r="1093" spans="2:3" x14ac:dyDescent="0.2">
      <c r="B1093" s="11"/>
      <c r="C1093" s="23"/>
    </row>
    <row r="1094" spans="2:3" x14ac:dyDescent="0.2">
      <c r="B1094" s="11"/>
      <c r="C1094" s="23"/>
    </row>
    <row r="1095" spans="2:3" x14ac:dyDescent="0.2">
      <c r="B1095" s="11"/>
      <c r="C1095" s="23"/>
    </row>
    <row r="1096" spans="2:3" x14ac:dyDescent="0.2">
      <c r="B1096" s="11"/>
      <c r="C1096" s="23"/>
    </row>
    <row r="1097" spans="2:3" x14ac:dyDescent="0.2">
      <c r="B1097" s="11"/>
      <c r="C1097" s="23"/>
    </row>
    <row r="1098" spans="2:3" x14ac:dyDescent="0.2">
      <c r="B1098" s="11"/>
      <c r="C1098" s="23"/>
    </row>
    <row r="1099" spans="2:3" x14ac:dyDescent="0.2">
      <c r="B1099" s="11"/>
      <c r="C1099" s="23"/>
    </row>
    <row r="1100" spans="2:3" x14ac:dyDescent="0.2">
      <c r="B1100" s="11"/>
      <c r="C1100" s="23"/>
    </row>
    <row r="1101" spans="2:3" x14ac:dyDescent="0.2">
      <c r="B1101" s="11"/>
      <c r="C1101" s="23"/>
    </row>
    <row r="1102" spans="2:3" x14ac:dyDescent="0.2">
      <c r="B1102" s="11"/>
      <c r="C1102" s="23"/>
    </row>
    <row r="1103" spans="2:3" x14ac:dyDescent="0.2">
      <c r="B1103" s="11"/>
      <c r="C1103" s="23"/>
    </row>
    <row r="1104" spans="2:3" x14ac:dyDescent="0.2">
      <c r="B1104" s="11"/>
      <c r="C1104" s="23"/>
    </row>
    <row r="1105" spans="2:3" x14ac:dyDescent="0.2">
      <c r="B1105" s="11"/>
      <c r="C1105" s="23"/>
    </row>
    <row r="1106" spans="2:3" x14ac:dyDescent="0.2">
      <c r="B1106" s="11"/>
      <c r="C1106" s="23"/>
    </row>
    <row r="1107" spans="2:3" x14ac:dyDescent="0.2">
      <c r="B1107" s="11"/>
      <c r="C1107" s="23"/>
    </row>
    <row r="1108" spans="2:3" x14ac:dyDescent="0.2">
      <c r="B1108" s="11"/>
      <c r="C1108" s="23"/>
    </row>
    <row r="1109" spans="2:3" x14ac:dyDescent="0.2">
      <c r="B1109" s="11"/>
      <c r="C1109" s="23"/>
    </row>
    <row r="1110" spans="2:3" x14ac:dyDescent="0.2">
      <c r="B1110" s="11"/>
      <c r="C1110" s="23"/>
    </row>
    <row r="1111" spans="2:3" x14ac:dyDescent="0.2">
      <c r="B1111" s="11"/>
      <c r="C1111" s="23"/>
    </row>
    <row r="1112" spans="2:3" x14ac:dyDescent="0.2">
      <c r="B1112" s="11"/>
      <c r="C1112" s="23"/>
    </row>
    <row r="1113" spans="2:3" x14ac:dyDescent="0.2">
      <c r="B1113" s="11"/>
      <c r="C1113" s="23"/>
    </row>
    <row r="1114" spans="2:3" x14ac:dyDescent="0.2">
      <c r="B1114" s="11"/>
      <c r="C1114" s="23"/>
    </row>
    <row r="1115" spans="2:3" x14ac:dyDescent="0.2">
      <c r="B1115" s="11"/>
      <c r="C1115" s="23"/>
    </row>
    <row r="1116" spans="2:3" x14ac:dyDescent="0.2">
      <c r="B1116" s="11"/>
      <c r="C1116" s="23"/>
    </row>
    <row r="1117" spans="2:3" x14ac:dyDescent="0.2">
      <c r="B1117" s="11"/>
      <c r="C1117" s="23"/>
    </row>
    <row r="1118" spans="2:3" x14ac:dyDescent="0.2">
      <c r="B1118" s="11"/>
      <c r="C1118" s="23"/>
    </row>
    <row r="1119" spans="2:3" x14ac:dyDescent="0.2">
      <c r="B1119" s="11"/>
      <c r="C1119" s="23"/>
    </row>
    <row r="1120" spans="2:3" x14ac:dyDescent="0.2">
      <c r="B1120" s="11"/>
      <c r="C1120" s="23"/>
    </row>
    <row r="1121" spans="2:3" x14ac:dyDescent="0.2">
      <c r="B1121" s="11"/>
      <c r="C1121" s="23"/>
    </row>
    <row r="1122" spans="2:3" x14ac:dyDescent="0.2">
      <c r="B1122" s="11"/>
      <c r="C1122" s="23"/>
    </row>
    <row r="1123" spans="2:3" x14ac:dyDescent="0.2">
      <c r="B1123" s="11"/>
      <c r="C1123" s="23"/>
    </row>
    <row r="1124" spans="2:3" x14ac:dyDescent="0.2">
      <c r="B1124" s="11"/>
      <c r="C1124" s="23"/>
    </row>
    <row r="1125" spans="2:3" x14ac:dyDescent="0.2">
      <c r="B1125" s="11"/>
      <c r="C1125" s="23"/>
    </row>
    <row r="1126" spans="2:3" x14ac:dyDescent="0.2">
      <c r="B1126" s="11"/>
      <c r="C1126" s="23"/>
    </row>
    <row r="1127" spans="2:3" x14ac:dyDescent="0.2">
      <c r="B1127" s="11"/>
      <c r="C1127" s="23"/>
    </row>
    <row r="1128" spans="2:3" x14ac:dyDescent="0.2">
      <c r="B1128" s="11"/>
      <c r="C1128" s="23"/>
    </row>
    <row r="1129" spans="2:3" x14ac:dyDescent="0.2">
      <c r="B1129" s="11"/>
      <c r="C1129" s="23"/>
    </row>
    <row r="1130" spans="2:3" x14ac:dyDescent="0.2">
      <c r="B1130" s="11"/>
      <c r="C1130" s="23"/>
    </row>
    <row r="1131" spans="2:3" x14ac:dyDescent="0.2">
      <c r="B1131" s="11"/>
      <c r="C1131" s="23"/>
    </row>
    <row r="1132" spans="2:3" x14ac:dyDescent="0.2">
      <c r="B1132" s="11"/>
      <c r="C1132" s="23"/>
    </row>
    <row r="1133" spans="2:3" x14ac:dyDescent="0.2">
      <c r="B1133" s="11"/>
      <c r="C1133" s="23"/>
    </row>
    <row r="1134" spans="2:3" x14ac:dyDescent="0.2">
      <c r="B1134" s="11"/>
      <c r="C1134" s="23"/>
    </row>
    <row r="1135" spans="2:3" x14ac:dyDescent="0.2">
      <c r="B1135" s="11"/>
      <c r="C1135" s="23"/>
    </row>
    <row r="1136" spans="2:3" x14ac:dyDescent="0.2">
      <c r="B1136" s="11"/>
      <c r="C1136" s="23"/>
    </row>
    <row r="1137" spans="2:3" x14ac:dyDescent="0.2">
      <c r="B1137" s="11"/>
      <c r="C1137" s="23"/>
    </row>
    <row r="1138" spans="2:3" x14ac:dyDescent="0.2">
      <c r="B1138" s="11"/>
      <c r="C1138" s="23"/>
    </row>
    <row r="1139" spans="2:3" x14ac:dyDescent="0.2">
      <c r="B1139" s="11"/>
      <c r="C1139" s="23"/>
    </row>
    <row r="1140" spans="2:3" x14ac:dyDescent="0.2">
      <c r="B1140" s="11"/>
      <c r="C1140" s="23"/>
    </row>
    <row r="1141" spans="2:3" x14ac:dyDescent="0.2">
      <c r="B1141" s="11"/>
      <c r="C1141" s="23"/>
    </row>
    <row r="1142" spans="2:3" x14ac:dyDescent="0.2">
      <c r="B1142" s="11"/>
      <c r="C1142" s="23"/>
    </row>
    <row r="1143" spans="2:3" x14ac:dyDescent="0.2">
      <c r="B1143" s="11"/>
      <c r="C1143" s="23"/>
    </row>
    <row r="1144" spans="2:3" x14ac:dyDescent="0.2">
      <c r="B1144" s="11"/>
      <c r="C1144" s="23"/>
    </row>
    <row r="1145" spans="2:3" x14ac:dyDescent="0.2">
      <c r="B1145" s="11"/>
      <c r="C1145" s="23"/>
    </row>
    <row r="1146" spans="2:3" x14ac:dyDescent="0.2">
      <c r="B1146" s="11"/>
      <c r="C1146" s="23"/>
    </row>
    <row r="1147" spans="2:3" x14ac:dyDescent="0.2">
      <c r="B1147" s="11"/>
      <c r="C1147" s="23"/>
    </row>
    <row r="1148" spans="2:3" x14ac:dyDescent="0.2">
      <c r="B1148" s="11"/>
      <c r="C1148" s="23"/>
    </row>
    <row r="1149" spans="2:3" x14ac:dyDescent="0.2">
      <c r="B1149" s="11"/>
      <c r="C1149" s="23"/>
    </row>
    <row r="1150" spans="2:3" x14ac:dyDescent="0.2">
      <c r="B1150" s="11"/>
      <c r="C1150" s="23"/>
    </row>
    <row r="1151" spans="2:3" x14ac:dyDescent="0.2">
      <c r="B1151" s="11"/>
      <c r="C1151" s="23"/>
    </row>
    <row r="1152" spans="2:3" x14ac:dyDescent="0.2">
      <c r="B1152" s="11"/>
      <c r="C1152" s="23"/>
    </row>
    <row r="1153" spans="2:3" x14ac:dyDescent="0.2">
      <c r="B1153" s="11"/>
      <c r="C1153" s="23"/>
    </row>
    <row r="1154" spans="2:3" x14ac:dyDescent="0.2">
      <c r="B1154" s="11"/>
      <c r="C1154" s="23"/>
    </row>
    <row r="1155" spans="2:3" x14ac:dyDescent="0.2">
      <c r="B1155" s="11"/>
      <c r="C1155" s="23"/>
    </row>
    <row r="1156" spans="2:3" x14ac:dyDescent="0.2">
      <c r="B1156" s="11"/>
      <c r="C1156" s="23"/>
    </row>
    <row r="1157" spans="2:3" x14ac:dyDescent="0.2">
      <c r="B1157" s="11"/>
      <c r="C1157" s="23"/>
    </row>
    <row r="1158" spans="2:3" x14ac:dyDescent="0.2">
      <c r="B1158" s="11"/>
      <c r="C1158" s="23"/>
    </row>
    <row r="1159" spans="2:3" x14ac:dyDescent="0.2">
      <c r="B1159" s="11"/>
      <c r="C1159" s="23"/>
    </row>
    <row r="1160" spans="2:3" x14ac:dyDescent="0.2">
      <c r="B1160" s="11"/>
      <c r="C1160" s="23"/>
    </row>
    <row r="1161" spans="2:3" x14ac:dyDescent="0.2">
      <c r="B1161" s="11"/>
      <c r="C1161" s="23"/>
    </row>
    <row r="1162" spans="2:3" x14ac:dyDescent="0.2">
      <c r="B1162" s="11"/>
      <c r="C1162" s="23"/>
    </row>
    <row r="1163" spans="2:3" x14ac:dyDescent="0.2">
      <c r="B1163" s="11"/>
      <c r="C1163" s="23"/>
    </row>
    <row r="1164" spans="2:3" x14ac:dyDescent="0.2">
      <c r="B1164" s="11"/>
      <c r="C1164" s="23"/>
    </row>
    <row r="1165" spans="2:3" x14ac:dyDescent="0.2">
      <c r="B1165" s="11"/>
      <c r="C1165" s="23"/>
    </row>
    <row r="1166" spans="2:3" x14ac:dyDescent="0.2">
      <c r="B1166" s="11"/>
      <c r="C1166" s="23"/>
    </row>
    <row r="1167" spans="2:3" x14ac:dyDescent="0.2">
      <c r="B1167" s="11"/>
      <c r="C1167" s="23"/>
    </row>
    <row r="1168" spans="2:3" x14ac:dyDescent="0.2">
      <c r="B1168" s="11"/>
      <c r="C1168" s="23"/>
    </row>
    <row r="1169" spans="2:3" x14ac:dyDescent="0.2">
      <c r="B1169" s="11"/>
      <c r="C1169" s="23"/>
    </row>
    <row r="1170" spans="2:3" x14ac:dyDescent="0.2">
      <c r="B1170" s="11"/>
      <c r="C1170" s="23"/>
    </row>
    <row r="1171" spans="2:3" x14ac:dyDescent="0.2">
      <c r="B1171" s="11"/>
      <c r="C1171" s="23"/>
    </row>
    <row r="1172" spans="2:3" x14ac:dyDescent="0.2">
      <c r="B1172" s="11"/>
      <c r="C1172" s="23"/>
    </row>
    <row r="1173" spans="2:3" x14ac:dyDescent="0.2">
      <c r="B1173" s="11"/>
      <c r="C1173" s="23"/>
    </row>
    <row r="1174" spans="2:3" x14ac:dyDescent="0.2">
      <c r="B1174" s="11"/>
      <c r="C1174" s="23"/>
    </row>
    <row r="1175" spans="2:3" x14ac:dyDescent="0.2">
      <c r="B1175" s="11"/>
      <c r="C1175" s="23"/>
    </row>
    <row r="1176" spans="2:3" x14ac:dyDescent="0.2">
      <c r="B1176" s="11"/>
      <c r="C1176" s="23"/>
    </row>
    <row r="1177" spans="2:3" x14ac:dyDescent="0.2">
      <c r="B1177" s="11"/>
      <c r="C1177" s="23"/>
    </row>
    <row r="1178" spans="2:3" x14ac:dyDescent="0.2">
      <c r="B1178" s="11"/>
      <c r="C1178" s="23"/>
    </row>
    <row r="1179" spans="2:3" x14ac:dyDescent="0.2">
      <c r="B1179" s="11"/>
      <c r="C1179" s="23"/>
    </row>
    <row r="1180" spans="2:3" x14ac:dyDescent="0.2">
      <c r="B1180" s="11"/>
      <c r="C1180" s="23"/>
    </row>
    <row r="1181" spans="2:3" x14ac:dyDescent="0.2">
      <c r="B1181" s="11"/>
      <c r="C1181" s="23"/>
    </row>
    <row r="1182" spans="2:3" x14ac:dyDescent="0.2">
      <c r="B1182" s="11"/>
      <c r="C1182" s="23"/>
    </row>
    <row r="1183" spans="2:3" x14ac:dyDescent="0.2">
      <c r="B1183" s="11"/>
      <c r="C1183" s="23"/>
    </row>
    <row r="1184" spans="2:3" x14ac:dyDescent="0.2">
      <c r="B1184" s="11"/>
      <c r="C1184" s="23"/>
    </row>
    <row r="1185" spans="2:3" x14ac:dyDescent="0.2">
      <c r="B1185" s="11"/>
      <c r="C1185" s="23"/>
    </row>
    <row r="1186" spans="2:3" x14ac:dyDescent="0.2">
      <c r="B1186" s="11"/>
      <c r="C1186" s="23"/>
    </row>
    <row r="1187" spans="2:3" x14ac:dyDescent="0.2">
      <c r="B1187" s="11"/>
      <c r="C1187" s="23"/>
    </row>
    <row r="1188" spans="2:3" x14ac:dyDescent="0.2">
      <c r="B1188" s="11"/>
      <c r="C1188" s="23"/>
    </row>
    <row r="1189" spans="2:3" x14ac:dyDescent="0.2">
      <c r="B1189" s="11"/>
      <c r="C1189" s="23"/>
    </row>
    <row r="1190" spans="2:3" x14ac:dyDescent="0.2">
      <c r="B1190" s="11"/>
      <c r="C1190" s="23"/>
    </row>
    <row r="1191" spans="2:3" x14ac:dyDescent="0.2">
      <c r="B1191" s="11"/>
      <c r="C1191" s="23"/>
    </row>
    <row r="1192" spans="2:3" x14ac:dyDescent="0.2">
      <c r="B1192" s="11"/>
      <c r="C1192" s="23"/>
    </row>
    <row r="1193" spans="2:3" x14ac:dyDescent="0.2">
      <c r="B1193" s="11"/>
      <c r="C1193" s="23"/>
    </row>
    <row r="1194" spans="2:3" x14ac:dyDescent="0.2">
      <c r="B1194" s="11"/>
      <c r="C1194" s="23"/>
    </row>
    <row r="1195" spans="2:3" x14ac:dyDescent="0.2">
      <c r="B1195" s="11"/>
      <c r="C1195" s="23"/>
    </row>
    <row r="1196" spans="2:3" x14ac:dyDescent="0.2">
      <c r="B1196" s="11"/>
      <c r="C1196" s="23"/>
    </row>
    <row r="1197" spans="2:3" x14ac:dyDescent="0.2">
      <c r="B1197" s="11"/>
      <c r="C1197" s="23"/>
    </row>
    <row r="1198" spans="2:3" x14ac:dyDescent="0.2">
      <c r="B1198" s="11"/>
      <c r="C1198" s="23"/>
    </row>
    <row r="1199" spans="2:3" x14ac:dyDescent="0.2">
      <c r="B1199" s="11"/>
      <c r="C1199" s="23"/>
    </row>
    <row r="1200" spans="2:3" x14ac:dyDescent="0.2">
      <c r="B1200" s="11"/>
      <c r="C1200" s="23"/>
    </row>
    <row r="1201" spans="2:3" x14ac:dyDescent="0.2">
      <c r="B1201" s="11"/>
      <c r="C1201" s="23"/>
    </row>
    <row r="1202" spans="2:3" x14ac:dyDescent="0.2">
      <c r="B1202" s="11"/>
      <c r="C1202" s="23"/>
    </row>
    <row r="1203" spans="2:3" x14ac:dyDescent="0.2">
      <c r="B1203" s="11"/>
      <c r="C1203" s="23"/>
    </row>
    <row r="1204" spans="2:3" x14ac:dyDescent="0.2">
      <c r="B1204" s="11"/>
      <c r="C1204" s="23"/>
    </row>
    <row r="1205" spans="2:3" x14ac:dyDescent="0.2">
      <c r="B1205" s="11"/>
      <c r="C1205" s="23"/>
    </row>
    <row r="1206" spans="2:3" x14ac:dyDescent="0.2">
      <c r="B1206" s="11"/>
      <c r="C1206" s="23"/>
    </row>
    <row r="1207" spans="2:3" x14ac:dyDescent="0.2">
      <c r="B1207" s="11"/>
      <c r="C1207" s="23"/>
    </row>
    <row r="1208" spans="2:3" x14ac:dyDescent="0.2">
      <c r="B1208" s="11"/>
      <c r="C1208" s="23"/>
    </row>
    <row r="1209" spans="2:3" x14ac:dyDescent="0.2">
      <c r="B1209" s="11"/>
      <c r="C1209" s="23"/>
    </row>
    <row r="1210" spans="2:3" x14ac:dyDescent="0.2">
      <c r="B1210" s="11"/>
      <c r="C1210" s="23"/>
    </row>
    <row r="1211" spans="2:3" x14ac:dyDescent="0.2">
      <c r="B1211" s="11"/>
      <c r="C1211" s="23"/>
    </row>
    <row r="1212" spans="2:3" x14ac:dyDescent="0.2">
      <c r="B1212" s="11"/>
      <c r="C1212" s="23"/>
    </row>
    <row r="1213" spans="2:3" x14ac:dyDescent="0.2">
      <c r="B1213" s="11"/>
      <c r="C1213" s="23"/>
    </row>
    <row r="1214" spans="2:3" x14ac:dyDescent="0.2">
      <c r="B1214" s="11"/>
      <c r="C1214" s="23"/>
    </row>
    <row r="1215" spans="2:3" x14ac:dyDescent="0.2">
      <c r="B1215" s="11"/>
      <c r="C1215" s="23"/>
    </row>
    <row r="1216" spans="2:3" x14ac:dyDescent="0.2">
      <c r="B1216" s="11"/>
      <c r="C1216" s="23"/>
    </row>
    <row r="1217" spans="2:3" x14ac:dyDescent="0.2">
      <c r="B1217" s="11"/>
      <c r="C1217" s="23"/>
    </row>
    <row r="1218" spans="2:3" x14ac:dyDescent="0.2">
      <c r="B1218" s="11"/>
      <c r="C1218" s="23"/>
    </row>
    <row r="1219" spans="2:3" x14ac:dyDescent="0.2">
      <c r="B1219" s="11"/>
      <c r="C1219" s="23"/>
    </row>
    <row r="1220" spans="2:3" x14ac:dyDescent="0.2">
      <c r="B1220" s="11"/>
      <c r="C1220" s="23"/>
    </row>
    <row r="1221" spans="2:3" x14ac:dyDescent="0.2">
      <c r="B1221" s="11"/>
      <c r="C1221" s="23"/>
    </row>
    <row r="1222" spans="2:3" x14ac:dyDescent="0.2">
      <c r="B1222" s="11"/>
      <c r="C1222" s="23"/>
    </row>
    <row r="1223" spans="2:3" x14ac:dyDescent="0.2">
      <c r="B1223" s="11"/>
      <c r="C1223" s="23"/>
    </row>
    <row r="1224" spans="2:3" x14ac:dyDescent="0.2">
      <c r="B1224" s="11"/>
      <c r="C1224" s="23"/>
    </row>
    <row r="1225" spans="2:3" x14ac:dyDescent="0.2">
      <c r="B1225" s="11"/>
      <c r="C1225" s="23"/>
    </row>
    <row r="1226" spans="2:3" x14ac:dyDescent="0.2">
      <c r="B1226" s="11"/>
      <c r="C1226" s="23"/>
    </row>
    <row r="1227" spans="2:3" x14ac:dyDescent="0.2">
      <c r="B1227" s="11"/>
      <c r="C1227" s="23"/>
    </row>
    <row r="1228" spans="2:3" x14ac:dyDescent="0.2">
      <c r="B1228" s="11"/>
      <c r="C1228" s="23"/>
    </row>
    <row r="1229" spans="2:3" x14ac:dyDescent="0.2">
      <c r="B1229" s="11"/>
      <c r="C1229" s="23"/>
    </row>
    <row r="1230" spans="2:3" x14ac:dyDescent="0.2">
      <c r="B1230" s="11"/>
      <c r="C1230" s="23"/>
    </row>
    <row r="1231" spans="2:3" x14ac:dyDescent="0.2">
      <c r="B1231" s="11"/>
      <c r="C1231" s="23"/>
    </row>
    <row r="1232" spans="2:3" x14ac:dyDescent="0.2">
      <c r="B1232" s="11"/>
      <c r="C1232" s="23"/>
    </row>
    <row r="1233" spans="2:3" x14ac:dyDescent="0.2">
      <c r="B1233" s="11"/>
      <c r="C1233" s="23"/>
    </row>
    <row r="1234" spans="2:3" x14ac:dyDescent="0.2">
      <c r="B1234" s="11"/>
      <c r="C1234" s="23"/>
    </row>
    <row r="1235" spans="2:3" x14ac:dyDescent="0.2">
      <c r="B1235" s="11"/>
      <c r="C1235" s="23"/>
    </row>
    <row r="1236" spans="2:3" x14ac:dyDescent="0.2">
      <c r="B1236" s="11"/>
      <c r="C1236" s="23"/>
    </row>
    <row r="1237" spans="2:3" x14ac:dyDescent="0.2">
      <c r="B1237" s="11"/>
      <c r="C1237" s="23"/>
    </row>
    <row r="1238" spans="2:3" x14ac:dyDescent="0.2">
      <c r="B1238" s="11"/>
      <c r="C1238" s="23"/>
    </row>
    <row r="1239" spans="2:3" x14ac:dyDescent="0.2">
      <c r="B1239" s="11"/>
      <c r="C1239" s="23"/>
    </row>
    <row r="1240" spans="2:3" x14ac:dyDescent="0.2">
      <c r="B1240" s="11"/>
      <c r="C1240" s="23"/>
    </row>
    <row r="1241" spans="2:3" x14ac:dyDescent="0.2">
      <c r="B1241" s="11"/>
      <c r="C1241" s="23"/>
    </row>
    <row r="1242" spans="2:3" x14ac:dyDescent="0.2">
      <c r="B1242" s="11"/>
      <c r="C1242" s="23"/>
    </row>
    <row r="1243" spans="2:3" x14ac:dyDescent="0.2">
      <c r="B1243" s="11"/>
      <c r="C1243" s="23"/>
    </row>
    <row r="1244" spans="2:3" x14ac:dyDescent="0.2">
      <c r="B1244" s="11"/>
      <c r="C1244" s="23"/>
    </row>
    <row r="1245" spans="2:3" x14ac:dyDescent="0.2">
      <c r="B1245" s="11"/>
      <c r="C1245" s="23"/>
    </row>
    <row r="1246" spans="2:3" x14ac:dyDescent="0.2">
      <c r="B1246" s="11"/>
      <c r="C1246" s="23"/>
    </row>
    <row r="1247" spans="2:3" x14ac:dyDescent="0.2">
      <c r="B1247" s="11"/>
      <c r="C1247" s="23"/>
    </row>
    <row r="1248" spans="2:3" x14ac:dyDescent="0.2">
      <c r="B1248" s="11"/>
      <c r="C1248" s="23"/>
    </row>
    <row r="1249" spans="2:3" x14ac:dyDescent="0.2">
      <c r="B1249" s="11"/>
      <c r="C1249" s="23"/>
    </row>
    <row r="1250" spans="2:3" x14ac:dyDescent="0.2">
      <c r="B1250" s="11"/>
      <c r="C1250" s="23"/>
    </row>
    <row r="1251" spans="2:3" x14ac:dyDescent="0.2">
      <c r="B1251" s="11"/>
      <c r="C1251" s="23"/>
    </row>
    <row r="1252" spans="2:3" x14ac:dyDescent="0.2">
      <c r="B1252" s="11"/>
      <c r="C1252" s="23"/>
    </row>
    <row r="1253" spans="2:3" x14ac:dyDescent="0.2">
      <c r="B1253" s="11"/>
      <c r="C1253" s="23"/>
    </row>
    <row r="1254" spans="2:3" x14ac:dyDescent="0.2">
      <c r="B1254" s="11"/>
      <c r="C1254" s="23"/>
    </row>
    <row r="1255" spans="2:3" x14ac:dyDescent="0.2">
      <c r="B1255" s="11"/>
      <c r="C1255" s="23"/>
    </row>
    <row r="1256" spans="2:3" x14ac:dyDescent="0.2">
      <c r="B1256" s="11"/>
      <c r="C1256" s="23"/>
    </row>
    <row r="1257" spans="2:3" x14ac:dyDescent="0.2">
      <c r="B1257" s="11"/>
      <c r="C1257" s="23"/>
    </row>
    <row r="1258" spans="2:3" x14ac:dyDescent="0.2">
      <c r="B1258" s="11"/>
      <c r="C1258" s="23"/>
    </row>
    <row r="1259" spans="2:3" x14ac:dyDescent="0.2">
      <c r="B1259" s="11"/>
      <c r="C1259" s="23"/>
    </row>
    <row r="1260" spans="2:3" x14ac:dyDescent="0.2">
      <c r="B1260" s="11"/>
      <c r="C1260" s="23"/>
    </row>
    <row r="1261" spans="2:3" x14ac:dyDescent="0.2">
      <c r="B1261" s="11"/>
      <c r="C1261" s="23"/>
    </row>
    <row r="1262" spans="2:3" x14ac:dyDescent="0.2">
      <c r="B1262" s="11"/>
      <c r="C1262" s="23"/>
    </row>
    <row r="1263" spans="2:3" x14ac:dyDescent="0.2">
      <c r="B1263" s="11"/>
      <c r="C1263" s="23"/>
    </row>
    <row r="1264" spans="2:3" x14ac:dyDescent="0.2">
      <c r="B1264" s="11"/>
      <c r="C1264" s="23"/>
    </row>
    <row r="1265" spans="2:3" x14ac:dyDescent="0.2">
      <c r="B1265" s="11"/>
      <c r="C1265" s="23"/>
    </row>
    <row r="1266" spans="2:3" x14ac:dyDescent="0.2">
      <c r="B1266" s="11"/>
      <c r="C1266" s="23"/>
    </row>
  </sheetData>
  <phoneticPr fontId="11" type="noConversion"/>
  <hyperlinks>
    <hyperlink ref="A3" r:id="rId1" xr:uid="{00000000-0004-0000-0900-000000000000}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P437"/>
  <sheetViews>
    <sheetView topLeftCell="A25" workbookViewId="0">
      <selection activeCell="F51" sqref="F51"/>
    </sheetView>
  </sheetViews>
  <sheetFormatPr defaultRowHeight="12.75" x14ac:dyDescent="0.2"/>
  <cols>
    <col min="1" max="1" width="12.7109375" customWidth="1"/>
    <col min="2" max="2" width="4.5703125" style="11" customWidth="1"/>
    <col min="3" max="3" width="13.28515625" customWidth="1"/>
    <col min="4" max="4" width="10.85546875" customWidth="1"/>
    <col min="5" max="5" width="11.140625" customWidth="1"/>
    <col min="6" max="6" width="15.42578125" customWidth="1"/>
    <col min="7" max="7" width="9.5703125" customWidth="1"/>
    <col min="9" max="9" width="8.42578125" customWidth="1"/>
    <col min="16" max="16" width="9.5703125" bestFit="1" customWidth="1"/>
    <col min="17" max="17" width="10.7109375" customWidth="1"/>
    <col min="20" max="20" width="12.42578125" bestFit="1" customWidth="1"/>
    <col min="21" max="23" width="12.42578125" customWidth="1"/>
  </cols>
  <sheetData>
    <row r="1" spans="1:29" ht="21" thickBot="1" x14ac:dyDescent="0.35">
      <c r="A1" s="21" t="s">
        <v>68</v>
      </c>
      <c r="X1" s="74" t="s">
        <v>18</v>
      </c>
      <c r="Y1" s="74" t="s">
        <v>172</v>
      </c>
      <c r="Z1" s="45"/>
      <c r="AA1" s="45"/>
      <c r="AB1" s="45"/>
      <c r="AC1" s="45"/>
    </row>
    <row r="2" spans="1:29" x14ac:dyDescent="0.2">
      <c r="A2" t="s">
        <v>26</v>
      </c>
      <c r="B2" s="11" t="s">
        <v>2</v>
      </c>
      <c r="C2" s="9"/>
      <c r="X2">
        <v>-36000</v>
      </c>
      <c r="Y2" s="7">
        <f t="shared" ref="Y2:Y23" si="0">+D$11+D$12*X2+D$13*X2^2</f>
        <v>-0.73696062653722105</v>
      </c>
      <c r="Z2" s="7"/>
      <c r="AA2" s="7"/>
      <c r="AB2" s="7"/>
      <c r="AC2" s="7"/>
    </row>
    <row r="3" spans="1:29" ht="13.5" thickBot="1" x14ac:dyDescent="0.25">
      <c r="C3" t="s">
        <v>3</v>
      </c>
      <c r="X3">
        <v>-34000</v>
      </c>
      <c r="Y3" s="7">
        <f t="shared" si="0"/>
        <v>-0.65770717194406225</v>
      </c>
      <c r="Z3" s="7"/>
      <c r="AA3" s="7"/>
      <c r="AB3" s="7"/>
      <c r="AC3" s="7"/>
    </row>
    <row r="4" spans="1:29" ht="14.25" thickTop="1" thickBot="1" x14ac:dyDescent="0.25">
      <c r="A4" s="8" t="s">
        <v>27</v>
      </c>
      <c r="C4" s="2">
        <v>24454.416000000001</v>
      </c>
      <c r="D4" s="3">
        <v>0.98343080000000005</v>
      </c>
      <c r="X4">
        <v>-32000</v>
      </c>
      <c r="Y4" s="7">
        <f t="shared" si="0"/>
        <v>-0.58296443873239279</v>
      </c>
      <c r="Z4" s="7"/>
      <c r="AA4" s="7"/>
      <c r="AB4" s="7"/>
      <c r="AC4" s="7"/>
    </row>
    <row r="5" spans="1:29" x14ac:dyDescent="0.2">
      <c r="A5" s="101" t="s">
        <v>193</v>
      </c>
      <c r="B5" s="31"/>
      <c r="C5" s="102">
        <v>8</v>
      </c>
      <c r="D5" s="31" t="s">
        <v>194</v>
      </c>
      <c r="X5">
        <v>-30000</v>
      </c>
      <c r="Y5" s="7">
        <f t="shared" si="0"/>
        <v>-0.51273242690221266</v>
      </c>
      <c r="Z5" s="7"/>
      <c r="AA5" s="7"/>
      <c r="AB5" s="7"/>
      <c r="AC5" s="7"/>
    </row>
    <row r="6" spans="1:29" x14ac:dyDescent="0.2">
      <c r="A6" s="8" t="s">
        <v>28</v>
      </c>
      <c r="X6">
        <v>-28000</v>
      </c>
      <c r="Y6" s="7">
        <f t="shared" si="0"/>
        <v>-0.44701113645352192</v>
      </c>
      <c r="Z6" s="7"/>
      <c r="AA6" s="7"/>
      <c r="AB6" s="7"/>
      <c r="AC6" s="7"/>
    </row>
    <row r="7" spans="1:29" x14ac:dyDescent="0.2">
      <c r="A7" t="s">
        <v>4</v>
      </c>
      <c r="C7">
        <v>49265.260199999997</v>
      </c>
      <c r="D7" s="1" t="s">
        <v>5</v>
      </c>
      <c r="X7">
        <v>-26000</v>
      </c>
      <c r="Y7" s="7">
        <f t="shared" si="0"/>
        <v>-0.38580056738632046</v>
      </c>
      <c r="Z7" s="7"/>
      <c r="AA7" s="7"/>
      <c r="AB7" s="7"/>
      <c r="AC7" s="7"/>
    </row>
    <row r="8" spans="1:29" x14ac:dyDescent="0.2">
      <c r="A8" t="s">
        <v>6</v>
      </c>
      <c r="C8">
        <v>0.98341210000000001</v>
      </c>
      <c r="D8" s="1" t="s">
        <v>7</v>
      </c>
      <c r="X8">
        <v>-24000</v>
      </c>
      <c r="Y8" s="7">
        <f t="shared" si="0"/>
        <v>-0.32910071970060839</v>
      </c>
      <c r="Z8" s="7"/>
      <c r="AA8" s="7"/>
      <c r="AB8" s="7"/>
      <c r="AC8" s="7"/>
    </row>
    <row r="9" spans="1:29" x14ac:dyDescent="0.2">
      <c r="A9" s="27" t="s">
        <v>195</v>
      </c>
      <c r="B9" s="27">
        <v>127</v>
      </c>
      <c r="C9" s="27" t="str">
        <f>"F"&amp;B9</f>
        <v>F127</v>
      </c>
      <c r="D9" s="27" t="str">
        <f>"G"&amp;B9</f>
        <v>G127</v>
      </c>
      <c r="X9">
        <v>-22000</v>
      </c>
      <c r="Y9" s="7">
        <f t="shared" si="0"/>
        <v>-0.27691159339638566</v>
      </c>
      <c r="Z9" s="7"/>
      <c r="AA9" s="7"/>
      <c r="AB9" s="7"/>
      <c r="AC9" s="7"/>
    </row>
    <row r="10" spans="1:29" ht="13.5" thickBot="1" x14ac:dyDescent="0.25">
      <c r="C10" s="6" t="s">
        <v>34</v>
      </c>
      <c r="D10" s="6" t="s">
        <v>35</v>
      </c>
      <c r="X10">
        <v>-20000</v>
      </c>
      <c r="Y10" s="7">
        <f t="shared" si="0"/>
        <v>-0.22923318847365229</v>
      </c>
      <c r="Z10" s="7"/>
      <c r="AA10" s="7"/>
      <c r="AB10" s="7"/>
      <c r="AC10" s="7"/>
    </row>
    <row r="11" spans="1:29" x14ac:dyDescent="0.2">
      <c r="A11" t="s">
        <v>29</v>
      </c>
      <c r="C11" s="30">
        <f ca="1">INTERCEPT(INDIRECT(D9):G999,INDIRECT(C9):$F999)</f>
        <v>-2.3428712257550239E-2</v>
      </c>
      <c r="D11" s="10">
        <f>+E11*F11</f>
        <v>-5.3881522823287292E-4</v>
      </c>
      <c r="E11" s="12">
        <v>-5.3881522823287292E-4</v>
      </c>
      <c r="F11" s="7">
        <v>1</v>
      </c>
      <c r="X11">
        <v>-18000</v>
      </c>
      <c r="Y11" s="7">
        <f t="shared" si="0"/>
        <v>-0.18606550493240828</v>
      </c>
      <c r="Z11" s="7"/>
      <c r="AA11" s="7"/>
      <c r="AB11" s="7"/>
      <c r="AC11" s="7"/>
    </row>
    <row r="12" spans="1:29" x14ac:dyDescent="0.2">
      <c r="A12" t="s">
        <v>30</v>
      </c>
      <c r="C12" s="30">
        <f ca="1">SLOPE(INDIRECT(D9):G999,INDIRECT(C9):$F999)</f>
        <v>-2.5113147546212097E-6</v>
      </c>
      <c r="D12" s="10">
        <f>+E12*F12</f>
        <v>1.5791520854759678E-7</v>
      </c>
      <c r="E12" s="13">
        <v>1.5791520854759678E-3</v>
      </c>
      <c r="F12" s="7">
        <v>1E-4</v>
      </c>
      <c r="X12">
        <v>-16000</v>
      </c>
      <c r="Y12" s="7">
        <f t="shared" si="0"/>
        <v>-0.14740854277265364</v>
      </c>
      <c r="Z12" s="7"/>
      <c r="AA12" s="7"/>
      <c r="AB12" s="7"/>
      <c r="AC12" s="7"/>
    </row>
    <row r="13" spans="1:29" ht="13.5" thickBot="1" x14ac:dyDescent="0.25">
      <c r="A13" t="s">
        <v>31</v>
      </c>
      <c r="D13" s="111">
        <f>+E13*F13</f>
        <v>-5.6384017268616877E-10</v>
      </c>
      <c r="E13" s="14">
        <v>-5.6384017268616873E-2</v>
      </c>
      <c r="F13" s="7">
        <v>1E-8</v>
      </c>
      <c r="X13">
        <v>-14000</v>
      </c>
      <c r="Y13" s="7">
        <f t="shared" si="0"/>
        <v>-0.1132623019943883</v>
      </c>
      <c r="Z13" s="7"/>
      <c r="AA13" s="7"/>
      <c r="AB13" s="7"/>
      <c r="AC13" s="7"/>
    </row>
    <row r="14" spans="1:29" x14ac:dyDescent="0.2">
      <c r="A14" t="s">
        <v>32</v>
      </c>
      <c r="E14">
        <f>SUM(T21:T932)</f>
        <v>1.5849228299504856</v>
      </c>
      <c r="X14">
        <v>-12000</v>
      </c>
      <c r="Y14" s="7">
        <f t="shared" si="0"/>
        <v>-8.3626782597612331E-2</v>
      </c>
      <c r="Z14" s="7"/>
      <c r="AA14" s="7"/>
      <c r="AB14" s="7"/>
      <c r="AC14" s="7"/>
    </row>
    <row r="15" spans="1:29" x14ac:dyDescent="0.2">
      <c r="A15" s="4" t="s">
        <v>33</v>
      </c>
      <c r="B15"/>
      <c r="C15" s="24">
        <f ca="1">(C7+C11)+(C8+C12)*INT(MAX(F21:F3518))</f>
        <v>56848.308109639664</v>
      </c>
      <c r="D15" s="26">
        <f>+C7+INT(MAX(F21:F1573))*C8+D11+D12*INT(MAX(F21:F4008))+D13*INT(MAX(F21:F4035)^2)</f>
        <v>56848.318051954579</v>
      </c>
      <c r="E15" s="103" t="s">
        <v>196</v>
      </c>
      <c r="F15" s="102">
        <v>1</v>
      </c>
      <c r="X15">
        <v>-10000</v>
      </c>
      <c r="Y15" s="7">
        <f t="shared" si="0"/>
        <v>-5.8501984582325715E-2</v>
      </c>
      <c r="Z15" s="7"/>
      <c r="AA15" s="7"/>
      <c r="AB15" s="7"/>
      <c r="AC15" s="7"/>
    </row>
    <row r="16" spans="1:29" x14ac:dyDescent="0.2">
      <c r="A16" s="8" t="s">
        <v>8</v>
      </c>
      <c r="B16"/>
      <c r="C16" s="25">
        <f ca="1">+C8+C12</f>
        <v>0.98340958868524542</v>
      </c>
      <c r="D16" s="9">
        <f>+C8+D12+2*D13*F81</f>
        <v>0.98341777339977776</v>
      </c>
      <c r="E16" s="103" t="s">
        <v>197</v>
      </c>
      <c r="F16" s="104">
        <f ca="1">NOW()+15018.5+$C$5/24</f>
        <v>60340.502078703707</v>
      </c>
      <c r="X16">
        <v>-8000</v>
      </c>
      <c r="Y16" s="7">
        <f t="shared" si="0"/>
        <v>-3.7887907948528449E-2</v>
      </c>
      <c r="Z16" s="7"/>
      <c r="AA16" s="7"/>
      <c r="AB16" s="7"/>
      <c r="AC16" s="7"/>
    </row>
    <row r="17" spans="1:29" ht="13.5" thickBot="1" x14ac:dyDescent="0.25">
      <c r="A17" s="30" t="s">
        <v>72</v>
      </c>
      <c r="B17"/>
      <c r="C17">
        <f>COUNT(C21:C2176)</f>
        <v>163</v>
      </c>
      <c r="E17" s="103" t="s">
        <v>198</v>
      </c>
      <c r="F17" s="104">
        <f ca="1">ROUND(2*(F16-$C$7)/$C$8,0)/2+F15</f>
        <v>11263</v>
      </c>
      <c r="X17">
        <v>-6000</v>
      </c>
      <c r="Y17" s="7">
        <f t="shared" si="0"/>
        <v>-2.1784552696220528E-2</v>
      </c>
      <c r="Z17" s="7"/>
      <c r="AA17" s="7"/>
      <c r="AB17" s="7"/>
      <c r="AC17" s="7"/>
    </row>
    <row r="18" spans="1:29" ht="14.25" thickTop="1" thickBot="1" x14ac:dyDescent="0.25">
      <c r="A18" s="8" t="s">
        <v>213</v>
      </c>
      <c r="B18"/>
      <c r="C18" s="107">
        <f ca="1">+C15</f>
        <v>56848.308109639664</v>
      </c>
      <c r="D18" s="108">
        <f ca="1">C16</f>
        <v>0.98340958868524542</v>
      </c>
      <c r="E18" s="103" t="s">
        <v>199</v>
      </c>
      <c r="F18" s="26">
        <f ca="1">ROUND(2*(F16-$C$15)/$C$16,0)/2+F15</f>
        <v>3552</v>
      </c>
      <c r="X18">
        <v>-4000</v>
      </c>
      <c r="Y18" s="7">
        <f t="shared" si="0"/>
        <v>-1.019191882540196E-2</v>
      </c>
      <c r="Z18" s="7"/>
      <c r="AA18" s="7"/>
      <c r="AB18" s="7"/>
      <c r="AC18" s="7"/>
    </row>
    <row r="19" spans="1:29" ht="13.5" thickBot="1" x14ac:dyDescent="0.25">
      <c r="A19" s="8" t="s">
        <v>214</v>
      </c>
      <c r="B19"/>
      <c r="C19" s="109">
        <f>+D15</f>
        <v>56848.318051954579</v>
      </c>
      <c r="D19" s="110">
        <f>+D16</f>
        <v>0.98341777339977776</v>
      </c>
      <c r="E19" s="103" t="s">
        <v>200</v>
      </c>
      <c r="F19" s="105">
        <f ca="1">+$C$15+$C$16*F18-15018.5-$C$5/24</f>
        <v>45322.545635316317</v>
      </c>
      <c r="H19" t="s">
        <v>10</v>
      </c>
      <c r="J19" t="s">
        <v>11</v>
      </c>
      <c r="K19" t="s">
        <v>12</v>
      </c>
      <c r="X19">
        <v>-2000</v>
      </c>
      <c r="Y19" s="7">
        <f t="shared" si="0"/>
        <v>-3.1100063360727415E-3</v>
      </c>
      <c r="Z19" s="7"/>
      <c r="AA19" s="7"/>
      <c r="AB19" s="7"/>
      <c r="AC19" s="7"/>
    </row>
    <row r="20" spans="1:29" ht="13.5" thickBot="1" x14ac:dyDescent="0.25">
      <c r="A20" s="6" t="s">
        <v>13</v>
      </c>
      <c r="B20" s="6" t="s">
        <v>14</v>
      </c>
      <c r="C20" s="6" t="s">
        <v>15</v>
      </c>
      <c r="D20" s="6" t="s">
        <v>16</v>
      </c>
      <c r="E20" s="6" t="s">
        <v>17</v>
      </c>
      <c r="F20" s="6" t="s">
        <v>18</v>
      </c>
      <c r="G20" s="6" t="s">
        <v>19</v>
      </c>
      <c r="H20" s="5" t="s">
        <v>20</v>
      </c>
      <c r="I20" s="5" t="s">
        <v>21</v>
      </c>
      <c r="J20" s="5" t="s">
        <v>22</v>
      </c>
      <c r="K20" s="5" t="s">
        <v>63</v>
      </c>
      <c r="L20" s="5" t="s">
        <v>57</v>
      </c>
      <c r="M20" s="5" t="s">
        <v>58</v>
      </c>
      <c r="N20" s="5" t="s">
        <v>59</v>
      </c>
      <c r="O20" s="5" t="s">
        <v>37</v>
      </c>
      <c r="P20" s="5" t="s">
        <v>38</v>
      </c>
      <c r="Q20" s="5" t="s">
        <v>25</v>
      </c>
      <c r="R20" s="6" t="s">
        <v>39</v>
      </c>
      <c r="S20" s="5" t="s">
        <v>174</v>
      </c>
      <c r="T20" s="6" t="s">
        <v>175</v>
      </c>
      <c r="U20" s="6" t="s">
        <v>206</v>
      </c>
      <c r="V20" s="11"/>
      <c r="W20" s="11"/>
      <c r="X20">
        <v>0</v>
      </c>
      <c r="Y20" s="7">
        <f t="shared" si="0"/>
        <v>-5.3881522823287292E-4</v>
      </c>
      <c r="Z20" s="7"/>
      <c r="AA20" s="7"/>
      <c r="AB20" s="7"/>
      <c r="AC20" s="7"/>
    </row>
    <row r="21" spans="1:29" x14ac:dyDescent="0.2">
      <c r="A21" s="79" t="s">
        <v>154</v>
      </c>
      <c r="B21" s="84" t="s">
        <v>61</v>
      </c>
      <c r="C21" s="85">
        <v>14346.495000000001</v>
      </c>
      <c r="D21" s="86" t="s">
        <v>40</v>
      </c>
      <c r="E21">
        <f t="shared" ref="E21:E52" si="1">+(C21-C$7)/C$8</f>
        <v>-35507.764445851331</v>
      </c>
      <c r="F21" s="94">
        <f>ROUND(2*E21,0)/2+1</f>
        <v>-35507</v>
      </c>
      <c r="G21">
        <f t="shared" ref="G21:G52" si="2">+C21-(C$7+F21*C$8)</f>
        <v>-0.75176529999771446</v>
      </c>
      <c r="N21">
        <f>G21</f>
        <v>-0.75176529999771446</v>
      </c>
      <c r="P21" s="7">
        <f t="shared" ref="P21:P52" si="3">+D$11+D$12*F21+D$13*F21^2</f>
        <v>-0.71700574435987008</v>
      </c>
      <c r="Q21" s="92" t="s">
        <v>171</v>
      </c>
      <c r="R21">
        <f t="shared" ref="R21:R52" si="4">+(P21-G21)^2</f>
        <v>1.2082267081403994E-3</v>
      </c>
      <c r="S21">
        <v>0.05</v>
      </c>
      <c r="T21">
        <f t="shared" ref="T21:T52" si="5">S21*R21</f>
        <v>6.0411335407019969E-5</v>
      </c>
      <c r="U21" s="7">
        <f t="shared" ref="U21:U52" si="6">+G21-P21</f>
        <v>-3.4759555637844386E-2</v>
      </c>
      <c r="X21">
        <v>2000</v>
      </c>
      <c r="Y21" s="7">
        <f t="shared" si="0"/>
        <v>-2.4783455018823545E-3</v>
      </c>
      <c r="Z21" s="7"/>
      <c r="AA21" s="7"/>
      <c r="AB21" s="7"/>
      <c r="AC21" s="7"/>
    </row>
    <row r="22" spans="1:29" x14ac:dyDescent="0.2">
      <c r="A22" s="79" t="s">
        <v>154</v>
      </c>
      <c r="B22" s="84" t="s">
        <v>61</v>
      </c>
      <c r="C22" s="85">
        <v>17522.055</v>
      </c>
      <c r="D22" s="86" t="s">
        <v>40</v>
      </c>
      <c r="E22">
        <f t="shared" si="1"/>
        <v>-32278.640053340809</v>
      </c>
      <c r="F22" s="95">
        <f t="shared" ref="F22:F34" si="7">ROUND(2*E22,0)/2+0.5</f>
        <v>-32278</v>
      </c>
      <c r="G22">
        <f t="shared" si="2"/>
        <v>-0.62943619999714429</v>
      </c>
      <c r="N22">
        <f>G22</f>
        <v>-0.62943619999714429</v>
      </c>
      <c r="P22" s="7">
        <f t="shared" si="3"/>
        <v>-0.59308375933670721</v>
      </c>
      <c r="Q22" s="93">
        <f t="shared" ref="Q22:Q53" si="8">C22-15018.5</f>
        <v>2503.5550000000003</v>
      </c>
      <c r="R22">
        <f t="shared" si="4"/>
        <v>1.321499941970599E-3</v>
      </c>
      <c r="S22">
        <v>0.05</v>
      </c>
      <c r="T22">
        <f t="shared" si="5"/>
        <v>6.6074997098529954E-5</v>
      </c>
      <c r="U22" s="7">
        <f t="shared" si="6"/>
        <v>-3.635244066043708E-2</v>
      </c>
      <c r="X22">
        <v>4000</v>
      </c>
      <c r="Y22" s="7">
        <f t="shared" si="0"/>
        <v>-8.9285971570211859E-3</v>
      </c>
      <c r="Z22" s="7"/>
      <c r="AA22" s="7"/>
      <c r="AB22" s="7"/>
      <c r="AC22" s="7"/>
    </row>
    <row r="23" spans="1:29" x14ac:dyDescent="0.2">
      <c r="A23" t="s">
        <v>20</v>
      </c>
      <c r="C23" s="23">
        <v>24454.416000000001</v>
      </c>
      <c r="D23" s="23"/>
      <c r="E23">
        <f t="shared" si="1"/>
        <v>-25229.34606966906</v>
      </c>
      <c r="F23" s="95">
        <f t="shared" si="7"/>
        <v>-25229</v>
      </c>
      <c r="G23">
        <f t="shared" si="2"/>
        <v>-0.34032909999586991</v>
      </c>
      <c r="H23" s="20">
        <f>G23</f>
        <v>-0.34032909999586991</v>
      </c>
      <c r="P23" s="7">
        <f t="shared" si="3"/>
        <v>-0.36340850427328814</v>
      </c>
      <c r="Q23" s="93">
        <f t="shared" si="8"/>
        <v>9435.9160000000011</v>
      </c>
      <c r="R23">
        <f t="shared" si="4"/>
        <v>5.3265890180051066E-4</v>
      </c>
      <c r="S23">
        <v>1</v>
      </c>
      <c r="T23">
        <f t="shared" si="5"/>
        <v>5.3265890180051066E-4</v>
      </c>
      <c r="U23" s="7">
        <f t="shared" si="6"/>
        <v>2.3079404277418225E-2</v>
      </c>
      <c r="X23">
        <v>6000</v>
      </c>
      <c r="Y23" s="7">
        <f t="shared" si="0"/>
        <v>-1.9889570193649366E-2</v>
      </c>
      <c r="Z23" s="7"/>
      <c r="AA23" s="7"/>
      <c r="AB23" s="7"/>
      <c r="AC23" s="7"/>
    </row>
    <row r="24" spans="1:29" x14ac:dyDescent="0.2">
      <c r="A24" s="79" t="s">
        <v>155</v>
      </c>
      <c r="B24" s="84" t="s">
        <v>61</v>
      </c>
      <c r="C24" s="85">
        <v>24458.248</v>
      </c>
      <c r="D24" s="86" t="s">
        <v>40</v>
      </c>
      <c r="E24">
        <f t="shared" si="1"/>
        <v>-25225.449432643749</v>
      </c>
      <c r="F24" s="95">
        <f t="shared" si="7"/>
        <v>-25225</v>
      </c>
      <c r="G24">
        <f t="shared" si="2"/>
        <v>-0.44197749999875668</v>
      </c>
      <c r="N24">
        <f t="shared" ref="N24:N55" si="9">G24</f>
        <v>-0.44197749999875668</v>
      </c>
      <c r="P24" s="7">
        <f t="shared" si="3"/>
        <v>-0.36329408064416313</v>
      </c>
      <c r="Q24" s="93">
        <f t="shared" si="8"/>
        <v>9439.7479999999996</v>
      </c>
      <c r="R24">
        <f t="shared" si="4"/>
        <v>6.1910804813308275E-3</v>
      </c>
      <c r="S24">
        <v>0.05</v>
      </c>
      <c r="T24">
        <f t="shared" si="5"/>
        <v>3.0955402406654137E-4</v>
      </c>
      <c r="U24" s="7">
        <f t="shared" si="6"/>
        <v>-7.8683419354593553E-2</v>
      </c>
    </row>
    <row r="25" spans="1:29" x14ac:dyDescent="0.2">
      <c r="A25" s="79" t="s">
        <v>168</v>
      </c>
      <c r="B25" s="84" t="s">
        <v>61</v>
      </c>
      <c r="C25" s="87">
        <v>24459.322400000001</v>
      </c>
      <c r="D25" s="86" t="s">
        <v>40</v>
      </c>
      <c r="E25">
        <f t="shared" si="1"/>
        <v>-25224.356909987171</v>
      </c>
      <c r="F25" s="95">
        <f t="shared" si="7"/>
        <v>-25224</v>
      </c>
      <c r="G25">
        <f t="shared" si="2"/>
        <v>-0.35098959999595536</v>
      </c>
      <c r="N25">
        <f t="shared" si="9"/>
        <v>-0.35098959999595536</v>
      </c>
      <c r="P25" s="7">
        <f t="shared" si="3"/>
        <v>-0.36326547755608274</v>
      </c>
      <c r="Q25" s="93">
        <f t="shared" si="8"/>
        <v>9440.8224000000009</v>
      </c>
      <c r="R25">
        <f t="shared" si="4"/>
        <v>1.5069716987123894E-4</v>
      </c>
      <c r="S25">
        <v>0.05</v>
      </c>
      <c r="T25">
        <f t="shared" si="5"/>
        <v>7.5348584935619477E-6</v>
      </c>
      <c r="U25" s="7">
        <f t="shared" si="6"/>
        <v>1.227587756012738E-2</v>
      </c>
    </row>
    <row r="26" spans="1:29" x14ac:dyDescent="0.2">
      <c r="A26" s="79" t="s">
        <v>168</v>
      </c>
      <c r="B26" s="84" t="s">
        <v>62</v>
      </c>
      <c r="C26" s="87">
        <v>24493.2202</v>
      </c>
      <c r="D26" s="86" t="s">
        <v>40</v>
      </c>
      <c r="E26">
        <f t="shared" si="1"/>
        <v>-25189.887332075738</v>
      </c>
      <c r="F26" s="95">
        <f t="shared" si="7"/>
        <v>-25189.5</v>
      </c>
      <c r="G26">
        <f t="shared" si="2"/>
        <v>-0.38090704999558511</v>
      </c>
      <c r="N26">
        <f t="shared" si="9"/>
        <v>-0.38090704999558511</v>
      </c>
      <c r="P26" s="7">
        <f t="shared" si="3"/>
        <v>-0.36227936158056068</v>
      </c>
      <c r="Q26" s="93">
        <f t="shared" si="8"/>
        <v>9474.7201999999997</v>
      </c>
      <c r="R26">
        <f t="shared" si="4"/>
        <v>3.4699077568723556E-4</v>
      </c>
      <c r="S26">
        <v>0.05</v>
      </c>
      <c r="T26">
        <f t="shared" si="5"/>
        <v>1.734953878436178E-5</v>
      </c>
      <c r="U26" s="7">
        <f t="shared" si="6"/>
        <v>-1.8627688415024435E-2</v>
      </c>
    </row>
    <row r="27" spans="1:29" x14ac:dyDescent="0.2">
      <c r="A27" s="79" t="s">
        <v>168</v>
      </c>
      <c r="B27" s="84" t="s">
        <v>62</v>
      </c>
      <c r="C27" s="87">
        <v>24656.4879</v>
      </c>
      <c r="D27" s="86" t="s">
        <v>149</v>
      </c>
      <c r="E27">
        <f t="shared" si="1"/>
        <v>-25023.865681538795</v>
      </c>
      <c r="F27" s="95">
        <f t="shared" si="7"/>
        <v>-25023.5</v>
      </c>
      <c r="G27">
        <f t="shared" si="2"/>
        <v>-0.35961564999524853</v>
      </c>
      <c r="N27">
        <f t="shared" si="9"/>
        <v>-0.35961564999524853</v>
      </c>
      <c r="P27" s="7">
        <f t="shared" si="3"/>
        <v>-0.35755333796182071</v>
      </c>
      <c r="Q27" s="93">
        <f t="shared" si="8"/>
        <v>9637.9879000000001</v>
      </c>
      <c r="R27">
        <f t="shared" si="4"/>
        <v>4.2531309232212175E-6</v>
      </c>
      <c r="S27">
        <v>1</v>
      </c>
      <c r="T27">
        <f t="shared" si="5"/>
        <v>4.2531309232212175E-6</v>
      </c>
      <c r="U27" s="7">
        <f t="shared" si="6"/>
        <v>-2.0623120334278267E-3</v>
      </c>
    </row>
    <row r="28" spans="1:29" x14ac:dyDescent="0.2">
      <c r="A28" s="79" t="s">
        <v>155</v>
      </c>
      <c r="B28" s="84" t="s">
        <v>61</v>
      </c>
      <c r="C28" s="85">
        <v>24726.835999999999</v>
      </c>
      <c r="D28" s="86" t="s">
        <v>40</v>
      </c>
      <c r="E28">
        <f t="shared" si="1"/>
        <v>-24952.330970912397</v>
      </c>
      <c r="F28" s="95">
        <f t="shared" si="7"/>
        <v>-24952</v>
      </c>
      <c r="G28">
        <f t="shared" si="2"/>
        <v>-0.32548079999833135</v>
      </c>
      <c r="N28">
        <f t="shared" si="9"/>
        <v>-0.32548079999833135</v>
      </c>
      <c r="P28" s="7">
        <f t="shared" si="3"/>
        <v>-0.35552730611407901</v>
      </c>
      <c r="Q28" s="93">
        <f t="shared" si="8"/>
        <v>9708.3359999999993</v>
      </c>
      <c r="R28">
        <f t="shared" si="4"/>
        <v>9.0279252976366168E-4</v>
      </c>
      <c r="S28">
        <v>0.05</v>
      </c>
      <c r="T28">
        <f t="shared" si="5"/>
        <v>4.5139626488183084E-5</v>
      </c>
      <c r="U28" s="7">
        <f t="shared" si="6"/>
        <v>3.0046506115747662E-2</v>
      </c>
    </row>
    <row r="29" spans="1:29" x14ac:dyDescent="0.2">
      <c r="A29" s="79" t="s">
        <v>168</v>
      </c>
      <c r="B29" s="84" t="s">
        <v>61</v>
      </c>
      <c r="C29" s="87">
        <v>25044.454900000001</v>
      </c>
      <c r="D29" s="86" t="s">
        <v>149</v>
      </c>
      <c r="E29">
        <f t="shared" si="1"/>
        <v>-24629.35457068303</v>
      </c>
      <c r="F29" s="95">
        <f t="shared" si="7"/>
        <v>-24629</v>
      </c>
      <c r="G29">
        <f t="shared" si="2"/>
        <v>-0.34868909999568132</v>
      </c>
      <c r="N29">
        <f t="shared" si="9"/>
        <v>-0.34868909999568132</v>
      </c>
      <c r="P29" s="7">
        <f t="shared" si="3"/>
        <v>-0.34644658915028737</v>
      </c>
      <c r="Q29" s="93">
        <f t="shared" si="8"/>
        <v>10025.954900000001</v>
      </c>
      <c r="R29">
        <f t="shared" si="4"/>
        <v>5.0288548917094987E-6</v>
      </c>
      <c r="S29">
        <v>1</v>
      </c>
      <c r="T29">
        <f t="shared" si="5"/>
        <v>5.0288548917094987E-6</v>
      </c>
      <c r="U29" s="7">
        <f t="shared" si="6"/>
        <v>-2.2425108453939524E-3</v>
      </c>
    </row>
    <row r="30" spans="1:29" x14ac:dyDescent="0.2">
      <c r="A30" s="79" t="s">
        <v>155</v>
      </c>
      <c r="B30" s="84" t="s">
        <v>61</v>
      </c>
      <c r="C30" s="85">
        <v>25488.008000000002</v>
      </c>
      <c r="D30" s="86" t="s">
        <v>40</v>
      </c>
      <c r="E30">
        <f t="shared" si="1"/>
        <v>-24178.319750184073</v>
      </c>
      <c r="F30" s="95">
        <f t="shared" si="7"/>
        <v>-24178</v>
      </c>
      <c r="G30">
        <f t="shared" si="2"/>
        <v>-0.31444619999456336</v>
      </c>
      <c r="N30">
        <f t="shared" si="9"/>
        <v>-0.31444619999456336</v>
      </c>
      <c r="P30" s="7">
        <f t="shared" si="3"/>
        <v>-0.33396414375519184</v>
      </c>
      <c r="Q30" s="93">
        <f t="shared" si="8"/>
        <v>10469.508000000002</v>
      </c>
      <c r="R30">
        <f t="shared" si="4"/>
        <v>3.8095012864305646E-4</v>
      </c>
      <c r="S30">
        <v>0.05</v>
      </c>
      <c r="T30">
        <f t="shared" si="5"/>
        <v>1.9047506432152825E-5</v>
      </c>
      <c r="U30" s="7">
        <f t="shared" si="6"/>
        <v>1.9517943760628487E-2</v>
      </c>
    </row>
    <row r="31" spans="1:29" x14ac:dyDescent="0.2">
      <c r="A31" s="79" t="s">
        <v>168</v>
      </c>
      <c r="B31" s="84" t="s">
        <v>62</v>
      </c>
      <c r="C31" s="87">
        <v>25560.2624</v>
      </c>
      <c r="D31" s="86" t="s">
        <v>40</v>
      </c>
      <c r="E31">
        <f t="shared" si="1"/>
        <v>-24104.846584661707</v>
      </c>
      <c r="F31" s="95">
        <f t="shared" si="7"/>
        <v>-24104.5</v>
      </c>
      <c r="G31">
        <f t="shared" si="2"/>
        <v>-0.34083554999597254</v>
      </c>
      <c r="N31">
        <f t="shared" si="9"/>
        <v>-0.34083554999597254</v>
      </c>
      <c r="P31" s="7">
        <f t="shared" si="3"/>
        <v>-0.33195160142174118</v>
      </c>
      <c r="Q31" s="93">
        <f t="shared" si="8"/>
        <v>10541.7624</v>
      </c>
      <c r="R31">
        <f t="shared" si="4"/>
        <v>7.8924542269587407E-5</v>
      </c>
      <c r="S31">
        <v>0.05</v>
      </c>
      <c r="T31">
        <f t="shared" si="5"/>
        <v>3.9462271134793707E-6</v>
      </c>
      <c r="U31" s="7">
        <f t="shared" si="6"/>
        <v>-8.8839485742313595E-3</v>
      </c>
    </row>
    <row r="32" spans="1:29" x14ac:dyDescent="0.2">
      <c r="A32" s="79" t="s">
        <v>168</v>
      </c>
      <c r="B32" s="84" t="s">
        <v>61</v>
      </c>
      <c r="C32" s="87">
        <v>25591.242300000002</v>
      </c>
      <c r="D32" s="86" t="s">
        <v>40</v>
      </c>
      <c r="E32">
        <f t="shared" si="1"/>
        <v>-24073.34412501127</v>
      </c>
      <c r="F32" s="95">
        <f t="shared" si="7"/>
        <v>-24073</v>
      </c>
      <c r="G32">
        <f t="shared" si="2"/>
        <v>-0.33841669999674195</v>
      </c>
      <c r="N32">
        <f t="shared" si="9"/>
        <v>-0.33841669999674195</v>
      </c>
      <c r="P32" s="7">
        <f t="shared" si="3"/>
        <v>-0.33109094818020496</v>
      </c>
      <c r="Q32" s="93">
        <f t="shared" si="8"/>
        <v>10572.742300000002</v>
      </c>
      <c r="R32">
        <f t="shared" si="4"/>
        <v>5.36666396774951E-5</v>
      </c>
      <c r="S32">
        <v>0.05</v>
      </c>
      <c r="T32">
        <f t="shared" si="5"/>
        <v>2.6833319838747554E-6</v>
      </c>
      <c r="U32" s="7">
        <f t="shared" si="6"/>
        <v>-7.3257518165369961E-3</v>
      </c>
    </row>
    <row r="33" spans="1:31" x14ac:dyDescent="0.2">
      <c r="A33" s="79" t="s">
        <v>169</v>
      </c>
      <c r="B33" s="84" t="s">
        <v>62</v>
      </c>
      <c r="C33" s="87">
        <v>28048.3482</v>
      </c>
      <c r="D33" s="86" t="s">
        <v>40</v>
      </c>
      <c r="E33">
        <f t="shared" si="1"/>
        <v>-21574.792500519361</v>
      </c>
      <c r="F33" s="95">
        <f t="shared" si="7"/>
        <v>-21574.5</v>
      </c>
      <c r="G33">
        <f t="shared" si="2"/>
        <v>-0.28764854999462841</v>
      </c>
      <c r="N33">
        <f t="shared" si="9"/>
        <v>-0.28764854999462841</v>
      </c>
      <c r="P33" s="7">
        <f t="shared" si="3"/>
        <v>-0.26639026816634309</v>
      </c>
      <c r="Q33" s="93">
        <f t="shared" si="8"/>
        <v>13029.8482</v>
      </c>
      <c r="R33">
        <f t="shared" si="4"/>
        <v>4.5191454629080582E-4</v>
      </c>
      <c r="S33">
        <v>0.05</v>
      </c>
      <c r="T33">
        <f t="shared" si="5"/>
        <v>2.2595727314540293E-5</v>
      </c>
      <c r="U33" s="7">
        <f t="shared" si="6"/>
        <v>-2.1258281828285319E-2</v>
      </c>
      <c r="AE33" t="s">
        <v>170</v>
      </c>
    </row>
    <row r="34" spans="1:31" x14ac:dyDescent="0.2">
      <c r="A34" s="79" t="s">
        <v>154</v>
      </c>
      <c r="B34" s="84" t="s">
        <v>61</v>
      </c>
      <c r="C34" s="85">
        <v>28747.088</v>
      </c>
      <c r="D34" s="86" t="s">
        <v>40</v>
      </c>
      <c r="E34">
        <f t="shared" si="1"/>
        <v>-20864.266567393261</v>
      </c>
      <c r="F34" s="95">
        <f t="shared" si="7"/>
        <v>-20864</v>
      </c>
      <c r="G34">
        <f t="shared" si="2"/>
        <v>-0.26214559999789344</v>
      </c>
      <c r="N34">
        <f t="shared" si="9"/>
        <v>-0.26214559999789344</v>
      </c>
      <c r="P34" s="7">
        <f t="shared" si="3"/>
        <v>-0.24927684801542097</v>
      </c>
      <c r="Q34" s="93">
        <f t="shared" si="8"/>
        <v>13728.588</v>
      </c>
      <c r="R34">
        <f t="shared" si="4"/>
        <v>1.6560477758638929E-4</v>
      </c>
      <c r="S34">
        <v>0.05</v>
      </c>
      <c r="T34">
        <f t="shared" si="5"/>
        <v>8.2802388793194645E-6</v>
      </c>
      <c r="U34" s="7">
        <f t="shared" si="6"/>
        <v>-1.2868751982472476E-2</v>
      </c>
    </row>
    <row r="35" spans="1:31" x14ac:dyDescent="0.2">
      <c r="A35" s="79" t="s">
        <v>154</v>
      </c>
      <c r="B35" s="84" t="s">
        <v>61</v>
      </c>
      <c r="C35" s="85">
        <v>29090.322</v>
      </c>
      <c r="D35" s="86" t="s">
        <v>40</v>
      </c>
      <c r="E35">
        <f t="shared" si="1"/>
        <v>-20515.242999348895</v>
      </c>
      <c r="F35">
        <f t="shared" ref="F35:F66" si="10">ROUND(2*E35,0)/2</f>
        <v>-20515</v>
      </c>
      <c r="G35">
        <f t="shared" si="2"/>
        <v>-0.23896849999800907</v>
      </c>
      <c r="N35">
        <f t="shared" si="9"/>
        <v>-0.23896849999800907</v>
      </c>
      <c r="P35" s="7">
        <f t="shared" si="3"/>
        <v>-0.24107916687319009</v>
      </c>
      <c r="Q35" s="93">
        <f t="shared" si="8"/>
        <v>14071.822</v>
      </c>
      <c r="R35">
        <f t="shared" si="4"/>
        <v>4.4549146579864203E-6</v>
      </c>
      <c r="S35">
        <v>0.05</v>
      </c>
      <c r="T35">
        <f t="shared" si="5"/>
        <v>2.2274573289932101E-7</v>
      </c>
      <c r="U35" s="7">
        <f t="shared" si="6"/>
        <v>2.110666875181022E-3</v>
      </c>
    </row>
    <row r="36" spans="1:31" x14ac:dyDescent="0.2">
      <c r="A36" s="79" t="s">
        <v>154</v>
      </c>
      <c r="B36" s="84" t="s">
        <v>61</v>
      </c>
      <c r="C36" s="85">
        <v>29449.275000000001</v>
      </c>
      <c r="D36" s="86" t="s">
        <v>40</v>
      </c>
      <c r="E36">
        <f t="shared" si="1"/>
        <v>-20150.235287932694</v>
      </c>
      <c r="F36">
        <f t="shared" si="10"/>
        <v>-20150</v>
      </c>
      <c r="G36">
        <f t="shared" si="2"/>
        <v>-0.23138499999549822</v>
      </c>
      <c r="N36">
        <f t="shared" si="9"/>
        <v>-0.23138499999549822</v>
      </c>
      <c r="P36" s="7">
        <f t="shared" si="3"/>
        <v>-0.23265260319493691</v>
      </c>
      <c r="Q36" s="93">
        <f t="shared" si="8"/>
        <v>14430.775000000001</v>
      </c>
      <c r="R36">
        <f t="shared" si="4"/>
        <v>1.6068178712272129E-6</v>
      </c>
      <c r="S36">
        <v>0.05</v>
      </c>
      <c r="T36">
        <f t="shared" si="5"/>
        <v>8.0340893561360657E-8</v>
      </c>
      <c r="U36" s="7">
        <f t="shared" si="6"/>
        <v>1.2676031994386938E-3</v>
      </c>
    </row>
    <row r="37" spans="1:31" x14ac:dyDescent="0.2">
      <c r="A37" s="79" t="s">
        <v>154</v>
      </c>
      <c r="B37" s="84" t="s">
        <v>61</v>
      </c>
      <c r="C37" s="85">
        <v>29810.227999999999</v>
      </c>
      <c r="D37" s="86" t="s">
        <v>40</v>
      </c>
      <c r="E37">
        <f t="shared" si="1"/>
        <v>-19783.193841117063</v>
      </c>
      <c r="F37">
        <f t="shared" si="10"/>
        <v>-19783</v>
      </c>
      <c r="G37">
        <f t="shared" si="2"/>
        <v>-0.19062569999732659</v>
      </c>
      <c r="N37">
        <f t="shared" si="9"/>
        <v>-0.19062569999732659</v>
      </c>
      <c r="P37" s="7">
        <f t="shared" si="3"/>
        <v>-0.22433133884437315</v>
      </c>
      <c r="Q37" s="93">
        <f t="shared" si="8"/>
        <v>14791.727999999999</v>
      </c>
      <c r="R37">
        <f t="shared" si="4"/>
        <v>1.1360700900875337E-3</v>
      </c>
      <c r="S37">
        <v>0.05</v>
      </c>
      <c r="T37">
        <f t="shared" si="5"/>
        <v>5.6803504504376689E-5</v>
      </c>
      <c r="U37" s="7">
        <f t="shared" si="6"/>
        <v>3.3705638847046554E-2</v>
      </c>
    </row>
    <row r="38" spans="1:31" x14ac:dyDescent="0.2">
      <c r="A38" s="79" t="s">
        <v>154</v>
      </c>
      <c r="B38" s="84" t="s">
        <v>61</v>
      </c>
      <c r="C38" s="85">
        <v>30874.264999999999</v>
      </c>
      <c r="D38" s="86" t="s">
        <v>40</v>
      </c>
      <c r="E38">
        <f t="shared" si="1"/>
        <v>-18701.208984514222</v>
      </c>
      <c r="F38">
        <f t="shared" si="10"/>
        <v>-18701</v>
      </c>
      <c r="G38">
        <f t="shared" si="2"/>
        <v>-0.20551789999808534</v>
      </c>
      <c r="N38">
        <f t="shared" si="9"/>
        <v>-0.20551789999808534</v>
      </c>
      <c r="P38" s="7">
        <f t="shared" si="3"/>
        <v>-0.20068234571620647</v>
      </c>
      <c r="Q38" s="93">
        <f t="shared" si="8"/>
        <v>15855.764999999999</v>
      </c>
      <c r="R38">
        <f t="shared" si="4"/>
        <v>2.3382585212997105E-5</v>
      </c>
      <c r="S38">
        <v>0.05</v>
      </c>
      <c r="T38">
        <f t="shared" si="5"/>
        <v>1.1691292606498553E-6</v>
      </c>
      <c r="U38" s="7">
        <f t="shared" si="6"/>
        <v>-4.8355542818788733E-3</v>
      </c>
    </row>
    <row r="39" spans="1:31" x14ac:dyDescent="0.2">
      <c r="A39" t="s">
        <v>23</v>
      </c>
      <c r="B39" s="84" t="s">
        <v>61</v>
      </c>
      <c r="C39" s="85">
        <v>32260.874</v>
      </c>
      <c r="D39" s="86" t="s">
        <v>40</v>
      </c>
      <c r="E39">
        <f t="shared" si="1"/>
        <v>-17291.21108027855</v>
      </c>
      <c r="F39">
        <f t="shared" si="10"/>
        <v>-17291</v>
      </c>
      <c r="G39">
        <f t="shared" si="2"/>
        <v>-0.2075788999973156</v>
      </c>
      <c r="N39">
        <f t="shared" si="9"/>
        <v>-0.2075788999973156</v>
      </c>
      <c r="P39" s="7">
        <f t="shared" si="3"/>
        <v>-0.17184551822375232</v>
      </c>
      <c r="Q39" s="93">
        <f t="shared" si="8"/>
        <v>17242.374</v>
      </c>
      <c r="R39">
        <f t="shared" si="4"/>
        <v>1.2768745729752242E-3</v>
      </c>
      <c r="S39">
        <v>0.05</v>
      </c>
      <c r="T39">
        <f t="shared" si="5"/>
        <v>6.384372864876122E-5</v>
      </c>
      <c r="U39" s="7">
        <f t="shared" si="6"/>
        <v>-3.5733381773563277E-2</v>
      </c>
    </row>
    <row r="40" spans="1:31" x14ac:dyDescent="0.2">
      <c r="A40" t="s">
        <v>23</v>
      </c>
      <c r="B40" s="84" t="s">
        <v>62</v>
      </c>
      <c r="C40" s="85">
        <v>32296.794999999998</v>
      </c>
      <c r="D40" s="86" t="s">
        <v>40</v>
      </c>
      <c r="E40">
        <f t="shared" si="1"/>
        <v>-17254.684175637049</v>
      </c>
      <c r="F40">
        <f t="shared" si="10"/>
        <v>-17254.5</v>
      </c>
      <c r="G40">
        <f t="shared" si="2"/>
        <v>-0.1811205499980133</v>
      </c>
      <c r="N40">
        <f t="shared" si="9"/>
        <v>-0.1811205499980133</v>
      </c>
      <c r="P40" s="7">
        <f t="shared" si="3"/>
        <v>-0.17112880218361851</v>
      </c>
      <c r="Q40" s="93">
        <f t="shared" si="8"/>
        <v>17278.294999999998</v>
      </c>
      <c r="R40">
        <f t="shared" si="4"/>
        <v>9.9835024386463195E-5</v>
      </c>
      <c r="S40">
        <v>0.05</v>
      </c>
      <c r="T40">
        <f t="shared" si="5"/>
        <v>4.9917512193231604E-6</v>
      </c>
      <c r="U40" s="7">
        <f t="shared" si="6"/>
        <v>-9.9917478143947969E-3</v>
      </c>
    </row>
    <row r="41" spans="1:31" x14ac:dyDescent="0.2">
      <c r="A41" t="s">
        <v>23</v>
      </c>
      <c r="B41" s="84" t="s">
        <v>62</v>
      </c>
      <c r="C41" s="85">
        <v>32826.868000000002</v>
      </c>
      <c r="D41" s="86" t="s">
        <v>40</v>
      </c>
      <c r="E41">
        <f t="shared" si="1"/>
        <v>-16715.670063445421</v>
      </c>
      <c r="F41">
        <f t="shared" si="10"/>
        <v>-16715.5</v>
      </c>
      <c r="G41">
        <f t="shared" si="2"/>
        <v>-0.16724244999932125</v>
      </c>
      <c r="N41">
        <f t="shared" si="9"/>
        <v>-0.16724244999932125</v>
      </c>
      <c r="P41" s="7">
        <f t="shared" si="3"/>
        <v>-0.16071986817715697</v>
      </c>
      <c r="Q41" s="93">
        <f t="shared" si="8"/>
        <v>17808.368000000002</v>
      </c>
      <c r="R41">
        <f t="shared" si="4"/>
        <v>4.2544073626827906E-5</v>
      </c>
      <c r="S41">
        <v>0.05</v>
      </c>
      <c r="T41">
        <f t="shared" si="5"/>
        <v>2.1272036813413952E-6</v>
      </c>
      <c r="U41" s="7">
        <f t="shared" si="6"/>
        <v>-6.5225818221642806E-3</v>
      </c>
    </row>
    <row r="42" spans="1:31" x14ac:dyDescent="0.2">
      <c r="A42" t="s">
        <v>23</v>
      </c>
      <c r="B42" s="84" t="s">
        <v>62</v>
      </c>
      <c r="C42" s="85">
        <v>33002.902999999998</v>
      </c>
      <c r="D42" s="86" t="s">
        <v>40</v>
      </c>
      <c r="E42">
        <f t="shared" si="1"/>
        <v>-16536.665757925897</v>
      </c>
      <c r="F42">
        <f t="shared" si="10"/>
        <v>-16536.5</v>
      </c>
      <c r="G42">
        <f t="shared" si="2"/>
        <v>-0.16300834999856306</v>
      </c>
      <c r="N42">
        <f t="shared" si="9"/>
        <v>-0.16300834999856306</v>
      </c>
      <c r="P42" s="7">
        <f t="shared" si="3"/>
        <v>-0.15733556375226021</v>
      </c>
      <c r="Q42" s="93">
        <f t="shared" si="8"/>
        <v>17984.402999999998</v>
      </c>
      <c r="R42">
        <f t="shared" si="4"/>
        <v>3.2180503796242801E-5</v>
      </c>
      <c r="S42">
        <v>0.05</v>
      </c>
      <c r="T42">
        <f t="shared" si="5"/>
        <v>1.6090251898121402E-6</v>
      </c>
      <c r="U42" s="7">
        <f t="shared" si="6"/>
        <v>-5.6727862463028522E-3</v>
      </c>
    </row>
    <row r="43" spans="1:31" x14ac:dyDescent="0.2">
      <c r="A43" t="s">
        <v>23</v>
      </c>
      <c r="B43" s="84" t="s">
        <v>61</v>
      </c>
      <c r="C43" s="85">
        <v>33029.927000000003</v>
      </c>
      <c r="D43" s="86" t="s">
        <v>40</v>
      </c>
      <c r="E43">
        <f t="shared" si="1"/>
        <v>-16509.185925208763</v>
      </c>
      <c r="F43">
        <f t="shared" si="10"/>
        <v>-16509</v>
      </c>
      <c r="G43">
        <f t="shared" si="2"/>
        <v>-0.18284109999513021</v>
      </c>
      <c r="N43">
        <f t="shared" si="9"/>
        <v>-0.18284109999513021</v>
      </c>
      <c r="P43" s="7">
        <f t="shared" si="3"/>
        <v>-0.15681883062229637</v>
      </c>
      <c r="Q43" s="93">
        <f t="shared" si="8"/>
        <v>18011.427000000003</v>
      </c>
      <c r="R43">
        <f t="shared" si="4"/>
        <v>6.7715850331232581E-4</v>
      </c>
      <c r="S43">
        <v>0.05</v>
      </c>
      <c r="T43">
        <f t="shared" si="5"/>
        <v>3.3857925165616295E-5</v>
      </c>
      <c r="U43" s="7">
        <f t="shared" si="6"/>
        <v>-2.6022269372833834E-2</v>
      </c>
    </row>
    <row r="44" spans="1:31" x14ac:dyDescent="0.2">
      <c r="A44" t="s">
        <v>23</v>
      </c>
      <c r="B44" s="84" t="s">
        <v>62</v>
      </c>
      <c r="C44" s="85">
        <v>33200.57</v>
      </c>
      <c r="D44" s="86" t="s">
        <v>40</v>
      </c>
      <c r="E44">
        <f t="shared" si="1"/>
        <v>-16335.664570326109</v>
      </c>
      <c r="F44">
        <f t="shared" si="10"/>
        <v>-16335.5</v>
      </c>
      <c r="G44">
        <f t="shared" si="2"/>
        <v>-0.16184044999681646</v>
      </c>
      <c r="N44">
        <f t="shared" si="9"/>
        <v>-0.16184044999681646</v>
      </c>
      <c r="P44" s="7">
        <f t="shared" si="3"/>
        <v>-0.15357837740987768</v>
      </c>
      <c r="Q44" s="93">
        <f t="shared" si="8"/>
        <v>18182.07</v>
      </c>
      <c r="R44">
        <f t="shared" si="4"/>
        <v>6.8261843431845337E-5</v>
      </c>
      <c r="S44">
        <v>0.05</v>
      </c>
      <c r="T44">
        <f t="shared" si="5"/>
        <v>3.4130921715922671E-6</v>
      </c>
      <c r="U44" s="7">
        <f t="shared" si="6"/>
        <v>-8.2620725869387845E-3</v>
      </c>
    </row>
    <row r="45" spans="1:31" x14ac:dyDescent="0.2">
      <c r="A45" t="s">
        <v>23</v>
      </c>
      <c r="B45" s="84" t="s">
        <v>61</v>
      </c>
      <c r="C45" s="85">
        <v>33226.607000000004</v>
      </c>
      <c r="D45" s="86" t="s">
        <v>40</v>
      </c>
      <c r="E45">
        <f t="shared" si="1"/>
        <v>-16309.188386028596</v>
      </c>
      <c r="F45">
        <f t="shared" si="10"/>
        <v>-16309</v>
      </c>
      <c r="G45">
        <f t="shared" si="2"/>
        <v>-0.18526109999220353</v>
      </c>
      <c r="N45">
        <f t="shared" si="9"/>
        <v>-0.18526109999220353</v>
      </c>
      <c r="P45" s="7">
        <f t="shared" si="3"/>
        <v>-0.15308642622314392</v>
      </c>
      <c r="Q45" s="93">
        <f t="shared" si="8"/>
        <v>18208.107000000004</v>
      </c>
      <c r="R45">
        <f t="shared" si="4"/>
        <v>1.0352096321454124E-3</v>
      </c>
      <c r="S45">
        <v>0.05</v>
      </c>
      <c r="T45">
        <f t="shared" si="5"/>
        <v>5.1760481607270624E-5</v>
      </c>
      <c r="U45" s="7">
        <f t="shared" si="6"/>
        <v>-3.2174673769059609E-2</v>
      </c>
    </row>
    <row r="46" spans="1:31" x14ac:dyDescent="0.2">
      <c r="A46" t="s">
        <v>23</v>
      </c>
      <c r="B46" s="84" t="s">
        <v>62</v>
      </c>
      <c r="C46" s="85">
        <v>33486.741999999998</v>
      </c>
      <c r="D46" s="86" t="s">
        <v>40</v>
      </c>
      <c r="E46">
        <f t="shared" si="1"/>
        <v>-16044.665506962949</v>
      </c>
      <c r="F46">
        <f t="shared" si="10"/>
        <v>-16044.5</v>
      </c>
      <c r="G46">
        <f t="shared" si="2"/>
        <v>-0.16276154999650316</v>
      </c>
      <c r="N46">
        <f t="shared" si="9"/>
        <v>-0.16276154999650316</v>
      </c>
      <c r="P46" s="7">
        <f t="shared" si="3"/>
        <v>-0.14821959494984108</v>
      </c>
      <c r="Q46" s="93">
        <f t="shared" si="8"/>
        <v>18468.241999999998</v>
      </c>
      <c r="R46">
        <f t="shared" si="4"/>
        <v>2.1146845657914093E-4</v>
      </c>
      <c r="S46">
        <v>0.05</v>
      </c>
      <c r="T46">
        <f t="shared" si="5"/>
        <v>1.0573422828957047E-5</v>
      </c>
      <c r="U46" s="7">
        <f t="shared" si="6"/>
        <v>-1.4541955046662086E-2</v>
      </c>
    </row>
    <row r="47" spans="1:31" x14ac:dyDescent="0.2">
      <c r="A47" t="s">
        <v>23</v>
      </c>
      <c r="B47" s="84" t="s">
        <v>61</v>
      </c>
      <c r="C47" s="85">
        <v>33506.891000000003</v>
      </c>
      <c r="D47" s="86" t="s">
        <v>40</v>
      </c>
      <c r="E47">
        <f t="shared" si="1"/>
        <v>-16024.176639681364</v>
      </c>
      <c r="F47">
        <f t="shared" si="10"/>
        <v>-16024</v>
      </c>
      <c r="G47">
        <f t="shared" si="2"/>
        <v>-0.17370959999243496</v>
      </c>
      <c r="N47">
        <f t="shared" si="9"/>
        <v>-0.17370959999243496</v>
      </c>
      <c r="P47" s="7">
        <f t="shared" si="3"/>
        <v>-0.14784568676222121</v>
      </c>
      <c r="Q47" s="93">
        <f t="shared" si="8"/>
        <v>18488.391000000003</v>
      </c>
      <c r="R47">
        <f t="shared" si="4"/>
        <v>6.6894200758002597E-4</v>
      </c>
      <c r="S47">
        <v>0.05</v>
      </c>
      <c r="T47">
        <f t="shared" si="5"/>
        <v>3.3447100379001301E-5</v>
      </c>
      <c r="U47" s="7">
        <f t="shared" si="6"/>
        <v>-2.5863913230213753E-2</v>
      </c>
    </row>
    <row r="48" spans="1:31" x14ac:dyDescent="0.2">
      <c r="A48" t="s">
        <v>23</v>
      </c>
      <c r="B48" s="84" t="s">
        <v>62</v>
      </c>
      <c r="C48" s="85">
        <v>33849.635000000002</v>
      </c>
      <c r="D48" s="86" t="s">
        <v>40</v>
      </c>
      <c r="E48">
        <f t="shared" si="1"/>
        <v>-15675.651336809864</v>
      </c>
      <c r="F48">
        <f t="shared" si="10"/>
        <v>-15675.5</v>
      </c>
      <c r="G48">
        <f t="shared" si="2"/>
        <v>-0.14882644999306649</v>
      </c>
      <c r="N48">
        <f t="shared" si="9"/>
        <v>-0.14882644999306649</v>
      </c>
      <c r="P48" s="7">
        <f t="shared" si="3"/>
        <v>-0.14156175544545063</v>
      </c>
      <c r="Q48" s="93">
        <f t="shared" si="8"/>
        <v>18831.135000000002</v>
      </c>
      <c r="R48">
        <f t="shared" si="4"/>
        <v>5.2775786870159568E-5</v>
      </c>
      <c r="S48">
        <v>0.05</v>
      </c>
      <c r="T48">
        <f t="shared" si="5"/>
        <v>2.6387893435079784E-6</v>
      </c>
      <c r="U48" s="7">
        <f t="shared" si="6"/>
        <v>-7.2646945476158575E-3</v>
      </c>
    </row>
    <row r="49" spans="1:31" x14ac:dyDescent="0.2">
      <c r="A49" t="s">
        <v>23</v>
      </c>
      <c r="B49" s="84" t="s">
        <v>61</v>
      </c>
      <c r="C49" s="85">
        <v>33878.644999999997</v>
      </c>
      <c r="D49" s="86" t="s">
        <v>40</v>
      </c>
      <c r="E49">
        <f t="shared" si="1"/>
        <v>-15646.152004841104</v>
      </c>
      <c r="F49">
        <f t="shared" si="10"/>
        <v>-15646</v>
      </c>
      <c r="G49">
        <f t="shared" si="2"/>
        <v>-0.14948339999682503</v>
      </c>
      <c r="N49">
        <f t="shared" si="9"/>
        <v>-0.14948339999682503</v>
      </c>
      <c r="P49" s="7">
        <f t="shared" si="3"/>
        <v>-0.14103611750771922</v>
      </c>
      <c r="Q49" s="93">
        <f t="shared" si="8"/>
        <v>18860.144999999997</v>
      </c>
      <c r="R49">
        <f t="shared" si="4"/>
        <v>7.1356581450753674E-5</v>
      </c>
      <c r="S49">
        <v>0.05</v>
      </c>
      <c r="T49">
        <f t="shared" si="5"/>
        <v>3.5678290725376838E-6</v>
      </c>
      <c r="U49" s="7">
        <f t="shared" si="6"/>
        <v>-8.4472824891058118E-3</v>
      </c>
    </row>
    <row r="50" spans="1:31" x14ac:dyDescent="0.2">
      <c r="A50" t="s">
        <v>23</v>
      </c>
      <c r="B50" s="84" t="s">
        <v>61</v>
      </c>
      <c r="C50" s="85">
        <v>34296.601999999999</v>
      </c>
      <c r="D50" s="86" t="s">
        <v>40</v>
      </c>
      <c r="E50">
        <f t="shared" si="1"/>
        <v>-15221.145031670851</v>
      </c>
      <c r="F50">
        <f t="shared" si="10"/>
        <v>-15221</v>
      </c>
      <c r="G50">
        <f t="shared" si="2"/>
        <v>-0.14262589999998454</v>
      </c>
      <c r="N50">
        <f t="shared" si="9"/>
        <v>-0.14262589999998454</v>
      </c>
      <c r="P50" s="7">
        <f t="shared" si="3"/>
        <v>-0.13357228033470728</v>
      </c>
      <c r="Q50" s="93">
        <f t="shared" si="8"/>
        <v>19278.101999999999</v>
      </c>
      <c r="R50">
        <f t="shared" si="4"/>
        <v>8.1968029043495174E-5</v>
      </c>
      <c r="S50">
        <v>0.05</v>
      </c>
      <c r="T50">
        <f t="shared" si="5"/>
        <v>4.0984014521747592E-6</v>
      </c>
      <c r="U50" s="7">
        <f t="shared" si="6"/>
        <v>-9.0536196652772627E-3</v>
      </c>
    </row>
    <row r="51" spans="1:31" x14ac:dyDescent="0.2">
      <c r="A51" t="s">
        <v>23</v>
      </c>
      <c r="B51" s="84" t="s">
        <v>62</v>
      </c>
      <c r="C51" s="85">
        <v>34329.538999999997</v>
      </c>
      <c r="D51" s="86" t="s">
        <v>40</v>
      </c>
      <c r="E51">
        <f t="shared" si="1"/>
        <v>-15187.652460245303</v>
      </c>
      <c r="F51">
        <f t="shared" si="10"/>
        <v>-15187.5</v>
      </c>
      <c r="G51">
        <f t="shared" si="2"/>
        <v>-0.14993125000182772</v>
      </c>
      <c r="N51">
        <f t="shared" si="9"/>
        <v>-0.14993125000182772</v>
      </c>
      <c r="P51" s="7">
        <f t="shared" si="3"/>
        <v>-0.13299261478986815</v>
      </c>
      <c r="Q51" s="93">
        <f t="shared" si="8"/>
        <v>19311.038999999997</v>
      </c>
      <c r="R51">
        <f t="shared" si="4"/>
        <v>2.8691736284383655E-4</v>
      </c>
      <c r="S51">
        <v>0.05</v>
      </c>
      <c r="T51">
        <f t="shared" si="5"/>
        <v>1.4345868142191828E-5</v>
      </c>
      <c r="U51" s="7">
        <f t="shared" si="6"/>
        <v>-1.6938635211959568E-2</v>
      </c>
    </row>
    <row r="52" spans="1:31" x14ac:dyDescent="0.2">
      <c r="A52" s="79" t="s">
        <v>157</v>
      </c>
      <c r="B52" s="84" t="s">
        <v>61</v>
      </c>
      <c r="C52" s="87">
        <v>34589.6489</v>
      </c>
      <c r="D52" s="86" t="s">
        <v>40</v>
      </c>
      <c r="E52">
        <f t="shared" si="1"/>
        <v>-14923.155104558909</v>
      </c>
      <c r="F52">
        <f t="shared" si="10"/>
        <v>-14923</v>
      </c>
      <c r="G52">
        <f t="shared" si="2"/>
        <v>-0.15253169999778038</v>
      </c>
      <c r="N52">
        <f t="shared" si="9"/>
        <v>-0.15253169999778038</v>
      </c>
      <c r="P52" s="7">
        <f t="shared" si="3"/>
        <v>-0.12846029494925543</v>
      </c>
      <c r="Q52" s="93">
        <f t="shared" si="8"/>
        <v>19571.1489</v>
      </c>
      <c r="R52">
        <f t="shared" si="4"/>
        <v>5.7943254101015253E-4</v>
      </c>
      <c r="S52">
        <v>0.05</v>
      </c>
      <c r="T52">
        <f t="shared" si="5"/>
        <v>2.8971627050507629E-5</v>
      </c>
      <c r="U52" s="7">
        <f t="shared" si="6"/>
        <v>-2.4071405048524952E-2</v>
      </c>
    </row>
    <row r="53" spans="1:31" x14ac:dyDescent="0.2">
      <c r="A53" s="79" t="s">
        <v>156</v>
      </c>
      <c r="B53" s="84" t="s">
        <v>61</v>
      </c>
      <c r="C53" s="85">
        <v>35299.699000000001</v>
      </c>
      <c r="D53" s="86" t="s">
        <v>40</v>
      </c>
      <c r="E53">
        <f t="shared" ref="E53:E84" si="11">+(C53-C$7)/C$8</f>
        <v>-14201.128092688707</v>
      </c>
      <c r="F53">
        <f t="shared" si="10"/>
        <v>-14201</v>
      </c>
      <c r="G53">
        <f t="shared" ref="G53:G84" si="12">+C53-(C$7+F53*C$8)</f>
        <v>-0.12596789999952307</v>
      </c>
      <c r="N53">
        <f t="shared" si="9"/>
        <v>-0.12596789999952307</v>
      </c>
      <c r="P53" s="7">
        <f t="shared" ref="P53:P84" si="13">+D$11+D$12*F53+D$13*F53^2</f>
        <v>-0.11649011515000082</v>
      </c>
      <c r="Q53" s="93">
        <f t="shared" si="8"/>
        <v>20281.199000000001</v>
      </c>
      <c r="R53">
        <f t="shared" ref="R53:R84" si="14">+(P53-G53)^2</f>
        <v>8.9828405653833449E-5</v>
      </c>
      <c r="S53">
        <v>0.05</v>
      </c>
      <c r="T53">
        <f t="shared" ref="T53:T84" si="15">S53*R53</f>
        <v>4.4914202826916723E-6</v>
      </c>
      <c r="U53" s="7">
        <f t="shared" ref="U53:U84" si="16">+G53-P53</f>
        <v>-9.4777848495222472E-3</v>
      </c>
    </row>
    <row r="54" spans="1:31" x14ac:dyDescent="0.2">
      <c r="A54" s="79" t="s">
        <v>156</v>
      </c>
      <c r="B54" s="84" t="s">
        <v>62</v>
      </c>
      <c r="C54" s="85">
        <v>35332.648999999998</v>
      </c>
      <c r="D54" s="86" t="s">
        <v>40</v>
      </c>
      <c r="E54">
        <f t="shared" si="11"/>
        <v>-14167.622301983065</v>
      </c>
      <c r="F54">
        <f t="shared" si="10"/>
        <v>-14167.5</v>
      </c>
      <c r="G54">
        <f t="shared" si="12"/>
        <v>-0.12027325000235578</v>
      </c>
      <c r="N54">
        <f t="shared" si="9"/>
        <v>-0.12027325000235578</v>
      </c>
      <c r="P54" s="7">
        <f t="shared" si="13"/>
        <v>-0.11594898244256309</v>
      </c>
      <c r="Q54" s="93">
        <f t="shared" ref="Q54:Q85" si="17">C54-15018.5</f>
        <v>20314.148999999998</v>
      </c>
      <c r="R54">
        <f t="shared" si="14"/>
        <v>1.8699289928675437E-5</v>
      </c>
      <c r="S54">
        <v>0.05</v>
      </c>
      <c r="T54">
        <f t="shared" si="15"/>
        <v>9.3496449643377183E-7</v>
      </c>
      <c r="U54" s="7">
        <f t="shared" si="16"/>
        <v>-4.3242675597926911E-3</v>
      </c>
    </row>
    <row r="55" spans="1:31" x14ac:dyDescent="0.2">
      <c r="A55" s="79" t="s">
        <v>158</v>
      </c>
      <c r="B55" s="84" t="s">
        <v>61</v>
      </c>
      <c r="C55" s="87">
        <v>35387.2261</v>
      </c>
      <c r="D55" s="86" t="s">
        <v>40</v>
      </c>
      <c r="E55">
        <f t="shared" si="11"/>
        <v>-14112.124611848885</v>
      </c>
      <c r="F55">
        <f t="shared" si="10"/>
        <v>-14112</v>
      </c>
      <c r="G55">
        <f t="shared" si="12"/>
        <v>-0.12254479999683099</v>
      </c>
      <c r="N55">
        <f t="shared" si="9"/>
        <v>-0.12254479999683099</v>
      </c>
      <c r="P55" s="7">
        <f t="shared" si="13"/>
        <v>-0.11505526409041564</v>
      </c>
      <c r="Q55" s="93">
        <f t="shared" si="17"/>
        <v>20368.7261</v>
      </c>
      <c r="R55">
        <f t="shared" si="14"/>
        <v>5.6093148093484815E-5</v>
      </c>
      <c r="S55">
        <v>0.05</v>
      </c>
      <c r="T55">
        <f t="shared" si="15"/>
        <v>2.8046574046742408E-6</v>
      </c>
      <c r="U55" s="7">
        <f t="shared" si="16"/>
        <v>-7.4895359064153511E-3</v>
      </c>
    </row>
    <row r="56" spans="1:31" x14ac:dyDescent="0.2">
      <c r="A56" s="79" t="s">
        <v>159</v>
      </c>
      <c r="B56" s="84" t="s">
        <v>61</v>
      </c>
      <c r="C56" s="87">
        <v>36392.276100000003</v>
      </c>
      <c r="D56" s="86" t="s">
        <v>40</v>
      </c>
      <c r="E56">
        <f t="shared" si="11"/>
        <v>-13090.121730249195</v>
      </c>
      <c r="F56">
        <f t="shared" si="10"/>
        <v>-13090</v>
      </c>
      <c r="G56">
        <f t="shared" si="12"/>
        <v>-0.119710999992094</v>
      </c>
      <c r="N56">
        <f t="shared" ref="N56:N92" si="18">G56</f>
        <v>-0.119710999992094</v>
      </c>
      <c r="P56" s="7">
        <f t="shared" si="13"/>
        <v>-9.9218867601567826E-2</v>
      </c>
      <c r="Q56" s="93">
        <f t="shared" si="17"/>
        <v>21373.776100000003</v>
      </c>
      <c r="R56">
        <f t="shared" si="14"/>
        <v>4.1992748991085207E-4</v>
      </c>
      <c r="S56">
        <v>0.05</v>
      </c>
      <c r="T56">
        <f t="shared" si="15"/>
        <v>2.0996374495542606E-5</v>
      </c>
      <c r="U56" s="7">
        <f t="shared" si="16"/>
        <v>-2.0492132390526177E-2</v>
      </c>
    </row>
    <row r="57" spans="1:31" x14ac:dyDescent="0.2">
      <c r="A57" s="79" t="s">
        <v>157</v>
      </c>
      <c r="B57" s="84" t="s">
        <v>61</v>
      </c>
      <c r="C57" s="87">
        <v>36392.303699999997</v>
      </c>
      <c r="D57" s="86" t="s">
        <v>40</v>
      </c>
      <c r="E57">
        <f t="shared" si="11"/>
        <v>-13090.093664700689</v>
      </c>
      <c r="F57">
        <f t="shared" si="10"/>
        <v>-13090</v>
      </c>
      <c r="G57">
        <f t="shared" si="12"/>
        <v>-9.2110999998112675E-2</v>
      </c>
      <c r="N57">
        <f t="shared" si="18"/>
        <v>-9.2110999998112675E-2</v>
      </c>
      <c r="P57" s="7">
        <f t="shared" si="13"/>
        <v>-9.9218867601567826E-2</v>
      </c>
      <c r="Q57" s="93">
        <f t="shared" si="17"/>
        <v>21373.803699999997</v>
      </c>
      <c r="R57">
        <f t="shared" si="14"/>
        <v>5.052178186824727E-5</v>
      </c>
      <c r="S57">
        <v>0.05</v>
      </c>
      <c r="T57">
        <f t="shared" si="15"/>
        <v>2.5260890934123636E-6</v>
      </c>
      <c r="U57" s="7">
        <f t="shared" si="16"/>
        <v>7.1078676034551508E-3</v>
      </c>
    </row>
    <row r="58" spans="1:31" x14ac:dyDescent="0.2">
      <c r="A58" s="79" t="s">
        <v>169</v>
      </c>
      <c r="B58" s="84" t="s">
        <v>62</v>
      </c>
      <c r="C58" s="87">
        <v>36483.248399999997</v>
      </c>
      <c r="D58" s="86" t="s">
        <v>40</v>
      </c>
      <c r="E58">
        <f t="shared" si="11"/>
        <v>-12997.614936810316</v>
      </c>
      <c r="F58">
        <f t="shared" si="10"/>
        <v>-12997.5</v>
      </c>
      <c r="G58">
        <f t="shared" si="12"/>
        <v>-0.11303025000233902</v>
      </c>
      <c r="N58">
        <f t="shared" si="18"/>
        <v>-0.11303025000233902</v>
      </c>
      <c r="P58" s="7">
        <f t="shared" si="13"/>
        <v>-9.7843661248069258E-2</v>
      </c>
      <c r="Q58" s="93">
        <f t="shared" si="17"/>
        <v>21464.748399999997</v>
      </c>
      <c r="R58">
        <f t="shared" si="14"/>
        <v>2.3063247799131269E-4</v>
      </c>
      <c r="S58">
        <v>0.05</v>
      </c>
      <c r="T58">
        <f t="shared" si="15"/>
        <v>1.1531623899565635E-5</v>
      </c>
      <c r="U58" s="7">
        <f t="shared" si="16"/>
        <v>-1.5186588754269759E-2</v>
      </c>
      <c r="AE58" t="s">
        <v>170</v>
      </c>
    </row>
    <row r="59" spans="1:31" x14ac:dyDescent="0.2">
      <c r="A59" s="79" t="s">
        <v>169</v>
      </c>
      <c r="B59" s="84" t="s">
        <v>61</v>
      </c>
      <c r="C59" s="87">
        <v>36518.165999999997</v>
      </c>
      <c r="D59" s="86" t="s">
        <v>40</v>
      </c>
      <c r="E59">
        <f t="shared" si="11"/>
        <v>-12962.108357218707</v>
      </c>
      <c r="F59">
        <f t="shared" si="10"/>
        <v>-12962</v>
      </c>
      <c r="G59">
        <f t="shared" si="12"/>
        <v>-0.1065597999986494</v>
      </c>
      <c r="N59">
        <f t="shared" si="18"/>
        <v>-0.1065597999986494</v>
      </c>
      <c r="P59" s="7">
        <f t="shared" si="13"/>
        <v>-9.7318441439984762E-2</v>
      </c>
      <c r="Q59" s="93">
        <f t="shared" si="17"/>
        <v>21499.665999999997</v>
      </c>
      <c r="R59">
        <f t="shared" si="14"/>
        <v>8.5402708009804071E-5</v>
      </c>
      <c r="S59">
        <v>0.05</v>
      </c>
      <c r="T59">
        <f t="shared" si="15"/>
        <v>4.2701354004902039E-6</v>
      </c>
      <c r="U59" s="7">
        <f t="shared" si="16"/>
        <v>-9.2413585586646335E-3</v>
      </c>
      <c r="AE59" t="s">
        <v>170</v>
      </c>
    </row>
    <row r="60" spans="1:31" x14ac:dyDescent="0.2">
      <c r="A60" s="79" t="s">
        <v>161</v>
      </c>
      <c r="B60" s="84" t="s">
        <v>61</v>
      </c>
      <c r="C60" s="87">
        <v>36720.752899999999</v>
      </c>
      <c r="D60" s="86" t="s">
        <v>160</v>
      </c>
      <c r="E60">
        <f t="shared" si="11"/>
        <v>-12756.104282223087</v>
      </c>
      <c r="F60">
        <f t="shared" si="10"/>
        <v>-12756</v>
      </c>
      <c r="G60">
        <f t="shared" si="12"/>
        <v>-0.1025523999996949</v>
      </c>
      <c r="N60">
        <f t="shared" si="18"/>
        <v>-0.1025523999996949</v>
      </c>
      <c r="P60" s="7">
        <f t="shared" si="13"/>
        <v>-9.4298737545428529E-2</v>
      </c>
      <c r="Q60" s="93">
        <f t="shared" si="17"/>
        <v>21702.252899999999</v>
      </c>
      <c r="R60">
        <f t="shared" si="14"/>
        <v>6.8122943908966352E-5</v>
      </c>
      <c r="S60">
        <v>1</v>
      </c>
      <c r="T60">
        <f t="shared" si="15"/>
        <v>6.8122943908966352E-5</v>
      </c>
      <c r="U60" s="7">
        <f t="shared" si="16"/>
        <v>-8.2536624542663695E-3</v>
      </c>
    </row>
    <row r="61" spans="1:31" x14ac:dyDescent="0.2">
      <c r="A61" s="79" t="s">
        <v>169</v>
      </c>
      <c r="B61" s="84" t="s">
        <v>61</v>
      </c>
      <c r="C61" s="87">
        <v>36869.246500000001</v>
      </c>
      <c r="D61" s="86" t="s">
        <v>40</v>
      </c>
      <c r="E61">
        <f t="shared" si="11"/>
        <v>-12605.105936768517</v>
      </c>
      <c r="F61">
        <f t="shared" si="10"/>
        <v>-12605</v>
      </c>
      <c r="G61">
        <f t="shared" si="12"/>
        <v>-0.10417949999828124</v>
      </c>
      <c r="N61">
        <f t="shared" si="18"/>
        <v>-0.10417949999828124</v>
      </c>
      <c r="P61" s="7">
        <f t="shared" si="13"/>
        <v>-9.2115660205394245E-2</v>
      </c>
      <c r="Q61" s="93">
        <f t="shared" si="17"/>
        <v>21850.746500000001</v>
      </c>
      <c r="R61">
        <f t="shared" si="14"/>
        <v>1.4553623054844382E-4</v>
      </c>
      <c r="S61">
        <v>0.05</v>
      </c>
      <c r="T61">
        <f t="shared" si="15"/>
        <v>7.2768115274221912E-6</v>
      </c>
      <c r="U61" s="7">
        <f t="shared" si="16"/>
        <v>-1.2063839792886999E-2</v>
      </c>
      <c r="AE61" t="s">
        <v>170</v>
      </c>
    </row>
    <row r="62" spans="1:31" x14ac:dyDescent="0.2">
      <c r="A62" s="79" t="s">
        <v>162</v>
      </c>
      <c r="B62" s="84" t="s">
        <v>62</v>
      </c>
      <c r="C62" s="85">
        <v>36899.25</v>
      </c>
      <c r="D62" s="86" t="s">
        <v>40</v>
      </c>
      <c r="E62">
        <f t="shared" si="11"/>
        <v>-12574.596346740087</v>
      </c>
      <c r="F62">
        <f t="shared" si="10"/>
        <v>-12574.5</v>
      </c>
      <c r="G62">
        <f t="shared" si="12"/>
        <v>-9.474854999280069E-2</v>
      </c>
      <c r="N62">
        <f t="shared" si="18"/>
        <v>-9.474854999280069E-2</v>
      </c>
      <c r="P62" s="7">
        <f t="shared" si="13"/>
        <v>-9.1677828775874937E-2</v>
      </c>
      <c r="Q62" s="93">
        <f t="shared" si="17"/>
        <v>21880.75</v>
      </c>
      <c r="R62">
        <f t="shared" si="14"/>
        <v>9.4293287920779812E-6</v>
      </c>
      <c r="S62">
        <v>0.05</v>
      </c>
      <c r="T62">
        <f t="shared" si="15"/>
        <v>4.714664396038991E-7</v>
      </c>
      <c r="U62" s="7">
        <f t="shared" si="16"/>
        <v>-3.0707212169257536E-3</v>
      </c>
    </row>
    <row r="63" spans="1:31" x14ac:dyDescent="0.2">
      <c r="A63" s="79" t="s">
        <v>162</v>
      </c>
      <c r="B63" s="84" t="s">
        <v>62</v>
      </c>
      <c r="C63" s="85">
        <v>37253.275999999998</v>
      </c>
      <c r="D63" s="86" t="s">
        <v>40</v>
      </c>
      <c r="E63">
        <f t="shared" si="11"/>
        <v>-12214.59874248039</v>
      </c>
      <c r="F63">
        <f t="shared" si="10"/>
        <v>-12214.5</v>
      </c>
      <c r="G63">
        <f t="shared" si="12"/>
        <v>-9.7104549997311551E-2</v>
      </c>
      <c r="N63">
        <f t="shared" si="18"/>
        <v>-9.7104549997311551E-2</v>
      </c>
      <c r="P63" s="7">
        <f t="shared" si="13"/>
        <v>-8.6589247046139531E-2</v>
      </c>
      <c r="Q63" s="93">
        <f t="shared" si="17"/>
        <v>22234.775999999998</v>
      </c>
      <c r="R63">
        <f t="shared" si="14"/>
        <v>1.10571596154927E-4</v>
      </c>
      <c r="S63">
        <v>0.05</v>
      </c>
      <c r="T63">
        <f t="shared" si="15"/>
        <v>5.5285798077463504E-6</v>
      </c>
      <c r="U63" s="7">
        <f t="shared" si="16"/>
        <v>-1.051530295117202E-2</v>
      </c>
    </row>
    <row r="64" spans="1:31" x14ac:dyDescent="0.2">
      <c r="A64" s="79" t="s">
        <v>169</v>
      </c>
      <c r="B64" s="84" t="s">
        <v>62</v>
      </c>
      <c r="C64" s="87">
        <v>37547.333599999998</v>
      </c>
      <c r="D64" s="86" t="s">
        <v>40</v>
      </c>
      <c r="E64">
        <f t="shared" si="11"/>
        <v>-11915.581067184346</v>
      </c>
      <c r="F64">
        <f t="shared" si="10"/>
        <v>-11915.5</v>
      </c>
      <c r="G64">
        <f t="shared" si="12"/>
        <v>-7.9722449998371303E-2</v>
      </c>
      <c r="N64">
        <f t="shared" si="18"/>
        <v>-7.9722449998371303E-2</v>
      </c>
      <c r="P64" s="7">
        <f t="shared" si="13"/>
        <v>-8.2473996852075543E-2</v>
      </c>
      <c r="Q64" s="93">
        <f t="shared" si="17"/>
        <v>22528.833599999998</v>
      </c>
      <c r="R64">
        <f t="shared" si="14"/>
        <v>7.5710100881297013E-6</v>
      </c>
      <c r="S64">
        <v>0.05</v>
      </c>
      <c r="T64">
        <f t="shared" si="15"/>
        <v>3.7855050440648506E-7</v>
      </c>
      <c r="U64" s="7">
        <f t="shared" si="16"/>
        <v>2.7515468537042398E-3</v>
      </c>
      <c r="AE64" t="s">
        <v>170</v>
      </c>
    </row>
    <row r="65" spans="1:31" x14ac:dyDescent="0.2">
      <c r="A65" s="79" t="s">
        <v>169</v>
      </c>
      <c r="B65" s="84" t="s">
        <v>62</v>
      </c>
      <c r="C65" s="87">
        <v>37900.377699999997</v>
      </c>
      <c r="D65" s="86" t="s">
        <v>40</v>
      </c>
      <c r="E65">
        <f t="shared" si="11"/>
        <v>-11556.581925318998</v>
      </c>
      <c r="F65">
        <f t="shared" si="10"/>
        <v>-11556.5</v>
      </c>
      <c r="G65">
        <f t="shared" si="12"/>
        <v>-8.0566349999571685E-2</v>
      </c>
      <c r="N65">
        <f t="shared" si="18"/>
        <v>-8.0566349999571685E-2</v>
      </c>
      <c r="P65" s="7">
        <f t="shared" si="13"/>
        <v>-7.7666135396755931E-2</v>
      </c>
      <c r="Q65" s="93">
        <f t="shared" si="17"/>
        <v>22881.877699999997</v>
      </c>
      <c r="R65">
        <f t="shared" si="14"/>
        <v>8.4112447423857404E-6</v>
      </c>
      <c r="S65">
        <v>0.05</v>
      </c>
      <c r="T65">
        <f t="shared" si="15"/>
        <v>4.2056223711928703E-7</v>
      </c>
      <c r="U65" s="7">
        <f t="shared" si="16"/>
        <v>-2.9002146028157538E-3</v>
      </c>
      <c r="AE65" t="s">
        <v>170</v>
      </c>
    </row>
    <row r="66" spans="1:31" x14ac:dyDescent="0.2">
      <c r="A66" s="79" t="s">
        <v>162</v>
      </c>
      <c r="B66" s="84" t="s">
        <v>61</v>
      </c>
      <c r="C66" s="85">
        <v>37933.313000000002</v>
      </c>
      <c r="D66" s="86" t="s">
        <v>40</v>
      </c>
      <c r="E66">
        <f t="shared" si="11"/>
        <v>-11523.091082568533</v>
      </c>
      <c r="F66">
        <f t="shared" si="10"/>
        <v>-11523</v>
      </c>
      <c r="G66">
        <f t="shared" si="12"/>
        <v>-8.9571699994849041E-2</v>
      </c>
      <c r="N66">
        <f t="shared" si="18"/>
        <v>-8.9571699994849041E-2</v>
      </c>
      <c r="P66" s="7">
        <f t="shared" si="13"/>
        <v>-7.7224904736874989E-2</v>
      </c>
      <c r="Q66" s="93">
        <f t="shared" si="17"/>
        <v>22914.813000000002</v>
      </c>
      <c r="R66">
        <f t="shared" si="14"/>
        <v>1.5244335314233055E-4</v>
      </c>
      <c r="S66">
        <v>0.05</v>
      </c>
      <c r="T66">
        <f t="shared" si="15"/>
        <v>7.6221676571165284E-6</v>
      </c>
      <c r="U66" s="7">
        <f t="shared" si="16"/>
        <v>-1.2346795257974053E-2</v>
      </c>
    </row>
    <row r="67" spans="1:31" x14ac:dyDescent="0.2">
      <c r="A67" s="79" t="s">
        <v>162</v>
      </c>
      <c r="B67" s="84" t="s">
        <v>62</v>
      </c>
      <c r="C67" s="85">
        <v>38255.421999999999</v>
      </c>
      <c r="D67" s="86" t="s">
        <v>40</v>
      </c>
      <c r="E67">
        <f t="shared" si="11"/>
        <v>-11195.548844680678</v>
      </c>
      <c r="F67">
        <f t="shared" ref="F67:F98" si="19">ROUND(2*E67,0)/2</f>
        <v>-11195.5</v>
      </c>
      <c r="G67">
        <f t="shared" si="12"/>
        <v>-4.8034449995611794E-2</v>
      </c>
      <c r="N67">
        <f t="shared" si="18"/>
        <v>-4.8034449995611794E-2</v>
      </c>
      <c r="P67" s="7">
        <f t="shared" si="13"/>
        <v>-7.2978042535637236E-2</v>
      </c>
      <c r="Q67" s="93">
        <f t="shared" si="17"/>
        <v>23236.921999999999</v>
      </c>
      <c r="R67">
        <f t="shared" si="14"/>
        <v>6.2218280880281291E-4</v>
      </c>
      <c r="S67">
        <v>0.05</v>
      </c>
      <c r="T67">
        <f t="shared" si="15"/>
        <v>3.1109140440140647E-5</v>
      </c>
      <c r="U67" s="7">
        <f t="shared" si="16"/>
        <v>2.4943592540025442E-2</v>
      </c>
    </row>
    <row r="68" spans="1:31" x14ac:dyDescent="0.2">
      <c r="A68" s="79" t="s">
        <v>169</v>
      </c>
      <c r="B68" s="84" t="s">
        <v>61</v>
      </c>
      <c r="C68" s="87">
        <v>38287.355000000003</v>
      </c>
      <c r="D68" s="86" t="s">
        <v>40</v>
      </c>
      <c r="E68">
        <f t="shared" si="11"/>
        <v>-11163.077208425637</v>
      </c>
      <c r="F68">
        <f t="shared" si="19"/>
        <v>-11163</v>
      </c>
      <c r="G68">
        <f t="shared" si="12"/>
        <v>-7.5927699996100273E-2</v>
      </c>
      <c r="N68">
        <f t="shared" si="18"/>
        <v>-7.5927699996100273E-2</v>
      </c>
      <c r="P68" s="7">
        <f t="shared" si="13"/>
        <v>-7.2563195125076821E-2</v>
      </c>
      <c r="Q68" s="93">
        <f t="shared" si="17"/>
        <v>23268.855000000003</v>
      </c>
      <c r="R68">
        <f t="shared" si="14"/>
        <v>1.1319893027140536E-5</v>
      </c>
      <c r="S68">
        <v>0.05</v>
      </c>
      <c r="T68">
        <f t="shared" si="15"/>
        <v>5.6599465135702675E-7</v>
      </c>
      <c r="U68" s="7">
        <f t="shared" si="16"/>
        <v>-3.3645048710234521E-3</v>
      </c>
      <c r="AE68" t="s">
        <v>170</v>
      </c>
    </row>
    <row r="69" spans="1:31" x14ac:dyDescent="0.2">
      <c r="A69" s="79" t="s">
        <v>162</v>
      </c>
      <c r="B69" s="84" t="s">
        <v>61</v>
      </c>
      <c r="C69" s="85">
        <v>38288.341</v>
      </c>
      <c r="D69" s="86" t="s">
        <v>40</v>
      </c>
      <c r="E69">
        <f t="shared" si="11"/>
        <v>-11162.07457687372</v>
      </c>
      <c r="F69">
        <f t="shared" si="19"/>
        <v>-11162</v>
      </c>
      <c r="G69">
        <f t="shared" si="12"/>
        <v>-7.33397999938461E-2</v>
      </c>
      <c r="N69">
        <f t="shared" si="18"/>
        <v>-7.33397999938461E-2</v>
      </c>
      <c r="P69" s="7">
        <f t="shared" si="13"/>
        <v>-7.2550449478013049E-2</v>
      </c>
      <c r="Q69" s="93">
        <f t="shared" si="17"/>
        <v>23269.841</v>
      </c>
      <c r="R69">
        <f t="shared" si="14"/>
        <v>6.2307423684590379E-7</v>
      </c>
      <c r="S69">
        <v>0.05</v>
      </c>
      <c r="T69">
        <f t="shared" si="15"/>
        <v>3.1153711842295194E-8</v>
      </c>
      <c r="U69" s="7">
        <f t="shared" si="16"/>
        <v>-7.8935051583305105E-4</v>
      </c>
    </row>
    <row r="70" spans="1:31" x14ac:dyDescent="0.2">
      <c r="A70" s="79" t="s">
        <v>163</v>
      </c>
      <c r="B70" s="84" t="s">
        <v>61</v>
      </c>
      <c r="C70" s="87">
        <v>38994.440499999997</v>
      </c>
      <c r="D70" s="86" t="s">
        <v>160</v>
      </c>
      <c r="E70">
        <f t="shared" si="11"/>
        <v>-10444.06480253802</v>
      </c>
      <c r="F70">
        <f t="shared" si="19"/>
        <v>-10444</v>
      </c>
      <c r="G70">
        <f t="shared" si="12"/>
        <v>-6.3727599997946527E-2</v>
      </c>
      <c r="N70">
        <f t="shared" si="18"/>
        <v>-6.3727599997946527E-2</v>
      </c>
      <c r="P70" s="7">
        <f t="shared" si="13"/>
        <v>-6.3690152864656693E-2</v>
      </c>
      <c r="Q70" s="93">
        <f t="shared" si="17"/>
        <v>23975.940499999997</v>
      </c>
      <c r="R70">
        <f t="shared" si="14"/>
        <v>1.4022877916265572E-9</v>
      </c>
      <c r="S70">
        <v>1</v>
      </c>
      <c r="T70">
        <f t="shared" si="15"/>
        <v>1.4022877916265572E-9</v>
      </c>
      <c r="U70" s="7">
        <f t="shared" si="16"/>
        <v>-3.7447133289833512E-5</v>
      </c>
    </row>
    <row r="71" spans="1:31" x14ac:dyDescent="0.2">
      <c r="A71" s="79" t="s">
        <v>164</v>
      </c>
      <c r="B71" s="84" t="s">
        <v>62</v>
      </c>
      <c r="C71" s="87">
        <v>39027.385900000001</v>
      </c>
      <c r="D71" s="86" t="s">
        <v>160</v>
      </c>
      <c r="E71">
        <f t="shared" si="11"/>
        <v>-10410.563689423789</v>
      </c>
      <c r="F71">
        <f t="shared" si="19"/>
        <v>-10410.5</v>
      </c>
      <c r="G71">
        <f t="shared" si="12"/>
        <v>-6.2632949993712828E-2</v>
      </c>
      <c r="N71">
        <f t="shared" si="18"/>
        <v>-6.2632949993712828E-2</v>
      </c>
      <c r="P71" s="7">
        <f t="shared" si="13"/>
        <v>-6.3290949441647343E-2</v>
      </c>
      <c r="Q71" s="93">
        <f t="shared" si="17"/>
        <v>24008.885900000001</v>
      </c>
      <c r="R71">
        <f t="shared" si="14"/>
        <v>4.3296327348212686E-7</v>
      </c>
      <c r="S71">
        <v>1</v>
      </c>
      <c r="T71">
        <f t="shared" si="15"/>
        <v>4.3296327348212686E-7</v>
      </c>
      <c r="U71" s="7">
        <f t="shared" si="16"/>
        <v>6.5799944793451526E-4</v>
      </c>
    </row>
    <row r="72" spans="1:31" x14ac:dyDescent="0.2">
      <c r="A72" s="79" t="s">
        <v>163</v>
      </c>
      <c r="B72" s="84" t="s">
        <v>61</v>
      </c>
      <c r="C72" s="87">
        <v>39067.214200000002</v>
      </c>
      <c r="D72" s="86" t="s">
        <v>160</v>
      </c>
      <c r="E72">
        <f t="shared" si="11"/>
        <v>-10370.063577619185</v>
      </c>
      <c r="F72">
        <f t="shared" si="19"/>
        <v>-10370</v>
      </c>
      <c r="G72">
        <f t="shared" si="12"/>
        <v>-6.2522999993234407E-2</v>
      </c>
      <c r="N72">
        <f t="shared" si="18"/>
        <v>-6.2522999993234407E-2</v>
      </c>
      <c r="P72" s="7">
        <f t="shared" si="13"/>
        <v>-6.2810020207006712E-2</v>
      </c>
      <c r="Q72" s="93">
        <f t="shared" si="17"/>
        <v>24048.714200000002</v>
      </c>
      <c r="R72">
        <f t="shared" si="14"/>
        <v>8.2380603113899294E-8</v>
      </c>
      <c r="S72">
        <v>1</v>
      </c>
      <c r="T72">
        <f t="shared" si="15"/>
        <v>8.2380603113899294E-8</v>
      </c>
      <c r="U72" s="7">
        <f t="shared" si="16"/>
        <v>2.8702021377230436E-4</v>
      </c>
    </row>
    <row r="73" spans="1:31" x14ac:dyDescent="0.2">
      <c r="A73" s="79" t="s">
        <v>169</v>
      </c>
      <c r="B73" s="84" t="s">
        <v>61</v>
      </c>
      <c r="C73" s="87">
        <v>39356.332999999999</v>
      </c>
      <c r="D73" s="86" t="s">
        <v>40</v>
      </c>
      <c r="E73">
        <f t="shared" si="11"/>
        <v>-10076.068008518503</v>
      </c>
      <c r="F73">
        <f t="shared" si="19"/>
        <v>-10076</v>
      </c>
      <c r="G73">
        <f t="shared" si="12"/>
        <v>-6.6880400001537055E-2</v>
      </c>
      <c r="N73">
        <f t="shared" si="18"/>
        <v>-6.6880400001537055E-2</v>
      </c>
      <c r="P73" s="7">
        <f t="shared" si="13"/>
        <v>-5.9374279941495745E-2</v>
      </c>
      <c r="Q73" s="93">
        <f t="shared" si="17"/>
        <v>24337.832999999999</v>
      </c>
      <c r="R73">
        <f t="shared" si="14"/>
        <v>5.6341838355754563E-5</v>
      </c>
      <c r="S73">
        <v>0.05</v>
      </c>
      <c r="T73">
        <f t="shared" si="15"/>
        <v>2.8170919177877283E-6</v>
      </c>
      <c r="U73" s="7">
        <f t="shared" si="16"/>
        <v>-7.5061200600413103E-3</v>
      </c>
      <c r="AE73" t="s">
        <v>170</v>
      </c>
    </row>
    <row r="74" spans="1:31" x14ac:dyDescent="0.2">
      <c r="A74" s="79" t="s">
        <v>169</v>
      </c>
      <c r="B74" s="89" t="s">
        <v>62</v>
      </c>
      <c r="C74" s="91">
        <v>40808.376300000004</v>
      </c>
      <c r="D74" s="90" t="s">
        <v>40</v>
      </c>
      <c r="E74">
        <f t="shared" si="11"/>
        <v>-8599.5320781592927</v>
      </c>
      <c r="F74">
        <f t="shared" si="19"/>
        <v>-8599.5</v>
      </c>
      <c r="G74">
        <f t="shared" si="12"/>
        <v>-3.1546049991447944E-2</v>
      </c>
      <c r="N74">
        <f t="shared" si="18"/>
        <v>-3.1546049991447944E-2</v>
      </c>
      <c r="P74" s="7">
        <f t="shared" si="13"/>
        <v>-4.3593577351481914E-2</v>
      </c>
      <c r="Q74" s="93">
        <f t="shared" si="17"/>
        <v>25789.876300000004</v>
      </c>
      <c r="R74">
        <f t="shared" si="14"/>
        <v>1.4514291549076708E-4</v>
      </c>
      <c r="S74">
        <v>0.05</v>
      </c>
      <c r="T74">
        <f t="shared" si="15"/>
        <v>7.2571457745383544E-6</v>
      </c>
      <c r="U74" s="7">
        <f t="shared" si="16"/>
        <v>1.204752736003397E-2</v>
      </c>
      <c r="AE74" t="s">
        <v>170</v>
      </c>
    </row>
    <row r="75" spans="1:31" x14ac:dyDescent="0.2">
      <c r="A75" s="79" t="s">
        <v>169</v>
      </c>
      <c r="B75" s="89" t="s">
        <v>62</v>
      </c>
      <c r="C75" s="91">
        <v>41513.493499999997</v>
      </c>
      <c r="D75" s="90" t="s">
        <v>40</v>
      </c>
      <c r="E75">
        <f t="shared" si="11"/>
        <v>-7882.5211729650264</v>
      </c>
      <c r="F75">
        <f t="shared" si="19"/>
        <v>-7882.5</v>
      </c>
      <c r="G75">
        <f t="shared" si="12"/>
        <v>-2.0821750003960915E-2</v>
      </c>
      <c r="N75">
        <f t="shared" si="18"/>
        <v>-2.0821750003960915E-2</v>
      </c>
      <c r="P75" s="7">
        <f t="shared" si="13"/>
        <v>-3.6817117905258261E-2</v>
      </c>
      <c r="Q75" s="93">
        <f t="shared" si="17"/>
        <v>26494.993499999997</v>
      </c>
      <c r="R75">
        <f t="shared" si="14"/>
        <v>2.5585179429785343E-4</v>
      </c>
      <c r="S75">
        <v>0.05</v>
      </c>
      <c r="T75">
        <f t="shared" si="15"/>
        <v>1.2792589714892672E-5</v>
      </c>
      <c r="U75" s="7">
        <f t="shared" si="16"/>
        <v>1.5995367901297346E-2</v>
      </c>
      <c r="AE75" t="s">
        <v>170</v>
      </c>
    </row>
    <row r="76" spans="1:31" x14ac:dyDescent="0.2">
      <c r="A76" s="79" t="s">
        <v>169</v>
      </c>
      <c r="B76" s="89" t="s">
        <v>61</v>
      </c>
      <c r="C76" s="91">
        <v>42253.485699999997</v>
      </c>
      <c r="D76" s="90" t="s">
        <v>40</v>
      </c>
      <c r="E76">
        <f t="shared" si="11"/>
        <v>-7130.0470067431543</v>
      </c>
      <c r="F76">
        <f t="shared" si="19"/>
        <v>-7130</v>
      </c>
      <c r="G76">
        <f t="shared" si="12"/>
        <v>-4.6226999998907559E-2</v>
      </c>
      <c r="N76">
        <f t="shared" si="18"/>
        <v>-4.6226999998907559E-2</v>
      </c>
      <c r="P76" s="7">
        <f t="shared" si="13"/>
        <v>-3.032863714000673E-2</v>
      </c>
      <c r="Q76" s="93">
        <f t="shared" si="17"/>
        <v>27234.985699999997</v>
      </c>
      <c r="R76">
        <f t="shared" si="14"/>
        <v>2.527579415932773E-4</v>
      </c>
      <c r="S76">
        <v>0.05</v>
      </c>
      <c r="T76">
        <f t="shared" si="15"/>
        <v>1.2637897079663865E-5</v>
      </c>
      <c r="U76" s="7">
        <f t="shared" si="16"/>
        <v>-1.5898362858900828E-2</v>
      </c>
      <c r="AE76" t="s">
        <v>170</v>
      </c>
    </row>
    <row r="77" spans="1:31" x14ac:dyDescent="0.2">
      <c r="A77" s="79" t="s">
        <v>169</v>
      </c>
      <c r="B77" s="89" t="s">
        <v>62</v>
      </c>
      <c r="C77" s="91">
        <v>42362.161699999997</v>
      </c>
      <c r="D77" s="90" t="s">
        <v>40</v>
      </c>
      <c r="E77">
        <f t="shared" si="11"/>
        <v>-7019.537892608806</v>
      </c>
      <c r="F77">
        <f t="shared" si="19"/>
        <v>-7019.5</v>
      </c>
      <c r="G77">
        <f t="shared" si="12"/>
        <v>-3.7264049999066629E-2</v>
      </c>
      <c r="N77">
        <f t="shared" si="18"/>
        <v>-3.7264049999066629E-2</v>
      </c>
      <c r="P77" s="7">
        <f t="shared" si="13"/>
        <v>-2.9429612263623985E-2</v>
      </c>
      <c r="Q77" s="93">
        <f t="shared" si="17"/>
        <v>27343.661699999997</v>
      </c>
      <c r="R77">
        <f t="shared" si="14"/>
        <v>6.137841463052766E-5</v>
      </c>
      <c r="S77">
        <v>0.05</v>
      </c>
      <c r="T77">
        <f t="shared" si="15"/>
        <v>3.068920731526383E-6</v>
      </c>
      <c r="U77" s="7">
        <f t="shared" si="16"/>
        <v>-7.8344377354426439E-3</v>
      </c>
      <c r="AE77" t="s">
        <v>170</v>
      </c>
    </row>
    <row r="78" spans="1:31" x14ac:dyDescent="0.2">
      <c r="A78" s="79" t="s">
        <v>169</v>
      </c>
      <c r="B78" s="89" t="s">
        <v>61</v>
      </c>
      <c r="C78" s="91">
        <v>42687.244200000001</v>
      </c>
      <c r="D78" s="90" t="s">
        <v>40</v>
      </c>
      <c r="E78">
        <f t="shared" si="11"/>
        <v>-6688.9719986158352</v>
      </c>
      <c r="F78">
        <f t="shared" si="19"/>
        <v>-6689</v>
      </c>
      <c r="G78">
        <f t="shared" si="12"/>
        <v>2.7536900000995956E-2</v>
      </c>
      <c r="N78">
        <f t="shared" si="18"/>
        <v>2.7536900000995956E-2</v>
      </c>
      <c r="P78" s="7">
        <f t="shared" si="13"/>
        <v>-2.6822853593296819E-2</v>
      </c>
      <c r="Q78" s="93">
        <f t="shared" si="17"/>
        <v>27668.744200000001</v>
      </c>
      <c r="R78">
        <f t="shared" si="14"/>
        <v>2.9549828108322265E-3</v>
      </c>
      <c r="S78">
        <v>0.05</v>
      </c>
      <c r="T78">
        <f t="shared" si="15"/>
        <v>1.4774914054161133E-4</v>
      </c>
      <c r="U78" s="7">
        <f t="shared" si="16"/>
        <v>5.4359753594292778E-2</v>
      </c>
      <c r="AE78" t="s">
        <v>170</v>
      </c>
    </row>
    <row r="79" spans="1:31" x14ac:dyDescent="0.2">
      <c r="A79" s="79" t="s">
        <v>165</v>
      </c>
      <c r="B79" s="84" t="s">
        <v>61</v>
      </c>
      <c r="C79" s="85">
        <v>42905.455999999998</v>
      </c>
      <c r="D79" s="86" t="s">
        <v>149</v>
      </c>
      <c r="E79">
        <f t="shared" si="11"/>
        <v>-6467.0794674989238</v>
      </c>
      <c r="F79">
        <f t="shared" si="19"/>
        <v>-6467</v>
      </c>
      <c r="G79">
        <f t="shared" si="12"/>
        <v>-7.8149299995857291E-2</v>
      </c>
      <c r="N79">
        <f t="shared" si="18"/>
        <v>-7.8149299995857291E-2</v>
      </c>
      <c r="P79" s="7">
        <f t="shared" si="13"/>
        <v>-2.5141026765766503E-2</v>
      </c>
      <c r="Q79" s="93">
        <f t="shared" si="17"/>
        <v>27886.955999999998</v>
      </c>
      <c r="R79">
        <f t="shared" si="14"/>
        <v>2.8098770308359598E-3</v>
      </c>
      <c r="S79">
        <v>1</v>
      </c>
      <c r="T79">
        <f t="shared" si="15"/>
        <v>2.8098770308359598E-3</v>
      </c>
      <c r="U79" s="7">
        <f t="shared" si="16"/>
        <v>-5.3008273230090788E-2</v>
      </c>
    </row>
    <row r="80" spans="1:31" x14ac:dyDescent="0.2">
      <c r="A80" s="79" t="s">
        <v>166</v>
      </c>
      <c r="B80" s="84" t="s">
        <v>62</v>
      </c>
      <c r="C80" s="85">
        <v>43656.394</v>
      </c>
      <c r="D80" s="86" t="s">
        <v>149</v>
      </c>
      <c r="E80">
        <f t="shared" si="11"/>
        <v>-5703.4748708094976</v>
      </c>
      <c r="F80">
        <f t="shared" si="19"/>
        <v>-5703.5</v>
      </c>
      <c r="G80">
        <f t="shared" si="12"/>
        <v>2.4712350001209415E-2</v>
      </c>
      <c r="N80">
        <f t="shared" si="18"/>
        <v>2.4712350001209415E-2</v>
      </c>
      <c r="P80" s="7">
        <f t="shared" si="13"/>
        <v>-1.9781155960690008E-2</v>
      </c>
      <c r="Q80" s="93">
        <f t="shared" si="17"/>
        <v>28637.894</v>
      </c>
      <c r="R80">
        <f t="shared" si="14"/>
        <v>1.9796720727815794E-3</v>
      </c>
      <c r="S80">
        <v>1</v>
      </c>
      <c r="T80">
        <f t="shared" si="15"/>
        <v>1.9796720727815794E-3</v>
      </c>
      <c r="U80" s="7">
        <f t="shared" si="16"/>
        <v>4.4493505961899424E-2</v>
      </c>
    </row>
    <row r="81" spans="1:42" x14ac:dyDescent="0.2">
      <c r="A81" s="79" t="s">
        <v>169</v>
      </c>
      <c r="B81" s="89" t="s">
        <v>61</v>
      </c>
      <c r="C81" s="91">
        <v>44455.3799</v>
      </c>
      <c r="D81" s="90" t="s">
        <v>40</v>
      </c>
      <c r="E81">
        <f t="shared" si="11"/>
        <v>-4891.0119165708829</v>
      </c>
      <c r="F81">
        <f t="shared" si="19"/>
        <v>-4891</v>
      </c>
      <c r="G81">
        <f t="shared" si="12"/>
        <v>-1.1718899993866216E-2</v>
      </c>
      <c r="N81">
        <f t="shared" si="18"/>
        <v>-1.1718899993866216E-2</v>
      </c>
      <c r="P81" s="7">
        <f t="shared" si="13"/>
        <v>-1.4799296027257148E-2</v>
      </c>
      <c r="Q81" s="93">
        <f t="shared" si="17"/>
        <v>29436.8799</v>
      </c>
      <c r="R81">
        <f t="shared" si="14"/>
        <v>9.4888397225305844E-6</v>
      </c>
      <c r="S81">
        <v>0.05</v>
      </c>
      <c r="T81">
        <f t="shared" si="15"/>
        <v>4.7444198612652926E-7</v>
      </c>
      <c r="U81" s="7">
        <f t="shared" si="16"/>
        <v>3.0803960333909315E-3</v>
      </c>
      <c r="AE81" t="s">
        <v>170</v>
      </c>
    </row>
    <row r="82" spans="1:42" x14ac:dyDescent="0.2">
      <c r="A82" s="79" t="s">
        <v>169</v>
      </c>
      <c r="B82" s="89" t="s">
        <v>62</v>
      </c>
      <c r="C82" s="91">
        <v>45198.368300000002</v>
      </c>
      <c r="D82" s="90" t="s">
        <v>40</v>
      </c>
      <c r="E82">
        <f t="shared" si="11"/>
        <v>-4135.4910113471196</v>
      </c>
      <c r="F82">
        <f t="shared" si="19"/>
        <v>-4135.5</v>
      </c>
      <c r="G82">
        <f t="shared" si="12"/>
        <v>8.8395500060869381E-3</v>
      </c>
      <c r="N82">
        <f t="shared" si="18"/>
        <v>8.8395500060869381E-3</v>
      </c>
      <c r="P82" s="7">
        <f t="shared" si="13"/>
        <v>-1.0834871329882527E-2</v>
      </c>
      <c r="Q82" s="93">
        <f t="shared" si="17"/>
        <v>30179.868300000002</v>
      </c>
      <c r="R82">
        <f t="shared" si="14"/>
        <v>3.8708285490525051E-4</v>
      </c>
      <c r="S82">
        <v>0.05</v>
      </c>
      <c r="T82">
        <f t="shared" si="15"/>
        <v>1.9354142745262528E-5</v>
      </c>
      <c r="U82" s="7">
        <f t="shared" si="16"/>
        <v>1.9674421335969465E-2</v>
      </c>
      <c r="AE82" t="s">
        <v>170</v>
      </c>
    </row>
    <row r="83" spans="1:42" x14ac:dyDescent="0.2">
      <c r="A83" s="79" t="s">
        <v>169</v>
      </c>
      <c r="B83" s="89" t="s">
        <v>62</v>
      </c>
      <c r="C83" s="91">
        <v>45551.393199999999</v>
      </c>
      <c r="D83" s="90" t="s">
        <v>40</v>
      </c>
      <c r="E83">
        <f t="shared" si="11"/>
        <v>-3776.5113933416096</v>
      </c>
      <c r="F83">
        <f t="shared" si="19"/>
        <v>-3776.5</v>
      </c>
      <c r="G83">
        <f t="shared" si="12"/>
        <v>-1.1204349997569807E-2</v>
      </c>
      <c r="N83">
        <f t="shared" si="18"/>
        <v>-1.1204349997569807E-2</v>
      </c>
      <c r="P83" s="7">
        <f t="shared" si="13"/>
        <v>-9.1766436327947645E-3</v>
      </c>
      <c r="Q83" s="93">
        <f t="shared" si="17"/>
        <v>30532.893199999999</v>
      </c>
      <c r="R83">
        <f t="shared" si="14"/>
        <v>4.1115931017492176E-6</v>
      </c>
      <c r="S83">
        <v>0.05</v>
      </c>
      <c r="T83">
        <f t="shared" si="15"/>
        <v>2.055796550874609E-7</v>
      </c>
      <c r="U83" s="7">
        <f t="shared" si="16"/>
        <v>-2.0277063647750424E-3</v>
      </c>
      <c r="AE83" t="s">
        <v>170</v>
      </c>
    </row>
    <row r="84" spans="1:42" x14ac:dyDescent="0.2">
      <c r="A84" s="79" t="s">
        <v>169</v>
      </c>
      <c r="B84" s="89" t="s">
        <v>61</v>
      </c>
      <c r="C84" s="91">
        <v>45582.357400000001</v>
      </c>
      <c r="D84" s="90" t="s">
        <v>40</v>
      </c>
      <c r="E84">
        <f t="shared" si="11"/>
        <v>-3745.0248985140574</v>
      </c>
      <c r="F84">
        <f t="shared" si="19"/>
        <v>-3745</v>
      </c>
      <c r="G84">
        <f t="shared" si="12"/>
        <v>-2.4485499998263549E-2</v>
      </c>
      <c r="N84">
        <f t="shared" si="18"/>
        <v>-2.4485499998263549E-2</v>
      </c>
      <c r="P84" s="7">
        <f t="shared" si="13"/>
        <v>-9.0380802021714571E-3</v>
      </c>
      <c r="Q84" s="93">
        <f t="shared" si="17"/>
        <v>30563.857400000001</v>
      </c>
      <c r="R84">
        <f t="shared" si="14"/>
        <v>2.3862277835669785E-4</v>
      </c>
      <c r="S84">
        <v>0.05</v>
      </c>
      <c r="T84">
        <f t="shared" si="15"/>
        <v>1.1931138917834894E-5</v>
      </c>
      <c r="U84" s="7">
        <f t="shared" si="16"/>
        <v>-1.5447419796092092E-2</v>
      </c>
      <c r="AE84" t="s">
        <v>170</v>
      </c>
    </row>
    <row r="85" spans="1:42" x14ac:dyDescent="0.2">
      <c r="A85" s="79" t="s">
        <v>169</v>
      </c>
      <c r="B85" s="89" t="s">
        <v>61</v>
      </c>
      <c r="C85" s="91">
        <v>47360.388500000001</v>
      </c>
      <c r="D85" s="90" t="s">
        <v>160</v>
      </c>
      <c r="E85">
        <f t="shared" ref="E85:E116" si="20">+(C85-C$7)/C$8</f>
        <v>-1937.0025038333329</v>
      </c>
      <c r="F85">
        <f t="shared" si="19"/>
        <v>-1937</v>
      </c>
      <c r="G85">
        <f t="shared" ref="G85:G114" si="21">+C85-(C$7+F85*C$8)</f>
        <v>-2.4622999990242533E-3</v>
      </c>
      <c r="N85">
        <f t="shared" si="18"/>
        <v>-2.4622999990242533E-3</v>
      </c>
      <c r="P85" s="7">
        <f t="shared" ref="P85:P116" si="22">+D$11+D$12*F85+D$13*F85^2</f>
        <v>-2.9602078360627198E-3</v>
      </c>
      <c r="Q85" s="93">
        <f t="shared" si="17"/>
        <v>32341.888500000001</v>
      </c>
      <c r="R85">
        <f t="shared" ref="R85:R114" si="23">+(P85-G85)^2</f>
        <v>2.4791221418432404E-7</v>
      </c>
      <c r="S85">
        <v>1</v>
      </c>
      <c r="T85">
        <f t="shared" ref="T85:T114" si="24">S85*R85</f>
        <v>2.4791221418432404E-7</v>
      </c>
      <c r="U85" s="7">
        <f t="shared" ref="U85:U114" si="25">+G85-P85</f>
        <v>4.9790783703846644E-4</v>
      </c>
      <c r="AE85" t="s">
        <v>170</v>
      </c>
    </row>
    <row r="86" spans="1:42" x14ac:dyDescent="0.2">
      <c r="A86" s="79" t="s">
        <v>169</v>
      </c>
      <c r="B86" s="89" t="s">
        <v>62</v>
      </c>
      <c r="C86" s="91">
        <v>47385.464200000002</v>
      </c>
      <c r="D86" s="90" t="s">
        <v>160</v>
      </c>
      <c r="E86">
        <f t="shared" si="20"/>
        <v>-1911.5038344555601</v>
      </c>
      <c r="F86">
        <f t="shared" si="19"/>
        <v>-1911.5</v>
      </c>
      <c r="G86">
        <f t="shared" si="21"/>
        <v>-3.7708499949076213E-3</v>
      </c>
      <c r="N86">
        <f t="shared" si="18"/>
        <v>-3.7708499949076213E-3</v>
      </c>
      <c r="P86" s="7">
        <f t="shared" si="22"/>
        <v>-2.9008475561778969E-3</v>
      </c>
      <c r="Q86" s="93">
        <f t="shared" ref="Q86:Q117" si="26">C86-15018.5</f>
        <v>32366.964200000002</v>
      </c>
      <c r="R86">
        <f t="shared" si="23"/>
        <v>7.5690424339566777E-7</v>
      </c>
      <c r="S86">
        <v>1</v>
      </c>
      <c r="T86">
        <f t="shared" si="24"/>
        <v>7.5690424339566777E-7</v>
      </c>
      <c r="U86" s="7">
        <f t="shared" si="25"/>
        <v>-8.7000243872972435E-4</v>
      </c>
      <c r="AE86" t="s">
        <v>170</v>
      </c>
    </row>
    <row r="87" spans="1:42" x14ac:dyDescent="0.2">
      <c r="A87" s="79" t="s">
        <v>169</v>
      </c>
      <c r="B87" s="89" t="s">
        <v>62</v>
      </c>
      <c r="C87" s="91">
        <v>47386.448700000001</v>
      </c>
      <c r="D87" s="90" t="s">
        <v>160</v>
      </c>
      <c r="E87">
        <f t="shared" si="20"/>
        <v>-1910.502728205191</v>
      </c>
      <c r="F87">
        <f t="shared" si="19"/>
        <v>-1910.5</v>
      </c>
      <c r="G87">
        <f t="shared" si="21"/>
        <v>-2.6829499984160066E-3</v>
      </c>
      <c r="N87">
        <f t="shared" si="18"/>
        <v>-2.6829499984160066E-3</v>
      </c>
      <c r="P87" s="7">
        <f t="shared" si="22"/>
        <v>-2.8985346438293426E-3</v>
      </c>
      <c r="Q87" s="93">
        <f t="shared" si="26"/>
        <v>32367.948700000001</v>
      </c>
      <c r="R87">
        <f t="shared" si="23"/>
        <v>4.6476739337993839E-8</v>
      </c>
      <c r="S87">
        <v>1</v>
      </c>
      <c r="T87">
        <f t="shared" si="24"/>
        <v>4.6476739337993839E-8</v>
      </c>
      <c r="U87" s="7">
        <f t="shared" si="25"/>
        <v>2.1558464541333606E-4</v>
      </c>
      <c r="AE87" t="s">
        <v>170</v>
      </c>
    </row>
    <row r="88" spans="1:42" x14ac:dyDescent="0.2">
      <c r="A88" s="79" t="s">
        <v>169</v>
      </c>
      <c r="B88" s="89" t="s">
        <v>62</v>
      </c>
      <c r="C88" s="91">
        <v>47388.419000000002</v>
      </c>
      <c r="D88" s="90" t="s">
        <v>160</v>
      </c>
      <c r="E88">
        <f t="shared" si="20"/>
        <v>-1908.4991937764394</v>
      </c>
      <c r="F88">
        <f t="shared" si="19"/>
        <v>-1908.5</v>
      </c>
      <c r="G88">
        <f t="shared" si="21"/>
        <v>7.9285000538220629E-4</v>
      </c>
      <c r="N88">
        <f t="shared" si="18"/>
        <v>7.9285000538220629E-4</v>
      </c>
      <c r="P88" s="7">
        <f t="shared" si="22"/>
        <v>-2.8939122021732705E-3</v>
      </c>
      <c r="Q88" s="93">
        <f t="shared" si="26"/>
        <v>32369.919000000002</v>
      </c>
      <c r="R88">
        <f t="shared" si="23"/>
        <v>1.3592215575059332E-5</v>
      </c>
      <c r="S88">
        <v>1</v>
      </c>
      <c r="T88">
        <f t="shared" si="24"/>
        <v>1.3592215575059332E-5</v>
      </c>
      <c r="U88" s="7">
        <f t="shared" si="25"/>
        <v>3.6867622075554768E-3</v>
      </c>
      <c r="AE88" t="s">
        <v>170</v>
      </c>
    </row>
    <row r="89" spans="1:42" x14ac:dyDescent="0.2">
      <c r="A89" s="79" t="s">
        <v>167</v>
      </c>
      <c r="B89" s="84" t="s">
        <v>62</v>
      </c>
      <c r="C89" s="85">
        <v>47452.338000000003</v>
      </c>
      <c r="D89" s="86" t="s">
        <v>149</v>
      </c>
      <c r="E89">
        <f t="shared" si="20"/>
        <v>-1843.5020272782831</v>
      </c>
      <c r="F89">
        <f t="shared" si="19"/>
        <v>-1843.5</v>
      </c>
      <c r="G89">
        <f t="shared" si="21"/>
        <v>-1.9936499957111664E-3</v>
      </c>
      <c r="N89">
        <f t="shared" si="18"/>
        <v>-1.9936499957111664E-3</v>
      </c>
      <c r="P89" s="7">
        <f t="shared" si="22"/>
        <v>-2.7461383723029736E-3</v>
      </c>
      <c r="Q89" s="93">
        <f t="shared" si="26"/>
        <v>32433.838000000003</v>
      </c>
      <c r="R89">
        <f t="shared" si="23"/>
        <v>5.6623875690577337E-7</v>
      </c>
      <c r="S89">
        <v>1</v>
      </c>
      <c r="T89">
        <f t="shared" si="24"/>
        <v>5.6623875690577337E-7</v>
      </c>
      <c r="U89" s="7">
        <f t="shared" si="25"/>
        <v>7.5248837659180716E-4</v>
      </c>
    </row>
    <row r="90" spans="1:42" x14ac:dyDescent="0.2">
      <c r="A90" s="79" t="s">
        <v>167</v>
      </c>
      <c r="B90" s="84" t="s">
        <v>62</v>
      </c>
      <c r="C90" s="85">
        <v>47456.281999999999</v>
      </c>
      <c r="D90" s="86" t="s">
        <v>149</v>
      </c>
      <c r="E90">
        <f t="shared" si="20"/>
        <v>-1839.4915010706068</v>
      </c>
      <c r="F90">
        <f t="shared" si="19"/>
        <v>-1839.5</v>
      </c>
      <c r="G90">
        <f t="shared" si="21"/>
        <v>8.357949998753611E-3</v>
      </c>
      <c r="N90">
        <f t="shared" si="18"/>
        <v>8.357949998753611E-3</v>
      </c>
      <c r="P90" s="7">
        <f t="shared" si="22"/>
        <v>-2.737200218044771E-3</v>
      </c>
      <c r="Q90" s="93">
        <f t="shared" si="26"/>
        <v>32437.781999999999</v>
      </c>
      <c r="R90">
        <f t="shared" si="23"/>
        <v>1.231023583333212E-4</v>
      </c>
      <c r="S90">
        <v>1</v>
      </c>
      <c r="T90">
        <f t="shared" si="24"/>
        <v>1.231023583333212E-4</v>
      </c>
      <c r="U90" s="7">
        <f t="shared" si="25"/>
        <v>1.1095150216798383E-2</v>
      </c>
    </row>
    <row r="91" spans="1:42" x14ac:dyDescent="0.2">
      <c r="A91" t="s">
        <v>47</v>
      </c>
      <c r="C91" s="23">
        <v>47770.470699999998</v>
      </c>
      <c r="D91" s="23"/>
      <c r="E91">
        <f t="shared" si="20"/>
        <v>-1520.0031604248097</v>
      </c>
      <c r="F91">
        <f t="shared" si="19"/>
        <v>-1520</v>
      </c>
      <c r="G91">
        <f t="shared" si="21"/>
        <v>-3.1079999971552752E-3</v>
      </c>
      <c r="N91">
        <f t="shared" si="18"/>
        <v>-3.1079999971552752E-3</v>
      </c>
      <c r="P91" s="7">
        <f t="shared" si="22"/>
        <v>-2.0815426801993444E-3</v>
      </c>
      <c r="Q91" s="93">
        <f t="shared" si="26"/>
        <v>32751.970699999998</v>
      </c>
      <c r="R91">
        <f t="shared" si="23"/>
        <v>1.0536146235323682E-6</v>
      </c>
      <c r="S91">
        <v>0.1</v>
      </c>
      <c r="T91">
        <f t="shared" si="24"/>
        <v>1.0536146235323682E-7</v>
      </c>
      <c r="U91" s="7">
        <f t="shared" si="25"/>
        <v>-1.0264573169559308E-3</v>
      </c>
      <c r="Y91" s="7"/>
      <c r="Z91" s="7"/>
      <c r="AA91" s="7"/>
      <c r="AB91" s="7"/>
      <c r="AC91" s="7"/>
      <c r="AJ91" t="s">
        <v>46</v>
      </c>
      <c r="AP91" t="s">
        <v>41</v>
      </c>
    </row>
    <row r="92" spans="1:42" x14ac:dyDescent="0.2">
      <c r="A92" t="s">
        <v>47</v>
      </c>
      <c r="C92" s="23">
        <v>47770.477500000001</v>
      </c>
      <c r="D92" s="23"/>
      <c r="E92">
        <f t="shared" si="20"/>
        <v>-1519.9962457244487</v>
      </c>
      <c r="F92">
        <f t="shared" si="19"/>
        <v>-1520</v>
      </c>
      <c r="G92">
        <f t="shared" si="21"/>
        <v>3.6920000056852587E-3</v>
      </c>
      <c r="N92">
        <f t="shared" si="18"/>
        <v>3.6920000056852587E-3</v>
      </c>
      <c r="P92" s="7">
        <f t="shared" si="22"/>
        <v>-2.0815426801993444E-3</v>
      </c>
      <c r="Q92" s="93">
        <f t="shared" si="26"/>
        <v>32751.977500000001</v>
      </c>
      <c r="R92">
        <f t="shared" si="23"/>
        <v>3.3333795145731594E-5</v>
      </c>
      <c r="S92">
        <v>0.1</v>
      </c>
      <c r="T92">
        <f t="shared" si="24"/>
        <v>3.3333795145731594E-6</v>
      </c>
      <c r="U92" s="7">
        <f t="shared" si="25"/>
        <v>5.773542685884603E-3</v>
      </c>
      <c r="Y92" s="7"/>
      <c r="Z92" s="7"/>
      <c r="AA92" s="7"/>
      <c r="AB92" s="7"/>
      <c r="AC92" s="7"/>
      <c r="AJ92" t="s">
        <v>48</v>
      </c>
      <c r="AP92" t="s">
        <v>41</v>
      </c>
    </row>
    <row r="93" spans="1:42" x14ac:dyDescent="0.2">
      <c r="A93" t="s">
        <v>49</v>
      </c>
      <c r="C93" s="23">
        <v>47778.353999999999</v>
      </c>
      <c r="D93" s="23"/>
      <c r="E93">
        <f t="shared" si="20"/>
        <v>-1511.9868872876361</v>
      </c>
      <c r="F93">
        <f t="shared" si="19"/>
        <v>-1512</v>
      </c>
      <c r="G93">
        <f t="shared" si="21"/>
        <v>1.2895200001366902E-2</v>
      </c>
      <c r="M93">
        <f t="shared" ref="M93:M98" si="27">G93</f>
        <v>1.2895200001366902E-2</v>
      </c>
      <c r="P93" s="7">
        <f t="shared" si="22"/>
        <v>-2.0666028513022881E-3</v>
      </c>
      <c r="Q93" s="93">
        <f t="shared" si="26"/>
        <v>32759.853999999999</v>
      </c>
      <c r="R93">
        <f t="shared" si="23"/>
        <v>2.2385554460213991E-4</v>
      </c>
      <c r="S93">
        <v>0.1</v>
      </c>
      <c r="T93">
        <f t="shared" si="24"/>
        <v>2.2385554460213992E-5</v>
      </c>
      <c r="U93" s="7">
        <f t="shared" si="25"/>
        <v>1.496180285266919E-2</v>
      </c>
      <c r="Y93" s="7"/>
      <c r="Z93" s="7"/>
      <c r="AA93" s="7"/>
      <c r="AB93" s="7"/>
      <c r="AC93" s="7"/>
      <c r="AJ93" t="s">
        <v>42</v>
      </c>
      <c r="AK93">
        <v>7</v>
      </c>
      <c r="AM93" t="s">
        <v>45</v>
      </c>
      <c r="AP93" t="s">
        <v>43</v>
      </c>
    </row>
    <row r="94" spans="1:42" x14ac:dyDescent="0.2">
      <c r="A94" t="s">
        <v>50</v>
      </c>
      <c r="B94" s="11" t="s">
        <v>62</v>
      </c>
      <c r="C94" s="23">
        <v>47805.411</v>
      </c>
      <c r="D94" s="23"/>
      <c r="E94">
        <f t="shared" si="20"/>
        <v>-1484.4734979364164</v>
      </c>
      <c r="F94">
        <f t="shared" si="19"/>
        <v>-1484.5</v>
      </c>
      <c r="G94">
        <f t="shared" si="21"/>
        <v>2.6062450000608806E-2</v>
      </c>
      <c r="M94">
        <f t="shared" si="27"/>
        <v>2.6062450000608806E-2</v>
      </c>
      <c r="P94" s="7">
        <f t="shared" si="22"/>
        <v>-2.0157976384372412E-3</v>
      </c>
      <c r="Q94" s="93">
        <f t="shared" si="26"/>
        <v>32786.911</v>
      </c>
      <c r="R94">
        <f t="shared" si="23"/>
        <v>7.8838799047959481E-4</v>
      </c>
      <c r="S94">
        <v>0.1</v>
      </c>
      <c r="T94">
        <f t="shared" si="24"/>
        <v>7.8838799047959492E-5</v>
      </c>
      <c r="U94" s="7">
        <f t="shared" si="25"/>
        <v>2.8078247639046046E-2</v>
      </c>
      <c r="Y94" s="7"/>
      <c r="Z94" s="7"/>
      <c r="AA94" s="7"/>
      <c r="AB94" s="7"/>
      <c r="AC94" s="7"/>
      <c r="AJ94" t="s">
        <v>42</v>
      </c>
      <c r="AK94">
        <v>8</v>
      </c>
      <c r="AM94" t="s">
        <v>45</v>
      </c>
      <c r="AP94" t="s">
        <v>43</v>
      </c>
    </row>
    <row r="95" spans="1:42" x14ac:dyDescent="0.2">
      <c r="A95" t="s">
        <v>50</v>
      </c>
      <c r="C95" s="23">
        <v>47838.330999999998</v>
      </c>
      <c r="D95" s="23"/>
      <c r="E95">
        <f t="shared" si="20"/>
        <v>-1450.9982132617636</v>
      </c>
      <c r="F95">
        <f t="shared" si="19"/>
        <v>-1451</v>
      </c>
      <c r="G95">
        <f t="shared" si="21"/>
        <v>1.757099998940248E-3</v>
      </c>
      <c r="M95">
        <f t="shared" si="27"/>
        <v>1.757099998940248E-3</v>
      </c>
      <c r="P95" s="7">
        <f t="shared" si="22"/>
        <v>-1.955059859249068E-3</v>
      </c>
      <c r="Q95" s="93">
        <f t="shared" si="26"/>
        <v>32819.830999999998</v>
      </c>
      <c r="R95">
        <f t="shared" si="23"/>
        <v>1.3780130812752124E-5</v>
      </c>
      <c r="S95">
        <v>0.1</v>
      </c>
      <c r="T95">
        <f t="shared" si="24"/>
        <v>1.3780130812752125E-6</v>
      </c>
      <c r="U95" s="7">
        <f t="shared" si="25"/>
        <v>3.7121598581893161E-3</v>
      </c>
      <c r="Y95" s="7"/>
      <c r="Z95" s="7"/>
      <c r="AA95" s="7"/>
      <c r="AB95" s="7"/>
      <c r="AC95" s="7"/>
      <c r="AJ95" t="s">
        <v>42</v>
      </c>
      <c r="AK95">
        <v>6</v>
      </c>
      <c r="AM95" t="s">
        <v>45</v>
      </c>
      <c r="AP95" t="s">
        <v>43</v>
      </c>
    </row>
    <row r="96" spans="1:42" x14ac:dyDescent="0.2">
      <c r="A96" t="s">
        <v>51</v>
      </c>
      <c r="C96" s="23">
        <v>48069.447999999997</v>
      </c>
      <c r="D96" s="23"/>
      <c r="E96">
        <f t="shared" si="20"/>
        <v>-1215.9828011064744</v>
      </c>
      <c r="F96">
        <f t="shared" si="19"/>
        <v>-1216</v>
      </c>
      <c r="G96">
        <f t="shared" si="21"/>
        <v>1.6913599996769335E-2</v>
      </c>
      <c r="M96">
        <f t="shared" si="27"/>
        <v>1.6913599996769335E-2</v>
      </c>
      <c r="P96" s="7">
        <f t="shared" si="22"/>
        <v>-1.5645657762101903E-3</v>
      </c>
      <c r="Q96" s="93">
        <f t="shared" si="26"/>
        <v>33050.947999999997</v>
      </c>
      <c r="R96">
        <f t="shared" si="23"/>
        <v>3.4144261033371202E-4</v>
      </c>
      <c r="S96">
        <v>0.1</v>
      </c>
      <c r="T96">
        <f t="shared" si="24"/>
        <v>3.4144261033371205E-5</v>
      </c>
      <c r="U96" s="7">
        <f t="shared" si="25"/>
        <v>1.8478165772979525E-2</v>
      </c>
      <c r="AJ96" t="s">
        <v>42</v>
      </c>
      <c r="AK96">
        <v>9</v>
      </c>
      <c r="AM96" t="s">
        <v>45</v>
      </c>
      <c r="AP96" t="s">
        <v>43</v>
      </c>
    </row>
    <row r="97" spans="1:42" x14ac:dyDescent="0.2">
      <c r="A97" t="s">
        <v>52</v>
      </c>
      <c r="C97" s="23">
        <v>48132.381000000001</v>
      </c>
      <c r="D97" s="23"/>
      <c r="E97">
        <f t="shared" si="20"/>
        <v>-1151.9882661602351</v>
      </c>
      <c r="F97">
        <f t="shared" si="19"/>
        <v>-1152</v>
      </c>
      <c r="G97">
        <f t="shared" si="21"/>
        <v>1.1539200007973704E-2</v>
      </c>
      <c r="M97">
        <f t="shared" si="27"/>
        <v>1.1539200007973704E-2</v>
      </c>
      <c r="P97" s="7">
        <f t="shared" si="22"/>
        <v>-1.4690080970122098E-3</v>
      </c>
      <c r="Q97" s="93">
        <f t="shared" si="26"/>
        <v>33113.881000000001</v>
      </c>
      <c r="R97">
        <f t="shared" si="23"/>
        <v>1.6921347810262122E-4</v>
      </c>
      <c r="S97">
        <v>0.1</v>
      </c>
      <c r="T97">
        <f t="shared" si="24"/>
        <v>1.6921347810262124E-5</v>
      </c>
      <c r="U97" s="7">
        <f t="shared" si="25"/>
        <v>1.3008208104985914E-2</v>
      </c>
      <c r="AJ97" t="s">
        <v>42</v>
      </c>
      <c r="AK97">
        <v>6</v>
      </c>
      <c r="AM97" t="s">
        <v>45</v>
      </c>
      <c r="AP97" t="s">
        <v>43</v>
      </c>
    </row>
    <row r="98" spans="1:42" x14ac:dyDescent="0.2">
      <c r="A98" t="s">
        <v>52</v>
      </c>
      <c r="B98" s="11" t="s">
        <v>62</v>
      </c>
      <c r="C98" s="23">
        <v>48163.364000000001</v>
      </c>
      <c r="D98" s="23"/>
      <c r="E98">
        <f t="shared" si="20"/>
        <v>-1120.4826542199303</v>
      </c>
      <c r="F98">
        <f t="shared" si="19"/>
        <v>-1120.5</v>
      </c>
      <c r="G98">
        <f t="shared" si="21"/>
        <v>1.705805000528926E-2</v>
      </c>
      <c r="M98">
        <f t="shared" si="27"/>
        <v>1.705805000528926E-2</v>
      </c>
      <c r="P98" s="7">
        <f t="shared" si="22"/>
        <v>-1.4236719739814368E-3</v>
      </c>
      <c r="Q98" s="93">
        <f t="shared" si="26"/>
        <v>33144.864000000001</v>
      </c>
      <c r="R98">
        <f t="shared" si="23"/>
        <v>3.4157404731905761E-4</v>
      </c>
      <c r="S98">
        <v>0.1</v>
      </c>
      <c r="T98">
        <f t="shared" si="24"/>
        <v>3.4157404731905764E-5</v>
      </c>
      <c r="U98" s="7">
        <f t="shared" si="25"/>
        <v>1.8481721979270699E-2</v>
      </c>
      <c r="AJ98" t="s">
        <v>42</v>
      </c>
      <c r="AK98">
        <v>9</v>
      </c>
      <c r="AM98" t="s">
        <v>45</v>
      </c>
      <c r="AP98" t="s">
        <v>43</v>
      </c>
    </row>
    <row r="99" spans="1:42" x14ac:dyDescent="0.2">
      <c r="A99" t="s">
        <v>53</v>
      </c>
      <c r="C99" s="23">
        <v>49133.482100000001</v>
      </c>
      <c r="D99" s="23"/>
      <c r="E99">
        <f t="shared" si="20"/>
        <v>-134.00089341995681</v>
      </c>
      <c r="F99">
        <f t="shared" ref="F99:F130" si="28">ROUND(2*E99,0)/2</f>
        <v>-134</v>
      </c>
      <c r="G99">
        <f t="shared" si="21"/>
        <v>-8.7859999621286988E-4</v>
      </c>
      <c r="N99">
        <f>G99</f>
        <v>-8.7859999621286988E-4</v>
      </c>
      <c r="P99" s="7">
        <f t="shared" si="22"/>
        <v>-5.7010018031900369E-4</v>
      </c>
      <c r="Q99" s="93">
        <f t="shared" si="26"/>
        <v>34114.982100000001</v>
      </c>
      <c r="R99">
        <f t="shared" si="23"/>
        <v>9.5172136406549335E-8</v>
      </c>
      <c r="S99">
        <v>0.1</v>
      </c>
      <c r="T99">
        <f t="shared" si="24"/>
        <v>9.5172136406549349E-9</v>
      </c>
      <c r="U99" s="7">
        <f t="shared" si="25"/>
        <v>-3.084998158938662E-4</v>
      </c>
      <c r="AJ99" t="s">
        <v>44</v>
      </c>
      <c r="AP99" t="s">
        <v>41</v>
      </c>
    </row>
    <row r="100" spans="1:42" x14ac:dyDescent="0.2">
      <c r="A100" t="s">
        <v>153</v>
      </c>
      <c r="C100" s="23">
        <v>49265.258800000003</v>
      </c>
      <c r="D100" s="23"/>
      <c r="E100">
        <f t="shared" si="20"/>
        <v>-1.4236147732337803E-3</v>
      </c>
      <c r="F100">
        <f t="shared" si="28"/>
        <v>0</v>
      </c>
      <c r="G100">
        <f t="shared" si="21"/>
        <v>-1.3999999937368557E-3</v>
      </c>
      <c r="N100">
        <f>G100</f>
        <v>-1.3999999937368557E-3</v>
      </c>
      <c r="P100" s="7">
        <f t="shared" si="22"/>
        <v>-5.3881522823287292E-4</v>
      </c>
      <c r="Q100" s="93">
        <f t="shared" si="26"/>
        <v>34246.758800000003</v>
      </c>
      <c r="R100">
        <f t="shared" si="23"/>
        <v>7.4163920033614981E-7</v>
      </c>
      <c r="S100">
        <v>1</v>
      </c>
      <c r="T100">
        <f t="shared" si="24"/>
        <v>7.4163920033614981E-7</v>
      </c>
      <c r="U100" s="7">
        <f t="shared" si="25"/>
        <v>-8.6118476550398277E-4</v>
      </c>
      <c r="AJ100" t="s">
        <v>44</v>
      </c>
      <c r="AP100" t="s">
        <v>41</v>
      </c>
    </row>
    <row r="101" spans="1:42" x14ac:dyDescent="0.2">
      <c r="A101" t="s">
        <v>153</v>
      </c>
      <c r="B101" s="11" t="s">
        <v>62</v>
      </c>
      <c r="C101" s="23">
        <v>49295.253299999997</v>
      </c>
      <c r="D101" s="23"/>
      <c r="E101">
        <f t="shared" si="20"/>
        <v>30.499014604355271</v>
      </c>
      <c r="F101">
        <f t="shared" si="28"/>
        <v>30.5</v>
      </c>
      <c r="G101">
        <f t="shared" si="21"/>
        <v>-9.6905000100377947E-4</v>
      </c>
      <c r="N101">
        <f>G101</f>
        <v>-9.6905000100377947E-4</v>
      </c>
      <c r="P101" s="7">
        <f t="shared" si="22"/>
        <v>-5.3452332669281252E-4</v>
      </c>
      <c r="Q101" s="93">
        <f t="shared" si="26"/>
        <v>34276.753299999997</v>
      </c>
      <c r="R101">
        <f t="shared" si="23"/>
        <v>1.8881343068774915E-7</v>
      </c>
      <c r="S101">
        <v>1</v>
      </c>
      <c r="T101">
        <f t="shared" si="24"/>
        <v>1.8881343068774915E-7</v>
      </c>
      <c r="U101" s="7">
        <f t="shared" si="25"/>
        <v>-4.3452667431096695E-4</v>
      </c>
      <c r="AJ101" t="s">
        <v>44</v>
      </c>
      <c r="AP101" t="s">
        <v>41</v>
      </c>
    </row>
    <row r="102" spans="1:42" x14ac:dyDescent="0.2">
      <c r="A102" t="s">
        <v>55</v>
      </c>
      <c r="C102" s="23">
        <v>49546.482000000004</v>
      </c>
      <c r="D102" s="23">
        <v>6.0000000000000001E-3</v>
      </c>
      <c r="E102">
        <f t="shared" si="20"/>
        <v>285.96536487603379</v>
      </c>
      <c r="F102">
        <f t="shared" si="28"/>
        <v>286</v>
      </c>
      <c r="G102">
        <f t="shared" si="21"/>
        <v>-3.4060599995427765E-2</v>
      </c>
      <c r="M102">
        <f>G102</f>
        <v>-3.4060599995427765E-2</v>
      </c>
      <c r="P102" s="7">
        <f t="shared" si="22"/>
        <v>-5.3977134935329811E-4</v>
      </c>
      <c r="Q102" s="93">
        <f t="shared" si="26"/>
        <v>34527.982000000004</v>
      </c>
      <c r="R102">
        <f t="shared" si="23"/>
        <v>1.1236459531194867E-3</v>
      </c>
      <c r="S102">
        <v>0.1</v>
      </c>
      <c r="T102">
        <f t="shared" si="24"/>
        <v>1.1236459531194867E-4</v>
      </c>
      <c r="U102" s="7">
        <f t="shared" si="25"/>
        <v>-3.3520828646074467E-2</v>
      </c>
      <c r="AJ102" t="s">
        <v>42</v>
      </c>
      <c r="AK102">
        <v>12</v>
      </c>
      <c r="AM102" t="s">
        <v>54</v>
      </c>
      <c r="AP102" t="s">
        <v>43</v>
      </c>
    </row>
    <row r="103" spans="1:42" x14ac:dyDescent="0.2">
      <c r="A103" t="s">
        <v>55</v>
      </c>
      <c r="C103" s="23">
        <v>49547.462</v>
      </c>
      <c r="D103" s="23">
        <v>2E-3</v>
      </c>
      <c r="E103">
        <f t="shared" si="20"/>
        <v>286.96189522175143</v>
      </c>
      <c r="F103">
        <f t="shared" si="28"/>
        <v>287</v>
      </c>
      <c r="G103">
        <f t="shared" si="21"/>
        <v>-3.7472699994395953E-2</v>
      </c>
      <c r="M103">
        <f>G103</f>
        <v>-3.7472699994395953E-2</v>
      </c>
      <c r="P103" s="7">
        <f t="shared" si="22"/>
        <v>-5.3993651456369968E-4</v>
      </c>
      <c r="Q103" s="93">
        <f t="shared" si="26"/>
        <v>34528.962</v>
      </c>
      <c r="R103">
        <f t="shared" si="23"/>
        <v>1.3640290182572309E-3</v>
      </c>
      <c r="S103">
        <v>0.6</v>
      </c>
      <c r="T103">
        <f t="shared" si="24"/>
        <v>8.1841741095433848E-4</v>
      </c>
      <c r="U103" s="7">
        <f t="shared" si="25"/>
        <v>-3.6932763479832251E-2</v>
      </c>
      <c r="AJ103" t="s">
        <v>42</v>
      </c>
      <c r="AK103">
        <v>12</v>
      </c>
      <c r="AM103" t="s">
        <v>54</v>
      </c>
      <c r="AP103" t="s">
        <v>43</v>
      </c>
    </row>
    <row r="104" spans="1:42" x14ac:dyDescent="0.2">
      <c r="A104" s="106" t="s">
        <v>209</v>
      </c>
      <c r="B104" s="41"/>
      <c r="C104" s="40">
        <v>50251.654999999999</v>
      </c>
      <c r="D104" s="40"/>
      <c r="E104" s="20">
        <f t="shared" si="20"/>
        <v>1003.0330112879451</v>
      </c>
      <c r="F104" s="36">
        <f t="shared" si="28"/>
        <v>1003</v>
      </c>
      <c r="G104" s="35">
        <f t="shared" si="21"/>
        <v>3.2463700001244433E-2</v>
      </c>
      <c r="H104" s="15"/>
      <c r="N104">
        <f>G104</f>
        <v>3.2463700001244433E-2</v>
      </c>
      <c r="O104">
        <f ca="1">+C$11+C$12*F104</f>
        <v>-2.5947560956435311E-2</v>
      </c>
      <c r="P104" s="7">
        <f t="shared" si="22"/>
        <v>-9.4765456234347336E-4</v>
      </c>
      <c r="Q104" s="93">
        <f t="shared" si="26"/>
        <v>35233.154999999999</v>
      </c>
      <c r="R104">
        <f t="shared" si="23"/>
        <v>1.1163186137737866E-3</v>
      </c>
      <c r="S104">
        <v>1</v>
      </c>
      <c r="T104">
        <f t="shared" si="24"/>
        <v>1.1163186137737866E-3</v>
      </c>
      <c r="U104" s="7">
        <f t="shared" si="25"/>
        <v>3.341135456358791E-2</v>
      </c>
      <c r="Y104" s="7"/>
      <c r="Z104" s="7"/>
      <c r="AA104" s="7"/>
      <c r="AB104" s="7"/>
      <c r="AC104" s="7"/>
    </row>
    <row r="105" spans="1:42" x14ac:dyDescent="0.2">
      <c r="A105" t="s">
        <v>56</v>
      </c>
      <c r="C105" s="23">
        <v>50678.392999999996</v>
      </c>
      <c r="D105" s="23">
        <v>5.0000000000000001E-3</v>
      </c>
      <c r="E105">
        <f t="shared" si="20"/>
        <v>1436.9690997294008</v>
      </c>
      <c r="F105">
        <f t="shared" si="28"/>
        <v>1437</v>
      </c>
      <c r="G105">
        <f t="shared" si="21"/>
        <v>-3.0387699996936135E-2</v>
      </c>
      <c r="M105">
        <f>G105</f>
        <v>-3.0387699996936135E-2</v>
      </c>
      <c r="P105" s="7">
        <f t="shared" si="22"/>
        <v>-1.4762035511015617E-3</v>
      </c>
      <c r="Q105" s="93">
        <f t="shared" si="26"/>
        <v>35659.892999999996</v>
      </c>
      <c r="R105">
        <f t="shared" si="23"/>
        <v>8.3587462673750512E-4</v>
      </c>
      <c r="S105">
        <v>0.1</v>
      </c>
      <c r="T105">
        <f t="shared" si="24"/>
        <v>8.358746267375052E-5</v>
      </c>
      <c r="U105" s="7">
        <f t="shared" si="25"/>
        <v>-2.8911496445834572E-2</v>
      </c>
      <c r="AJ105" t="s">
        <v>42</v>
      </c>
      <c r="AK105">
        <v>10</v>
      </c>
      <c r="AM105" t="s">
        <v>45</v>
      </c>
      <c r="AP105" t="s">
        <v>43</v>
      </c>
    </row>
    <row r="106" spans="1:42" x14ac:dyDescent="0.2">
      <c r="A106" t="s">
        <v>36</v>
      </c>
      <c r="B106" s="11" t="s">
        <v>62</v>
      </c>
      <c r="C106" s="23">
        <v>51479.400999999998</v>
      </c>
      <c r="D106" s="23">
        <v>5.0000000000000001E-3</v>
      </c>
      <c r="E106">
        <f t="shared" si="20"/>
        <v>2251.4882621436132</v>
      </c>
      <c r="F106" s="36">
        <f t="shared" si="28"/>
        <v>2251.5</v>
      </c>
      <c r="G106" s="35">
        <f t="shared" si="21"/>
        <v>-1.1543150001671165E-2</v>
      </c>
      <c r="K106">
        <f>+G106</f>
        <v>-1.1543150001671165E-2</v>
      </c>
      <c r="O106">
        <f t="shared" ref="O106:O137" ca="1" si="29">+C$11+C$12*F106</f>
        <v>-2.9082937427579891E-2</v>
      </c>
      <c r="P106" s="7">
        <f t="shared" si="22"/>
        <v>-3.0415172002177084E-3</v>
      </c>
      <c r="Q106" s="93">
        <f t="shared" si="26"/>
        <v>36460.900999999998</v>
      </c>
      <c r="R106">
        <f t="shared" si="23"/>
        <v>7.227776029074937E-5</v>
      </c>
      <c r="S106">
        <v>0.1</v>
      </c>
      <c r="T106">
        <f t="shared" si="24"/>
        <v>7.2277760290749377E-6</v>
      </c>
      <c r="U106" s="7">
        <f t="shared" si="25"/>
        <v>-8.5016328014534577E-3</v>
      </c>
    </row>
    <row r="107" spans="1:42" x14ac:dyDescent="0.2">
      <c r="A107" s="4" t="s">
        <v>24</v>
      </c>
      <c r="B107" s="18" t="s">
        <v>62</v>
      </c>
      <c r="C107" s="23">
        <v>51749.84691</v>
      </c>
      <c r="D107" s="23">
        <v>2.0000000000000001E-4</v>
      </c>
      <c r="E107">
        <f t="shared" si="20"/>
        <v>2526.4959725429485</v>
      </c>
      <c r="F107" s="36">
        <f t="shared" si="28"/>
        <v>2526.5</v>
      </c>
      <c r="G107" s="35">
        <f t="shared" si="21"/>
        <v>-3.9606499994988553E-3</v>
      </c>
      <c r="L107">
        <f>G107</f>
        <v>-3.9606499994988553E-3</v>
      </c>
      <c r="O107">
        <f t="shared" ca="1" si="29"/>
        <v>-2.9773548985100727E-2</v>
      </c>
      <c r="P107" s="7">
        <f t="shared" si="22"/>
        <v>-3.7389483127681106E-3</v>
      </c>
      <c r="Q107" s="93">
        <f t="shared" si="26"/>
        <v>36731.34691</v>
      </c>
      <c r="R107">
        <f t="shared" si="23"/>
        <v>4.9151637899257256E-8</v>
      </c>
      <c r="S107">
        <v>1</v>
      </c>
      <c r="T107">
        <f t="shared" si="24"/>
        <v>4.9151637899257256E-8</v>
      </c>
      <c r="U107" s="7">
        <f t="shared" si="25"/>
        <v>-2.2170168673074468E-4</v>
      </c>
    </row>
    <row r="108" spans="1:42" x14ac:dyDescent="0.2">
      <c r="A108" s="16" t="s">
        <v>65</v>
      </c>
      <c r="B108" s="11" t="s">
        <v>62</v>
      </c>
      <c r="C108" s="23">
        <v>52192.3848</v>
      </c>
      <c r="D108" s="23">
        <v>8.9999999999999998E-4</v>
      </c>
      <c r="E108">
        <f t="shared" si="20"/>
        <v>2976.4984587844738</v>
      </c>
      <c r="F108" s="36">
        <f t="shared" si="28"/>
        <v>2976.5</v>
      </c>
      <c r="G108" s="35">
        <f t="shared" si="21"/>
        <v>-1.5156499939621426E-3</v>
      </c>
      <c r="H108" s="15"/>
      <c r="K108">
        <f t="shared" ref="K108:K114" si="30">G108</f>
        <v>-1.5156499939621426E-3</v>
      </c>
      <c r="O108">
        <f t="shared" ca="1" si="29"/>
        <v>-3.0903640624680269E-2</v>
      </c>
      <c r="P108" s="7">
        <f t="shared" si="22"/>
        <v>-5.0641520805530865E-3</v>
      </c>
      <c r="Q108" s="93">
        <f t="shared" si="26"/>
        <v>37173.8848</v>
      </c>
      <c r="R108">
        <f t="shared" si="23"/>
        <v>1.2591867058540282E-5</v>
      </c>
      <c r="S108">
        <v>1</v>
      </c>
      <c r="T108">
        <f t="shared" si="24"/>
        <v>1.2591867058540282E-5</v>
      </c>
      <c r="U108" s="7">
        <f t="shared" si="25"/>
        <v>3.5485020865909439E-3</v>
      </c>
    </row>
    <row r="109" spans="1:42" x14ac:dyDescent="0.2">
      <c r="A109" s="16" t="s">
        <v>65</v>
      </c>
      <c r="B109" s="11" t="s">
        <v>62</v>
      </c>
      <c r="C109" s="23">
        <v>52195.331700000002</v>
      </c>
      <c r="D109" s="23">
        <v>2.0999999999999999E-3</v>
      </c>
      <c r="E109">
        <f t="shared" si="20"/>
        <v>2979.4950662087699</v>
      </c>
      <c r="F109" s="36">
        <f t="shared" si="28"/>
        <v>2979.5</v>
      </c>
      <c r="G109" s="35">
        <f t="shared" si="21"/>
        <v>-4.851949997828342E-3</v>
      </c>
      <c r="H109" s="15"/>
      <c r="K109">
        <f t="shared" si="30"/>
        <v>-4.851949997828342E-3</v>
      </c>
      <c r="O109">
        <f t="shared" ca="1" si="29"/>
        <v>-3.0911174568944134E-2</v>
      </c>
      <c r="P109" s="7">
        <f t="shared" si="22"/>
        <v>-5.0737530311330001E-3</v>
      </c>
      <c r="Q109" s="93">
        <f t="shared" si="26"/>
        <v>37176.831700000002</v>
      </c>
      <c r="R109">
        <f t="shared" si="23"/>
        <v>4.9196585583147268E-8</v>
      </c>
      <c r="S109">
        <v>0.6</v>
      </c>
      <c r="T109">
        <f t="shared" si="24"/>
        <v>2.9517951349888361E-8</v>
      </c>
      <c r="U109" s="7">
        <f t="shared" si="25"/>
        <v>2.2180303330465809E-4</v>
      </c>
    </row>
    <row r="110" spans="1:42" x14ac:dyDescent="0.2">
      <c r="A110" s="16" t="s">
        <v>66</v>
      </c>
      <c r="B110" s="11" t="s">
        <v>62</v>
      </c>
      <c r="C110" s="23">
        <v>52548.373899999999</v>
      </c>
      <c r="D110" s="23">
        <v>2.5000000000000001E-3</v>
      </c>
      <c r="E110">
        <f t="shared" si="20"/>
        <v>3338.4922760254849</v>
      </c>
      <c r="F110" s="36">
        <f t="shared" si="28"/>
        <v>3338.5</v>
      </c>
      <c r="G110" s="35">
        <f t="shared" si="21"/>
        <v>-7.5958500019623898E-3</v>
      </c>
      <c r="H110" s="15"/>
      <c r="K110">
        <f t="shared" si="30"/>
        <v>-7.5958500019623898E-3</v>
      </c>
      <c r="O110">
        <f t="shared" ca="1" si="29"/>
        <v>-3.181273656585315E-2</v>
      </c>
      <c r="P110" s="7">
        <f t="shared" si="22"/>
        <v>-6.295942325024618E-3</v>
      </c>
      <c r="Q110" s="93">
        <f t="shared" si="26"/>
        <v>37529.873899999999</v>
      </c>
      <c r="R110">
        <f t="shared" si="23"/>
        <v>1.6897599685617545E-6</v>
      </c>
      <c r="S110">
        <v>0.6</v>
      </c>
      <c r="T110">
        <f t="shared" si="24"/>
        <v>1.0138559811370527E-6</v>
      </c>
      <c r="U110" s="7">
        <f t="shared" si="25"/>
        <v>-1.2999076769377718E-3</v>
      </c>
    </row>
    <row r="111" spans="1:42" x14ac:dyDescent="0.2">
      <c r="A111" s="34" t="s">
        <v>75</v>
      </c>
      <c r="B111" s="17" t="s">
        <v>62</v>
      </c>
      <c r="C111" s="32">
        <v>52625.082000000002</v>
      </c>
      <c r="D111" s="32">
        <v>3.0000000000000001E-3</v>
      </c>
      <c r="E111">
        <f t="shared" si="20"/>
        <v>3416.4942652220825</v>
      </c>
      <c r="F111" s="36">
        <f t="shared" si="28"/>
        <v>3416.5</v>
      </c>
      <c r="G111" s="35">
        <f t="shared" si="21"/>
        <v>-5.6396499930997379E-3</v>
      </c>
      <c r="H111" s="15"/>
      <c r="K111">
        <f t="shared" si="30"/>
        <v>-5.6396499930997379E-3</v>
      </c>
      <c r="O111">
        <f t="shared" ca="1" si="29"/>
        <v>-3.2008619116713599E-2</v>
      </c>
      <c r="P111" s="7">
        <f t="shared" si="22"/>
        <v>-6.5807066873445211E-3</v>
      </c>
      <c r="Q111" s="93">
        <f t="shared" si="26"/>
        <v>37606.582000000002</v>
      </c>
      <c r="R111">
        <f t="shared" si="23"/>
        <v>8.8558770178291933E-7</v>
      </c>
      <c r="S111">
        <v>0.4</v>
      </c>
      <c r="T111">
        <f t="shared" si="24"/>
        <v>3.5423508071316778E-7</v>
      </c>
      <c r="U111" s="7">
        <f t="shared" si="25"/>
        <v>9.410566942447832E-4</v>
      </c>
    </row>
    <row r="112" spans="1:42" x14ac:dyDescent="0.2">
      <c r="A112" s="19" t="s">
        <v>67</v>
      </c>
      <c r="B112" s="11" t="s">
        <v>62</v>
      </c>
      <c r="C112" s="23">
        <v>52834.545100000003</v>
      </c>
      <c r="D112" s="23">
        <v>6.8999999999999999E-3</v>
      </c>
      <c r="E112">
        <f t="shared" si="20"/>
        <v>3629.4905258944914</v>
      </c>
      <c r="F112" s="36">
        <f t="shared" si="28"/>
        <v>3629.5</v>
      </c>
      <c r="G112" s="35">
        <f t="shared" si="21"/>
        <v>-9.3169499959913082E-3</v>
      </c>
      <c r="H112" s="15"/>
      <c r="K112">
        <f t="shared" si="30"/>
        <v>-9.3169499959913082E-3</v>
      </c>
      <c r="O112">
        <f t="shared" ca="1" si="29"/>
        <v>-3.2543529159447922E-2</v>
      </c>
      <c r="P112" s="7">
        <f t="shared" si="22"/>
        <v>-7.39328095141094E-3</v>
      </c>
      <c r="Q112" s="93">
        <f t="shared" si="26"/>
        <v>37816.045100000003</v>
      </c>
      <c r="R112">
        <f t="shared" si="23"/>
        <v>3.7005025930767471E-6</v>
      </c>
      <c r="S112">
        <v>0.1</v>
      </c>
      <c r="T112">
        <f t="shared" si="24"/>
        <v>3.7005025930767471E-7</v>
      </c>
      <c r="U112" s="7">
        <f t="shared" si="25"/>
        <v>-1.9236690445803683E-3</v>
      </c>
    </row>
    <row r="113" spans="1:29" x14ac:dyDescent="0.2">
      <c r="A113" s="20" t="s">
        <v>60</v>
      </c>
      <c r="B113" s="17" t="s">
        <v>61</v>
      </c>
      <c r="C113" s="32">
        <v>52838.472199999997</v>
      </c>
      <c r="D113" s="32">
        <v>2.3E-3</v>
      </c>
      <c r="E113">
        <f t="shared" si="20"/>
        <v>3633.48386703804</v>
      </c>
      <c r="F113" s="36">
        <f t="shared" si="28"/>
        <v>3633.5</v>
      </c>
      <c r="G113" s="35">
        <f t="shared" si="21"/>
        <v>-1.586535000387812E-2</v>
      </c>
      <c r="K113">
        <f t="shared" si="30"/>
        <v>-1.586535000387812E-2</v>
      </c>
      <c r="O113">
        <f t="shared" ca="1" si="29"/>
        <v>-3.2553574418466402E-2</v>
      </c>
      <c r="P113" s="7">
        <f t="shared" si="22"/>
        <v>-7.4090299752736285E-3</v>
      </c>
      <c r="Q113" s="93">
        <f t="shared" si="26"/>
        <v>37819.972199999997</v>
      </c>
      <c r="R113">
        <f t="shared" si="23"/>
        <v>7.1509348426177473E-5</v>
      </c>
      <c r="S113">
        <v>0.6</v>
      </c>
      <c r="T113">
        <f t="shared" si="24"/>
        <v>4.290560905570648E-5</v>
      </c>
      <c r="U113" s="7">
        <f t="shared" si="25"/>
        <v>-8.4563200286044918E-3</v>
      </c>
    </row>
    <row r="114" spans="1:29" x14ac:dyDescent="0.2">
      <c r="A114" s="20" t="s">
        <v>60</v>
      </c>
      <c r="B114" s="17" t="s">
        <v>61</v>
      </c>
      <c r="C114" s="32">
        <v>52845.3675</v>
      </c>
      <c r="D114" s="32">
        <v>1.9E-3</v>
      </c>
      <c r="E114">
        <f t="shared" si="20"/>
        <v>3640.4954748878963</v>
      </c>
      <c r="F114" s="36">
        <f t="shared" si="28"/>
        <v>3640.5</v>
      </c>
      <c r="G114" s="35">
        <f t="shared" si="21"/>
        <v>-4.4500499934656546E-3</v>
      </c>
      <c r="K114">
        <f t="shared" si="30"/>
        <v>-4.4500499934656546E-3</v>
      </c>
      <c r="O114">
        <f t="shared" ca="1" si="29"/>
        <v>-3.2571153621748755E-2</v>
      </c>
      <c r="P114" s="7">
        <f t="shared" si="22"/>
        <v>-7.43663418272663E-3</v>
      </c>
      <c r="Q114" s="93">
        <f t="shared" si="26"/>
        <v>37826.8675</v>
      </c>
      <c r="R114">
        <f t="shared" si="23"/>
        <v>8.9196851195436379E-6</v>
      </c>
      <c r="S114">
        <v>0.8</v>
      </c>
      <c r="T114">
        <f t="shared" si="24"/>
        <v>7.1357480956349103E-6</v>
      </c>
      <c r="U114" s="7">
        <f t="shared" si="25"/>
        <v>2.9865841892609754E-3</v>
      </c>
    </row>
    <row r="115" spans="1:29" x14ac:dyDescent="0.2">
      <c r="A115" s="20" t="s">
        <v>60</v>
      </c>
      <c r="B115" s="17" t="s">
        <v>62</v>
      </c>
      <c r="C115" s="33">
        <v>52859.370199999998</v>
      </c>
      <c r="D115" s="32">
        <v>2.3E-3</v>
      </c>
      <c r="E115">
        <f t="shared" si="20"/>
        <v>3654.7343682267083</v>
      </c>
      <c r="F115" s="36">
        <f t="shared" si="28"/>
        <v>3654.5</v>
      </c>
      <c r="G115" s="35"/>
      <c r="H115" s="15"/>
      <c r="O115">
        <f t="shared" ca="1" si="29"/>
        <v>-3.2606312028313447E-2</v>
      </c>
      <c r="P115" s="7">
        <f t="shared" si="22"/>
        <v>-7.4920083666434019E-3</v>
      </c>
      <c r="Q115" s="93">
        <f t="shared" si="26"/>
        <v>37840.870199999998</v>
      </c>
      <c r="U115" s="7"/>
    </row>
    <row r="116" spans="1:29" x14ac:dyDescent="0.2">
      <c r="A116" s="20" t="s">
        <v>60</v>
      </c>
      <c r="B116" s="17" t="s">
        <v>61</v>
      </c>
      <c r="C116" s="23">
        <v>52871.4231</v>
      </c>
      <c r="D116" s="32">
        <v>1.4E-3</v>
      </c>
      <c r="E116">
        <f t="shared" si="20"/>
        <v>3666.9905729246193</v>
      </c>
      <c r="F116" s="36">
        <f t="shared" si="28"/>
        <v>3667</v>
      </c>
      <c r="G116" s="35">
        <f t="shared" ref="G116:G147" si="31">+C116-(C$7+F116*C$8)</f>
        <v>-9.270700000342913E-3</v>
      </c>
      <c r="H116" s="15"/>
      <c r="K116">
        <f t="shared" ref="K116:K123" si="32">G116</f>
        <v>-9.270700000342913E-3</v>
      </c>
      <c r="O116">
        <f t="shared" ca="1" si="29"/>
        <v>-3.2637703462746213E-2</v>
      </c>
      <c r="P116" s="7">
        <f t="shared" si="22"/>
        <v>-7.5416363743405785E-3</v>
      </c>
      <c r="Q116" s="93">
        <f t="shared" si="26"/>
        <v>37852.9231</v>
      </c>
      <c r="R116">
        <f t="shared" ref="R116:R147" si="33">+(P116-G116)^2</f>
        <v>2.9896610227643407E-6</v>
      </c>
      <c r="S116">
        <v>0.8</v>
      </c>
      <c r="T116">
        <f t="shared" ref="T116:T147" si="34">S116*R116</f>
        <v>2.3917288182114728E-6</v>
      </c>
      <c r="U116" s="7">
        <f t="shared" ref="U116:U147" si="35">+G116-P116</f>
        <v>-1.7290636260023345E-3</v>
      </c>
    </row>
    <row r="117" spans="1:29" x14ac:dyDescent="0.2">
      <c r="A117" s="19" t="s">
        <v>67</v>
      </c>
      <c r="B117" s="15"/>
      <c r="C117" s="23">
        <v>52871.435299999997</v>
      </c>
      <c r="D117" s="23">
        <v>2.9999999999999997E-4</v>
      </c>
      <c r="E117">
        <f t="shared" ref="E117:E148" si="36">+(C117-C$7)/C$8</f>
        <v>3667.0029787105532</v>
      </c>
      <c r="F117" s="36">
        <f t="shared" si="28"/>
        <v>3667</v>
      </c>
      <c r="G117" s="35">
        <f t="shared" si="31"/>
        <v>2.9292999970493838E-3</v>
      </c>
      <c r="H117" s="15"/>
      <c r="K117">
        <f t="shared" si="32"/>
        <v>2.9292999970493838E-3</v>
      </c>
      <c r="O117">
        <f t="shared" ca="1" si="29"/>
        <v>-3.2637703462746213E-2</v>
      </c>
      <c r="P117" s="7">
        <f t="shared" ref="P117:P148" si="37">+D$11+D$12*F117+D$13*F117^2</f>
        <v>-7.5416363743405785E-3</v>
      </c>
      <c r="Q117" s="93">
        <f t="shared" si="26"/>
        <v>37852.935299999997</v>
      </c>
      <c r="R117">
        <f t="shared" si="33"/>
        <v>1.096405084936972E-4</v>
      </c>
      <c r="S117">
        <v>1</v>
      </c>
      <c r="T117">
        <f t="shared" si="34"/>
        <v>1.096405084936972E-4</v>
      </c>
      <c r="U117" s="7">
        <f t="shared" si="35"/>
        <v>1.0470936371389962E-2</v>
      </c>
    </row>
    <row r="118" spans="1:29" x14ac:dyDescent="0.2">
      <c r="A118" s="22" t="s">
        <v>69</v>
      </c>
      <c r="B118" s="17"/>
      <c r="C118" s="23">
        <v>53227.419699999999</v>
      </c>
      <c r="D118" s="23">
        <v>4.5999999999999999E-3</v>
      </c>
      <c r="E118">
        <f t="shared" si="36"/>
        <v>4028.9920166733777</v>
      </c>
      <c r="F118" s="36">
        <f t="shared" si="28"/>
        <v>4029</v>
      </c>
      <c r="G118" s="35">
        <f t="shared" si="31"/>
        <v>-7.8509000013582408E-3</v>
      </c>
      <c r="H118" s="15"/>
      <c r="K118">
        <f t="shared" si="32"/>
        <v>-7.8509000013582408E-3</v>
      </c>
      <c r="O118">
        <f t="shared" ca="1" si="29"/>
        <v>-3.3546799403919095E-2</v>
      </c>
      <c r="P118" s="7">
        <f t="shared" si="37"/>
        <v>-9.0553027256217271E-3</v>
      </c>
      <c r="Q118" s="93">
        <f t="shared" ref="Q118:Q149" si="38">C118-15018.5</f>
        <v>38208.919699999999</v>
      </c>
      <c r="R118">
        <f t="shared" si="33"/>
        <v>1.4505859222133074E-6</v>
      </c>
      <c r="S118">
        <v>0.1</v>
      </c>
      <c r="T118">
        <f t="shared" si="34"/>
        <v>1.4505859222133075E-7</v>
      </c>
      <c r="U118" s="7">
        <f t="shared" si="35"/>
        <v>1.2044027242634862E-3</v>
      </c>
    </row>
    <row r="119" spans="1:29" x14ac:dyDescent="0.2">
      <c r="A119" s="22" t="s">
        <v>69</v>
      </c>
      <c r="B119" s="11" t="s">
        <v>62</v>
      </c>
      <c r="C119" s="23">
        <v>53323.300999999999</v>
      </c>
      <c r="D119" s="23">
        <v>2.3999999999999998E-3</v>
      </c>
      <c r="E119">
        <f t="shared" si="36"/>
        <v>4126.4906136501704</v>
      </c>
      <c r="F119" s="36">
        <f t="shared" si="28"/>
        <v>4126.5</v>
      </c>
      <c r="G119" s="35">
        <f t="shared" si="31"/>
        <v>-9.2306499936967157E-3</v>
      </c>
      <c r="H119" s="15"/>
      <c r="K119">
        <f t="shared" si="32"/>
        <v>-9.2306499936967157E-3</v>
      </c>
      <c r="O119">
        <f t="shared" ca="1" si="29"/>
        <v>-3.3791652592494663E-2</v>
      </c>
      <c r="P119" s="7">
        <f t="shared" si="37"/>
        <v>-9.4882498493016835E-3</v>
      </c>
      <c r="Q119" s="93">
        <f t="shared" si="38"/>
        <v>38304.800999999999</v>
      </c>
      <c r="R119">
        <f t="shared" si="33"/>
        <v>6.6357685607700267E-8</v>
      </c>
      <c r="S119">
        <v>0.6</v>
      </c>
      <c r="T119">
        <f t="shared" si="34"/>
        <v>3.9814611364620156E-8</v>
      </c>
      <c r="U119" s="7">
        <f t="shared" si="35"/>
        <v>2.575998556049678E-4</v>
      </c>
    </row>
    <row r="120" spans="1:29" x14ac:dyDescent="0.2">
      <c r="A120" s="31" t="s">
        <v>73</v>
      </c>
      <c r="B120" s="15"/>
      <c r="C120" s="23">
        <v>53636.523699999998</v>
      </c>
      <c r="D120" s="23">
        <v>5.5999999999999999E-3</v>
      </c>
      <c r="E120">
        <f t="shared" si="36"/>
        <v>4444.9966600980415</v>
      </c>
      <c r="F120" s="36">
        <f t="shared" si="28"/>
        <v>4445</v>
      </c>
      <c r="G120" s="35">
        <f t="shared" si="31"/>
        <v>-3.284500002337154E-3</v>
      </c>
      <c r="H120" s="15"/>
      <c r="K120">
        <f t="shared" si="32"/>
        <v>-3.284500002337154E-3</v>
      </c>
      <c r="O120">
        <f t="shared" ca="1" si="29"/>
        <v>-3.4591506341841514E-2</v>
      </c>
      <c r="P120" s="7">
        <f t="shared" si="37"/>
        <v>-1.0977250354176446E-2</v>
      </c>
      <c r="Q120" s="93">
        <f t="shared" si="38"/>
        <v>38618.023699999998</v>
      </c>
      <c r="R120">
        <f t="shared" si="33"/>
        <v>5.9178407975723552E-5</v>
      </c>
      <c r="S120">
        <v>0.1</v>
      </c>
      <c r="T120">
        <f t="shared" si="34"/>
        <v>5.9178407975723554E-6</v>
      </c>
      <c r="U120" s="7">
        <f t="shared" si="35"/>
        <v>7.692750351839292E-3</v>
      </c>
    </row>
    <row r="121" spans="1:29" x14ac:dyDescent="0.2">
      <c r="A121" t="s">
        <v>215</v>
      </c>
      <c r="B121" s="41" t="s">
        <v>61</v>
      </c>
      <c r="C121" s="23">
        <v>53934.485800000002</v>
      </c>
      <c r="D121" s="23">
        <v>2.5000000000000001E-3</v>
      </c>
      <c r="E121">
        <f t="shared" si="36"/>
        <v>4747.9846953276301</v>
      </c>
      <c r="F121" s="36">
        <f t="shared" si="28"/>
        <v>4748</v>
      </c>
      <c r="G121" s="35">
        <f t="shared" si="31"/>
        <v>-1.5050799993332475E-2</v>
      </c>
      <c r="H121" s="15"/>
      <c r="K121">
        <f t="shared" si="32"/>
        <v>-1.5050799993332475E-2</v>
      </c>
      <c r="O121">
        <f t="shared" ca="1" si="29"/>
        <v>-3.5352434712491741E-2</v>
      </c>
      <c r="P121" s="7">
        <f t="shared" si="37"/>
        <v>-1.2499967006360219E-2</v>
      </c>
      <c r="Q121" s="93">
        <f t="shared" si="38"/>
        <v>38915.985800000002</v>
      </c>
      <c r="R121">
        <f t="shared" si="33"/>
        <v>6.506748927425806E-6</v>
      </c>
      <c r="S121">
        <v>0.6</v>
      </c>
      <c r="T121">
        <f t="shared" si="34"/>
        <v>3.9040493564554836E-6</v>
      </c>
      <c r="U121" s="7">
        <f t="shared" si="35"/>
        <v>-2.5508329869722568E-3</v>
      </c>
      <c r="Y121" s="7"/>
      <c r="Z121" s="7"/>
      <c r="AA121" s="7"/>
      <c r="AB121" s="7"/>
      <c r="AC121" s="7"/>
    </row>
    <row r="122" spans="1:29" x14ac:dyDescent="0.2">
      <c r="A122" s="16" t="s">
        <v>74</v>
      </c>
      <c r="B122" s="114" t="s">
        <v>62</v>
      </c>
      <c r="C122" s="16">
        <v>53966.4496</v>
      </c>
      <c r="D122" s="16">
        <v>4.7999999999999996E-3</v>
      </c>
      <c r="E122" s="20">
        <f t="shared" si="36"/>
        <v>4780.4876511078146</v>
      </c>
      <c r="F122" s="36">
        <f t="shared" si="28"/>
        <v>4780.5</v>
      </c>
      <c r="G122" s="35">
        <f t="shared" si="31"/>
        <v>-1.2144050000642892E-2</v>
      </c>
      <c r="H122" s="15"/>
      <c r="K122">
        <f t="shared" si="32"/>
        <v>-1.2144050000642892E-2</v>
      </c>
      <c r="O122">
        <f t="shared" ca="1" si="29"/>
        <v>-3.5434052442016931E-2</v>
      </c>
      <c r="P122" s="7">
        <f t="shared" si="37"/>
        <v>-1.2669442672359229E-2</v>
      </c>
      <c r="Q122" s="93">
        <f t="shared" si="38"/>
        <v>38947.9496</v>
      </c>
      <c r="R122">
        <f t="shared" si="33"/>
        <v>2.7603745949323022E-7</v>
      </c>
      <c r="S122">
        <v>0.1</v>
      </c>
      <c r="T122">
        <f t="shared" si="34"/>
        <v>2.7603745949323023E-8</v>
      </c>
      <c r="U122" s="7">
        <f t="shared" si="35"/>
        <v>5.2539267171633659E-4</v>
      </c>
    </row>
    <row r="123" spans="1:29" x14ac:dyDescent="0.2">
      <c r="A123" s="16" t="s">
        <v>74</v>
      </c>
      <c r="B123" s="114" t="s">
        <v>62</v>
      </c>
      <c r="C123" s="16">
        <v>54034.303</v>
      </c>
      <c r="D123" s="16">
        <v>5.0000000000000001E-4</v>
      </c>
      <c r="E123" s="20">
        <f t="shared" si="36"/>
        <v>4849.4855818837323</v>
      </c>
      <c r="F123" s="36">
        <f t="shared" si="28"/>
        <v>4849.5</v>
      </c>
      <c r="G123" s="35">
        <f t="shared" si="31"/>
        <v>-1.4178949997585732E-2</v>
      </c>
      <c r="H123" s="15"/>
      <c r="K123">
        <f t="shared" si="32"/>
        <v>-1.4178949997585732E-2</v>
      </c>
      <c r="O123">
        <f t="shared" ca="1" si="29"/>
        <v>-3.5607333160085797E-2</v>
      </c>
      <c r="P123" s="7">
        <f t="shared" si="37"/>
        <v>-1.3033201402514223E-2</v>
      </c>
      <c r="Q123" s="93">
        <f t="shared" si="38"/>
        <v>39015.803</v>
      </c>
      <c r="R123">
        <f t="shared" si="33"/>
        <v>1.3127398431083382E-6</v>
      </c>
      <c r="S123">
        <v>1</v>
      </c>
      <c r="T123">
        <f t="shared" si="34"/>
        <v>1.3127398431083382E-6</v>
      </c>
      <c r="U123" s="7">
        <f t="shared" si="35"/>
        <v>-1.1457485950715097E-3</v>
      </c>
    </row>
    <row r="124" spans="1:29" x14ac:dyDescent="0.2">
      <c r="A124" s="16" t="s">
        <v>76</v>
      </c>
      <c r="B124" s="114" t="s">
        <v>61</v>
      </c>
      <c r="C124" s="16">
        <v>54319.489500000003</v>
      </c>
      <c r="D124" s="16">
        <v>6.9999999999999999E-4</v>
      </c>
      <c r="E124" s="20">
        <f t="shared" si="36"/>
        <v>5139.4825221288274</v>
      </c>
      <c r="F124" s="36">
        <f t="shared" si="28"/>
        <v>5139.5</v>
      </c>
      <c r="G124" s="35">
        <f t="shared" si="31"/>
        <v>-1.7187949990329798E-2</v>
      </c>
      <c r="H124" s="15"/>
      <c r="N124">
        <f>G124</f>
        <v>-1.7187949990329798E-2</v>
      </c>
      <c r="O124">
        <f t="shared" ca="1" si="29"/>
        <v>-3.6335614438925946E-2</v>
      </c>
      <c r="P124" s="7">
        <f t="shared" si="37"/>
        <v>-1.4620743842674439E-2</v>
      </c>
      <c r="Q124" s="93">
        <f t="shared" si="38"/>
        <v>39300.989500000003</v>
      </c>
      <c r="R124">
        <f t="shared" si="33"/>
        <v>6.5905474045594698E-6</v>
      </c>
      <c r="S124">
        <v>1</v>
      </c>
      <c r="T124">
        <f t="shared" si="34"/>
        <v>6.5905474045594698E-6</v>
      </c>
      <c r="U124" s="7">
        <f t="shared" si="35"/>
        <v>-2.5672061476553591E-3</v>
      </c>
    </row>
    <row r="125" spans="1:29" x14ac:dyDescent="0.2">
      <c r="A125" s="16" t="s">
        <v>76</v>
      </c>
      <c r="B125" s="114" t="s">
        <v>61</v>
      </c>
      <c r="C125" s="16">
        <v>54388.3298</v>
      </c>
      <c r="D125" s="16">
        <v>5.0000000000000001E-4</v>
      </c>
      <c r="E125" s="20">
        <f t="shared" si="36"/>
        <v>5209.4839996375913</v>
      </c>
      <c r="F125" s="36">
        <f t="shared" si="28"/>
        <v>5209.5</v>
      </c>
      <c r="G125" s="35">
        <f t="shared" si="31"/>
        <v>-1.573495000047842E-2</v>
      </c>
      <c r="H125" s="15"/>
      <c r="N125">
        <f>G125</f>
        <v>-1.573495000047842E-2</v>
      </c>
      <c r="O125">
        <f t="shared" ca="1" si="29"/>
        <v>-3.6511406471749427E-2</v>
      </c>
      <c r="P125" s="7">
        <f t="shared" si="37"/>
        <v>-1.5018152514375148E-2</v>
      </c>
      <c r="Q125" s="93">
        <f t="shared" si="38"/>
        <v>39369.8298</v>
      </c>
      <c r="R125">
        <f t="shared" si="33"/>
        <v>5.137986360839706E-7</v>
      </c>
      <c r="S125">
        <v>1</v>
      </c>
      <c r="T125">
        <f t="shared" si="34"/>
        <v>5.137986360839706E-7</v>
      </c>
      <c r="U125" s="7">
        <f t="shared" si="35"/>
        <v>-7.1679748610327214E-4</v>
      </c>
    </row>
    <row r="126" spans="1:29" x14ac:dyDescent="0.2">
      <c r="A126" s="115" t="s">
        <v>152</v>
      </c>
      <c r="B126" s="114"/>
      <c r="C126" s="16">
        <v>54911.994400000003</v>
      </c>
      <c r="D126" s="16">
        <v>4.0000000000000002E-4</v>
      </c>
      <c r="E126" s="20">
        <f t="shared" si="36"/>
        <v>5741.9816168623574</v>
      </c>
      <c r="F126" s="36">
        <f t="shared" si="28"/>
        <v>5742</v>
      </c>
      <c r="G126" s="35">
        <f t="shared" si="31"/>
        <v>-1.8078199995215982E-2</v>
      </c>
      <c r="H126" s="15"/>
      <c r="L126">
        <f>G126</f>
        <v>-1.8078199995215982E-2</v>
      </c>
      <c r="O126">
        <f t="shared" ca="1" si="29"/>
        <v>-3.7848681578585223E-2</v>
      </c>
      <c r="P126" s="7">
        <f t="shared" si="37"/>
        <v>-1.822219460007295E-2</v>
      </c>
      <c r="Q126" s="93">
        <f t="shared" si="38"/>
        <v>39893.494400000003</v>
      </c>
      <c r="R126">
        <f t="shared" si="33"/>
        <v>2.0734446227914367E-8</v>
      </c>
      <c r="S126">
        <v>1</v>
      </c>
      <c r="T126">
        <f t="shared" si="34"/>
        <v>2.0734446227914367E-8</v>
      </c>
      <c r="U126" s="7">
        <f t="shared" si="35"/>
        <v>1.4399460485696805E-4</v>
      </c>
    </row>
    <row r="127" spans="1:29" x14ac:dyDescent="0.2">
      <c r="A127" s="116" t="s">
        <v>201</v>
      </c>
      <c r="B127" s="114" t="s">
        <v>62</v>
      </c>
      <c r="C127" s="16">
        <v>54976.402750000001</v>
      </c>
      <c r="D127" s="16">
        <v>8.0000000000000004E-4</v>
      </c>
      <c r="E127" s="20">
        <f t="shared" si="36"/>
        <v>5807.4763875693661</v>
      </c>
      <c r="F127" s="36">
        <f t="shared" si="28"/>
        <v>5807.5</v>
      </c>
      <c r="G127" s="35">
        <f t="shared" si="31"/>
        <v>-2.3220749993924983E-2</v>
      </c>
      <c r="H127" s="15"/>
      <c r="N127">
        <f t="shared" ref="N127:N134" si="39">G127</f>
        <v>-2.3220749993924983E-2</v>
      </c>
      <c r="O127">
        <f t="shared" ca="1" si="29"/>
        <v>-3.8013172695012913E-2</v>
      </c>
      <c r="P127" s="7">
        <f t="shared" si="37"/>
        <v>-1.8638391874788832E-2</v>
      </c>
      <c r="Q127" s="93">
        <f t="shared" si="38"/>
        <v>39957.902750000001</v>
      </c>
      <c r="R127">
        <f t="shared" si="33"/>
        <v>2.0998005932013E-5</v>
      </c>
      <c r="S127">
        <v>1</v>
      </c>
      <c r="T127">
        <f t="shared" si="34"/>
        <v>2.0998005932013E-5</v>
      </c>
      <c r="U127" s="7">
        <f t="shared" si="35"/>
        <v>-4.5823581191361505E-3</v>
      </c>
      <c r="Y127" s="7"/>
      <c r="Z127" s="7"/>
      <c r="AA127" s="7"/>
      <c r="AB127" s="7"/>
      <c r="AC127" s="7"/>
    </row>
    <row r="128" spans="1:29" x14ac:dyDescent="0.2">
      <c r="A128" s="116" t="s">
        <v>201</v>
      </c>
      <c r="B128" s="114" t="s">
        <v>62</v>
      </c>
      <c r="C128" s="16">
        <v>54976.404549999999</v>
      </c>
      <c r="D128" s="16">
        <v>6.9999999999999999E-4</v>
      </c>
      <c r="E128" s="20">
        <f t="shared" si="36"/>
        <v>5807.4782179312233</v>
      </c>
      <c r="F128" s="36">
        <f t="shared" si="28"/>
        <v>5807.5</v>
      </c>
      <c r="G128" s="35">
        <f t="shared" si="31"/>
        <v>-2.1420749995741062E-2</v>
      </c>
      <c r="H128" s="15"/>
      <c r="N128">
        <f t="shared" si="39"/>
        <v>-2.1420749995741062E-2</v>
      </c>
      <c r="O128">
        <f t="shared" ca="1" si="29"/>
        <v>-3.8013172695012913E-2</v>
      </c>
      <c r="P128" s="7">
        <f t="shared" si="37"/>
        <v>-1.8638391874788832E-2</v>
      </c>
      <c r="Q128" s="93">
        <f t="shared" si="38"/>
        <v>39957.904549999999</v>
      </c>
      <c r="R128">
        <f t="shared" si="33"/>
        <v>7.741516713228822E-6</v>
      </c>
      <c r="S128">
        <v>1</v>
      </c>
      <c r="T128">
        <f t="shared" si="34"/>
        <v>7.741516713228822E-6</v>
      </c>
      <c r="U128" s="7">
        <f t="shared" si="35"/>
        <v>-2.7823581209522295E-3</v>
      </c>
      <c r="Y128" s="7"/>
      <c r="Z128" s="7"/>
      <c r="AA128" s="7"/>
      <c r="AB128" s="7"/>
      <c r="AC128" s="7"/>
    </row>
    <row r="129" spans="1:29" x14ac:dyDescent="0.2">
      <c r="A129" s="116" t="s">
        <v>201</v>
      </c>
      <c r="B129" s="114" t="s">
        <v>62</v>
      </c>
      <c r="C129" s="16">
        <v>54976.404549999999</v>
      </c>
      <c r="D129" s="16">
        <v>8.9999999999999998E-4</v>
      </c>
      <c r="E129" s="20">
        <f t="shared" si="36"/>
        <v>5807.4782179312233</v>
      </c>
      <c r="F129" s="36">
        <f t="shared" si="28"/>
        <v>5807.5</v>
      </c>
      <c r="G129" s="35">
        <f t="shared" si="31"/>
        <v>-2.1420749995741062E-2</v>
      </c>
      <c r="H129" s="15"/>
      <c r="N129">
        <f t="shared" si="39"/>
        <v>-2.1420749995741062E-2</v>
      </c>
      <c r="O129">
        <f t="shared" ca="1" si="29"/>
        <v>-3.8013172695012913E-2</v>
      </c>
      <c r="P129" s="7">
        <f t="shared" si="37"/>
        <v>-1.8638391874788832E-2</v>
      </c>
      <c r="Q129" s="93">
        <f t="shared" si="38"/>
        <v>39957.904549999999</v>
      </c>
      <c r="R129">
        <f t="shared" si="33"/>
        <v>7.741516713228822E-6</v>
      </c>
      <c r="S129">
        <v>1</v>
      </c>
      <c r="T129">
        <f t="shared" si="34"/>
        <v>7.741516713228822E-6</v>
      </c>
      <c r="U129" s="7">
        <f t="shared" si="35"/>
        <v>-2.7823581209522295E-3</v>
      </c>
      <c r="Y129" s="7"/>
      <c r="Z129" s="7"/>
      <c r="AA129" s="7"/>
      <c r="AB129" s="7"/>
      <c r="AC129" s="7"/>
    </row>
    <row r="130" spans="1:29" x14ac:dyDescent="0.2">
      <c r="A130" t="s">
        <v>216</v>
      </c>
      <c r="B130" s="41" t="s">
        <v>61</v>
      </c>
      <c r="C130" s="23">
        <v>55062.4548</v>
      </c>
      <c r="D130" s="23">
        <v>2.9999999999999997E-4</v>
      </c>
      <c r="E130" s="20">
        <f t="shared" si="36"/>
        <v>5894.9799377087211</v>
      </c>
      <c r="F130" s="36">
        <f t="shared" si="28"/>
        <v>5895</v>
      </c>
      <c r="G130" s="35">
        <f t="shared" si="31"/>
        <v>-1.9729499996174127E-2</v>
      </c>
      <c r="N130">
        <f t="shared" si="39"/>
        <v>-1.9729499996174127E-2</v>
      </c>
      <c r="O130">
        <f t="shared" ca="1" si="29"/>
        <v>-3.823291273604227E-2</v>
      </c>
      <c r="P130" s="7">
        <f t="shared" si="37"/>
        <v>-1.9201929010866158E-2</v>
      </c>
      <c r="Q130" s="93">
        <f t="shared" si="38"/>
        <v>40043.9548</v>
      </c>
      <c r="R130">
        <f t="shared" si="33"/>
        <v>2.783311445388209E-7</v>
      </c>
      <c r="S130">
        <v>1</v>
      </c>
      <c r="T130">
        <f t="shared" si="34"/>
        <v>2.783311445388209E-7</v>
      </c>
      <c r="U130" s="7">
        <f t="shared" si="35"/>
        <v>-5.2757098530796867E-4</v>
      </c>
      <c r="Y130" s="7"/>
      <c r="Z130" s="7"/>
      <c r="AA130" s="7"/>
      <c r="AB130" s="7"/>
      <c r="AC130" s="7"/>
    </row>
    <row r="131" spans="1:29" x14ac:dyDescent="0.2">
      <c r="A131" s="116" t="s">
        <v>201</v>
      </c>
      <c r="B131" s="114" t="s">
        <v>62</v>
      </c>
      <c r="C131" s="16">
        <v>55387.468390000002</v>
      </c>
      <c r="D131" s="16">
        <v>1E-3</v>
      </c>
      <c r="E131" s="20">
        <f t="shared" si="36"/>
        <v>6225.4757593485019</v>
      </c>
      <c r="F131" s="36">
        <f t="shared" ref="F131:F162" si="40">ROUND(2*E131,0)/2</f>
        <v>6225.5</v>
      </c>
      <c r="G131" s="35">
        <f t="shared" si="31"/>
        <v>-2.3838549997890368E-2</v>
      </c>
      <c r="H131" s="15"/>
      <c r="N131">
        <f t="shared" si="39"/>
        <v>-2.3838549997890368E-2</v>
      </c>
      <c r="O131">
        <f t="shared" ca="1" si="29"/>
        <v>-3.9062902262444577E-2</v>
      </c>
      <c r="P131" s="7">
        <f t="shared" si="37"/>
        <v>-2.1408383235151793E-2</v>
      </c>
      <c r="Q131" s="93">
        <f t="shared" si="38"/>
        <v>40368.968390000002</v>
      </c>
      <c r="R131">
        <f t="shared" si="33"/>
        <v>5.9057104947192837E-6</v>
      </c>
      <c r="S131">
        <v>1</v>
      </c>
      <c r="T131">
        <f t="shared" si="34"/>
        <v>5.9057104947192837E-6</v>
      </c>
      <c r="U131" s="7">
        <f t="shared" si="35"/>
        <v>-2.4301667627385747E-3</v>
      </c>
      <c r="Y131" s="7"/>
      <c r="Z131" s="7"/>
      <c r="AA131" s="7"/>
      <c r="AB131" s="7"/>
      <c r="AC131" s="7"/>
    </row>
    <row r="132" spans="1:29" x14ac:dyDescent="0.2">
      <c r="A132" s="40" t="s">
        <v>210</v>
      </c>
      <c r="B132" s="41" t="s">
        <v>61</v>
      </c>
      <c r="C132" s="40">
        <v>55832.456100000003</v>
      </c>
      <c r="D132" s="40">
        <v>2.3999999999999998E-3</v>
      </c>
      <c r="E132" s="20">
        <f t="shared" si="36"/>
        <v>6677.969388418147</v>
      </c>
      <c r="F132" s="36">
        <f t="shared" si="40"/>
        <v>6678</v>
      </c>
      <c r="G132" s="35">
        <f t="shared" si="31"/>
        <v>-3.0103799996140879E-2</v>
      </c>
      <c r="H132" s="15"/>
      <c r="N132">
        <f t="shared" si="39"/>
        <v>-3.0103799996140879E-2</v>
      </c>
      <c r="O132">
        <f t="shared" ca="1" si="29"/>
        <v>-4.0199272188910673E-2</v>
      </c>
      <c r="P132" s="7">
        <f t="shared" si="37"/>
        <v>-2.4629095633169836E-2</v>
      </c>
      <c r="Q132" s="93">
        <f t="shared" si="38"/>
        <v>40813.956100000003</v>
      </c>
      <c r="R132">
        <f t="shared" si="33"/>
        <v>2.9972387861934167E-5</v>
      </c>
      <c r="S132">
        <v>0.6</v>
      </c>
      <c r="T132">
        <f t="shared" si="34"/>
        <v>1.7983432717160498E-5</v>
      </c>
      <c r="U132" s="7">
        <f t="shared" si="35"/>
        <v>-5.4747043629710425E-3</v>
      </c>
      <c r="Y132" s="7"/>
      <c r="Z132" s="7"/>
      <c r="AA132" s="7"/>
      <c r="AB132" s="7"/>
      <c r="AC132" s="7"/>
    </row>
    <row r="133" spans="1:29" x14ac:dyDescent="0.2">
      <c r="A133" s="106" t="s">
        <v>211</v>
      </c>
      <c r="B133" s="41" t="s">
        <v>62</v>
      </c>
      <c r="C133" s="40">
        <v>55836.395900000003</v>
      </c>
      <c r="D133" s="40">
        <v>4.1999999999999997E-3</v>
      </c>
      <c r="E133" s="20">
        <f t="shared" si="36"/>
        <v>6681.9756437814895</v>
      </c>
      <c r="F133" s="36">
        <f t="shared" si="40"/>
        <v>6682</v>
      </c>
      <c r="G133" s="35">
        <f t="shared" si="31"/>
        <v>-2.3952199990162626E-2</v>
      </c>
      <c r="H133" s="15"/>
      <c r="N133">
        <f t="shared" si="39"/>
        <v>-2.3952199990162626E-2</v>
      </c>
      <c r="O133">
        <f t="shared" ca="1" si="29"/>
        <v>-4.020931744792916E-2</v>
      </c>
      <c r="P133" s="7">
        <f t="shared" si="37"/>
        <v>-2.4658595591163995E-2</v>
      </c>
      <c r="Q133" s="93">
        <f t="shared" si="38"/>
        <v>40817.895900000003</v>
      </c>
      <c r="R133">
        <f t="shared" si="33"/>
        <v>4.9899474511408497E-7</v>
      </c>
      <c r="S133">
        <v>0.2</v>
      </c>
      <c r="T133">
        <f t="shared" si="34"/>
        <v>9.9798949022816996E-8</v>
      </c>
      <c r="U133" s="7">
        <f t="shared" si="35"/>
        <v>7.0639560100136875E-4</v>
      </c>
      <c r="Y133" s="7"/>
      <c r="Z133" s="7"/>
      <c r="AA133" s="7"/>
      <c r="AB133" s="7"/>
      <c r="AC133" s="7"/>
    </row>
    <row r="134" spans="1:29" x14ac:dyDescent="0.2">
      <c r="A134" s="106" t="s">
        <v>212</v>
      </c>
      <c r="B134" s="41" t="s">
        <v>61</v>
      </c>
      <c r="C134" s="40">
        <v>56157.475200000001</v>
      </c>
      <c r="D134" s="40">
        <v>4.3E-3</v>
      </c>
      <c r="E134" s="20">
        <f t="shared" si="36"/>
        <v>7008.4708129989485</v>
      </c>
      <c r="F134" s="36">
        <f t="shared" si="40"/>
        <v>7008.5</v>
      </c>
      <c r="G134" s="35">
        <f t="shared" si="31"/>
        <v>-2.8702849995170254E-2</v>
      </c>
      <c r="H134" s="15"/>
      <c r="N134">
        <f t="shared" si="39"/>
        <v>-2.8702849995170254E-2</v>
      </c>
      <c r="O134">
        <f t="shared" ca="1" si="29"/>
        <v>-4.1029261715312987E-2</v>
      </c>
      <c r="P134" s="7">
        <f t="shared" si="37"/>
        <v>-2.7127372668751443E-2</v>
      </c>
      <c r="Q134" s="93">
        <f t="shared" si="38"/>
        <v>41138.975200000001</v>
      </c>
      <c r="R134">
        <f t="shared" si="33"/>
        <v>2.4821288060597641E-6</v>
      </c>
      <c r="S134">
        <v>0.2</v>
      </c>
      <c r="T134">
        <f t="shared" si="34"/>
        <v>4.9642576121195282E-7</v>
      </c>
      <c r="U134" s="7">
        <f t="shared" si="35"/>
        <v>-1.5754773264188109E-3</v>
      </c>
      <c r="Y134" s="7"/>
      <c r="Z134" s="7"/>
      <c r="AA134" s="7"/>
      <c r="AB134" s="7"/>
      <c r="AC134" s="7"/>
    </row>
    <row r="135" spans="1:29" x14ac:dyDescent="0.2">
      <c r="A135" s="102" t="s">
        <v>218</v>
      </c>
      <c r="B135" s="70"/>
      <c r="C135" s="120">
        <v>56848.8073</v>
      </c>
      <c r="D135" s="120">
        <v>2E-3</v>
      </c>
      <c r="E135" s="20">
        <f t="shared" si="36"/>
        <v>7711.4640952658638</v>
      </c>
      <c r="F135" s="36">
        <f t="shared" si="40"/>
        <v>7711.5</v>
      </c>
      <c r="G135" s="35">
        <f t="shared" si="31"/>
        <v>-3.5309150000102818E-2</v>
      </c>
      <c r="H135" s="15"/>
      <c r="L135">
        <f>G135</f>
        <v>-3.5309150000102818E-2</v>
      </c>
      <c r="O135">
        <f t="shared" ca="1" si="29"/>
        <v>-4.2794715987811698E-2</v>
      </c>
      <c r="P135" s="7">
        <f t="shared" si="37"/>
        <v>-3.2851066598526581E-2</v>
      </c>
      <c r="Q135" s="93">
        <f t="shared" si="38"/>
        <v>41830.3073</v>
      </c>
      <c r="R135">
        <f t="shared" si="33"/>
        <v>6.0421740091046056E-6</v>
      </c>
      <c r="S135">
        <v>0.2</v>
      </c>
      <c r="T135">
        <f t="shared" si="34"/>
        <v>1.2084348018209211E-6</v>
      </c>
      <c r="U135" s="7">
        <f t="shared" si="35"/>
        <v>-2.4580834015762373E-3</v>
      </c>
      <c r="Y135" s="7"/>
      <c r="Z135" s="7"/>
      <c r="AA135" s="7"/>
      <c r="AB135" s="7"/>
      <c r="AC135" s="7"/>
    </row>
    <row r="136" spans="1:29" x14ac:dyDescent="0.2">
      <c r="A136" s="26" t="s">
        <v>243</v>
      </c>
      <c r="B136" s="24" t="s">
        <v>62</v>
      </c>
      <c r="C136" s="96">
        <v>25152.13</v>
      </c>
      <c r="D136" s="96" t="s">
        <v>207</v>
      </c>
      <c r="E136" s="20">
        <f t="shared" si="36"/>
        <v>-24519.863239429324</v>
      </c>
      <c r="F136" s="36">
        <f t="shared" si="40"/>
        <v>-24520</v>
      </c>
      <c r="G136" s="35">
        <f t="shared" si="31"/>
        <v>0.13449200000468409</v>
      </c>
      <c r="H136" s="15"/>
      <c r="N136">
        <f t="shared" ref="N136:N183" si="41">G136</f>
        <v>0.13449200000468409</v>
      </c>
      <c r="O136">
        <f t="shared" ca="1" si="29"/>
        <v>3.8148725525761817E-2</v>
      </c>
      <c r="P136" s="7">
        <f t="shared" si="37"/>
        <v>-0.34340874870199428</v>
      </c>
      <c r="Q136" s="93">
        <f t="shared" si="38"/>
        <v>10133.630000000001</v>
      </c>
      <c r="R136">
        <f t="shared" si="33"/>
        <v>0.22838912561440375</v>
      </c>
      <c r="S136">
        <v>0.1</v>
      </c>
      <c r="T136">
        <f t="shared" si="34"/>
        <v>2.2838912561440376E-2</v>
      </c>
      <c r="U136" s="7">
        <f t="shared" si="35"/>
        <v>0.47790074870667837</v>
      </c>
      <c r="V136">
        <f t="shared" ref="V136:V178" si="42">LEN(C136)</f>
        <v>8</v>
      </c>
    </row>
    <row r="137" spans="1:29" x14ac:dyDescent="0.2">
      <c r="A137" s="26" t="s">
        <v>267</v>
      </c>
      <c r="B137" s="24" t="s">
        <v>61</v>
      </c>
      <c r="C137" s="96">
        <v>44455.38</v>
      </c>
      <c r="D137" s="96" t="s">
        <v>207</v>
      </c>
      <c r="E137" s="20">
        <f t="shared" si="36"/>
        <v>-4891.0118148841157</v>
      </c>
      <c r="F137" s="36">
        <f t="shared" si="40"/>
        <v>-4891</v>
      </c>
      <c r="G137" s="35">
        <f t="shared" si="31"/>
        <v>-1.1618899996392429E-2</v>
      </c>
      <c r="H137" s="15"/>
      <c r="N137">
        <f t="shared" si="41"/>
        <v>-1.1618899996392429E-2</v>
      </c>
      <c r="O137">
        <f t="shared" ca="1" si="29"/>
        <v>-1.1145871792697902E-2</v>
      </c>
      <c r="P137" s="7">
        <f t="shared" si="37"/>
        <v>-1.4799296027257148E-2</v>
      </c>
      <c r="Q137" s="93">
        <f t="shared" si="38"/>
        <v>29436.879999999997</v>
      </c>
      <c r="R137">
        <f t="shared" si="33"/>
        <v>1.0114918913140058E-5</v>
      </c>
      <c r="S137">
        <v>0.1</v>
      </c>
      <c r="T137">
        <f t="shared" si="34"/>
        <v>1.0114918913140058E-6</v>
      </c>
      <c r="U137" s="7">
        <f t="shared" si="35"/>
        <v>3.180396030864719E-3</v>
      </c>
      <c r="V137">
        <f t="shared" si="42"/>
        <v>8</v>
      </c>
    </row>
    <row r="138" spans="1:29" x14ac:dyDescent="0.2">
      <c r="A138" s="68" t="s">
        <v>239</v>
      </c>
      <c r="B138" s="24" t="s">
        <v>61</v>
      </c>
      <c r="C138" s="96">
        <v>24440.608</v>
      </c>
      <c r="D138" s="96" t="s">
        <v>207</v>
      </c>
      <c r="E138" s="20">
        <f t="shared" si="36"/>
        <v>-25243.38697886674</v>
      </c>
      <c r="F138" s="36">
        <f t="shared" si="40"/>
        <v>-25243.5</v>
      </c>
      <c r="G138" s="35">
        <f t="shared" si="31"/>
        <v>0.11114635000194539</v>
      </c>
      <c r="H138" s="15"/>
      <c r="N138">
        <f t="shared" si="41"/>
        <v>0.11114635000194539</v>
      </c>
      <c r="O138">
        <f t="shared" ref="O138:O169" ca="1" si="43">+C$11+C$12*F138</f>
        <v>3.9965661750730269E-2</v>
      </c>
      <c r="P138" s="7">
        <f t="shared" si="37"/>
        <v>-0.36382344117899268</v>
      </c>
      <c r="Q138" s="93">
        <f t="shared" si="38"/>
        <v>9422.1080000000002</v>
      </c>
      <c r="R138">
        <f t="shared" si="33"/>
        <v>0.22559630253446392</v>
      </c>
      <c r="S138">
        <v>0.1</v>
      </c>
      <c r="T138">
        <f t="shared" si="34"/>
        <v>2.2559630253446393E-2</v>
      </c>
      <c r="U138" s="7">
        <f t="shared" si="35"/>
        <v>0.47496979118093807</v>
      </c>
      <c r="V138">
        <f t="shared" si="42"/>
        <v>9</v>
      </c>
      <c r="Y138" s="7"/>
      <c r="Z138" s="7"/>
      <c r="AA138" s="7"/>
      <c r="AB138" s="7"/>
      <c r="AC138" s="7"/>
    </row>
    <row r="139" spans="1:29" x14ac:dyDescent="0.2">
      <c r="A139" s="68" t="s">
        <v>243</v>
      </c>
      <c r="B139" s="24" t="s">
        <v>62</v>
      </c>
      <c r="C139" s="96">
        <v>24453.887999999999</v>
      </c>
      <c r="D139" s="96" t="s">
        <v>207</v>
      </c>
      <c r="E139" s="20">
        <f t="shared" si="36"/>
        <v>-25229.882975814511</v>
      </c>
      <c r="F139" s="36">
        <f t="shared" si="40"/>
        <v>-25230</v>
      </c>
      <c r="G139" s="35">
        <f t="shared" si="31"/>
        <v>0.11508300000059535</v>
      </c>
      <c r="H139" s="15"/>
      <c r="N139">
        <f t="shared" si="41"/>
        <v>0.11508300000059535</v>
      </c>
      <c r="O139">
        <f t="shared" ca="1" si="43"/>
        <v>3.9931759001542888E-2</v>
      </c>
      <c r="P139" s="7">
        <f t="shared" si="37"/>
        <v>-0.36343711299977027</v>
      </c>
      <c r="Q139" s="93">
        <f t="shared" si="38"/>
        <v>9435.387999999999</v>
      </c>
      <c r="R139">
        <f t="shared" si="33"/>
        <v>0.22898149854588268</v>
      </c>
      <c r="S139">
        <v>0.1</v>
      </c>
      <c r="T139">
        <f t="shared" si="34"/>
        <v>2.2898149854588268E-2</v>
      </c>
      <c r="U139" s="7">
        <f t="shared" si="35"/>
        <v>0.47852011300036562</v>
      </c>
      <c r="V139">
        <f t="shared" si="42"/>
        <v>9</v>
      </c>
      <c r="Y139" s="7"/>
      <c r="Z139" s="7"/>
      <c r="AA139" s="7"/>
      <c r="AB139" s="7"/>
      <c r="AC139" s="7"/>
    </row>
    <row r="140" spans="1:29" x14ac:dyDescent="0.2">
      <c r="A140" s="26" t="s">
        <v>239</v>
      </c>
      <c r="B140" s="24" t="s">
        <v>62</v>
      </c>
      <c r="C140" s="96">
        <v>24467.675999999999</v>
      </c>
      <c r="D140" s="96" t="s">
        <v>207</v>
      </c>
      <c r="E140" s="20">
        <f t="shared" si="36"/>
        <v>-25215.862403970827</v>
      </c>
      <c r="F140" s="36">
        <f t="shared" si="40"/>
        <v>-25216</v>
      </c>
      <c r="G140" s="35">
        <f t="shared" si="31"/>
        <v>0.13531360000342829</v>
      </c>
      <c r="H140" s="15"/>
      <c r="N140">
        <f t="shared" si="41"/>
        <v>0.13531360000342829</v>
      </c>
      <c r="O140">
        <f t="shared" ca="1" si="43"/>
        <v>3.9896600594978182E-2</v>
      </c>
      <c r="P140" s="7">
        <f t="shared" si="37"/>
        <v>-0.36303669344793199</v>
      </c>
      <c r="Q140" s="93">
        <f t="shared" si="38"/>
        <v>9449.1759999999995</v>
      </c>
      <c r="R140">
        <f t="shared" si="33"/>
        <v>0.2483530149830569</v>
      </c>
      <c r="S140">
        <v>0.1</v>
      </c>
      <c r="T140">
        <f t="shared" si="34"/>
        <v>2.4835301498305692E-2</v>
      </c>
      <c r="U140" s="7">
        <f t="shared" si="35"/>
        <v>0.49835029345136028</v>
      </c>
      <c r="V140">
        <f t="shared" si="42"/>
        <v>9</v>
      </c>
      <c r="Y140" s="7"/>
      <c r="Z140" s="7"/>
      <c r="AA140" s="7"/>
      <c r="AB140" s="7"/>
      <c r="AC140" s="7"/>
    </row>
    <row r="141" spans="1:29" x14ac:dyDescent="0.2">
      <c r="A141" s="26" t="s">
        <v>239</v>
      </c>
      <c r="B141" s="24" t="s">
        <v>61</v>
      </c>
      <c r="C141" s="96">
        <v>24493.701000000001</v>
      </c>
      <c r="D141" s="96" t="s">
        <v>207</v>
      </c>
      <c r="E141" s="20">
        <f t="shared" si="36"/>
        <v>-25189.398422085713</v>
      </c>
      <c r="F141" s="36">
        <f t="shared" si="40"/>
        <v>-25189.5</v>
      </c>
      <c r="G141" s="35">
        <f t="shared" si="31"/>
        <v>9.9892950005596504E-2</v>
      </c>
      <c r="H141" s="15"/>
      <c r="N141">
        <f t="shared" si="41"/>
        <v>9.9892950005596504E-2</v>
      </c>
      <c r="O141">
        <f t="shared" ca="1" si="43"/>
        <v>3.9830050753980731E-2</v>
      </c>
      <c r="P141" s="7">
        <f t="shared" si="37"/>
        <v>-0.36227936158056068</v>
      </c>
      <c r="Q141" s="93">
        <f t="shared" si="38"/>
        <v>9475.2010000000009</v>
      </c>
      <c r="R141">
        <f t="shared" si="33"/>
        <v>0.21360324559689195</v>
      </c>
      <c r="S141">
        <v>0.1</v>
      </c>
      <c r="T141">
        <f t="shared" si="34"/>
        <v>2.1360324559689198E-2</v>
      </c>
      <c r="U141" s="7">
        <f t="shared" si="35"/>
        <v>0.46217231158615718</v>
      </c>
      <c r="V141">
        <f t="shared" si="42"/>
        <v>9</v>
      </c>
      <c r="Y141" s="7"/>
      <c r="Z141" s="7"/>
      <c r="AA141" s="7"/>
      <c r="AB141" s="7"/>
      <c r="AC141" s="7"/>
    </row>
    <row r="142" spans="1:29" x14ac:dyDescent="0.2">
      <c r="A142" s="26" t="s">
        <v>243</v>
      </c>
      <c r="B142" s="24" t="s">
        <v>62</v>
      </c>
      <c r="C142" s="96">
        <v>24648.633000000002</v>
      </c>
      <c r="D142" s="96" t="s">
        <v>207</v>
      </c>
      <c r="E142" s="20">
        <f t="shared" si="36"/>
        <v>-25031.853075633291</v>
      </c>
      <c r="F142" s="36">
        <f t="shared" si="40"/>
        <v>-25032</v>
      </c>
      <c r="G142" s="35">
        <f t="shared" si="31"/>
        <v>0.14448720000655157</v>
      </c>
      <c r="H142" s="15"/>
      <c r="N142">
        <f t="shared" si="41"/>
        <v>0.14448720000655157</v>
      </c>
      <c r="O142">
        <f t="shared" ca="1" si="43"/>
        <v>3.9434518680127886E-2</v>
      </c>
      <c r="P142" s="7">
        <f t="shared" si="37"/>
        <v>-0.35779457830608646</v>
      </c>
      <c r="Q142" s="93">
        <f t="shared" si="38"/>
        <v>9630.1330000000016</v>
      </c>
      <c r="R142">
        <f t="shared" si="33"/>
        <v>0.25228698482490614</v>
      </c>
      <c r="S142">
        <v>0.1</v>
      </c>
      <c r="T142">
        <f t="shared" si="34"/>
        <v>2.5228698482490614E-2</v>
      </c>
      <c r="U142" s="7">
        <f t="shared" si="35"/>
        <v>0.50228177831263809</v>
      </c>
      <c r="V142">
        <f t="shared" si="42"/>
        <v>9</v>
      </c>
      <c r="Y142" s="7"/>
      <c r="Z142" s="7"/>
      <c r="AA142" s="7"/>
      <c r="AB142" s="7"/>
      <c r="AC142" s="7"/>
    </row>
    <row r="143" spans="1:29" x14ac:dyDescent="0.2">
      <c r="A143" s="26" t="s">
        <v>243</v>
      </c>
      <c r="B143" s="24" t="s">
        <v>62</v>
      </c>
      <c r="C143" s="96">
        <v>24787.274000000001</v>
      </c>
      <c r="D143" s="96" t="s">
        <v>207</v>
      </c>
      <c r="E143" s="20">
        <f t="shared" si="36"/>
        <v>-24890.87352087695</v>
      </c>
      <c r="F143" s="36">
        <f t="shared" si="40"/>
        <v>-24891</v>
      </c>
      <c r="G143" s="35">
        <f t="shared" si="31"/>
        <v>0.12438110000584857</v>
      </c>
      <c r="H143" s="15"/>
      <c r="N143">
        <f t="shared" si="41"/>
        <v>0.12438110000584857</v>
      </c>
      <c r="O143">
        <f t="shared" ca="1" si="43"/>
        <v>3.9080423299726288E-2</v>
      </c>
      <c r="P143" s="7">
        <f t="shared" si="37"/>
        <v>-0.35380336065699863</v>
      </c>
      <c r="Q143" s="93">
        <f t="shared" si="38"/>
        <v>9768.7740000000013</v>
      </c>
      <c r="R143">
        <f t="shared" si="33"/>
        <v>0.22866037841941805</v>
      </c>
      <c r="S143">
        <v>0.1</v>
      </c>
      <c r="T143">
        <f t="shared" si="34"/>
        <v>2.2866037841941807E-2</v>
      </c>
      <c r="U143" s="7">
        <f t="shared" si="35"/>
        <v>0.4781844606628472</v>
      </c>
      <c r="V143">
        <f t="shared" si="42"/>
        <v>9</v>
      </c>
      <c r="Y143" s="7"/>
      <c r="Z143" s="7"/>
      <c r="AA143" s="7"/>
      <c r="AB143" s="7"/>
      <c r="AC143" s="7"/>
    </row>
    <row r="144" spans="1:29" x14ac:dyDescent="0.2">
      <c r="A144" s="26" t="s">
        <v>243</v>
      </c>
      <c r="B144" s="24" t="s">
        <v>62</v>
      </c>
      <c r="C144" s="96">
        <v>25033.149000000001</v>
      </c>
      <c r="D144" s="96" t="s">
        <v>207</v>
      </c>
      <c r="E144" s="20">
        <f t="shared" si="36"/>
        <v>-24640.851175209249</v>
      </c>
      <c r="F144" s="36">
        <f t="shared" si="40"/>
        <v>-24641</v>
      </c>
      <c r="G144" s="35">
        <f t="shared" si="31"/>
        <v>0.14635610000550514</v>
      </c>
      <c r="H144" s="15"/>
      <c r="N144">
        <f t="shared" si="41"/>
        <v>0.14635610000550514</v>
      </c>
      <c r="O144">
        <f t="shared" ca="1" si="43"/>
        <v>3.8452594611070992E-2</v>
      </c>
      <c r="P144" s="7">
        <f t="shared" si="37"/>
        <v>-0.34678184899648895</v>
      </c>
      <c r="Q144" s="93">
        <f t="shared" si="38"/>
        <v>10014.649000000001</v>
      </c>
      <c r="R144">
        <f t="shared" si="33"/>
        <v>0.24318503674589331</v>
      </c>
      <c r="S144">
        <v>0.1</v>
      </c>
      <c r="T144">
        <f t="shared" si="34"/>
        <v>2.4318503674589334E-2</v>
      </c>
      <c r="U144" s="7">
        <f t="shared" si="35"/>
        <v>0.49313794900199409</v>
      </c>
      <c r="V144">
        <f t="shared" si="42"/>
        <v>9</v>
      </c>
      <c r="Y144" s="7"/>
      <c r="Z144" s="7"/>
      <c r="AA144" s="7"/>
      <c r="AB144" s="7"/>
      <c r="AC144" s="7"/>
    </row>
    <row r="145" spans="1:29" x14ac:dyDescent="0.2">
      <c r="A145" s="26" t="s">
        <v>263</v>
      </c>
      <c r="B145" s="24" t="s">
        <v>62</v>
      </c>
      <c r="C145" s="96">
        <v>25457.008000000002</v>
      </c>
      <c r="D145" s="96" t="s">
        <v>207</v>
      </c>
      <c r="E145" s="20">
        <f t="shared" si="36"/>
        <v>-24209.842648875274</v>
      </c>
      <c r="F145" s="36">
        <f t="shared" si="40"/>
        <v>-24210</v>
      </c>
      <c r="G145" s="35">
        <f t="shared" si="31"/>
        <v>0.15474100000574253</v>
      </c>
      <c r="H145" s="15"/>
      <c r="N145">
        <f t="shared" si="41"/>
        <v>0.15474100000574253</v>
      </c>
      <c r="O145">
        <f t="shared" ca="1" si="43"/>
        <v>3.7370217951829252E-2</v>
      </c>
      <c r="P145" s="7">
        <f t="shared" si="37"/>
        <v>-0.33484225618669544</v>
      </c>
      <c r="Q145" s="93">
        <f t="shared" si="38"/>
        <v>10438.508000000002</v>
      </c>
      <c r="R145">
        <f t="shared" si="33"/>
        <v>0.23969176474399037</v>
      </c>
      <c r="S145">
        <v>0.1</v>
      </c>
      <c r="T145">
        <f t="shared" si="34"/>
        <v>2.3969176474399039E-2</v>
      </c>
      <c r="U145" s="7">
        <f t="shared" si="35"/>
        <v>0.48958325619243798</v>
      </c>
      <c r="V145">
        <f t="shared" si="42"/>
        <v>9</v>
      </c>
    </row>
    <row r="146" spans="1:29" x14ac:dyDescent="0.2">
      <c r="A146" s="26" t="s">
        <v>267</v>
      </c>
      <c r="B146" s="24" t="s">
        <v>62</v>
      </c>
      <c r="C146" s="96">
        <v>28048.348000000002</v>
      </c>
      <c r="D146" s="96" t="s">
        <v>207</v>
      </c>
      <c r="E146" s="20">
        <f t="shared" si="36"/>
        <v>-21574.792703892901</v>
      </c>
      <c r="F146" s="36">
        <f t="shared" si="40"/>
        <v>-21575</v>
      </c>
      <c r="G146" s="35">
        <f t="shared" si="31"/>
        <v>0.20385750000423286</v>
      </c>
      <c r="H146" s="15"/>
      <c r="N146">
        <f t="shared" si="41"/>
        <v>0.20385750000423286</v>
      </c>
      <c r="O146">
        <f t="shared" ca="1" si="43"/>
        <v>3.0752903573402362E-2</v>
      </c>
      <c r="P146" s="7">
        <f t="shared" si="37"/>
        <v>-0.26640251183471308</v>
      </c>
      <c r="Q146" s="93">
        <f t="shared" si="38"/>
        <v>13029.848000000002</v>
      </c>
      <c r="R146">
        <f t="shared" si="33"/>
        <v>0.22114447873476559</v>
      </c>
      <c r="S146">
        <v>0.1</v>
      </c>
      <c r="T146">
        <f t="shared" si="34"/>
        <v>2.2114447873476561E-2</v>
      </c>
      <c r="U146" s="7">
        <f t="shared" si="35"/>
        <v>0.47026001183894595</v>
      </c>
      <c r="V146">
        <f t="shared" si="42"/>
        <v>9</v>
      </c>
    </row>
    <row r="147" spans="1:29" x14ac:dyDescent="0.2">
      <c r="A147" s="26" t="s">
        <v>267</v>
      </c>
      <c r="B147" s="24" t="s">
        <v>62</v>
      </c>
      <c r="C147" s="96">
        <v>36483.248</v>
      </c>
      <c r="D147" s="96" t="s">
        <v>207</v>
      </c>
      <c r="E147" s="20">
        <f t="shared" si="36"/>
        <v>-12997.615343557392</v>
      </c>
      <c r="F147" s="36">
        <f t="shared" si="40"/>
        <v>-12997.5</v>
      </c>
      <c r="G147" s="35">
        <f t="shared" si="31"/>
        <v>-0.11343024999951012</v>
      </c>
      <c r="H147" s="15"/>
      <c r="N147">
        <f t="shared" si="41"/>
        <v>-0.11343024999951012</v>
      </c>
      <c r="O147">
        <f t="shared" ca="1" si="43"/>
        <v>9.2121012656389313E-3</v>
      </c>
      <c r="P147" s="7">
        <f t="shared" si="37"/>
        <v>-9.7843661248069258E-2</v>
      </c>
      <c r="Q147" s="93">
        <f t="shared" si="38"/>
        <v>21464.748</v>
      </c>
      <c r="R147">
        <f t="shared" si="33"/>
        <v>2.4294174890654294E-4</v>
      </c>
      <c r="S147">
        <v>0.1</v>
      </c>
      <c r="T147">
        <f t="shared" si="34"/>
        <v>2.4294174890654294E-5</v>
      </c>
      <c r="U147" s="7">
        <f t="shared" si="35"/>
        <v>-1.5586588751440866E-2</v>
      </c>
      <c r="V147">
        <f t="shared" si="42"/>
        <v>9</v>
      </c>
    </row>
    <row r="148" spans="1:29" x14ac:dyDescent="0.2">
      <c r="A148" s="26" t="s">
        <v>267</v>
      </c>
      <c r="B148" s="24" t="s">
        <v>61</v>
      </c>
      <c r="C148" s="96">
        <v>36869.245999999999</v>
      </c>
      <c r="D148" s="96" t="s">
        <v>207</v>
      </c>
      <c r="E148" s="20">
        <f t="shared" si="36"/>
        <v>-12605.106445202369</v>
      </c>
      <c r="F148" s="36">
        <f t="shared" si="40"/>
        <v>-12605</v>
      </c>
      <c r="G148" s="35">
        <f t="shared" ref="G148:G179" si="44">+C148-(C$7+F148*C$8)</f>
        <v>-0.1046795000002021</v>
      </c>
      <c r="H148" s="15"/>
      <c r="N148">
        <f t="shared" si="41"/>
        <v>-0.1046795000002021</v>
      </c>
      <c r="O148">
        <f t="shared" ca="1" si="43"/>
        <v>8.2264102244501112E-3</v>
      </c>
      <c r="P148" s="7">
        <f t="shared" si="37"/>
        <v>-9.2115660205394245E-2</v>
      </c>
      <c r="Q148" s="93">
        <f t="shared" si="38"/>
        <v>21850.745999999999</v>
      </c>
      <c r="R148">
        <f t="shared" ref="R148:R183" si="45">+(P148-G148)^2</f>
        <v>1.578500703895974E-4</v>
      </c>
      <c r="S148">
        <v>0.1</v>
      </c>
      <c r="T148">
        <f t="shared" ref="T148:T179" si="46">S148*R148</f>
        <v>1.5785007038959743E-5</v>
      </c>
      <c r="U148" s="7">
        <f t="shared" ref="U148:U183" si="47">+G148-P148</f>
        <v>-1.2563839794807852E-2</v>
      </c>
      <c r="V148">
        <f t="shared" si="42"/>
        <v>9</v>
      </c>
    </row>
    <row r="149" spans="1:29" x14ac:dyDescent="0.2">
      <c r="A149" s="26" t="s">
        <v>267</v>
      </c>
      <c r="B149" s="24" t="s">
        <v>62</v>
      </c>
      <c r="C149" s="96">
        <v>37547.334000000003</v>
      </c>
      <c r="D149" s="96" t="s">
        <v>207</v>
      </c>
      <c r="E149" s="20">
        <f t="shared" ref="E149:E183" si="48">+(C149-C$7)/C$8</f>
        <v>-11915.580660437261</v>
      </c>
      <c r="F149" s="36">
        <f t="shared" si="40"/>
        <v>-11915.5</v>
      </c>
      <c r="G149" s="35">
        <f t="shared" si="44"/>
        <v>-7.9322449993924238E-2</v>
      </c>
      <c r="H149" s="15"/>
      <c r="N149">
        <f t="shared" si="41"/>
        <v>-7.9322449993924238E-2</v>
      </c>
      <c r="O149">
        <f t="shared" ca="1" si="43"/>
        <v>6.4948587011387851E-3</v>
      </c>
      <c r="P149" s="7">
        <f t="shared" ref="P149:P183" si="49">+D$11+D$12*F149+D$13*F149^2</f>
        <v>-8.2473996852075543E-2</v>
      </c>
      <c r="Q149" s="93">
        <f t="shared" si="38"/>
        <v>22528.834000000003</v>
      </c>
      <c r="R149">
        <f t="shared" si="45"/>
        <v>9.9322475991233627E-6</v>
      </c>
      <c r="S149">
        <v>0.1</v>
      </c>
      <c r="T149">
        <f t="shared" si="46"/>
        <v>9.9322475991233622E-7</v>
      </c>
      <c r="U149" s="7">
        <f t="shared" si="47"/>
        <v>3.1515468581513051E-3</v>
      </c>
      <c r="V149">
        <f t="shared" si="42"/>
        <v>9</v>
      </c>
    </row>
    <row r="150" spans="1:29" x14ac:dyDescent="0.2">
      <c r="A150" s="26" t="s">
        <v>267</v>
      </c>
      <c r="B150" s="24" t="s">
        <v>62</v>
      </c>
      <c r="C150" s="96">
        <v>37900.377999999997</v>
      </c>
      <c r="D150" s="96" t="s">
        <v>207</v>
      </c>
      <c r="E150" s="20">
        <f t="shared" si="48"/>
        <v>-11556.581620258688</v>
      </c>
      <c r="F150" s="36">
        <f t="shared" si="40"/>
        <v>-11556.5</v>
      </c>
      <c r="G150" s="35">
        <f t="shared" si="44"/>
        <v>-8.0266349999874365E-2</v>
      </c>
      <c r="H150" s="15"/>
      <c r="N150">
        <f t="shared" si="41"/>
        <v>-8.0266349999874365E-2</v>
      </c>
      <c r="O150">
        <f t="shared" ca="1" si="43"/>
        <v>5.5932967042297693E-3</v>
      </c>
      <c r="P150" s="7">
        <f t="shared" si="49"/>
        <v>-7.7666135396755931E-2</v>
      </c>
      <c r="Q150" s="93">
        <f t="shared" ref="Q150:Q183" si="50">C150-15018.5</f>
        <v>22881.877999999997</v>
      </c>
      <c r="R150">
        <f t="shared" si="45"/>
        <v>6.7611159822703535E-6</v>
      </c>
      <c r="S150">
        <v>0.1</v>
      </c>
      <c r="T150">
        <f t="shared" si="46"/>
        <v>6.7611159822703544E-7</v>
      </c>
      <c r="U150" s="7">
        <f t="shared" si="47"/>
        <v>-2.6002146031184337E-3</v>
      </c>
      <c r="V150">
        <f t="shared" si="42"/>
        <v>9</v>
      </c>
    </row>
    <row r="151" spans="1:29" x14ac:dyDescent="0.2">
      <c r="A151" s="26" t="s">
        <v>267</v>
      </c>
      <c r="B151" s="24" t="s">
        <v>62</v>
      </c>
      <c r="C151" s="96">
        <v>40808.375999999997</v>
      </c>
      <c r="D151" s="96" t="s">
        <v>207</v>
      </c>
      <c r="E151" s="20">
        <f t="shared" si="48"/>
        <v>-8599.5323832196082</v>
      </c>
      <c r="F151" s="36">
        <f t="shared" si="40"/>
        <v>-8599.5</v>
      </c>
      <c r="G151" s="35">
        <f t="shared" si="44"/>
        <v>-3.1846049998421222E-2</v>
      </c>
      <c r="H151" s="15"/>
      <c r="N151">
        <f t="shared" si="41"/>
        <v>-3.1846049998421222E-2</v>
      </c>
      <c r="O151">
        <f t="shared" ca="1" si="43"/>
        <v>-1.832661025185145E-3</v>
      </c>
      <c r="P151" s="7">
        <f t="shared" si="49"/>
        <v>-4.3593577351481914E-2</v>
      </c>
      <c r="Q151" s="93">
        <f t="shared" si="50"/>
        <v>25789.875999999997</v>
      </c>
      <c r="R151">
        <f t="shared" si="45"/>
        <v>1.3800439891090916E-4</v>
      </c>
      <c r="S151">
        <v>0.1</v>
      </c>
      <c r="T151">
        <f t="shared" si="46"/>
        <v>1.3800439891090916E-5</v>
      </c>
      <c r="U151" s="7">
        <f t="shared" si="47"/>
        <v>1.1747527353060692E-2</v>
      </c>
      <c r="V151">
        <f t="shared" si="42"/>
        <v>9</v>
      </c>
    </row>
    <row r="152" spans="1:29" x14ac:dyDescent="0.2">
      <c r="A152" s="26" t="s">
        <v>267</v>
      </c>
      <c r="B152" s="24" t="s">
        <v>62</v>
      </c>
      <c r="C152" s="96">
        <v>41513.493999999999</v>
      </c>
      <c r="D152" s="96" t="s">
        <v>207</v>
      </c>
      <c r="E152" s="20">
        <f t="shared" si="48"/>
        <v>-7882.5206645311746</v>
      </c>
      <c r="F152" s="36">
        <f t="shared" si="40"/>
        <v>-7882.5</v>
      </c>
      <c r="G152" s="35">
        <f t="shared" si="44"/>
        <v>-2.0321750002040062E-2</v>
      </c>
      <c r="H152" s="15"/>
      <c r="N152">
        <f t="shared" si="41"/>
        <v>-2.0321750002040062E-2</v>
      </c>
      <c r="O152">
        <f t="shared" ca="1" si="43"/>
        <v>-3.6332737042485547E-3</v>
      </c>
      <c r="P152" s="7">
        <f t="shared" si="49"/>
        <v>-3.6817117905258261E-2</v>
      </c>
      <c r="Q152" s="93">
        <f t="shared" si="50"/>
        <v>26494.993999999999</v>
      </c>
      <c r="R152">
        <f t="shared" si="45"/>
        <v>2.7209716226252114E-4</v>
      </c>
      <c r="S152">
        <v>0.1</v>
      </c>
      <c r="T152">
        <f t="shared" si="46"/>
        <v>2.7209716226252114E-5</v>
      </c>
      <c r="U152" s="7">
        <f t="shared" si="47"/>
        <v>1.6495367903218199E-2</v>
      </c>
      <c r="V152">
        <f t="shared" si="42"/>
        <v>9</v>
      </c>
    </row>
    <row r="153" spans="1:29" x14ac:dyDescent="0.2">
      <c r="A153" s="26" t="s">
        <v>267</v>
      </c>
      <c r="B153" s="24" t="s">
        <v>61</v>
      </c>
      <c r="C153" s="96">
        <v>42253.485999999997</v>
      </c>
      <c r="D153" s="96" t="s">
        <v>207</v>
      </c>
      <c r="E153" s="20">
        <f t="shared" si="48"/>
        <v>-7130.0467016828443</v>
      </c>
      <c r="F153" s="36">
        <f t="shared" si="40"/>
        <v>-7130</v>
      </c>
      <c r="G153" s="35">
        <f t="shared" si="44"/>
        <v>-4.5926999999210238E-2</v>
      </c>
      <c r="H153" s="15"/>
      <c r="N153">
        <f t="shared" si="41"/>
        <v>-4.5926999999210238E-2</v>
      </c>
      <c r="O153">
        <f t="shared" ca="1" si="43"/>
        <v>-5.5230380571010124E-3</v>
      </c>
      <c r="P153" s="7">
        <f t="shared" si="49"/>
        <v>-3.032863714000673E-2</v>
      </c>
      <c r="Q153" s="93">
        <f t="shared" si="50"/>
        <v>27234.985999999997</v>
      </c>
      <c r="R153">
        <f t="shared" si="45"/>
        <v>2.4330892388737944E-4</v>
      </c>
      <c r="S153">
        <v>0.1</v>
      </c>
      <c r="T153">
        <f t="shared" si="46"/>
        <v>2.4330892388737944E-5</v>
      </c>
      <c r="U153" s="7">
        <f t="shared" si="47"/>
        <v>-1.5598362859203508E-2</v>
      </c>
      <c r="V153">
        <f t="shared" si="42"/>
        <v>9</v>
      </c>
    </row>
    <row r="154" spans="1:29" x14ac:dyDescent="0.2">
      <c r="A154" s="26" t="s">
        <v>267</v>
      </c>
      <c r="B154" s="24" t="s">
        <v>62</v>
      </c>
      <c r="C154" s="96">
        <v>42362.161999999997</v>
      </c>
      <c r="D154" s="96" t="s">
        <v>207</v>
      </c>
      <c r="E154" s="20">
        <f t="shared" si="48"/>
        <v>-7019.537587548496</v>
      </c>
      <c r="F154" s="36">
        <f t="shared" si="40"/>
        <v>-7019.5</v>
      </c>
      <c r="G154" s="35">
        <f t="shared" si="44"/>
        <v>-3.6964049999369308E-2</v>
      </c>
      <c r="H154" s="15"/>
      <c r="N154">
        <f t="shared" si="41"/>
        <v>-3.6964049999369308E-2</v>
      </c>
      <c r="O154">
        <f t="shared" ca="1" si="43"/>
        <v>-5.8005383374866576E-3</v>
      </c>
      <c r="P154" s="7">
        <f t="shared" si="49"/>
        <v>-2.9429612263623985E-2</v>
      </c>
      <c r="Q154" s="93">
        <f t="shared" si="50"/>
        <v>27343.661999999997</v>
      </c>
      <c r="R154">
        <f t="shared" si="45"/>
        <v>5.6767751993823122E-5</v>
      </c>
      <c r="S154">
        <v>0.1</v>
      </c>
      <c r="T154">
        <f t="shared" si="46"/>
        <v>5.6767751993823125E-6</v>
      </c>
      <c r="U154" s="7">
        <f t="shared" si="47"/>
        <v>-7.5344377357453238E-3</v>
      </c>
      <c r="V154">
        <f t="shared" si="42"/>
        <v>9</v>
      </c>
    </row>
    <row r="155" spans="1:29" x14ac:dyDescent="0.2">
      <c r="A155" s="26" t="s">
        <v>267</v>
      </c>
      <c r="B155" s="24" t="s">
        <v>61</v>
      </c>
      <c r="C155" s="96">
        <v>42687.243999999999</v>
      </c>
      <c r="D155" s="96" t="s">
        <v>207</v>
      </c>
      <c r="E155" s="20">
        <f t="shared" si="48"/>
        <v>-6688.9722019893779</v>
      </c>
      <c r="F155" s="36">
        <f t="shared" si="40"/>
        <v>-6689</v>
      </c>
      <c r="G155" s="35">
        <f t="shared" si="44"/>
        <v>2.7336899998772424E-2</v>
      </c>
      <c r="H155" s="15"/>
      <c r="N155">
        <f t="shared" si="41"/>
        <v>2.7336899998772424E-2</v>
      </c>
      <c r="O155">
        <f t="shared" ca="1" si="43"/>
        <v>-6.6305278638889679E-3</v>
      </c>
      <c r="P155" s="7">
        <f t="shared" si="49"/>
        <v>-2.6822853593296819E-2</v>
      </c>
      <c r="Q155" s="93">
        <f t="shared" si="50"/>
        <v>27668.743999999999</v>
      </c>
      <c r="R155">
        <f t="shared" si="45"/>
        <v>2.9332789091536574E-3</v>
      </c>
      <c r="S155">
        <v>0.1</v>
      </c>
      <c r="T155">
        <f t="shared" si="46"/>
        <v>2.9332789091536575E-4</v>
      </c>
      <c r="U155" s="7">
        <f t="shared" si="47"/>
        <v>5.4159753592069246E-2</v>
      </c>
      <c r="V155">
        <f t="shared" si="42"/>
        <v>9</v>
      </c>
    </row>
    <row r="156" spans="1:29" x14ac:dyDescent="0.2">
      <c r="A156" s="26" t="s">
        <v>267</v>
      </c>
      <c r="B156" s="24" t="s">
        <v>62</v>
      </c>
      <c r="C156" s="96">
        <v>45198.368000000002</v>
      </c>
      <c r="D156" s="96" t="s">
        <v>207</v>
      </c>
      <c r="E156" s="20">
        <f t="shared" si="48"/>
        <v>-4135.4913164074296</v>
      </c>
      <c r="F156" s="36">
        <f t="shared" si="40"/>
        <v>-4135.5</v>
      </c>
      <c r="G156" s="35">
        <f t="shared" si="44"/>
        <v>8.5395500063896179E-3</v>
      </c>
      <c r="H156" s="15"/>
      <c r="N156">
        <f t="shared" si="41"/>
        <v>8.5395500063896179E-3</v>
      </c>
      <c r="O156">
        <f t="shared" ca="1" si="43"/>
        <v>-1.3043170089814227E-2</v>
      </c>
      <c r="P156" s="7">
        <f t="shared" si="49"/>
        <v>-1.0834871329882527E-2</v>
      </c>
      <c r="Q156" s="93">
        <f t="shared" si="50"/>
        <v>30179.868000000002</v>
      </c>
      <c r="R156">
        <f t="shared" si="45"/>
        <v>3.7536820211539734E-4</v>
      </c>
      <c r="S156">
        <v>0.1</v>
      </c>
      <c r="T156">
        <f t="shared" si="46"/>
        <v>3.7536820211539734E-5</v>
      </c>
      <c r="U156" s="7">
        <f t="shared" si="47"/>
        <v>1.9374421336272145E-2</v>
      </c>
      <c r="V156">
        <f t="shared" si="42"/>
        <v>9</v>
      </c>
    </row>
    <row r="157" spans="1:29" x14ac:dyDescent="0.2">
      <c r="A157" s="26" t="s">
        <v>267</v>
      </c>
      <c r="B157" s="24" t="s">
        <v>62</v>
      </c>
      <c r="C157" s="96">
        <v>45551.392999999996</v>
      </c>
      <c r="D157" s="96" t="s">
        <v>207</v>
      </c>
      <c r="E157" s="20">
        <f t="shared" si="48"/>
        <v>-3776.5115967151519</v>
      </c>
      <c r="F157" s="36">
        <f t="shared" si="40"/>
        <v>-3776.5</v>
      </c>
      <c r="G157" s="35">
        <f t="shared" si="44"/>
        <v>-1.140434999979334E-2</v>
      </c>
      <c r="H157" s="15"/>
      <c r="N157">
        <f t="shared" si="41"/>
        <v>-1.140434999979334E-2</v>
      </c>
      <c r="O157">
        <f t="shared" ca="1" si="43"/>
        <v>-1.3944732086723241E-2</v>
      </c>
      <c r="P157" s="7">
        <f t="shared" si="49"/>
        <v>-9.1766436327947645E-3</v>
      </c>
      <c r="Q157" s="93">
        <f t="shared" si="50"/>
        <v>30532.892999999996</v>
      </c>
      <c r="R157">
        <f t="shared" si="45"/>
        <v>4.96267565756599E-6</v>
      </c>
      <c r="S157">
        <v>0.1</v>
      </c>
      <c r="T157">
        <f t="shared" si="46"/>
        <v>4.9626756575659904E-7</v>
      </c>
      <c r="U157" s="7">
        <f t="shared" si="47"/>
        <v>-2.2277063669985751E-3</v>
      </c>
      <c r="V157">
        <f t="shared" si="42"/>
        <v>9</v>
      </c>
    </row>
    <row r="158" spans="1:29" x14ac:dyDescent="0.2">
      <c r="A158" s="26" t="s">
        <v>267</v>
      </c>
      <c r="B158" s="24" t="s">
        <v>61</v>
      </c>
      <c r="C158" s="96">
        <v>45582.357000000004</v>
      </c>
      <c r="D158" s="96" t="s">
        <v>207</v>
      </c>
      <c r="E158" s="20">
        <f t="shared" si="48"/>
        <v>-3745.0253052611347</v>
      </c>
      <c r="F158" s="36">
        <f t="shared" si="40"/>
        <v>-3745</v>
      </c>
      <c r="G158" s="35">
        <f t="shared" si="44"/>
        <v>-2.4885499995434657E-2</v>
      </c>
      <c r="H158" s="15"/>
      <c r="N158">
        <f t="shared" si="41"/>
        <v>-2.4885499995434657E-2</v>
      </c>
      <c r="O158">
        <f t="shared" ca="1" si="43"/>
        <v>-1.4023838501493809E-2</v>
      </c>
      <c r="P158" s="7">
        <f t="shared" si="49"/>
        <v>-9.0380802021714571E-3</v>
      </c>
      <c r="Q158" s="93">
        <f t="shared" si="50"/>
        <v>30563.857000000004</v>
      </c>
      <c r="R158">
        <f t="shared" si="45"/>
        <v>2.5114071410391024E-4</v>
      </c>
      <c r="S158">
        <v>0.1</v>
      </c>
      <c r="T158">
        <f t="shared" si="46"/>
        <v>2.5114071410391025E-5</v>
      </c>
      <c r="U158" s="7">
        <f t="shared" si="47"/>
        <v>-1.58474197932632E-2</v>
      </c>
      <c r="V158">
        <f t="shared" si="42"/>
        <v>9</v>
      </c>
    </row>
    <row r="159" spans="1:29" x14ac:dyDescent="0.2">
      <c r="A159" s="26" t="s">
        <v>538</v>
      </c>
      <c r="B159" s="24" t="s">
        <v>62</v>
      </c>
      <c r="C159" s="96">
        <v>52548.385000000002</v>
      </c>
      <c r="D159" s="96" t="s">
        <v>207</v>
      </c>
      <c r="E159" s="20">
        <f t="shared" si="48"/>
        <v>3338.5035632569552</v>
      </c>
      <c r="F159" s="36">
        <f t="shared" si="40"/>
        <v>3338.5</v>
      </c>
      <c r="G159" s="35">
        <f t="shared" si="44"/>
        <v>3.5041500013903715E-3</v>
      </c>
      <c r="H159" s="15"/>
      <c r="N159">
        <f t="shared" si="41"/>
        <v>3.5041500013903715E-3</v>
      </c>
      <c r="O159">
        <f t="shared" ca="1" si="43"/>
        <v>-3.181273656585315E-2</v>
      </c>
      <c r="P159" s="7">
        <f t="shared" si="49"/>
        <v>-6.295942325024618E-3</v>
      </c>
      <c r="Q159" s="93">
        <f t="shared" si="50"/>
        <v>37529.885000000002</v>
      </c>
      <c r="R159">
        <f t="shared" si="45"/>
        <v>9.6041809606257941E-5</v>
      </c>
      <c r="S159">
        <v>0.1</v>
      </c>
      <c r="T159">
        <f t="shared" si="46"/>
        <v>9.6041809606257954E-6</v>
      </c>
      <c r="U159" s="7">
        <f t="shared" si="47"/>
        <v>9.8000923264149886E-3</v>
      </c>
      <c r="V159">
        <f t="shared" si="42"/>
        <v>9</v>
      </c>
    </row>
    <row r="160" spans="1:29" x14ac:dyDescent="0.2">
      <c r="A160" s="26" t="s">
        <v>230</v>
      </c>
      <c r="B160" s="24" t="s">
        <v>61</v>
      </c>
      <c r="C160" s="96">
        <v>14346.495699999999</v>
      </c>
      <c r="D160" s="136" t="s">
        <v>207</v>
      </c>
      <c r="E160" s="20">
        <f t="shared" si="48"/>
        <v>-35507.763734043947</v>
      </c>
      <c r="F160" s="36">
        <f t="shared" si="40"/>
        <v>-35508</v>
      </c>
      <c r="G160" s="35">
        <f t="shared" si="44"/>
        <v>0.23234680000314256</v>
      </c>
      <c r="H160" s="15"/>
      <c r="N160">
        <f t="shared" si="41"/>
        <v>0.23234680000314256</v>
      </c>
      <c r="O160">
        <f t="shared" ca="1" si="43"/>
        <v>6.5743052049539674E-2</v>
      </c>
      <c r="P160" s="7">
        <f t="shared" si="49"/>
        <v>-0.71704594338494199</v>
      </c>
      <c r="Q160" s="93">
        <f t="shared" si="50"/>
        <v>-672.00430000000051</v>
      </c>
      <c r="R160">
        <f t="shared" si="45"/>
        <v>0.90134658119795341</v>
      </c>
      <c r="S160">
        <v>1</v>
      </c>
      <c r="T160">
        <f t="shared" si="46"/>
        <v>0.90134658119795341</v>
      </c>
      <c r="U160" s="7">
        <f t="shared" si="47"/>
        <v>0.94939274338808455</v>
      </c>
      <c r="V160">
        <f t="shared" si="42"/>
        <v>10</v>
      </c>
      <c r="Y160" s="7"/>
      <c r="Z160" s="7"/>
      <c r="AA160" s="7"/>
      <c r="AB160" s="7"/>
      <c r="AC160" s="7"/>
    </row>
    <row r="161" spans="1:29" x14ac:dyDescent="0.2">
      <c r="A161" s="96" t="s">
        <v>230</v>
      </c>
      <c r="B161" s="24" t="s">
        <v>61</v>
      </c>
      <c r="C161" s="96">
        <v>17522.054899999999</v>
      </c>
      <c r="D161" s="136" t="s">
        <v>207</v>
      </c>
      <c r="E161" s="20">
        <f t="shared" si="48"/>
        <v>-32278.64015502758</v>
      </c>
      <c r="F161" s="36">
        <f t="shared" si="40"/>
        <v>-32278.5</v>
      </c>
      <c r="G161" s="35">
        <f t="shared" si="44"/>
        <v>-0.13783014999717125</v>
      </c>
      <c r="H161" s="15"/>
      <c r="N161">
        <f t="shared" si="41"/>
        <v>-0.13783014999717125</v>
      </c>
      <c r="O161">
        <f t="shared" ca="1" si="43"/>
        <v>5.7632761049490486E-2</v>
      </c>
      <c r="P161" s="7">
        <f t="shared" si="49"/>
        <v>-0.59310203806836548</v>
      </c>
      <c r="Q161" s="93">
        <f t="shared" si="50"/>
        <v>2503.5548999999992</v>
      </c>
      <c r="R161">
        <f t="shared" si="45"/>
        <v>0.20727249206791001</v>
      </c>
      <c r="S161">
        <v>1</v>
      </c>
      <c r="T161">
        <f t="shared" si="46"/>
        <v>0.20727249206791001</v>
      </c>
      <c r="U161" s="7">
        <f t="shared" si="47"/>
        <v>0.45527188807119423</v>
      </c>
      <c r="V161">
        <f t="shared" si="42"/>
        <v>10</v>
      </c>
      <c r="Y161" s="7"/>
      <c r="Z161" s="7"/>
      <c r="AA161" s="7"/>
      <c r="AB161" s="7"/>
      <c r="AC161" s="7"/>
    </row>
    <row r="162" spans="1:29" x14ac:dyDescent="0.2">
      <c r="A162" s="26" t="s">
        <v>230</v>
      </c>
      <c r="B162" s="24" t="s">
        <v>61</v>
      </c>
      <c r="C162" s="96">
        <v>28747.088100000001</v>
      </c>
      <c r="D162" s="136" t="s">
        <v>207</v>
      </c>
      <c r="E162" s="20">
        <f t="shared" si="48"/>
        <v>-20864.266465706489</v>
      </c>
      <c r="F162" s="36">
        <f t="shared" si="40"/>
        <v>-20864.5</v>
      </c>
      <c r="G162" s="35">
        <f t="shared" si="44"/>
        <v>0.22966045000430313</v>
      </c>
      <c r="H162" s="15"/>
      <c r="N162">
        <f t="shared" si="41"/>
        <v>0.22966045000430313</v>
      </c>
      <c r="O162">
        <f t="shared" ca="1" si="43"/>
        <v>2.8968614440243987E-2</v>
      </c>
      <c r="P162" s="7">
        <f t="shared" si="49"/>
        <v>-0.24928869107534821</v>
      </c>
      <c r="Q162" s="93">
        <f t="shared" si="50"/>
        <v>13728.588100000001</v>
      </c>
      <c r="R162">
        <f t="shared" si="45"/>
        <v>0.22939227974093579</v>
      </c>
      <c r="S162">
        <v>1</v>
      </c>
      <c r="T162">
        <f t="shared" si="46"/>
        <v>0.22939227974093579</v>
      </c>
      <c r="U162" s="7">
        <f t="shared" si="47"/>
        <v>0.47894914107965136</v>
      </c>
      <c r="V162">
        <f t="shared" si="42"/>
        <v>10</v>
      </c>
    </row>
    <row r="163" spans="1:29" x14ac:dyDescent="0.2">
      <c r="A163" s="26" t="s">
        <v>230</v>
      </c>
      <c r="B163" s="24" t="s">
        <v>61</v>
      </c>
      <c r="C163" s="96">
        <v>29090.322100000001</v>
      </c>
      <c r="D163" s="136" t="s">
        <v>207</v>
      </c>
      <c r="E163" s="20">
        <f t="shared" si="48"/>
        <v>-20515.242897662127</v>
      </c>
      <c r="F163" s="36">
        <f t="shared" ref="F163:F183" si="51">ROUND(2*E163,0)/2</f>
        <v>-20515</v>
      </c>
      <c r="G163" s="35">
        <f t="shared" si="44"/>
        <v>-0.2388684999968973</v>
      </c>
      <c r="H163" s="15"/>
      <c r="N163">
        <f t="shared" si="41"/>
        <v>-0.2388684999968973</v>
      </c>
      <c r="O163">
        <f t="shared" ca="1" si="43"/>
        <v>2.8090909933503879E-2</v>
      </c>
      <c r="P163" s="7">
        <f t="shared" si="49"/>
        <v>-0.24107916687319009</v>
      </c>
      <c r="Q163" s="93">
        <f t="shared" si="50"/>
        <v>14071.822100000001</v>
      </c>
      <c r="R163">
        <f t="shared" si="45"/>
        <v>4.887048037938114E-6</v>
      </c>
      <c r="S163">
        <v>1</v>
      </c>
      <c r="T163">
        <f t="shared" si="46"/>
        <v>4.887048037938114E-6</v>
      </c>
      <c r="U163" s="7">
        <f t="shared" si="47"/>
        <v>2.2106668762927884E-3</v>
      </c>
      <c r="V163">
        <f t="shared" si="42"/>
        <v>10</v>
      </c>
    </row>
    <row r="164" spans="1:29" x14ac:dyDescent="0.2">
      <c r="A164" s="26" t="s">
        <v>230</v>
      </c>
      <c r="B164" s="24" t="s">
        <v>61</v>
      </c>
      <c r="C164" s="96">
        <v>29449.274399999998</v>
      </c>
      <c r="D164" s="136" t="s">
        <v>207</v>
      </c>
      <c r="E164" s="20">
        <f t="shared" si="48"/>
        <v>-20150.235898053317</v>
      </c>
      <c r="F164" s="36">
        <f t="shared" si="51"/>
        <v>-20150</v>
      </c>
      <c r="G164" s="35">
        <f t="shared" si="44"/>
        <v>-0.23198499999853084</v>
      </c>
      <c r="H164" s="15"/>
      <c r="N164">
        <f t="shared" si="41"/>
        <v>-0.23198499999853084</v>
      </c>
      <c r="O164">
        <f t="shared" ca="1" si="43"/>
        <v>2.7174280048067139E-2</v>
      </c>
      <c r="P164" s="7">
        <f t="shared" si="49"/>
        <v>-0.23265260319493691</v>
      </c>
      <c r="Q164" s="93">
        <f t="shared" si="50"/>
        <v>14430.774399999998</v>
      </c>
      <c r="R164">
        <f t="shared" si="45"/>
        <v>4.4569402785160794E-7</v>
      </c>
      <c r="S164">
        <v>1</v>
      </c>
      <c r="T164">
        <f t="shared" si="46"/>
        <v>4.4569402785160794E-7</v>
      </c>
      <c r="U164" s="7">
        <f t="shared" si="47"/>
        <v>6.6760319640607468E-4</v>
      </c>
      <c r="V164">
        <f t="shared" si="42"/>
        <v>10</v>
      </c>
    </row>
    <row r="165" spans="1:29" x14ac:dyDescent="0.2">
      <c r="A165" s="26" t="s">
        <v>230</v>
      </c>
      <c r="B165" s="24" t="s">
        <v>61</v>
      </c>
      <c r="C165" s="96">
        <v>30874.264800000001</v>
      </c>
      <c r="D165" s="136" t="s">
        <v>207</v>
      </c>
      <c r="E165" s="20">
        <f t="shared" si="48"/>
        <v>-18701.209187887758</v>
      </c>
      <c r="F165" s="36">
        <f t="shared" si="51"/>
        <v>-18701</v>
      </c>
      <c r="G165" s="35">
        <f t="shared" si="44"/>
        <v>-0.20571789999667089</v>
      </c>
      <c r="H165" s="15"/>
      <c r="N165">
        <f t="shared" si="41"/>
        <v>-0.20571789999667089</v>
      </c>
      <c r="O165">
        <f t="shared" ca="1" si="43"/>
        <v>2.3535384968621006E-2</v>
      </c>
      <c r="P165" s="7">
        <f t="shared" si="49"/>
        <v>-0.20068234571620647</v>
      </c>
      <c r="Q165" s="93">
        <f t="shared" si="50"/>
        <v>15855.764800000001</v>
      </c>
      <c r="R165">
        <f t="shared" si="45"/>
        <v>2.5356806911503614E-5</v>
      </c>
      <c r="S165">
        <v>1</v>
      </c>
      <c r="T165">
        <f t="shared" si="46"/>
        <v>2.5356806911503614E-5</v>
      </c>
      <c r="U165" s="7">
        <f t="shared" si="47"/>
        <v>-5.0355542804644271E-3</v>
      </c>
      <c r="V165">
        <f t="shared" si="42"/>
        <v>10</v>
      </c>
    </row>
    <row r="166" spans="1:29" x14ac:dyDescent="0.2">
      <c r="A166" s="26" t="s">
        <v>329</v>
      </c>
      <c r="B166" s="24" t="s">
        <v>61</v>
      </c>
      <c r="C166" s="96">
        <v>34972.214599999999</v>
      </c>
      <c r="D166" s="136" t="s">
        <v>207</v>
      </c>
      <c r="E166" s="20">
        <f t="shared" si="48"/>
        <v>-14534.136401209622</v>
      </c>
      <c r="F166" s="36">
        <f t="shared" si="51"/>
        <v>-14534</v>
      </c>
      <c r="G166" s="35">
        <f t="shared" si="44"/>
        <v>-0.13413859999855049</v>
      </c>
      <c r="H166" s="15"/>
      <c r="N166">
        <f t="shared" si="41"/>
        <v>-0.13413859999855049</v>
      </c>
      <c r="O166">
        <f t="shared" ca="1" si="43"/>
        <v>1.3070736386114421E-2</v>
      </c>
      <c r="P166" s="7">
        <f t="shared" si="49"/>
        <v>-0.12193794938603882</v>
      </c>
      <c r="Q166" s="93">
        <f t="shared" si="50"/>
        <v>19953.714599999999</v>
      </c>
      <c r="R166">
        <f t="shared" si="45"/>
        <v>1.4885587536858148E-4</v>
      </c>
      <c r="S166">
        <v>1</v>
      </c>
      <c r="T166">
        <f t="shared" si="46"/>
        <v>1.4885587536858148E-4</v>
      </c>
      <c r="U166" s="7">
        <f t="shared" si="47"/>
        <v>-1.2200650612511674E-2</v>
      </c>
      <c r="V166">
        <f t="shared" si="42"/>
        <v>10</v>
      </c>
    </row>
    <row r="167" spans="1:29" x14ac:dyDescent="0.2">
      <c r="A167" s="26" t="s">
        <v>329</v>
      </c>
      <c r="B167" s="24" t="s">
        <v>61</v>
      </c>
      <c r="C167" s="96">
        <v>36392.281499999997</v>
      </c>
      <c r="D167" s="136" t="s">
        <v>207</v>
      </c>
      <c r="E167" s="20">
        <f t="shared" si="48"/>
        <v>-13090.116239163623</v>
      </c>
      <c r="F167" s="36">
        <f t="shared" si="51"/>
        <v>-13090</v>
      </c>
      <c r="G167" s="35">
        <f t="shared" si="44"/>
        <v>-0.11431099999754224</v>
      </c>
      <c r="H167" s="15"/>
      <c r="N167">
        <f t="shared" si="41"/>
        <v>-0.11431099999754224</v>
      </c>
      <c r="O167">
        <f t="shared" ca="1" si="43"/>
        <v>9.4443978804413971E-3</v>
      </c>
      <c r="P167" s="7">
        <f t="shared" si="49"/>
        <v>-9.9218867601567826E-2</v>
      </c>
      <c r="Q167" s="93">
        <f t="shared" si="50"/>
        <v>21373.781499999997</v>
      </c>
      <c r="R167">
        <f t="shared" si="45"/>
        <v>2.277724602576204E-4</v>
      </c>
      <c r="S167">
        <v>1</v>
      </c>
      <c r="T167">
        <f t="shared" si="46"/>
        <v>2.277724602576204E-4</v>
      </c>
      <c r="U167" s="7">
        <f t="shared" si="47"/>
        <v>-1.5092132395974414E-2</v>
      </c>
      <c r="V167">
        <f t="shared" si="42"/>
        <v>10</v>
      </c>
    </row>
    <row r="168" spans="1:29" x14ac:dyDescent="0.2">
      <c r="A168" s="26" t="s">
        <v>329</v>
      </c>
      <c r="B168" s="24" t="s">
        <v>61</v>
      </c>
      <c r="C168" s="96">
        <v>36392.288399999998</v>
      </c>
      <c r="D168" s="136" t="s">
        <v>207</v>
      </c>
      <c r="E168" s="20">
        <f t="shared" si="48"/>
        <v>-13090.109222776493</v>
      </c>
      <c r="F168" s="36">
        <f t="shared" si="51"/>
        <v>-13090</v>
      </c>
      <c r="G168" s="35">
        <f t="shared" si="44"/>
        <v>-0.10741099999722792</v>
      </c>
      <c r="H168" s="15"/>
      <c r="N168">
        <f t="shared" si="41"/>
        <v>-0.10741099999722792</v>
      </c>
      <c r="O168">
        <f t="shared" ca="1" si="43"/>
        <v>9.4443978804413971E-3</v>
      </c>
      <c r="P168" s="7">
        <f t="shared" si="49"/>
        <v>-9.9218867601567826E-2</v>
      </c>
      <c r="Q168" s="93">
        <f t="shared" si="50"/>
        <v>21373.788399999998</v>
      </c>
      <c r="R168">
        <f t="shared" si="45"/>
        <v>6.7111033188023566E-5</v>
      </c>
      <c r="S168">
        <v>1</v>
      </c>
      <c r="T168">
        <f t="shared" si="46"/>
        <v>6.7111033188023566E-5</v>
      </c>
      <c r="U168" s="7">
        <f t="shared" si="47"/>
        <v>-8.1921323956600928E-3</v>
      </c>
      <c r="V168">
        <f t="shared" si="42"/>
        <v>10</v>
      </c>
    </row>
    <row r="169" spans="1:29" x14ac:dyDescent="0.2">
      <c r="A169" s="26" t="s">
        <v>455</v>
      </c>
      <c r="B169" s="24" t="s">
        <v>61</v>
      </c>
      <c r="C169" s="96">
        <v>47770.474099999999</v>
      </c>
      <c r="D169" s="136" t="s">
        <v>208</v>
      </c>
      <c r="E169" s="20">
        <f t="shared" si="48"/>
        <v>-1519.9997030746292</v>
      </c>
      <c r="F169" s="36">
        <f t="shared" si="51"/>
        <v>-1520</v>
      </c>
      <c r="G169" s="35">
        <f t="shared" si="44"/>
        <v>2.9200000426499173E-4</v>
      </c>
      <c r="H169" s="15"/>
      <c r="N169">
        <f t="shared" si="41"/>
        <v>2.9200000426499173E-4</v>
      </c>
      <c r="O169">
        <f t="shared" ca="1" si="43"/>
        <v>-1.9611513830525999E-2</v>
      </c>
      <c r="P169" s="7">
        <f t="shared" si="49"/>
        <v>-2.0815426801993444E-3</v>
      </c>
      <c r="Q169" s="93">
        <f t="shared" si="50"/>
        <v>32751.974099999999</v>
      </c>
      <c r="R169">
        <f t="shared" si="45"/>
        <v>5.6337048749741671E-6</v>
      </c>
      <c r="S169">
        <v>1</v>
      </c>
      <c r="T169">
        <f t="shared" si="46"/>
        <v>5.6337048749741671E-6</v>
      </c>
      <c r="U169" s="7">
        <f t="shared" si="47"/>
        <v>2.3735426844643361E-3</v>
      </c>
      <c r="V169">
        <f t="shared" si="42"/>
        <v>10</v>
      </c>
    </row>
    <row r="170" spans="1:29" x14ac:dyDescent="0.2">
      <c r="A170" s="26" t="s">
        <v>517</v>
      </c>
      <c r="B170" s="24" t="s">
        <v>62</v>
      </c>
      <c r="C170" s="96">
        <v>51749.846899999997</v>
      </c>
      <c r="D170" s="136" t="s">
        <v>207</v>
      </c>
      <c r="E170" s="20">
        <f t="shared" si="48"/>
        <v>2526.4959623742679</v>
      </c>
      <c r="F170" s="36">
        <f t="shared" si="51"/>
        <v>2526.5</v>
      </c>
      <c r="G170" s="35">
        <f t="shared" si="44"/>
        <v>-3.9706500028842129E-3</v>
      </c>
      <c r="H170" s="15"/>
      <c r="N170">
        <f t="shared" si="41"/>
        <v>-3.9706500028842129E-3</v>
      </c>
      <c r="O170">
        <f t="shared" ref="O170:O183" ca="1" si="52">+C$11+C$12*F170</f>
        <v>-2.9773548985100727E-2</v>
      </c>
      <c r="P170" s="7">
        <f t="shared" si="49"/>
        <v>-3.7389483127681106E-3</v>
      </c>
      <c r="Q170" s="93">
        <f t="shared" si="50"/>
        <v>36731.346899999997</v>
      </c>
      <c r="R170">
        <f t="shared" si="45"/>
        <v>5.3685673202658271E-8</v>
      </c>
      <c r="S170">
        <v>1</v>
      </c>
      <c r="T170">
        <f t="shared" si="46"/>
        <v>5.3685673202658271E-8</v>
      </c>
      <c r="U170" s="7">
        <f t="shared" si="47"/>
        <v>-2.3170169011610224E-4</v>
      </c>
      <c r="V170">
        <f t="shared" si="42"/>
        <v>10</v>
      </c>
    </row>
    <row r="171" spans="1:29" x14ac:dyDescent="0.2">
      <c r="A171" s="26" t="s">
        <v>626</v>
      </c>
      <c r="B171" s="24" t="s">
        <v>62</v>
      </c>
      <c r="C171" s="96">
        <v>54976.402699999999</v>
      </c>
      <c r="D171" s="136" t="s">
        <v>207</v>
      </c>
      <c r="E171" s="20">
        <f t="shared" si="48"/>
        <v>5807.4763367259784</v>
      </c>
      <c r="F171" s="36">
        <f t="shared" si="51"/>
        <v>5807.5</v>
      </c>
      <c r="G171" s="35">
        <f t="shared" si="44"/>
        <v>-2.3270749996299855E-2</v>
      </c>
      <c r="H171" s="15"/>
      <c r="N171">
        <f t="shared" si="41"/>
        <v>-2.3270749996299855E-2</v>
      </c>
      <c r="O171">
        <f t="shared" ca="1" si="52"/>
        <v>-3.8013172695012913E-2</v>
      </c>
      <c r="P171" s="7">
        <f t="shared" si="49"/>
        <v>-1.8638391874788832E-2</v>
      </c>
      <c r="Q171" s="93">
        <f t="shared" si="50"/>
        <v>39957.902699999999</v>
      </c>
      <c r="R171">
        <f t="shared" si="45"/>
        <v>2.1458741765929133E-5</v>
      </c>
      <c r="S171">
        <v>1</v>
      </c>
      <c r="T171">
        <f t="shared" si="46"/>
        <v>2.1458741765929133E-5</v>
      </c>
      <c r="U171" s="7">
        <f t="shared" si="47"/>
        <v>-4.6323581215110231E-3</v>
      </c>
      <c r="V171">
        <f t="shared" si="42"/>
        <v>10</v>
      </c>
    </row>
    <row r="172" spans="1:29" x14ac:dyDescent="0.2">
      <c r="A172" s="26" t="s">
        <v>626</v>
      </c>
      <c r="B172" s="24" t="s">
        <v>62</v>
      </c>
      <c r="C172" s="96">
        <v>54976.404499999997</v>
      </c>
      <c r="D172" s="136" t="s">
        <v>207</v>
      </c>
      <c r="E172" s="20">
        <f t="shared" si="48"/>
        <v>5807.4781670878365</v>
      </c>
      <c r="F172" s="36">
        <f t="shared" si="51"/>
        <v>5807.5</v>
      </c>
      <c r="G172" s="35">
        <f t="shared" si="44"/>
        <v>-2.1470749998115934E-2</v>
      </c>
      <c r="H172" s="15"/>
      <c r="N172">
        <f t="shared" si="41"/>
        <v>-2.1470749998115934E-2</v>
      </c>
      <c r="O172">
        <f t="shared" ca="1" si="52"/>
        <v>-3.8013172695012913E-2</v>
      </c>
      <c r="P172" s="7">
        <f t="shared" si="49"/>
        <v>-1.8638391874788832E-2</v>
      </c>
      <c r="Q172" s="93">
        <f t="shared" si="50"/>
        <v>39957.904499999997</v>
      </c>
      <c r="R172">
        <f t="shared" si="45"/>
        <v>8.0222525387770238E-6</v>
      </c>
      <c r="S172">
        <v>1</v>
      </c>
      <c r="T172">
        <f t="shared" si="46"/>
        <v>8.0222525387770238E-6</v>
      </c>
      <c r="U172" s="7">
        <f t="shared" si="47"/>
        <v>-2.8323581233271021E-3</v>
      </c>
      <c r="V172">
        <f t="shared" si="42"/>
        <v>10</v>
      </c>
    </row>
    <row r="173" spans="1:29" x14ac:dyDescent="0.2">
      <c r="A173" s="26" t="s">
        <v>626</v>
      </c>
      <c r="B173" s="24" t="s">
        <v>62</v>
      </c>
      <c r="C173" s="96">
        <v>54976.404499999997</v>
      </c>
      <c r="D173" s="136" t="s">
        <v>207</v>
      </c>
      <c r="E173" s="20">
        <f t="shared" si="48"/>
        <v>5807.4781670878365</v>
      </c>
      <c r="F173" s="36">
        <f t="shared" si="51"/>
        <v>5807.5</v>
      </c>
      <c r="G173" s="35">
        <f t="shared" si="44"/>
        <v>-2.1470749998115934E-2</v>
      </c>
      <c r="H173" s="15"/>
      <c r="N173">
        <f t="shared" si="41"/>
        <v>-2.1470749998115934E-2</v>
      </c>
      <c r="O173">
        <f t="shared" ca="1" si="52"/>
        <v>-3.8013172695012913E-2</v>
      </c>
      <c r="P173" s="7">
        <f t="shared" si="49"/>
        <v>-1.8638391874788832E-2</v>
      </c>
      <c r="Q173" s="93">
        <f t="shared" si="50"/>
        <v>39957.904499999997</v>
      </c>
      <c r="R173">
        <f t="shared" si="45"/>
        <v>8.0222525387770238E-6</v>
      </c>
      <c r="S173">
        <v>1</v>
      </c>
      <c r="T173">
        <f t="shared" si="46"/>
        <v>8.0222525387770238E-6</v>
      </c>
      <c r="U173" s="7">
        <f t="shared" si="47"/>
        <v>-2.8323581233271021E-3</v>
      </c>
      <c r="V173">
        <f t="shared" si="42"/>
        <v>10</v>
      </c>
    </row>
    <row r="174" spans="1:29" x14ac:dyDescent="0.2">
      <c r="A174" s="26" t="s">
        <v>626</v>
      </c>
      <c r="B174" s="24" t="s">
        <v>62</v>
      </c>
      <c r="C174" s="96">
        <v>55387.4683</v>
      </c>
      <c r="D174" s="136" t="s">
        <v>207</v>
      </c>
      <c r="E174" s="20">
        <f t="shared" si="48"/>
        <v>6225.4756678304075</v>
      </c>
      <c r="F174" s="36">
        <f t="shared" si="51"/>
        <v>6225.5</v>
      </c>
      <c r="G174" s="35">
        <f t="shared" si="44"/>
        <v>-2.3928549999254756E-2</v>
      </c>
      <c r="H174" s="15"/>
      <c r="N174">
        <f t="shared" si="41"/>
        <v>-2.3928549999254756E-2</v>
      </c>
      <c r="O174">
        <f t="shared" ca="1" si="52"/>
        <v>-3.9062902262444577E-2</v>
      </c>
      <c r="P174" s="7">
        <f t="shared" si="49"/>
        <v>-2.1408383235151793E-2</v>
      </c>
      <c r="Q174" s="93">
        <f t="shared" si="50"/>
        <v>40368.9683</v>
      </c>
      <c r="R174">
        <f t="shared" si="45"/>
        <v>6.3512405188891958E-6</v>
      </c>
      <c r="S174">
        <v>1</v>
      </c>
      <c r="T174">
        <f t="shared" si="46"/>
        <v>6.3512405188891958E-6</v>
      </c>
      <c r="U174" s="7">
        <f t="shared" si="47"/>
        <v>-2.5201667641029622E-3</v>
      </c>
      <c r="V174">
        <f t="shared" si="42"/>
        <v>10</v>
      </c>
    </row>
    <row r="175" spans="1:29" x14ac:dyDescent="0.2">
      <c r="A175" s="26" t="s">
        <v>642</v>
      </c>
      <c r="B175" s="24" t="s">
        <v>61</v>
      </c>
      <c r="C175" s="96">
        <v>55440.079700000002</v>
      </c>
      <c r="D175" s="136" t="s">
        <v>207</v>
      </c>
      <c r="E175" s="20">
        <f t="shared" si="48"/>
        <v>6278.9745011272535</v>
      </c>
      <c r="F175" s="36">
        <f t="shared" si="51"/>
        <v>6279</v>
      </c>
      <c r="G175" s="35">
        <f t="shared" si="44"/>
        <v>-2.5075899997318629E-2</v>
      </c>
      <c r="H175" s="15"/>
      <c r="N175">
        <f t="shared" si="41"/>
        <v>-2.5075899997318629E-2</v>
      </c>
      <c r="O175">
        <f t="shared" ca="1" si="52"/>
        <v>-3.9197257601816818E-2</v>
      </c>
      <c r="P175" s="7">
        <f t="shared" si="49"/>
        <v>-2.1777138631499944E-2</v>
      </c>
      <c r="Q175" s="93">
        <f t="shared" si="50"/>
        <v>40421.579700000002</v>
      </c>
      <c r="R175">
        <f t="shared" si="45"/>
        <v>1.0881826548617957E-5</v>
      </c>
      <c r="S175">
        <v>1</v>
      </c>
      <c r="T175">
        <f t="shared" si="46"/>
        <v>1.0881826548617957E-5</v>
      </c>
      <c r="U175" s="7">
        <f t="shared" si="47"/>
        <v>-3.2987613658186851E-3</v>
      </c>
      <c r="V175">
        <f t="shared" si="42"/>
        <v>10</v>
      </c>
    </row>
    <row r="176" spans="1:29" x14ac:dyDescent="0.2">
      <c r="A176" s="26" t="s">
        <v>646</v>
      </c>
      <c r="B176" s="24" t="s">
        <v>61</v>
      </c>
      <c r="C176" s="96">
        <v>55788.198700000001</v>
      </c>
      <c r="D176" s="136" t="s">
        <v>207</v>
      </c>
      <c r="E176" s="20">
        <f t="shared" si="48"/>
        <v>6632.9654678847292</v>
      </c>
      <c r="F176" s="36">
        <f t="shared" si="51"/>
        <v>6633</v>
      </c>
      <c r="G176" s="35">
        <f t="shared" si="44"/>
        <v>-3.3959299995331094E-2</v>
      </c>
      <c r="H176" s="15"/>
      <c r="N176">
        <f t="shared" si="41"/>
        <v>-3.3959299995331094E-2</v>
      </c>
      <c r="O176">
        <f t="shared" ca="1" si="52"/>
        <v>-4.0086263024952724E-2</v>
      </c>
      <c r="P176" s="7">
        <f t="shared" si="49"/>
        <v>-2.4298464373316325E-2</v>
      </c>
      <c r="Q176" s="93">
        <f t="shared" si="50"/>
        <v>40769.698700000001</v>
      </c>
      <c r="R176">
        <f t="shared" si="45"/>
        <v>9.333174491558949E-5</v>
      </c>
      <c r="S176">
        <v>1</v>
      </c>
      <c r="T176">
        <f t="shared" si="46"/>
        <v>9.333174491558949E-5</v>
      </c>
      <c r="U176" s="7">
        <f t="shared" si="47"/>
        <v>-9.6608356220147691E-3</v>
      </c>
      <c r="V176">
        <f t="shared" si="42"/>
        <v>10</v>
      </c>
    </row>
    <row r="177" spans="1:22" x14ac:dyDescent="0.2">
      <c r="A177" s="26" t="s">
        <v>659</v>
      </c>
      <c r="B177" s="24" t="s">
        <v>62</v>
      </c>
      <c r="C177" s="96">
        <v>55873.269500000002</v>
      </c>
      <c r="D177" s="136" t="s">
        <v>207</v>
      </c>
      <c r="E177" s="20">
        <f t="shared" si="48"/>
        <v>6719.4712165937408</v>
      </c>
      <c r="F177" s="36">
        <f t="shared" si="51"/>
        <v>6719.5</v>
      </c>
      <c r="G177" s="35">
        <f t="shared" si="44"/>
        <v>-2.8305949992500246E-2</v>
      </c>
      <c r="H177" s="15"/>
      <c r="N177">
        <f t="shared" si="41"/>
        <v>-2.8305949992500246E-2</v>
      </c>
      <c r="O177">
        <f t="shared" ca="1" si="52"/>
        <v>-4.0303491751227452E-2</v>
      </c>
      <c r="P177" s="7">
        <f t="shared" si="49"/>
        <v>-2.4936035173627972E-2</v>
      </c>
      <c r="Q177" s="93">
        <f t="shared" si="50"/>
        <v>40854.769500000002</v>
      </c>
      <c r="R177">
        <f t="shared" si="45"/>
        <v>1.135632588645495E-5</v>
      </c>
      <c r="S177">
        <v>1</v>
      </c>
      <c r="T177">
        <f t="shared" si="46"/>
        <v>1.135632588645495E-5</v>
      </c>
      <c r="U177" s="7">
        <f t="shared" si="47"/>
        <v>-3.3699148188722737E-3</v>
      </c>
      <c r="V177">
        <f t="shared" si="42"/>
        <v>10</v>
      </c>
    </row>
    <row r="178" spans="1:22" x14ac:dyDescent="0.2">
      <c r="A178" s="26" t="s">
        <v>669</v>
      </c>
      <c r="B178" s="24" t="s">
        <v>62</v>
      </c>
      <c r="C178" s="96">
        <v>56185.992899999997</v>
      </c>
      <c r="D178" s="136" t="s">
        <v>207</v>
      </c>
      <c r="E178" s="20">
        <f t="shared" si="48"/>
        <v>7037.46954099914</v>
      </c>
      <c r="F178" s="36">
        <f t="shared" si="51"/>
        <v>7037.5</v>
      </c>
      <c r="G178" s="35">
        <f t="shared" si="44"/>
        <v>-2.9953749995911494E-2</v>
      </c>
      <c r="H178" s="15"/>
      <c r="N178">
        <f t="shared" si="41"/>
        <v>-2.9953749995911494E-2</v>
      </c>
      <c r="O178">
        <f t="shared" ca="1" si="52"/>
        <v>-4.1102089843197007E-2</v>
      </c>
      <c r="P178" s="7">
        <f t="shared" si="49"/>
        <v>-2.7352464400604508E-2</v>
      </c>
      <c r="Q178" s="93">
        <f t="shared" si="50"/>
        <v>41167.492899999997</v>
      </c>
      <c r="R178">
        <f t="shared" si="45"/>
        <v>6.7666867483516209E-6</v>
      </c>
      <c r="S178">
        <v>1</v>
      </c>
      <c r="T178">
        <f t="shared" si="46"/>
        <v>6.7666867483516209E-6</v>
      </c>
      <c r="U178" s="7">
        <f t="shared" si="47"/>
        <v>-2.6012855953069861E-3</v>
      </c>
      <c r="V178">
        <f t="shared" si="42"/>
        <v>10</v>
      </c>
    </row>
    <row r="179" spans="1:22" x14ac:dyDescent="0.2">
      <c r="A179" s="137" t="s">
        <v>709</v>
      </c>
      <c r="B179" s="41" t="s">
        <v>61</v>
      </c>
      <c r="C179" s="40">
        <v>51305.83</v>
      </c>
      <c r="D179" s="40" t="s">
        <v>708</v>
      </c>
      <c r="E179" s="20">
        <f t="shared" si="48"/>
        <v>2074.98951863619</v>
      </c>
      <c r="F179" s="36">
        <f t="shared" si="51"/>
        <v>2075</v>
      </c>
      <c r="G179" s="35">
        <f t="shared" si="44"/>
        <v>-1.030749999335967E-2</v>
      </c>
      <c r="H179" s="15"/>
      <c r="N179">
        <f t="shared" si="41"/>
        <v>-1.030749999335967E-2</v>
      </c>
      <c r="O179">
        <f t="shared" ca="1" si="52"/>
        <v>-2.8639690373389249E-2</v>
      </c>
      <c r="P179" s="7">
        <f t="shared" si="49"/>
        <v>-2.6388255140184949E-3</v>
      </c>
      <c r="Q179" s="93">
        <f t="shared" si="50"/>
        <v>36287.33</v>
      </c>
      <c r="R179">
        <f t="shared" si="45"/>
        <v>5.8808568270098638E-5</v>
      </c>
      <c r="S179">
        <v>1</v>
      </c>
      <c r="T179">
        <f t="shared" si="46"/>
        <v>5.8808568270098638E-5</v>
      </c>
      <c r="U179" s="7">
        <f t="shared" si="47"/>
        <v>-7.6686744793411747E-3</v>
      </c>
    </row>
    <row r="180" spans="1:22" x14ac:dyDescent="0.2">
      <c r="A180" s="137" t="s">
        <v>753</v>
      </c>
      <c r="B180" s="41" t="s">
        <v>62</v>
      </c>
      <c r="C180" s="40">
        <v>54976.402800000003</v>
      </c>
      <c r="D180" s="40" t="s">
        <v>61</v>
      </c>
      <c r="E180" s="20">
        <f t="shared" si="48"/>
        <v>5807.4764384127529</v>
      </c>
      <c r="F180" s="36">
        <f t="shared" si="51"/>
        <v>5807.5</v>
      </c>
      <c r="G180" s="35">
        <f>+C180-(C$7+F180*C$8)</f>
        <v>-2.317074999155011E-2</v>
      </c>
      <c r="H180" s="15"/>
      <c r="N180">
        <f t="shared" si="41"/>
        <v>-2.317074999155011E-2</v>
      </c>
      <c r="O180">
        <f t="shared" ca="1" si="52"/>
        <v>-3.8013172695012913E-2</v>
      </c>
      <c r="P180" s="7">
        <f t="shared" si="49"/>
        <v>-1.8638391874788832E-2</v>
      </c>
      <c r="Q180" s="93">
        <f t="shared" si="50"/>
        <v>39957.902800000003</v>
      </c>
      <c r="R180">
        <f t="shared" si="45"/>
        <v>2.0542270098571839E-5</v>
      </c>
      <c r="S180">
        <v>1</v>
      </c>
      <c r="T180">
        <f>S180*R180</f>
        <v>2.0542270098571839E-5</v>
      </c>
      <c r="U180" s="7">
        <f t="shared" si="47"/>
        <v>-4.5323581167612779E-3</v>
      </c>
    </row>
    <row r="181" spans="1:22" x14ac:dyDescent="0.2">
      <c r="A181" s="137" t="s">
        <v>753</v>
      </c>
      <c r="B181" s="41" t="s">
        <v>62</v>
      </c>
      <c r="C181" s="40">
        <v>55387.468399999998</v>
      </c>
      <c r="D181" s="40" t="s">
        <v>61</v>
      </c>
      <c r="E181" s="20">
        <f t="shared" si="48"/>
        <v>6225.4757695171747</v>
      </c>
      <c r="F181" s="36">
        <f t="shared" si="51"/>
        <v>6225.5</v>
      </c>
      <c r="G181" s="35">
        <f>+C181-(C$7+F181*C$8)</f>
        <v>-2.3828550001780968E-2</v>
      </c>
      <c r="H181" s="15"/>
      <c r="N181">
        <f t="shared" si="41"/>
        <v>-2.3828550001780968E-2</v>
      </c>
      <c r="O181">
        <f t="shared" ca="1" si="52"/>
        <v>-3.9062902262444577E-2</v>
      </c>
      <c r="P181" s="7">
        <f t="shared" si="49"/>
        <v>-2.1408383235151793E-2</v>
      </c>
      <c r="Q181" s="93">
        <f t="shared" si="50"/>
        <v>40368.968399999998</v>
      </c>
      <c r="R181">
        <f t="shared" si="45"/>
        <v>5.8572071782963142E-6</v>
      </c>
      <c r="S181">
        <v>1</v>
      </c>
      <c r="T181">
        <f>S181*R181</f>
        <v>5.8572071782963142E-6</v>
      </c>
      <c r="U181" s="7">
        <f t="shared" si="47"/>
        <v>-2.4201667666291747E-3</v>
      </c>
    </row>
    <row r="182" spans="1:22" x14ac:dyDescent="0.2">
      <c r="A182" s="137" t="s">
        <v>700</v>
      </c>
      <c r="B182" s="41" t="s">
        <v>62</v>
      </c>
      <c r="C182" s="40">
        <v>47805.441099999996</v>
      </c>
      <c r="D182" s="40" t="s">
        <v>207</v>
      </c>
      <c r="E182" s="20">
        <f t="shared" si="48"/>
        <v>-1484.4428902186587</v>
      </c>
      <c r="F182" s="36">
        <f t="shared" si="51"/>
        <v>-1484.5</v>
      </c>
      <c r="G182" s="35">
        <f>+C182-(C$7+F182*C$8)</f>
        <v>5.616244999691844E-2</v>
      </c>
      <c r="H182" s="15"/>
      <c r="N182">
        <f t="shared" si="41"/>
        <v>5.616244999691844E-2</v>
      </c>
      <c r="O182">
        <f t="shared" ca="1" si="52"/>
        <v>-1.9700665504315054E-2</v>
      </c>
      <c r="P182" s="7">
        <f t="shared" si="49"/>
        <v>-2.0157976384372412E-3</v>
      </c>
      <c r="Q182" s="93">
        <f t="shared" si="50"/>
        <v>32786.941099999996</v>
      </c>
      <c r="R182">
        <f t="shared" si="45"/>
        <v>3.3847084979207686E-3</v>
      </c>
      <c r="S182">
        <v>1</v>
      </c>
      <c r="T182">
        <f>S182*R182</f>
        <v>3.3847084979207686E-3</v>
      </c>
      <c r="U182" s="7">
        <f t="shared" si="47"/>
        <v>5.817824763535568E-2</v>
      </c>
    </row>
    <row r="183" spans="1:22" x14ac:dyDescent="0.2">
      <c r="A183" s="137" t="s">
        <v>737</v>
      </c>
      <c r="B183" s="41" t="s">
        <v>62</v>
      </c>
      <c r="C183" s="40">
        <v>53966.45</v>
      </c>
      <c r="D183" s="40"/>
      <c r="E183" s="20">
        <f t="shared" si="48"/>
        <v>4780.4880578548909</v>
      </c>
      <c r="F183" s="36">
        <f t="shared" si="51"/>
        <v>4780.5</v>
      </c>
      <c r="G183" s="35">
        <f>+C183-(C$7+F183*C$8)</f>
        <v>-1.1744050003471784E-2</v>
      </c>
      <c r="H183" s="15"/>
      <c r="N183">
        <f t="shared" si="41"/>
        <v>-1.1744050003471784E-2</v>
      </c>
      <c r="O183">
        <f t="shared" ca="1" si="52"/>
        <v>-3.5434052442016931E-2</v>
      </c>
      <c r="P183" s="7">
        <f t="shared" si="49"/>
        <v>-1.2669442672359229E-2</v>
      </c>
      <c r="Q183" s="93">
        <f t="shared" si="50"/>
        <v>38947.949999999997</v>
      </c>
      <c r="R183">
        <f t="shared" si="45"/>
        <v>8.5635159163062706E-7</v>
      </c>
      <c r="S183">
        <v>1</v>
      </c>
      <c r="T183">
        <f>S183*R183</f>
        <v>8.5635159163062706E-7</v>
      </c>
      <c r="U183" s="7">
        <f t="shared" si="47"/>
        <v>9.2539266888744427E-4</v>
      </c>
    </row>
    <row r="184" spans="1:22" x14ac:dyDescent="0.2">
      <c r="C184" s="23"/>
      <c r="D184" s="23"/>
    </row>
    <row r="185" spans="1:22" x14ac:dyDescent="0.2">
      <c r="C185" s="23"/>
      <c r="D185" s="23"/>
    </row>
    <row r="186" spans="1:22" x14ac:dyDescent="0.2">
      <c r="C186" s="23"/>
      <c r="D186" s="23"/>
    </row>
    <row r="187" spans="1:22" x14ac:dyDescent="0.2">
      <c r="C187" s="23"/>
      <c r="D187" s="23"/>
    </row>
    <row r="188" spans="1:22" x14ac:dyDescent="0.2">
      <c r="C188" s="23"/>
      <c r="D188" s="23"/>
    </row>
    <row r="189" spans="1:22" x14ac:dyDescent="0.2">
      <c r="C189" s="23"/>
      <c r="D189" s="23"/>
    </row>
    <row r="190" spans="1:22" x14ac:dyDescent="0.2">
      <c r="C190" s="23"/>
      <c r="D190" s="23"/>
    </row>
    <row r="191" spans="1:22" x14ac:dyDescent="0.2">
      <c r="C191" s="23"/>
      <c r="D191" s="23"/>
    </row>
    <row r="192" spans="1:22" x14ac:dyDescent="0.2">
      <c r="C192" s="23"/>
      <c r="D192" s="23"/>
    </row>
    <row r="193" spans="3:4" x14ac:dyDescent="0.2">
      <c r="C193" s="23"/>
      <c r="D193" s="23"/>
    </row>
    <row r="194" spans="3:4" x14ac:dyDescent="0.2">
      <c r="C194" s="23"/>
      <c r="D194" s="23"/>
    </row>
    <row r="195" spans="3:4" x14ac:dyDescent="0.2">
      <c r="C195" s="23"/>
      <c r="D195" s="23"/>
    </row>
    <row r="196" spans="3:4" x14ac:dyDescent="0.2">
      <c r="C196" s="23"/>
      <c r="D196" s="23"/>
    </row>
    <row r="197" spans="3:4" x14ac:dyDescent="0.2">
      <c r="C197" s="23"/>
      <c r="D197" s="23"/>
    </row>
    <row r="198" spans="3:4" x14ac:dyDescent="0.2">
      <c r="C198" s="23"/>
      <c r="D198" s="23"/>
    </row>
    <row r="199" spans="3:4" x14ac:dyDescent="0.2">
      <c r="C199" s="23"/>
      <c r="D199" s="23"/>
    </row>
    <row r="200" spans="3:4" x14ac:dyDescent="0.2">
      <c r="C200" s="23"/>
      <c r="D200" s="23"/>
    </row>
    <row r="201" spans="3:4" x14ac:dyDescent="0.2">
      <c r="C201" s="23"/>
      <c r="D201" s="23"/>
    </row>
    <row r="202" spans="3:4" x14ac:dyDescent="0.2">
      <c r="C202" s="23"/>
      <c r="D202" s="23"/>
    </row>
    <row r="203" spans="3:4" x14ac:dyDescent="0.2">
      <c r="C203" s="23"/>
      <c r="D203" s="23"/>
    </row>
    <row r="204" spans="3:4" x14ac:dyDescent="0.2">
      <c r="C204" s="23"/>
      <c r="D204" s="23"/>
    </row>
    <row r="205" spans="3:4" x14ac:dyDescent="0.2">
      <c r="C205" s="23"/>
      <c r="D205" s="23"/>
    </row>
    <row r="206" spans="3:4" x14ac:dyDescent="0.2">
      <c r="C206" s="23"/>
      <c r="D206" s="23"/>
    </row>
    <row r="207" spans="3:4" x14ac:dyDescent="0.2">
      <c r="C207" s="23"/>
      <c r="D207" s="23"/>
    </row>
    <row r="208" spans="3:4" x14ac:dyDescent="0.2">
      <c r="C208" s="23"/>
      <c r="D208" s="23"/>
    </row>
    <row r="209" spans="3:4" x14ac:dyDescent="0.2">
      <c r="C209" s="23"/>
      <c r="D209" s="23"/>
    </row>
    <row r="210" spans="3:4" x14ac:dyDescent="0.2">
      <c r="C210" s="23"/>
      <c r="D210" s="23"/>
    </row>
    <row r="211" spans="3:4" x14ac:dyDescent="0.2">
      <c r="C211" s="23"/>
      <c r="D211" s="23"/>
    </row>
    <row r="212" spans="3:4" x14ac:dyDescent="0.2">
      <c r="C212" s="23"/>
      <c r="D212" s="23"/>
    </row>
    <row r="213" spans="3:4" x14ac:dyDescent="0.2">
      <c r="C213" s="23"/>
      <c r="D213" s="23"/>
    </row>
    <row r="214" spans="3:4" x14ac:dyDescent="0.2">
      <c r="C214" s="23"/>
      <c r="D214" s="23"/>
    </row>
    <row r="215" spans="3:4" x14ac:dyDescent="0.2">
      <c r="C215" s="23"/>
      <c r="D215" s="23"/>
    </row>
    <row r="216" spans="3:4" x14ac:dyDescent="0.2">
      <c r="C216" s="23"/>
      <c r="D216" s="23"/>
    </row>
    <row r="217" spans="3:4" x14ac:dyDescent="0.2">
      <c r="C217" s="23"/>
      <c r="D217" s="23"/>
    </row>
    <row r="218" spans="3:4" x14ac:dyDescent="0.2">
      <c r="C218" s="23"/>
      <c r="D218" s="23"/>
    </row>
    <row r="219" spans="3:4" x14ac:dyDescent="0.2">
      <c r="C219" s="23"/>
      <c r="D219" s="23"/>
    </row>
    <row r="220" spans="3:4" x14ac:dyDescent="0.2">
      <c r="C220" s="23"/>
      <c r="D220" s="23"/>
    </row>
    <row r="221" spans="3:4" x14ac:dyDescent="0.2">
      <c r="C221" s="23"/>
      <c r="D221" s="23"/>
    </row>
    <row r="222" spans="3:4" x14ac:dyDescent="0.2">
      <c r="C222" s="23"/>
      <c r="D222" s="23"/>
    </row>
    <row r="223" spans="3:4" x14ac:dyDescent="0.2">
      <c r="C223" s="23"/>
      <c r="D223" s="23"/>
    </row>
    <row r="224" spans="3:4" x14ac:dyDescent="0.2">
      <c r="C224" s="23"/>
      <c r="D224" s="23"/>
    </row>
    <row r="225" spans="3:4" x14ac:dyDescent="0.2">
      <c r="C225" s="23"/>
      <c r="D225" s="23"/>
    </row>
    <row r="226" spans="3:4" x14ac:dyDescent="0.2">
      <c r="C226" s="23"/>
      <c r="D226" s="23"/>
    </row>
    <row r="227" spans="3:4" x14ac:dyDescent="0.2">
      <c r="C227" s="23"/>
      <c r="D227" s="23"/>
    </row>
    <row r="228" spans="3:4" x14ac:dyDescent="0.2">
      <c r="C228" s="23"/>
      <c r="D228" s="23"/>
    </row>
    <row r="229" spans="3:4" x14ac:dyDescent="0.2">
      <c r="C229" s="23"/>
      <c r="D229" s="23"/>
    </row>
    <row r="230" spans="3:4" x14ac:dyDescent="0.2">
      <c r="C230" s="23"/>
      <c r="D230" s="23"/>
    </row>
    <row r="231" spans="3:4" x14ac:dyDescent="0.2">
      <c r="C231" s="23"/>
      <c r="D231" s="23"/>
    </row>
    <row r="232" spans="3:4" x14ac:dyDescent="0.2">
      <c r="C232" s="23"/>
      <c r="D232" s="23"/>
    </row>
    <row r="233" spans="3:4" x14ac:dyDescent="0.2">
      <c r="C233" s="23"/>
      <c r="D233" s="23"/>
    </row>
    <row r="234" spans="3:4" x14ac:dyDescent="0.2">
      <c r="C234" s="23"/>
      <c r="D234" s="23"/>
    </row>
    <row r="235" spans="3:4" x14ac:dyDescent="0.2">
      <c r="C235" s="23"/>
      <c r="D235" s="23"/>
    </row>
    <row r="236" spans="3:4" x14ac:dyDescent="0.2">
      <c r="C236" s="23"/>
      <c r="D236" s="23"/>
    </row>
    <row r="237" spans="3:4" x14ac:dyDescent="0.2">
      <c r="C237" s="23"/>
      <c r="D237" s="23"/>
    </row>
    <row r="238" spans="3:4" x14ac:dyDescent="0.2">
      <c r="C238" s="23"/>
      <c r="D238" s="23"/>
    </row>
    <row r="239" spans="3:4" x14ac:dyDescent="0.2">
      <c r="C239" s="23"/>
      <c r="D239" s="23"/>
    </row>
    <row r="240" spans="3:4" x14ac:dyDescent="0.2">
      <c r="C240" s="23"/>
      <c r="D240" s="23"/>
    </row>
    <row r="241" spans="3:4" x14ac:dyDescent="0.2">
      <c r="C241" s="23"/>
      <c r="D241" s="23"/>
    </row>
    <row r="242" spans="3:4" x14ac:dyDescent="0.2">
      <c r="C242" s="23"/>
      <c r="D242" s="23"/>
    </row>
    <row r="243" spans="3:4" x14ac:dyDescent="0.2">
      <c r="C243" s="23"/>
      <c r="D243" s="23"/>
    </row>
    <row r="244" spans="3:4" x14ac:dyDescent="0.2">
      <c r="C244" s="23"/>
      <c r="D244" s="23"/>
    </row>
    <row r="245" spans="3:4" x14ac:dyDescent="0.2">
      <c r="C245" s="23"/>
      <c r="D245" s="23"/>
    </row>
    <row r="246" spans="3:4" x14ac:dyDescent="0.2">
      <c r="C246" s="23"/>
      <c r="D246" s="23"/>
    </row>
    <row r="247" spans="3:4" x14ac:dyDescent="0.2">
      <c r="C247" s="23"/>
      <c r="D247" s="23"/>
    </row>
    <row r="248" spans="3:4" x14ac:dyDescent="0.2">
      <c r="C248" s="23"/>
      <c r="D248" s="23"/>
    </row>
    <row r="249" spans="3:4" x14ac:dyDescent="0.2">
      <c r="C249" s="23"/>
      <c r="D249" s="23"/>
    </row>
    <row r="250" spans="3:4" x14ac:dyDescent="0.2">
      <c r="C250" s="23"/>
      <c r="D250" s="23"/>
    </row>
    <row r="251" spans="3:4" x14ac:dyDescent="0.2">
      <c r="C251" s="23"/>
      <c r="D251" s="23"/>
    </row>
    <row r="252" spans="3:4" x14ac:dyDescent="0.2">
      <c r="C252" s="23"/>
      <c r="D252" s="23"/>
    </row>
    <row r="253" spans="3:4" x14ac:dyDescent="0.2">
      <c r="C253" s="23"/>
      <c r="D253" s="23"/>
    </row>
    <row r="254" spans="3:4" x14ac:dyDescent="0.2">
      <c r="C254" s="23"/>
      <c r="D254" s="23"/>
    </row>
    <row r="255" spans="3:4" x14ac:dyDescent="0.2">
      <c r="C255" s="23"/>
      <c r="D255" s="23"/>
    </row>
    <row r="256" spans="3:4" x14ac:dyDescent="0.2">
      <c r="C256" s="23"/>
      <c r="D256" s="23"/>
    </row>
    <row r="257" spans="3:4" x14ac:dyDescent="0.2">
      <c r="C257" s="23"/>
      <c r="D257" s="23"/>
    </row>
    <row r="258" spans="3:4" x14ac:dyDescent="0.2">
      <c r="C258" s="23"/>
      <c r="D258" s="23"/>
    </row>
    <row r="259" spans="3:4" x14ac:dyDescent="0.2">
      <c r="C259" s="23"/>
      <c r="D259" s="23"/>
    </row>
    <row r="260" spans="3:4" x14ac:dyDescent="0.2">
      <c r="C260" s="23"/>
      <c r="D260" s="23"/>
    </row>
    <row r="261" spans="3:4" x14ac:dyDescent="0.2">
      <c r="C261" s="23"/>
      <c r="D261" s="23"/>
    </row>
    <row r="262" spans="3:4" x14ac:dyDescent="0.2">
      <c r="C262" s="23"/>
      <c r="D262" s="23"/>
    </row>
    <row r="263" spans="3:4" x14ac:dyDescent="0.2">
      <c r="C263" s="23"/>
      <c r="D263" s="23"/>
    </row>
    <row r="264" spans="3:4" x14ac:dyDescent="0.2">
      <c r="C264" s="23"/>
      <c r="D264" s="23"/>
    </row>
    <row r="265" spans="3:4" x14ac:dyDescent="0.2">
      <c r="C265" s="23"/>
      <c r="D265" s="23"/>
    </row>
    <row r="266" spans="3:4" x14ac:dyDescent="0.2">
      <c r="C266" s="23"/>
      <c r="D266" s="23"/>
    </row>
    <row r="267" spans="3:4" x14ac:dyDescent="0.2">
      <c r="C267" s="23"/>
      <c r="D267" s="23"/>
    </row>
    <row r="268" spans="3:4" x14ac:dyDescent="0.2">
      <c r="C268" s="23"/>
      <c r="D268" s="23"/>
    </row>
    <row r="269" spans="3:4" x14ac:dyDescent="0.2">
      <c r="C269" s="23"/>
      <c r="D269" s="23"/>
    </row>
    <row r="270" spans="3:4" x14ac:dyDescent="0.2">
      <c r="C270" s="23"/>
      <c r="D270" s="23"/>
    </row>
    <row r="271" spans="3:4" x14ac:dyDescent="0.2">
      <c r="C271" s="23"/>
      <c r="D271" s="23"/>
    </row>
    <row r="272" spans="3:4" x14ac:dyDescent="0.2">
      <c r="C272" s="23"/>
      <c r="D272" s="23"/>
    </row>
    <row r="273" spans="3:4" x14ac:dyDescent="0.2">
      <c r="C273" s="23"/>
      <c r="D273" s="23"/>
    </row>
    <row r="274" spans="3:4" x14ac:dyDescent="0.2">
      <c r="C274" s="23"/>
      <c r="D274" s="23"/>
    </row>
    <row r="275" spans="3:4" x14ac:dyDescent="0.2">
      <c r="C275" s="23"/>
      <c r="D275" s="23"/>
    </row>
    <row r="276" spans="3:4" x14ac:dyDescent="0.2">
      <c r="C276" s="23"/>
      <c r="D276" s="23"/>
    </row>
    <row r="277" spans="3:4" x14ac:dyDescent="0.2">
      <c r="C277" s="23"/>
      <c r="D277" s="23"/>
    </row>
    <row r="278" spans="3:4" x14ac:dyDescent="0.2">
      <c r="C278" s="23"/>
      <c r="D278" s="23"/>
    </row>
    <row r="279" spans="3:4" x14ac:dyDescent="0.2">
      <c r="C279" s="23"/>
      <c r="D279" s="23"/>
    </row>
    <row r="280" spans="3:4" x14ac:dyDescent="0.2">
      <c r="C280" s="23"/>
      <c r="D280" s="23"/>
    </row>
    <row r="281" spans="3:4" x14ac:dyDescent="0.2">
      <c r="C281" s="23"/>
      <c r="D281" s="23"/>
    </row>
    <row r="282" spans="3:4" x14ac:dyDescent="0.2">
      <c r="C282" s="23"/>
      <c r="D282" s="23"/>
    </row>
    <row r="283" spans="3:4" x14ac:dyDescent="0.2">
      <c r="C283" s="23"/>
      <c r="D283" s="23"/>
    </row>
    <row r="284" spans="3:4" x14ac:dyDescent="0.2">
      <c r="C284" s="23"/>
      <c r="D284" s="23"/>
    </row>
    <row r="285" spans="3:4" x14ac:dyDescent="0.2">
      <c r="C285" s="23"/>
      <c r="D285" s="23"/>
    </row>
    <row r="286" spans="3:4" x14ac:dyDescent="0.2">
      <c r="C286" s="23"/>
      <c r="D286" s="23"/>
    </row>
    <row r="287" spans="3:4" x14ac:dyDescent="0.2">
      <c r="C287" s="23"/>
      <c r="D287" s="23"/>
    </row>
    <row r="288" spans="3:4" x14ac:dyDescent="0.2">
      <c r="C288" s="23"/>
      <c r="D288" s="23"/>
    </row>
    <row r="289" spans="3:4" x14ac:dyDescent="0.2">
      <c r="C289" s="23"/>
      <c r="D289" s="23"/>
    </row>
    <row r="290" spans="3:4" x14ac:dyDescent="0.2">
      <c r="C290" s="23"/>
      <c r="D290" s="23"/>
    </row>
    <row r="291" spans="3:4" x14ac:dyDescent="0.2">
      <c r="C291" s="23"/>
      <c r="D291" s="23"/>
    </row>
    <row r="292" spans="3:4" x14ac:dyDescent="0.2">
      <c r="C292" s="23"/>
      <c r="D292" s="23"/>
    </row>
    <row r="293" spans="3:4" x14ac:dyDescent="0.2">
      <c r="C293" s="23"/>
      <c r="D293" s="23"/>
    </row>
    <row r="294" spans="3:4" x14ac:dyDescent="0.2">
      <c r="C294" s="23"/>
      <c r="D294" s="23"/>
    </row>
    <row r="295" spans="3:4" x14ac:dyDescent="0.2">
      <c r="C295" s="23"/>
      <c r="D295" s="23"/>
    </row>
    <row r="296" spans="3:4" x14ac:dyDescent="0.2">
      <c r="C296" s="23"/>
      <c r="D296" s="23"/>
    </row>
    <row r="297" spans="3:4" x14ac:dyDescent="0.2">
      <c r="C297" s="23"/>
      <c r="D297" s="23"/>
    </row>
    <row r="298" spans="3:4" x14ac:dyDescent="0.2">
      <c r="C298" s="23"/>
      <c r="D298" s="23"/>
    </row>
    <row r="299" spans="3:4" x14ac:dyDescent="0.2">
      <c r="C299" s="23"/>
      <c r="D299" s="23"/>
    </row>
    <row r="300" spans="3:4" x14ac:dyDescent="0.2">
      <c r="C300" s="23"/>
      <c r="D300" s="23"/>
    </row>
    <row r="301" spans="3:4" x14ac:dyDescent="0.2">
      <c r="C301" s="23"/>
      <c r="D301" s="23"/>
    </row>
    <row r="302" spans="3:4" x14ac:dyDescent="0.2">
      <c r="C302" s="23"/>
      <c r="D302" s="23"/>
    </row>
    <row r="303" spans="3:4" x14ac:dyDescent="0.2">
      <c r="C303" s="23"/>
      <c r="D303" s="23"/>
    </row>
    <row r="304" spans="3:4" x14ac:dyDescent="0.2">
      <c r="C304" s="23"/>
      <c r="D304" s="23"/>
    </row>
    <row r="305" spans="3:4" x14ac:dyDescent="0.2">
      <c r="C305" s="23"/>
      <c r="D305" s="23"/>
    </row>
    <row r="306" spans="3:4" x14ac:dyDescent="0.2">
      <c r="C306" s="23"/>
      <c r="D306" s="23"/>
    </row>
    <row r="307" spans="3:4" x14ac:dyDescent="0.2">
      <c r="C307" s="23"/>
      <c r="D307" s="23"/>
    </row>
    <row r="308" spans="3:4" x14ac:dyDescent="0.2">
      <c r="C308" s="23"/>
      <c r="D308" s="23"/>
    </row>
    <row r="309" spans="3:4" x14ac:dyDescent="0.2">
      <c r="C309" s="23"/>
      <c r="D309" s="23"/>
    </row>
    <row r="310" spans="3:4" x14ac:dyDescent="0.2">
      <c r="C310" s="23"/>
      <c r="D310" s="23"/>
    </row>
    <row r="311" spans="3:4" x14ac:dyDescent="0.2">
      <c r="C311" s="23"/>
      <c r="D311" s="23"/>
    </row>
    <row r="312" spans="3:4" x14ac:dyDescent="0.2">
      <c r="C312" s="23"/>
      <c r="D312" s="23"/>
    </row>
    <row r="313" spans="3:4" x14ac:dyDescent="0.2">
      <c r="C313" s="23"/>
      <c r="D313" s="23"/>
    </row>
    <row r="314" spans="3:4" x14ac:dyDescent="0.2">
      <c r="C314" s="23"/>
      <c r="D314" s="23"/>
    </row>
    <row r="315" spans="3:4" x14ac:dyDescent="0.2">
      <c r="C315" s="23"/>
      <c r="D315" s="23"/>
    </row>
    <row r="316" spans="3:4" x14ac:dyDescent="0.2">
      <c r="C316" s="23"/>
      <c r="D316" s="23"/>
    </row>
    <row r="317" spans="3:4" x14ac:dyDescent="0.2">
      <c r="C317" s="23"/>
      <c r="D317" s="23"/>
    </row>
    <row r="318" spans="3:4" x14ac:dyDescent="0.2">
      <c r="C318" s="23"/>
      <c r="D318" s="23"/>
    </row>
    <row r="319" spans="3:4" x14ac:dyDescent="0.2">
      <c r="C319" s="23"/>
      <c r="D319" s="23"/>
    </row>
    <row r="320" spans="3:4" x14ac:dyDescent="0.2">
      <c r="C320" s="23"/>
      <c r="D320" s="23"/>
    </row>
    <row r="321" spans="3:4" x14ac:dyDescent="0.2">
      <c r="C321" s="23"/>
      <c r="D321" s="23"/>
    </row>
    <row r="322" spans="3:4" x14ac:dyDescent="0.2">
      <c r="C322" s="23"/>
      <c r="D322" s="23"/>
    </row>
    <row r="323" spans="3:4" x14ac:dyDescent="0.2">
      <c r="C323" s="23"/>
      <c r="D323" s="23"/>
    </row>
    <row r="324" spans="3:4" x14ac:dyDescent="0.2">
      <c r="C324" s="23"/>
      <c r="D324" s="23"/>
    </row>
    <row r="325" spans="3:4" x14ac:dyDescent="0.2">
      <c r="C325" s="23"/>
      <c r="D325" s="23"/>
    </row>
    <row r="326" spans="3:4" x14ac:dyDescent="0.2">
      <c r="C326" s="23"/>
      <c r="D326" s="23"/>
    </row>
    <row r="327" spans="3:4" x14ac:dyDescent="0.2">
      <c r="C327" s="23"/>
      <c r="D327" s="23"/>
    </row>
    <row r="328" spans="3:4" x14ac:dyDescent="0.2">
      <c r="C328" s="23"/>
      <c r="D328" s="23"/>
    </row>
    <row r="329" spans="3:4" x14ac:dyDescent="0.2">
      <c r="C329" s="23"/>
      <c r="D329" s="23"/>
    </row>
    <row r="330" spans="3:4" x14ac:dyDescent="0.2">
      <c r="C330" s="23"/>
      <c r="D330" s="23"/>
    </row>
    <row r="331" spans="3:4" x14ac:dyDescent="0.2">
      <c r="C331" s="23"/>
      <c r="D331" s="23"/>
    </row>
    <row r="332" spans="3:4" x14ac:dyDescent="0.2">
      <c r="C332" s="23"/>
      <c r="D332" s="23"/>
    </row>
    <row r="333" spans="3:4" x14ac:dyDescent="0.2">
      <c r="C333" s="23"/>
      <c r="D333" s="23"/>
    </row>
    <row r="334" spans="3:4" x14ac:dyDescent="0.2">
      <c r="C334" s="23"/>
      <c r="D334" s="23"/>
    </row>
    <row r="335" spans="3:4" x14ac:dyDescent="0.2">
      <c r="C335" s="23"/>
      <c r="D335" s="23"/>
    </row>
    <row r="336" spans="3:4" x14ac:dyDescent="0.2">
      <c r="C336" s="23"/>
      <c r="D336" s="23"/>
    </row>
    <row r="337" spans="3:4" x14ac:dyDescent="0.2">
      <c r="C337" s="23"/>
      <c r="D337" s="23"/>
    </row>
    <row r="338" spans="3:4" x14ac:dyDescent="0.2">
      <c r="C338" s="23"/>
      <c r="D338" s="23"/>
    </row>
    <row r="339" spans="3:4" x14ac:dyDescent="0.2">
      <c r="C339" s="23"/>
      <c r="D339" s="23"/>
    </row>
    <row r="340" spans="3:4" x14ac:dyDescent="0.2">
      <c r="C340" s="23"/>
      <c r="D340" s="23"/>
    </row>
    <row r="341" spans="3:4" x14ac:dyDescent="0.2">
      <c r="C341" s="23"/>
      <c r="D341" s="23"/>
    </row>
    <row r="342" spans="3:4" x14ac:dyDescent="0.2">
      <c r="C342" s="23"/>
      <c r="D342" s="23"/>
    </row>
    <row r="343" spans="3:4" x14ac:dyDescent="0.2">
      <c r="C343" s="23"/>
      <c r="D343" s="23"/>
    </row>
    <row r="344" spans="3:4" x14ac:dyDescent="0.2">
      <c r="C344" s="23"/>
      <c r="D344" s="23"/>
    </row>
    <row r="345" spans="3:4" x14ac:dyDescent="0.2">
      <c r="C345" s="23"/>
      <c r="D345" s="23"/>
    </row>
    <row r="346" spans="3:4" x14ac:dyDescent="0.2">
      <c r="C346" s="23"/>
      <c r="D346" s="23"/>
    </row>
    <row r="347" spans="3:4" x14ac:dyDescent="0.2">
      <c r="C347" s="23"/>
      <c r="D347" s="23"/>
    </row>
    <row r="348" spans="3:4" x14ac:dyDescent="0.2">
      <c r="C348" s="23"/>
      <c r="D348" s="23"/>
    </row>
    <row r="349" spans="3:4" x14ac:dyDescent="0.2">
      <c r="C349" s="23"/>
      <c r="D349" s="23"/>
    </row>
    <row r="350" spans="3:4" x14ac:dyDescent="0.2">
      <c r="C350" s="23"/>
      <c r="D350" s="23"/>
    </row>
    <row r="351" spans="3:4" x14ac:dyDescent="0.2">
      <c r="C351" s="23"/>
      <c r="D351" s="23"/>
    </row>
    <row r="352" spans="3:4" x14ac:dyDescent="0.2">
      <c r="C352" s="23"/>
      <c r="D352" s="23"/>
    </row>
    <row r="353" spans="3:4" x14ac:dyDescent="0.2">
      <c r="C353" s="23"/>
      <c r="D353" s="23"/>
    </row>
    <row r="354" spans="3:4" x14ac:dyDescent="0.2">
      <c r="C354" s="23"/>
      <c r="D354" s="23"/>
    </row>
    <row r="355" spans="3:4" x14ac:dyDescent="0.2">
      <c r="C355" s="23"/>
      <c r="D355" s="23"/>
    </row>
    <row r="356" spans="3:4" x14ac:dyDescent="0.2">
      <c r="C356" s="23"/>
      <c r="D356" s="23"/>
    </row>
    <row r="357" spans="3:4" x14ac:dyDescent="0.2">
      <c r="C357" s="23"/>
      <c r="D357" s="23"/>
    </row>
    <row r="358" spans="3:4" x14ac:dyDescent="0.2">
      <c r="C358" s="23"/>
      <c r="D358" s="23"/>
    </row>
    <row r="359" spans="3:4" x14ac:dyDescent="0.2">
      <c r="C359" s="23"/>
      <c r="D359" s="23"/>
    </row>
    <row r="360" spans="3:4" x14ac:dyDescent="0.2">
      <c r="C360" s="23"/>
      <c r="D360" s="23"/>
    </row>
    <row r="361" spans="3:4" x14ac:dyDescent="0.2">
      <c r="C361" s="23"/>
      <c r="D361" s="23"/>
    </row>
    <row r="362" spans="3:4" x14ac:dyDescent="0.2">
      <c r="C362" s="23"/>
      <c r="D362" s="23"/>
    </row>
    <row r="363" spans="3:4" x14ac:dyDescent="0.2">
      <c r="C363" s="23"/>
      <c r="D363" s="23"/>
    </row>
    <row r="364" spans="3:4" x14ac:dyDescent="0.2">
      <c r="C364" s="23"/>
      <c r="D364" s="23"/>
    </row>
    <row r="365" spans="3:4" x14ac:dyDescent="0.2">
      <c r="C365" s="23"/>
      <c r="D365" s="23"/>
    </row>
    <row r="366" spans="3:4" x14ac:dyDescent="0.2">
      <c r="C366" s="23"/>
      <c r="D366" s="23"/>
    </row>
    <row r="367" spans="3:4" x14ac:dyDescent="0.2">
      <c r="C367" s="23"/>
      <c r="D367" s="23"/>
    </row>
    <row r="368" spans="3:4" x14ac:dyDescent="0.2">
      <c r="C368" s="23"/>
      <c r="D368" s="23"/>
    </row>
    <row r="369" spans="3:4" x14ac:dyDescent="0.2">
      <c r="C369" s="23"/>
      <c r="D369" s="23"/>
    </row>
    <row r="370" spans="3:4" x14ac:dyDescent="0.2">
      <c r="C370" s="23"/>
      <c r="D370" s="23"/>
    </row>
    <row r="371" spans="3:4" x14ac:dyDescent="0.2">
      <c r="C371" s="23"/>
      <c r="D371" s="23"/>
    </row>
    <row r="372" spans="3:4" x14ac:dyDescent="0.2">
      <c r="C372" s="23"/>
      <c r="D372" s="23"/>
    </row>
    <row r="373" spans="3:4" x14ac:dyDescent="0.2">
      <c r="C373" s="23"/>
      <c r="D373" s="23"/>
    </row>
    <row r="374" spans="3:4" x14ac:dyDescent="0.2">
      <c r="C374" s="23"/>
      <c r="D374" s="23"/>
    </row>
    <row r="375" spans="3:4" x14ac:dyDescent="0.2">
      <c r="C375" s="23"/>
      <c r="D375" s="23"/>
    </row>
    <row r="376" spans="3:4" x14ac:dyDescent="0.2">
      <c r="C376" s="23"/>
      <c r="D376" s="23"/>
    </row>
    <row r="377" spans="3:4" x14ac:dyDescent="0.2">
      <c r="C377" s="23"/>
      <c r="D377" s="23"/>
    </row>
    <row r="378" spans="3:4" x14ac:dyDescent="0.2">
      <c r="C378" s="23"/>
      <c r="D378" s="23"/>
    </row>
    <row r="379" spans="3:4" x14ac:dyDescent="0.2">
      <c r="C379" s="23"/>
      <c r="D379" s="23"/>
    </row>
    <row r="380" spans="3:4" x14ac:dyDescent="0.2">
      <c r="C380" s="23"/>
      <c r="D380" s="23"/>
    </row>
    <row r="381" spans="3:4" x14ac:dyDescent="0.2">
      <c r="C381" s="23"/>
      <c r="D381" s="23"/>
    </row>
    <row r="382" spans="3:4" x14ac:dyDescent="0.2">
      <c r="C382" s="23"/>
      <c r="D382" s="23"/>
    </row>
    <row r="383" spans="3:4" x14ac:dyDescent="0.2">
      <c r="C383" s="23"/>
      <c r="D383" s="23"/>
    </row>
    <row r="384" spans="3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  <row r="413" spans="3:4" x14ac:dyDescent="0.2">
      <c r="C413" s="23"/>
      <c r="D413" s="23"/>
    </row>
    <row r="414" spans="3:4" x14ac:dyDescent="0.2">
      <c r="C414" s="23"/>
      <c r="D414" s="23"/>
    </row>
    <row r="415" spans="3:4" x14ac:dyDescent="0.2">
      <c r="C415" s="23"/>
      <c r="D415" s="23"/>
    </row>
    <row r="416" spans="3:4" x14ac:dyDescent="0.2">
      <c r="C416" s="23"/>
      <c r="D416" s="23"/>
    </row>
    <row r="417" spans="3:4" x14ac:dyDescent="0.2">
      <c r="C417" s="23"/>
      <c r="D417" s="23"/>
    </row>
    <row r="418" spans="3:4" x14ac:dyDescent="0.2">
      <c r="C418" s="23"/>
      <c r="D418" s="23"/>
    </row>
    <row r="419" spans="3:4" x14ac:dyDescent="0.2">
      <c r="C419" s="23"/>
      <c r="D419" s="23"/>
    </row>
    <row r="420" spans="3:4" x14ac:dyDescent="0.2">
      <c r="C420" s="23"/>
      <c r="D420" s="23"/>
    </row>
    <row r="421" spans="3:4" x14ac:dyDescent="0.2">
      <c r="C421" s="23"/>
      <c r="D421" s="23"/>
    </row>
    <row r="422" spans="3:4" x14ac:dyDescent="0.2">
      <c r="C422" s="23"/>
      <c r="D422" s="23"/>
    </row>
    <row r="423" spans="3:4" x14ac:dyDescent="0.2">
      <c r="C423" s="23"/>
      <c r="D423" s="23"/>
    </row>
    <row r="424" spans="3:4" x14ac:dyDescent="0.2">
      <c r="C424" s="23"/>
      <c r="D424" s="23"/>
    </row>
    <row r="425" spans="3:4" x14ac:dyDescent="0.2">
      <c r="C425" s="23"/>
      <c r="D425" s="23"/>
    </row>
    <row r="426" spans="3:4" x14ac:dyDescent="0.2">
      <c r="C426" s="23"/>
      <c r="D426" s="23"/>
    </row>
    <row r="427" spans="3:4" x14ac:dyDescent="0.2">
      <c r="C427" s="23"/>
      <c r="D427" s="23"/>
    </row>
    <row r="428" spans="3:4" x14ac:dyDescent="0.2">
      <c r="C428" s="23"/>
      <c r="D428" s="23"/>
    </row>
    <row r="429" spans="3:4" x14ac:dyDescent="0.2">
      <c r="C429" s="23"/>
      <c r="D429" s="23"/>
    </row>
    <row r="430" spans="3:4" x14ac:dyDescent="0.2">
      <c r="C430" s="23"/>
      <c r="D430" s="23"/>
    </row>
    <row r="431" spans="3:4" x14ac:dyDescent="0.2">
      <c r="C431" s="23"/>
      <c r="D431" s="23"/>
    </row>
    <row r="432" spans="3:4" x14ac:dyDescent="0.2">
      <c r="C432" s="23"/>
      <c r="D432" s="23"/>
    </row>
    <row r="433" spans="3:4" x14ac:dyDescent="0.2">
      <c r="C433" s="23"/>
      <c r="D433" s="23"/>
    </row>
    <row r="434" spans="3:4" x14ac:dyDescent="0.2">
      <c r="C434" s="23"/>
      <c r="D434" s="23"/>
    </row>
    <row r="435" spans="3:4" x14ac:dyDescent="0.2">
      <c r="C435" s="23"/>
      <c r="D435" s="23"/>
    </row>
    <row r="436" spans="3:4" x14ac:dyDescent="0.2">
      <c r="C436" s="23"/>
      <c r="D436" s="23"/>
    </row>
    <row r="437" spans="3:4" x14ac:dyDescent="0.2">
      <c r="C437" s="23"/>
      <c r="D437" s="23"/>
    </row>
  </sheetData>
  <sheetProtection sheet="1" objects="1" scenarios="1"/>
  <phoneticPr fontId="1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12"/>
  </sheetPr>
  <dimension ref="A1:AB339"/>
  <sheetViews>
    <sheetView workbookViewId="0">
      <selection activeCell="E9" sqref="E9:G9"/>
    </sheetView>
  </sheetViews>
  <sheetFormatPr defaultRowHeight="12.75" x14ac:dyDescent="0.2"/>
  <cols>
    <col min="1" max="1" width="9.140625" style="31"/>
    <col min="2" max="2" width="10.7109375" style="31" customWidth="1"/>
    <col min="3" max="4" width="9.140625" style="31"/>
    <col min="5" max="5" width="11.42578125" style="31" customWidth="1"/>
    <col min="6" max="6" width="13.140625" style="31" bestFit="1" customWidth="1"/>
    <col min="7" max="7" width="10.7109375" style="31" customWidth="1"/>
    <col min="8" max="13" width="9.140625" style="31"/>
    <col min="14" max="14" width="12.140625" style="31" customWidth="1"/>
    <col min="15" max="15" width="11" style="31" customWidth="1"/>
    <col min="16" max="16384" width="9.140625" style="31"/>
  </cols>
  <sheetData>
    <row r="1" spans="1:28" ht="18.75" thickBot="1" x14ac:dyDescent="0.25">
      <c r="A1" s="42" t="s">
        <v>77</v>
      </c>
      <c r="D1" s="43" t="s">
        <v>78</v>
      </c>
      <c r="M1" s="44" t="s">
        <v>79</v>
      </c>
      <c r="N1" s="31" t="s">
        <v>80</v>
      </c>
      <c r="O1" s="31">
        <f ca="1">H18*J18-I18*I18</f>
        <v>1561.683032644798</v>
      </c>
      <c r="P1" s="31" t="s">
        <v>183</v>
      </c>
      <c r="U1" s="74" t="s">
        <v>135</v>
      </c>
      <c r="V1" s="75" t="s">
        <v>142</v>
      </c>
      <c r="AA1" s="31">
        <v>1</v>
      </c>
      <c r="AB1" s="31" t="s">
        <v>81</v>
      </c>
    </row>
    <row r="2" spans="1:28" x14ac:dyDescent="0.2">
      <c r="M2" s="44" t="s">
        <v>82</v>
      </c>
      <c r="N2" s="31" t="s">
        <v>83</v>
      </c>
      <c r="O2" s="31">
        <f ca="1">+F18*J18-H18*I18</f>
        <v>888.54719603185072</v>
      </c>
      <c r="P2" s="31" t="s">
        <v>184</v>
      </c>
      <c r="U2" s="31">
        <v>-3.6</v>
      </c>
      <c r="V2" s="31">
        <f t="shared" ref="V2:V25" ca="1" si="0">+E$4+E$5*U2+E$6*U2^2</f>
        <v>-0.73696060157877208</v>
      </c>
      <c r="AA2" s="31">
        <v>2</v>
      </c>
      <c r="AB2" s="31" t="s">
        <v>43</v>
      </c>
    </row>
    <row r="3" spans="1:28" ht="13.5" thickBot="1" x14ac:dyDescent="0.25">
      <c r="A3" s="31" t="s">
        <v>84</v>
      </c>
      <c r="B3" s="31" t="s">
        <v>85</v>
      </c>
      <c r="E3" s="45" t="s">
        <v>86</v>
      </c>
      <c r="F3" s="45" t="s">
        <v>87</v>
      </c>
      <c r="G3" s="45" t="s">
        <v>88</v>
      </c>
      <c r="H3" s="45" t="s">
        <v>89</v>
      </c>
      <c r="M3" s="44" t="s">
        <v>90</v>
      </c>
      <c r="N3" s="31" t="s">
        <v>91</v>
      </c>
      <c r="O3" s="31">
        <f ca="1">+F18*I18-H18*H18</f>
        <v>-717.28244667204376</v>
      </c>
      <c r="P3" s="31" t="s">
        <v>185</v>
      </c>
      <c r="U3" s="31">
        <v>-3.4</v>
      </c>
      <c r="V3" s="31">
        <f t="shared" ca="1" si="0"/>
        <v>-0.65770715014768655</v>
      </c>
      <c r="AA3" s="31">
        <v>3</v>
      </c>
      <c r="AB3" s="31" t="s">
        <v>92</v>
      </c>
    </row>
    <row r="4" spans="1:28" x14ac:dyDescent="0.2">
      <c r="A4" s="31" t="s">
        <v>93</v>
      </c>
      <c r="B4" s="31" t="s">
        <v>94</v>
      </c>
      <c r="D4" s="46" t="s">
        <v>95</v>
      </c>
      <c r="E4" s="47">
        <f ca="1">(G18*O1-K18*O2+L18*O3)/O7</f>
        <v>-5.3880857394745173E-4</v>
      </c>
      <c r="F4" s="48">
        <f ca="1">+E7/O7*O18</f>
        <v>1.5361724590990005E-3</v>
      </c>
      <c r="G4" s="49">
        <f>+B18</f>
        <v>1</v>
      </c>
      <c r="H4" s="50">
        <f ca="1">ABS(F4/E4)</f>
        <v>2.851054221065195</v>
      </c>
      <c r="M4" s="44" t="s">
        <v>96</v>
      </c>
      <c r="N4" s="31" t="s">
        <v>97</v>
      </c>
      <c r="O4" s="31">
        <f ca="1">+C18*J18-H18*H18</f>
        <v>5342.1234513540749</v>
      </c>
      <c r="P4" s="31" t="s">
        <v>186</v>
      </c>
      <c r="U4" s="31">
        <v>-3.2</v>
      </c>
      <c r="V4" s="31">
        <f t="shared" ca="1" si="0"/>
        <v>-0.58296441984571712</v>
      </c>
      <c r="AA4" s="31">
        <v>4</v>
      </c>
      <c r="AB4" s="31" t="s">
        <v>98</v>
      </c>
    </row>
    <row r="5" spans="1:28" x14ac:dyDescent="0.2">
      <c r="A5" s="31" t="s">
        <v>99</v>
      </c>
      <c r="B5" s="51">
        <v>40323</v>
      </c>
      <c r="D5" s="52" t="s">
        <v>100</v>
      </c>
      <c r="E5" s="53">
        <f ca="1">+(-G18*O2+K18*O4-L18*O5)/O7</f>
        <v>1.5791583577973404E-3</v>
      </c>
      <c r="F5" s="54">
        <f ca="1">P18*E7/O7</f>
        <v>2.7770035123658608E-3</v>
      </c>
      <c r="G5" s="55">
        <f>+B18/A18</f>
        <v>1E-4</v>
      </c>
      <c r="H5" s="50">
        <f ca="1">ABS(F5/E5)</f>
        <v>1.7585339042496742</v>
      </c>
      <c r="M5" s="44" t="s">
        <v>101</v>
      </c>
      <c r="N5" s="31" t="s">
        <v>102</v>
      </c>
      <c r="O5" s="31">
        <f ca="1">+C18*I18-F18*H18</f>
        <v>-2387.7872777556549</v>
      </c>
      <c r="P5" s="31" t="s">
        <v>187</v>
      </c>
      <c r="U5" s="31">
        <v>-3</v>
      </c>
      <c r="V5" s="31">
        <f t="shared" ca="1" si="0"/>
        <v>-0.51273241067286324</v>
      </c>
      <c r="AA5" s="31">
        <v>5</v>
      </c>
      <c r="AB5" s="31" t="s">
        <v>103</v>
      </c>
    </row>
    <row r="6" spans="1:28" ht="13.5" thickBot="1" x14ac:dyDescent="0.25">
      <c r="D6" s="56" t="s">
        <v>104</v>
      </c>
      <c r="E6" s="57">
        <f ca="1">+(G18*O3-K18*O5+L18*O6)/O7</f>
        <v>-5.6384014113947084E-2</v>
      </c>
      <c r="F6" s="58">
        <f ca="1">Q18*E7/O7</f>
        <v>1.4287292804775462E-3</v>
      </c>
      <c r="G6" s="59">
        <f>+B18/A18^2</f>
        <v>1E-8</v>
      </c>
      <c r="H6" s="50">
        <f ca="1">ABS(F6/E6)</f>
        <v>2.5339261543000667E-2</v>
      </c>
      <c r="M6" s="60" t="s">
        <v>105</v>
      </c>
      <c r="N6" s="61" t="s">
        <v>106</v>
      </c>
      <c r="O6" s="61">
        <f ca="1">+C18*H18-F18*F18</f>
        <v>1424.5168520383518</v>
      </c>
      <c r="P6" s="31" t="s">
        <v>188</v>
      </c>
      <c r="U6" s="31">
        <v>-2.8</v>
      </c>
      <c r="V6" s="31">
        <f t="shared" ca="1" si="0"/>
        <v>-0.44701112262912507</v>
      </c>
      <c r="AA6" s="31">
        <v>6</v>
      </c>
      <c r="AB6" s="31" t="s">
        <v>107</v>
      </c>
    </row>
    <row r="7" spans="1:28" x14ac:dyDescent="0.2">
      <c r="D7" s="43" t="s">
        <v>108</v>
      </c>
      <c r="E7" s="62">
        <f ca="1">SQRT(N18/(B15-3))</f>
        <v>9.1658180751393818E-3</v>
      </c>
      <c r="G7" s="63">
        <f>+B22</f>
        <v>-0.62943619999714429</v>
      </c>
      <c r="M7" s="44" t="s">
        <v>109</v>
      </c>
      <c r="N7" s="31" t="s">
        <v>110</v>
      </c>
      <c r="O7" s="31">
        <f ca="1">+C18*O1-F18*O2+H18*O3</f>
        <v>46377.078938308608</v>
      </c>
      <c r="U7" s="31">
        <v>-2.6</v>
      </c>
      <c r="V7" s="31">
        <f t="shared" ca="1" si="0"/>
        <v>-0.38580055571450284</v>
      </c>
      <c r="AA7" s="31">
        <v>7</v>
      </c>
      <c r="AB7" s="31" t="s">
        <v>111</v>
      </c>
    </row>
    <row r="8" spans="1:28" x14ac:dyDescent="0.2">
      <c r="A8" s="68">
        <v>21</v>
      </c>
      <c r="B8" s="31" t="s">
        <v>115</v>
      </c>
      <c r="C8" s="97">
        <v>21</v>
      </c>
      <c r="D8" s="43" t="s">
        <v>112</v>
      </c>
      <c r="F8" s="98">
        <f ca="1">CORREL(INDIRECT(E12):INDIRECT(E13),INDIRECT(M12):INDIRECT(M13))</f>
        <v>0.9920938861514923</v>
      </c>
      <c r="G8" s="62"/>
      <c r="K8" s="63"/>
      <c r="U8" s="31">
        <v>-2.4</v>
      </c>
      <c r="V8" s="31">
        <f t="shared" ca="1" si="0"/>
        <v>-0.32910070992899626</v>
      </c>
      <c r="AA8" s="31">
        <v>8</v>
      </c>
      <c r="AB8" s="31" t="s">
        <v>113</v>
      </c>
    </row>
    <row r="9" spans="1:28" x14ac:dyDescent="0.2">
      <c r="A9" s="68">
        <f>20+COUNT(A21:A1446)</f>
        <v>134</v>
      </c>
      <c r="B9" s="31" t="s">
        <v>117</v>
      </c>
      <c r="C9" s="97">
        <f>A9</f>
        <v>134</v>
      </c>
      <c r="E9" s="65">
        <f ca="1">E6*G6</f>
        <v>-5.6384014113947086E-10</v>
      </c>
      <c r="F9" s="66">
        <f ca="1">H6</f>
        <v>2.5339261543000667E-2</v>
      </c>
      <c r="G9" s="67">
        <f ca="1">F8</f>
        <v>0.9920938861514923</v>
      </c>
      <c r="K9" s="63"/>
      <c r="U9" s="31">
        <v>-2.2000000000000002</v>
      </c>
      <c r="V9" s="31">
        <f t="shared" ca="1" si="0"/>
        <v>-0.27691158527260551</v>
      </c>
      <c r="AA9" s="31">
        <v>9</v>
      </c>
      <c r="AB9" s="31" t="s">
        <v>61</v>
      </c>
    </row>
    <row r="10" spans="1:28" x14ac:dyDescent="0.2">
      <c r="A10" s="106" t="s">
        <v>6</v>
      </c>
      <c r="B10" s="40">
        <f>+'Active 1'!$C$8</f>
        <v>0.98341210000000001</v>
      </c>
      <c r="D10" s="31" t="s">
        <v>177</v>
      </c>
      <c r="E10" s="31">
        <f ca="1">2*E9*365.2422/B10</f>
        <v>-4.1882383509027574E-7</v>
      </c>
      <c r="F10" s="31">
        <f ca="1">+F9*E10</f>
        <v>-1.0612686697795077E-8</v>
      </c>
      <c r="G10" s="31" t="s">
        <v>178</v>
      </c>
      <c r="U10" s="31">
        <v>-2</v>
      </c>
      <c r="V10" s="31">
        <f t="shared" ca="1" si="0"/>
        <v>-0.22923318174533047</v>
      </c>
      <c r="AA10" s="31">
        <v>10</v>
      </c>
      <c r="AB10" s="31" t="s">
        <v>114</v>
      </c>
    </row>
    <row r="11" spans="1:28" x14ac:dyDescent="0.2">
      <c r="U11" s="31">
        <v>-1.8</v>
      </c>
      <c r="V11" s="31">
        <f t="shared" ca="1" si="0"/>
        <v>-0.18606549934717123</v>
      </c>
      <c r="AA11" s="31">
        <v>11</v>
      </c>
      <c r="AB11" s="31" t="s">
        <v>41</v>
      </c>
    </row>
    <row r="12" spans="1:28" x14ac:dyDescent="0.2">
      <c r="C12" s="11" t="str">
        <f t="shared" ref="C12:F13" si="1">C$15&amp;$C8</f>
        <v>C21</v>
      </c>
      <c r="D12" s="11" t="str">
        <f t="shared" si="1"/>
        <v>D21</v>
      </c>
      <c r="E12" s="11" t="str">
        <f t="shared" si="1"/>
        <v>E21</v>
      </c>
      <c r="F12" s="11" t="str">
        <f t="shared" si="1"/>
        <v>F21</v>
      </c>
      <c r="G12" s="11" t="str">
        <f t="shared" ref="G12:Q12" si="2">G15&amp;$C8</f>
        <v>G21</v>
      </c>
      <c r="H12" s="11" t="str">
        <f t="shared" si="2"/>
        <v>H21</v>
      </c>
      <c r="I12" s="11" t="str">
        <f t="shared" si="2"/>
        <v>I21</v>
      </c>
      <c r="J12" s="11" t="str">
        <f t="shared" si="2"/>
        <v>J21</v>
      </c>
      <c r="K12" s="11" t="str">
        <f t="shared" si="2"/>
        <v>K21</v>
      </c>
      <c r="L12" s="11" t="str">
        <f t="shared" si="2"/>
        <v>L21</v>
      </c>
      <c r="M12" s="11" t="str">
        <f t="shared" si="2"/>
        <v>M21</v>
      </c>
      <c r="N12" s="11" t="str">
        <f t="shared" si="2"/>
        <v>N21</v>
      </c>
      <c r="O12" s="11" t="str">
        <f t="shared" si="2"/>
        <v>O21</v>
      </c>
      <c r="P12" s="11" t="str">
        <f t="shared" si="2"/>
        <v>P21</v>
      </c>
      <c r="Q12" s="11" t="str">
        <f t="shared" si="2"/>
        <v>Q21</v>
      </c>
      <c r="U12" s="31">
        <v>-1.6</v>
      </c>
      <c r="V12" s="31">
        <f t="shared" ca="1" si="0"/>
        <v>-0.14740853807812776</v>
      </c>
      <c r="AA12" s="31">
        <v>12</v>
      </c>
      <c r="AB12" s="31" t="s">
        <v>116</v>
      </c>
    </row>
    <row r="13" spans="1:28" x14ac:dyDescent="0.2">
      <c r="C13" s="11" t="str">
        <f t="shared" si="1"/>
        <v>C134</v>
      </c>
      <c r="D13" s="11" t="str">
        <f t="shared" si="1"/>
        <v>D134</v>
      </c>
      <c r="E13" s="11" t="str">
        <f t="shared" si="1"/>
        <v>E134</v>
      </c>
      <c r="F13" s="11" t="str">
        <f t="shared" si="1"/>
        <v>F134</v>
      </c>
      <c r="G13" s="11" t="str">
        <f t="shared" ref="G13:Q13" si="3">G$15&amp;$C9</f>
        <v>G134</v>
      </c>
      <c r="H13" s="11" t="str">
        <f t="shared" si="3"/>
        <v>H134</v>
      </c>
      <c r="I13" s="11" t="str">
        <f t="shared" si="3"/>
        <v>I134</v>
      </c>
      <c r="J13" s="11" t="str">
        <f t="shared" si="3"/>
        <v>J134</v>
      </c>
      <c r="K13" s="11" t="str">
        <f t="shared" si="3"/>
        <v>K134</v>
      </c>
      <c r="L13" s="11" t="str">
        <f t="shared" si="3"/>
        <v>L134</v>
      </c>
      <c r="M13" s="11" t="str">
        <f t="shared" si="3"/>
        <v>M134</v>
      </c>
      <c r="N13" s="11" t="str">
        <f t="shared" si="3"/>
        <v>N134</v>
      </c>
      <c r="O13" s="11" t="str">
        <f t="shared" si="3"/>
        <v>O134</v>
      </c>
      <c r="P13" s="11" t="str">
        <f t="shared" si="3"/>
        <v>P134</v>
      </c>
      <c r="Q13" s="11" t="str">
        <f t="shared" si="3"/>
        <v>Q134</v>
      </c>
      <c r="U13" s="31">
        <v>-1.4</v>
      </c>
      <c r="V13" s="31">
        <f t="shared" ca="1" si="0"/>
        <v>-0.1132622979382</v>
      </c>
      <c r="AA13" s="31">
        <v>13</v>
      </c>
      <c r="AB13" s="31" t="s">
        <v>118</v>
      </c>
    </row>
    <row r="14" spans="1:28" x14ac:dyDescent="0.2">
      <c r="U14" s="31">
        <v>-1.2</v>
      </c>
      <c r="V14" s="31">
        <f t="shared" ca="1" si="0"/>
        <v>-8.3626778927388054E-2</v>
      </c>
      <c r="AA14" s="31">
        <v>14</v>
      </c>
      <c r="AB14" s="31" t="s">
        <v>119</v>
      </c>
    </row>
    <row r="15" spans="1:28" x14ac:dyDescent="0.2">
      <c r="A15" s="43" t="s">
        <v>123</v>
      </c>
      <c r="B15" s="43">
        <f>C9-C8+1</f>
        <v>114</v>
      </c>
      <c r="C15" s="11" t="str">
        <f t="shared" ref="C15:Q15" si="4">VLOOKUP(C16,$AA1:$AB25,2,FALSE)</f>
        <v>C</v>
      </c>
      <c r="D15" s="11" t="str">
        <f t="shared" si="4"/>
        <v>D</v>
      </c>
      <c r="E15" s="11" t="str">
        <f t="shared" si="4"/>
        <v>E</v>
      </c>
      <c r="F15" s="11" t="str">
        <f t="shared" si="4"/>
        <v>F</v>
      </c>
      <c r="G15" s="11" t="str">
        <f t="shared" si="4"/>
        <v>G</v>
      </c>
      <c r="H15" s="11" t="str">
        <f t="shared" si="4"/>
        <v>H</v>
      </c>
      <c r="I15" s="11" t="str">
        <f t="shared" si="4"/>
        <v>I</v>
      </c>
      <c r="J15" s="11" t="str">
        <f t="shared" si="4"/>
        <v>J</v>
      </c>
      <c r="K15" s="11" t="str">
        <f t="shared" si="4"/>
        <v>K</v>
      </c>
      <c r="L15" s="11" t="str">
        <f t="shared" si="4"/>
        <v>L</v>
      </c>
      <c r="M15" s="11" t="str">
        <f t="shared" si="4"/>
        <v>M</v>
      </c>
      <c r="N15" s="11" t="str">
        <f t="shared" si="4"/>
        <v>N</v>
      </c>
      <c r="O15" s="11" t="str">
        <f t="shared" si="4"/>
        <v>O</v>
      </c>
      <c r="P15" s="11" t="str">
        <f t="shared" si="4"/>
        <v>P</v>
      </c>
      <c r="Q15" s="11" t="str">
        <f t="shared" si="4"/>
        <v>Q</v>
      </c>
      <c r="U15" s="31">
        <v>-1</v>
      </c>
      <c r="V15" s="31">
        <f t="shared" ca="1" si="0"/>
        <v>-5.8501981045691875E-2</v>
      </c>
      <c r="AA15" s="31">
        <v>15</v>
      </c>
      <c r="AB15" s="31" t="s">
        <v>120</v>
      </c>
    </row>
    <row r="16" spans="1:28" x14ac:dyDescent="0.2">
      <c r="A16" s="11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U16" s="31">
        <v>-0.8</v>
      </c>
      <c r="V16" s="31">
        <f t="shared" ca="1" si="0"/>
        <v>-3.7887904293111459E-2</v>
      </c>
      <c r="AA16" s="31">
        <v>16</v>
      </c>
      <c r="AB16" s="31" t="s">
        <v>121</v>
      </c>
    </row>
    <row r="17" spans="1:28" x14ac:dyDescent="0.2">
      <c r="A17" s="43" t="s">
        <v>122</v>
      </c>
      <c r="U17" s="31">
        <v>-0.6</v>
      </c>
      <c r="V17" s="31">
        <f t="shared" ca="1" si="0"/>
        <v>-2.1784548669646804E-2</v>
      </c>
      <c r="AA17" s="31">
        <v>17</v>
      </c>
      <c r="AB17" s="31" t="s">
        <v>124</v>
      </c>
    </row>
    <row r="18" spans="1:28" x14ac:dyDescent="0.2">
      <c r="A18" s="70">
        <v>10000</v>
      </c>
      <c r="B18" s="70">
        <v>1</v>
      </c>
      <c r="C18" s="31">
        <f ca="1">SUM(INDIRECT(C12):INDIRECT(C13))</f>
        <v>41.150000000000041</v>
      </c>
      <c r="D18" s="99">
        <f ca="1">SUM(INDIRECT(D12):INDIRECT(D13))</f>
        <v>-86.649549999999977</v>
      </c>
      <c r="E18" s="99">
        <f ca="1">SUM(INDIRECT(E12):INDIRECT(E13))</f>
        <v>-11.169154449669804</v>
      </c>
      <c r="F18" s="43">
        <f ca="1">SUM(INDIRECT(F12):INDIRECT(F13))</f>
        <v>-9.6376800000000138</v>
      </c>
      <c r="G18" s="43">
        <f ca="1">SUM(INDIRECT(G12):INDIRECT(G13))</f>
        <v>-2.1165457198702828</v>
      </c>
      <c r="H18" s="43">
        <f ca="1">SUM(INDIRECT(H12):INDIRECT(H13))</f>
        <v>36.874890105000013</v>
      </c>
      <c r="I18" s="43">
        <f ca="1">SUM(INDIRECT(I12):INDIRECT(I13))</f>
        <v>-66.662835203470451</v>
      </c>
      <c r="J18" s="43">
        <f ca="1">SUM(INDIRECT(J12):INDIRECT(J13))</f>
        <v>162.86466516670464</v>
      </c>
      <c r="K18" s="43">
        <f ca="1">SUM(INDIRECT(K12):INDIRECT(K13))</f>
        <v>3.8221423965073416</v>
      </c>
      <c r="L18" s="43">
        <f ca="1">SUM(INDIRECT(L12):INDIRECT(L13))</f>
        <v>-9.3081032597407187</v>
      </c>
      <c r="N18" s="31">
        <f ca="1">SUM(INDIRECT(N12):INDIRECT(N13))</f>
        <v>9.3253565295072505E-3</v>
      </c>
      <c r="O18" s="31">
        <f ca="1">SQRT(SUM(INDIRECT(O12):INDIRECT(O13)))</f>
        <v>7772.7040635602643</v>
      </c>
      <c r="P18" s="31">
        <f ca="1">SQRT(SUM(INDIRECT(P12):INDIRECT(P13)))</f>
        <v>14051.043785635396</v>
      </c>
      <c r="Q18" s="31">
        <f ca="1">SQRT(SUM(INDIRECT(Q12):INDIRECT(Q13)))</f>
        <v>7229.0645612854823</v>
      </c>
      <c r="U18" s="31">
        <v>-0.4</v>
      </c>
      <c r="V18" s="31">
        <f t="shared" ca="1" si="0"/>
        <v>-1.0191914175297922E-2</v>
      </c>
      <c r="AA18" s="31">
        <v>18</v>
      </c>
      <c r="AB18" s="31" t="s">
        <v>126</v>
      </c>
    </row>
    <row r="19" spans="1:28" x14ac:dyDescent="0.2">
      <c r="A19" s="71" t="s">
        <v>127</v>
      </c>
      <c r="F19" s="72" t="s">
        <v>128</v>
      </c>
      <c r="G19" s="72" t="s">
        <v>10</v>
      </c>
      <c r="H19" s="72" t="s">
        <v>129</v>
      </c>
      <c r="I19" s="72" t="s">
        <v>130</v>
      </c>
      <c r="J19" s="72" t="s">
        <v>131</v>
      </c>
      <c r="K19" s="72" t="s">
        <v>132</v>
      </c>
      <c r="L19" s="72" t="s">
        <v>133</v>
      </c>
      <c r="M19" s="73"/>
      <c r="N19" s="73"/>
      <c r="O19" s="73"/>
      <c r="P19" s="73"/>
      <c r="Q19" s="73"/>
      <c r="U19" s="31">
        <v>-0.2</v>
      </c>
      <c r="V19" s="31">
        <f t="shared" ca="1" si="0"/>
        <v>-3.1100008100648033E-3</v>
      </c>
      <c r="AA19" s="31">
        <v>19</v>
      </c>
      <c r="AB19" s="31" t="s">
        <v>134</v>
      </c>
    </row>
    <row r="20" spans="1:28" ht="15" thickBot="1" x14ac:dyDescent="0.25">
      <c r="A20" s="74" t="s">
        <v>135</v>
      </c>
      <c r="B20" s="74" t="s">
        <v>136</v>
      </c>
      <c r="C20" s="74" t="s">
        <v>179</v>
      </c>
      <c r="D20" s="74" t="s">
        <v>135</v>
      </c>
      <c r="E20" s="74" t="s">
        <v>136</v>
      </c>
      <c r="F20" s="74" t="s">
        <v>180</v>
      </c>
      <c r="G20" s="74" t="s">
        <v>181</v>
      </c>
      <c r="H20" s="74" t="s">
        <v>189</v>
      </c>
      <c r="I20" s="74" t="s">
        <v>190</v>
      </c>
      <c r="J20" s="74" t="s">
        <v>191</v>
      </c>
      <c r="K20" s="74" t="s">
        <v>182</v>
      </c>
      <c r="L20" s="74" t="s">
        <v>192</v>
      </c>
      <c r="M20" s="75" t="s">
        <v>142</v>
      </c>
      <c r="N20" s="74" t="s">
        <v>143</v>
      </c>
      <c r="O20" s="74" t="s">
        <v>144</v>
      </c>
      <c r="P20" s="74" t="s">
        <v>145</v>
      </c>
      <c r="Q20" s="74" t="s">
        <v>146</v>
      </c>
      <c r="R20" s="45" t="s">
        <v>147</v>
      </c>
      <c r="U20" s="31">
        <v>0</v>
      </c>
      <c r="V20" s="31">
        <f t="shared" ca="1" si="0"/>
        <v>-5.3880857394745173E-4</v>
      </c>
      <c r="AA20" s="31">
        <v>20</v>
      </c>
      <c r="AB20" s="31" t="s">
        <v>148</v>
      </c>
    </row>
    <row r="21" spans="1:28" x14ac:dyDescent="0.2">
      <c r="A21" s="76">
        <v>-35507</v>
      </c>
      <c r="B21" s="76">
        <v>-0.75176529999771446</v>
      </c>
      <c r="C21" s="100">
        <v>0.05</v>
      </c>
      <c r="D21" s="77">
        <f t="shared" ref="D21:D84" si="5">A21/A$18</f>
        <v>-3.5507</v>
      </c>
      <c r="E21" s="77">
        <f t="shared" ref="E21:E84" si="6">B21/B$18</f>
        <v>-0.75176529999771446</v>
      </c>
      <c r="F21" s="68">
        <f t="shared" ref="F21:F84" si="7">$C21*D21</f>
        <v>-0.177535</v>
      </c>
      <c r="G21" s="68">
        <f t="shared" ref="G21:G84" si="8">$C21*E21</f>
        <v>-3.7588264999885726E-2</v>
      </c>
      <c r="H21" s="68">
        <f t="shared" ref="H21:H84" si="9">C21*D21*D21</f>
        <v>0.63037352449999995</v>
      </c>
      <c r="I21" s="68">
        <f t="shared" ref="I21:I84" si="10">C21*D21*D21*D21</f>
        <v>-2.2382672734421498</v>
      </c>
      <c r="J21" s="68">
        <f t="shared" ref="J21:J84" si="11">C21*D21*D21*D21*D21</f>
        <v>7.9474156078110409</v>
      </c>
      <c r="K21" s="68">
        <f t="shared" ref="K21:K84" si="12">C21*E21*D21</f>
        <v>0.13346465253509424</v>
      </c>
      <c r="L21" s="68">
        <f t="shared" ref="L21:L84" si="13">C21*E21*D21*D21</f>
        <v>-0.4738929417563591</v>
      </c>
      <c r="M21" s="68">
        <f t="shared" ref="M21:M84" ca="1" si="14">+E$4+E$5*D21+E$6*D21^2</f>
        <v>-0.71700572020430975</v>
      </c>
      <c r="N21" s="68">
        <f t="shared" ref="N21:N84" ca="1" si="15">C21*(M21-E21)^2</f>
        <v>6.0411419370703469E-5</v>
      </c>
      <c r="O21" s="96">
        <f t="shared" ref="O21:O84" ca="1" si="16">(C21*O$1-O$2*F21+O$3*H21)^2</f>
        <v>46795.850547983908</v>
      </c>
      <c r="P21" s="68">
        <f t="shared" ref="P21:P84" ca="1" si="17">(-C21*O$2+O$4*F21-O$5*H21)^2</f>
        <v>262509.32173322618</v>
      </c>
      <c r="Q21" s="68">
        <f t="shared" ref="Q21:Q84" ca="1" si="18">+(C21*O$3-F21*O$5+H21*O$6)^2</f>
        <v>192017.28742003834</v>
      </c>
      <c r="R21" s="31">
        <f t="shared" ref="R21:R84" ca="1" si="19">+E21-M21</f>
        <v>-3.4759579793404716E-2</v>
      </c>
      <c r="U21" s="31">
        <v>0.2</v>
      </c>
      <c r="V21" s="31">
        <f t="shared" ca="1" si="0"/>
        <v>-2.4783374669458671E-3</v>
      </c>
      <c r="AA21" s="31">
        <v>21</v>
      </c>
      <c r="AB21" s="31" t="s">
        <v>176</v>
      </c>
    </row>
    <row r="22" spans="1:28" x14ac:dyDescent="0.2">
      <c r="A22" s="76">
        <v>-32278</v>
      </c>
      <c r="B22" s="76">
        <v>-0.62943619999714429</v>
      </c>
      <c r="C22" s="76">
        <v>0.05</v>
      </c>
      <c r="D22" s="77">
        <f t="shared" si="5"/>
        <v>-3.2277999999999998</v>
      </c>
      <c r="E22" s="77">
        <f t="shared" si="6"/>
        <v>-0.62943619999714429</v>
      </c>
      <c r="F22" s="68">
        <f t="shared" si="7"/>
        <v>-0.16139000000000001</v>
      </c>
      <c r="G22" s="68">
        <f t="shared" si="8"/>
        <v>-3.1471809999857214E-2</v>
      </c>
      <c r="H22" s="68">
        <f t="shared" si="9"/>
        <v>0.52093464199999995</v>
      </c>
      <c r="I22" s="68">
        <f t="shared" si="10"/>
        <v>-1.6814728374475998</v>
      </c>
      <c r="J22" s="68">
        <f t="shared" si="11"/>
        <v>5.4274580247133626</v>
      </c>
      <c r="K22" s="68">
        <f t="shared" si="12"/>
        <v>0.10158470831753912</v>
      </c>
      <c r="L22" s="68">
        <f t="shared" si="13"/>
        <v>-0.32789512150735273</v>
      </c>
      <c r="M22" s="68">
        <f t="shared" ca="1" si="14"/>
        <v>-0.59308374006068509</v>
      </c>
      <c r="N22" s="68">
        <f t="shared" ca="1" si="15"/>
        <v>6.6075067171593544E-5</v>
      </c>
      <c r="O22" s="96">
        <f t="shared" ca="1" si="16"/>
        <v>23155.858322101038</v>
      </c>
      <c r="P22" s="68">
        <f t="shared" ca="1" si="17"/>
        <v>113763.49654319664</v>
      </c>
      <c r="Q22" s="68">
        <f t="shared" ca="1" si="18"/>
        <v>102945.40607140416</v>
      </c>
      <c r="R22" s="31">
        <f t="shared" ca="1" si="19"/>
        <v>-3.6352459936459192E-2</v>
      </c>
      <c r="U22" s="31">
        <v>0.4</v>
      </c>
      <c r="V22" s="31">
        <f t="shared" ca="1" si="0"/>
        <v>-8.9285874890600494E-3</v>
      </c>
      <c r="AA22" s="31">
        <v>22</v>
      </c>
      <c r="AB22" s="31" t="s">
        <v>149</v>
      </c>
    </row>
    <row r="23" spans="1:28" x14ac:dyDescent="0.2">
      <c r="A23" s="76">
        <v>-25229</v>
      </c>
      <c r="B23" s="76">
        <v>-0.34032909999586991</v>
      </c>
      <c r="C23" s="76">
        <v>1</v>
      </c>
      <c r="D23" s="77">
        <f t="shared" si="5"/>
        <v>-2.5228999999999999</v>
      </c>
      <c r="E23" s="77">
        <f t="shared" si="6"/>
        <v>-0.34032909999586991</v>
      </c>
      <c r="F23" s="68">
        <f t="shared" si="7"/>
        <v>-2.5228999999999999</v>
      </c>
      <c r="G23" s="68">
        <f t="shared" si="8"/>
        <v>-0.34032909999586991</v>
      </c>
      <c r="H23" s="68">
        <f t="shared" si="9"/>
        <v>6.3650244099999993</v>
      </c>
      <c r="I23" s="68">
        <f t="shared" si="10"/>
        <v>-16.058320083988999</v>
      </c>
      <c r="J23" s="68">
        <f t="shared" si="11"/>
        <v>40.513535739895843</v>
      </c>
      <c r="K23" s="68">
        <f t="shared" si="12"/>
        <v>0.85861628637958021</v>
      </c>
      <c r="L23" s="68">
        <f t="shared" si="13"/>
        <v>-2.1662030289070429</v>
      </c>
      <c r="M23" s="68">
        <f t="shared" ca="1" si="14"/>
        <v>-0.36340849336389203</v>
      </c>
      <c r="N23" s="68">
        <f t="shared" ca="1" si="15"/>
        <v>5.3265839823590322E-4</v>
      </c>
      <c r="O23" s="96">
        <f t="shared" ca="1" si="16"/>
        <v>580829.22407899145</v>
      </c>
      <c r="P23" s="68">
        <f t="shared" ca="1" si="17"/>
        <v>692446.75654676987</v>
      </c>
      <c r="Q23" s="68">
        <f t="shared" ca="1" si="18"/>
        <v>5408664.5088563235</v>
      </c>
      <c r="R23" s="31">
        <f t="shared" ca="1" si="19"/>
        <v>2.3079393368022116E-2</v>
      </c>
      <c r="U23" s="31">
        <v>0.6</v>
      </c>
      <c r="V23" s="31">
        <f t="shared" ca="1" si="0"/>
        <v>-1.9889558640289996E-2</v>
      </c>
      <c r="AA23" s="31">
        <v>24</v>
      </c>
      <c r="AB23" s="31" t="s">
        <v>135</v>
      </c>
    </row>
    <row r="24" spans="1:28" x14ac:dyDescent="0.2">
      <c r="A24" s="76">
        <v>-25225</v>
      </c>
      <c r="B24" s="76">
        <v>-0.44197749999875668</v>
      </c>
      <c r="C24" s="76">
        <v>0.05</v>
      </c>
      <c r="D24" s="77">
        <f t="shared" si="5"/>
        <v>-2.5225</v>
      </c>
      <c r="E24" s="77">
        <f t="shared" si="6"/>
        <v>-0.44197749999875668</v>
      </c>
      <c r="F24" s="68">
        <f t="shared" si="7"/>
        <v>-0.12612500000000001</v>
      </c>
      <c r="G24" s="68">
        <f t="shared" si="8"/>
        <v>-2.2098874999937835E-2</v>
      </c>
      <c r="H24" s="68">
        <f t="shared" si="9"/>
        <v>0.31815031250000003</v>
      </c>
      <c r="I24" s="68">
        <f t="shared" si="10"/>
        <v>-0.80253416328125005</v>
      </c>
      <c r="J24" s="68">
        <f t="shared" si="11"/>
        <v>2.0243924268769531</v>
      </c>
      <c r="K24" s="68">
        <f t="shared" si="12"/>
        <v>5.574441218734319E-2</v>
      </c>
      <c r="L24" s="68">
        <f t="shared" si="13"/>
        <v>-0.14061527974257321</v>
      </c>
      <c r="M24" s="68">
        <f t="shared" ca="1" si="14"/>
        <v>-0.36329406973862471</v>
      </c>
      <c r="N24" s="68">
        <f t="shared" ca="1" si="15"/>
        <v>3.095541098750526E-4</v>
      </c>
      <c r="O24" s="96">
        <f t="shared" ca="1" si="16"/>
        <v>1447.9142038438754</v>
      </c>
      <c r="P24" s="68">
        <f t="shared" ca="1" si="17"/>
        <v>1719.9755967128851</v>
      </c>
      <c r="Q24" s="68">
        <f t="shared" ca="1" si="18"/>
        <v>13499.346676844474</v>
      </c>
      <c r="R24" s="31">
        <f t="shared" ca="1" si="19"/>
        <v>-7.868343026013197E-2</v>
      </c>
      <c r="U24" s="31">
        <v>0.8</v>
      </c>
      <c r="V24" s="31">
        <f t="shared" ca="1" si="0"/>
        <v>-3.5361250920635717E-2</v>
      </c>
      <c r="AA24" s="31">
        <v>25</v>
      </c>
      <c r="AB24" s="31" t="s">
        <v>136</v>
      </c>
    </row>
    <row r="25" spans="1:28" x14ac:dyDescent="0.2">
      <c r="A25" s="76">
        <v>-25224</v>
      </c>
      <c r="B25" s="76">
        <v>-0.35098959999595536</v>
      </c>
      <c r="C25" s="76">
        <v>0.05</v>
      </c>
      <c r="D25" s="77">
        <f t="shared" si="5"/>
        <v>-2.5224000000000002</v>
      </c>
      <c r="E25" s="77">
        <f t="shared" si="6"/>
        <v>-0.35098959999595536</v>
      </c>
      <c r="F25" s="68">
        <f t="shared" si="7"/>
        <v>-0.12612000000000001</v>
      </c>
      <c r="G25" s="68">
        <f t="shared" si="8"/>
        <v>-1.7549479999797769E-2</v>
      </c>
      <c r="H25" s="68">
        <f t="shared" si="9"/>
        <v>0.31812508800000006</v>
      </c>
      <c r="I25" s="68">
        <f t="shared" si="10"/>
        <v>-0.80243872197120025</v>
      </c>
      <c r="J25" s="68">
        <f t="shared" si="11"/>
        <v>2.0240714323001558</v>
      </c>
      <c r="K25" s="68">
        <f t="shared" si="12"/>
        <v>4.4266808351489897E-2</v>
      </c>
      <c r="L25" s="68">
        <f t="shared" si="13"/>
        <v>-0.11165859738579813</v>
      </c>
      <c r="M25" s="68">
        <f t="shared" ca="1" si="14"/>
        <v>-0.36326546665150866</v>
      </c>
      <c r="N25" s="68">
        <f t="shared" ca="1" si="15"/>
        <v>7.534845107246272E-6</v>
      </c>
      <c r="O25" s="96">
        <f t="shared" ca="1" si="16"/>
        <v>1446.8755580805341</v>
      </c>
      <c r="P25" s="68">
        <f t="shared" ca="1" si="17"/>
        <v>1717.1963877821145</v>
      </c>
      <c r="Q25" s="68">
        <f t="shared" ca="1" si="18"/>
        <v>13493.77173476305</v>
      </c>
      <c r="R25" s="31">
        <f t="shared" ca="1" si="19"/>
        <v>1.2275866655553302E-2</v>
      </c>
      <c r="U25" s="31">
        <v>1</v>
      </c>
      <c r="V25" s="31">
        <f t="shared" ca="1" si="0"/>
        <v>-5.5343664330097193E-2</v>
      </c>
      <c r="AA25" s="31">
        <v>26</v>
      </c>
      <c r="AB25" s="31" t="s">
        <v>151</v>
      </c>
    </row>
    <row r="26" spans="1:28" x14ac:dyDescent="0.2">
      <c r="A26" s="76">
        <v>-25189.5</v>
      </c>
      <c r="B26" s="76">
        <v>-0.38090704999558511</v>
      </c>
      <c r="C26" s="76">
        <v>0.05</v>
      </c>
      <c r="D26" s="77">
        <f t="shared" si="5"/>
        <v>-2.5189499999999998</v>
      </c>
      <c r="E26" s="77">
        <f t="shared" si="6"/>
        <v>-0.38090704999558511</v>
      </c>
      <c r="F26" s="68">
        <f t="shared" si="7"/>
        <v>-0.12594749999999999</v>
      </c>
      <c r="G26" s="68">
        <f t="shared" si="8"/>
        <v>-1.9045352499779258E-2</v>
      </c>
      <c r="H26" s="68">
        <f t="shared" si="9"/>
        <v>0.31725545512499997</v>
      </c>
      <c r="I26" s="68">
        <f t="shared" si="10"/>
        <v>-0.79915062868711861</v>
      </c>
      <c r="J26" s="68">
        <f t="shared" si="11"/>
        <v>2.0130204761314174</v>
      </c>
      <c r="K26" s="68">
        <f t="shared" si="12"/>
        <v>4.7974290679318958E-2</v>
      </c>
      <c r="L26" s="68">
        <f t="shared" si="13"/>
        <v>-0.12084483950667048</v>
      </c>
      <c r="M26" s="68">
        <f t="shared" ca="1" si="14"/>
        <v>-0.36227935070921513</v>
      </c>
      <c r="N26" s="68">
        <f t="shared" ca="1" si="15"/>
        <v>1.7349559035171436E-5</v>
      </c>
      <c r="O26" s="96">
        <f t="shared" ca="1" si="16"/>
        <v>1411.3034919845757</v>
      </c>
      <c r="P26" s="68">
        <f t="shared" ca="1" si="17"/>
        <v>1622.8076134607427</v>
      </c>
      <c r="Q26" s="68">
        <f t="shared" ca="1" si="18"/>
        <v>13302.34254679203</v>
      </c>
      <c r="R26" s="31">
        <f t="shared" ca="1" si="19"/>
        <v>-1.8627699286369981E-2</v>
      </c>
    </row>
    <row r="27" spans="1:28" x14ac:dyDescent="0.2">
      <c r="A27" s="76">
        <v>-25023.5</v>
      </c>
      <c r="B27" s="76">
        <v>-0.35961564999524853</v>
      </c>
      <c r="C27" s="76">
        <v>1</v>
      </c>
      <c r="D27" s="77">
        <f t="shared" si="5"/>
        <v>-2.5023499999999999</v>
      </c>
      <c r="E27" s="77">
        <f t="shared" si="6"/>
        <v>-0.35961564999524853</v>
      </c>
      <c r="F27" s="68">
        <f t="shared" si="7"/>
        <v>-2.5023499999999999</v>
      </c>
      <c r="G27" s="68">
        <f t="shared" si="8"/>
        <v>-0.35961564999524853</v>
      </c>
      <c r="H27" s="68">
        <f t="shared" si="9"/>
        <v>6.2617555224999997</v>
      </c>
      <c r="I27" s="68">
        <f t="shared" si="10"/>
        <v>-15.669103931727873</v>
      </c>
      <c r="J27" s="68">
        <f t="shared" si="11"/>
        <v>39.209582223559238</v>
      </c>
      <c r="K27" s="68">
        <f t="shared" si="12"/>
        <v>0.89988422176561012</v>
      </c>
      <c r="L27" s="68">
        <f t="shared" si="13"/>
        <v>-2.2518252823351745</v>
      </c>
      <c r="M27" s="68">
        <f t="shared" ca="1" si="14"/>
        <v>-0.35755332724930766</v>
      </c>
      <c r="N27" s="68">
        <f t="shared" ca="1" si="15"/>
        <v>4.2531751084250904E-6</v>
      </c>
      <c r="O27" s="96">
        <f t="shared" ca="1" si="16"/>
        <v>498871.29175956233</v>
      </c>
      <c r="P27" s="68">
        <f t="shared" ca="1" si="17"/>
        <v>483484.30747120042</v>
      </c>
      <c r="Q27" s="68">
        <f t="shared" ca="1" si="18"/>
        <v>4962265.5764078107</v>
      </c>
      <c r="R27" s="31">
        <f t="shared" ca="1" si="19"/>
        <v>-2.06232274594087E-3</v>
      </c>
    </row>
    <row r="28" spans="1:28" x14ac:dyDescent="0.2">
      <c r="A28" s="76">
        <v>-24952</v>
      </c>
      <c r="B28" s="76">
        <v>-0.32548079999833135</v>
      </c>
      <c r="C28" s="76">
        <v>0.05</v>
      </c>
      <c r="D28" s="77">
        <f t="shared" si="5"/>
        <v>-2.4952000000000001</v>
      </c>
      <c r="E28" s="77">
        <f t="shared" si="6"/>
        <v>-0.32548079999833135</v>
      </c>
      <c r="F28" s="68">
        <f t="shared" si="7"/>
        <v>-0.12476000000000001</v>
      </c>
      <c r="G28" s="68">
        <f t="shared" si="8"/>
        <v>-1.6274039999916567E-2</v>
      </c>
      <c r="H28" s="68">
        <f t="shared" si="9"/>
        <v>0.31130115200000003</v>
      </c>
      <c r="I28" s="68">
        <f t="shared" si="10"/>
        <v>-0.77675863447040006</v>
      </c>
      <c r="J28" s="68">
        <f t="shared" si="11"/>
        <v>1.9381681447305423</v>
      </c>
      <c r="K28" s="68">
        <f t="shared" si="12"/>
        <v>4.0606984607791816E-2</v>
      </c>
      <c r="L28" s="68">
        <f t="shared" si="13"/>
        <v>-0.10132254799336214</v>
      </c>
      <c r="M28" s="68">
        <f t="shared" ca="1" si="14"/>
        <v>-0.35552729546944312</v>
      </c>
      <c r="N28" s="68">
        <f t="shared" ca="1" si="15"/>
        <v>4.5139594504777E-5</v>
      </c>
      <c r="O28" s="96">
        <f t="shared" ca="1" si="16"/>
        <v>1180.0291350600442</v>
      </c>
      <c r="P28" s="68">
        <f t="shared" ca="1" si="17"/>
        <v>1050.4242210390962</v>
      </c>
      <c r="Q28" s="68">
        <f t="shared" ca="1" si="18"/>
        <v>12031.736825503696</v>
      </c>
      <c r="R28" s="31">
        <f t="shared" ca="1" si="19"/>
        <v>3.0046495471111767E-2</v>
      </c>
    </row>
    <row r="29" spans="1:28" x14ac:dyDescent="0.2">
      <c r="A29" s="76">
        <v>-24629</v>
      </c>
      <c r="B29" s="76">
        <v>-0.34868909999568132</v>
      </c>
      <c r="C29" s="76">
        <v>1</v>
      </c>
      <c r="D29" s="77">
        <f t="shared" si="5"/>
        <v>-2.4628999999999999</v>
      </c>
      <c r="E29" s="77">
        <f t="shared" si="6"/>
        <v>-0.34868909999568132</v>
      </c>
      <c r="F29" s="68">
        <f t="shared" si="7"/>
        <v>-2.4628999999999999</v>
      </c>
      <c r="G29" s="68">
        <f t="shared" si="8"/>
        <v>-0.34868909999568132</v>
      </c>
      <c r="H29" s="68">
        <f t="shared" si="9"/>
        <v>6.0658764099999996</v>
      </c>
      <c r="I29" s="68">
        <f t="shared" si="10"/>
        <v>-14.939647010188999</v>
      </c>
      <c r="J29" s="68">
        <f t="shared" si="11"/>
        <v>36.79485662139448</v>
      </c>
      <c r="K29" s="68">
        <f t="shared" si="12"/>
        <v>0.8587863843793635</v>
      </c>
      <c r="L29" s="68">
        <f t="shared" si="13"/>
        <v>-2.1151049860879341</v>
      </c>
      <c r="M29" s="68">
        <f t="shared" ca="1" si="14"/>
        <v>-0.34644657880826518</v>
      </c>
      <c r="N29" s="68">
        <f t="shared" ca="1" si="15"/>
        <v>5.0289012760102739E-6</v>
      </c>
      <c r="O29" s="96">
        <f t="shared" ca="1" si="16"/>
        <v>361033.64188004733</v>
      </c>
      <c r="P29" s="68">
        <f t="shared" ca="1" si="17"/>
        <v>192159.03008006155</v>
      </c>
      <c r="Q29" s="68">
        <f t="shared" ca="1" si="18"/>
        <v>4172947.821572423</v>
      </c>
      <c r="R29" s="31">
        <f t="shared" ca="1" si="19"/>
        <v>-2.2425211874161355E-3</v>
      </c>
    </row>
    <row r="30" spans="1:28" x14ac:dyDescent="0.2">
      <c r="A30" s="76">
        <v>-24178</v>
      </c>
      <c r="B30" s="76">
        <v>-0.31444619999456336</v>
      </c>
      <c r="C30" s="76">
        <v>0.05</v>
      </c>
      <c r="D30" s="77">
        <f t="shared" si="5"/>
        <v>-2.4178000000000002</v>
      </c>
      <c r="E30" s="77">
        <f t="shared" si="6"/>
        <v>-0.31444619999456336</v>
      </c>
      <c r="F30" s="68">
        <f t="shared" si="7"/>
        <v>-0.12089000000000001</v>
      </c>
      <c r="G30" s="68">
        <f t="shared" si="8"/>
        <v>-1.5722309999728169E-2</v>
      </c>
      <c r="H30" s="68">
        <f t="shared" si="9"/>
        <v>0.29228784200000008</v>
      </c>
      <c r="I30" s="68">
        <f t="shared" si="10"/>
        <v>-0.70669354438760024</v>
      </c>
      <c r="J30" s="68">
        <f t="shared" si="11"/>
        <v>1.70864365162034</v>
      </c>
      <c r="K30" s="68">
        <f t="shared" si="12"/>
        <v>3.801340111734277E-2</v>
      </c>
      <c r="L30" s="68">
        <f t="shared" si="13"/>
        <v>-9.1908801221511349E-2</v>
      </c>
      <c r="M30" s="68">
        <f t="shared" ca="1" si="14"/>
        <v>-0.33396413382469264</v>
      </c>
      <c r="N30" s="68">
        <f t="shared" ca="1" si="15"/>
        <v>1.9047487049865265E-5</v>
      </c>
      <c r="O30" s="96">
        <f t="shared" ca="1" si="16"/>
        <v>583.33438177230721</v>
      </c>
      <c r="P30" s="68">
        <f t="shared" ca="1" si="17"/>
        <v>59.051951132760756</v>
      </c>
      <c r="Q30" s="68">
        <f t="shared" ca="1" si="18"/>
        <v>8435.546316633574</v>
      </c>
      <c r="R30" s="31">
        <f t="shared" ca="1" si="19"/>
        <v>1.9517933830129286E-2</v>
      </c>
    </row>
    <row r="31" spans="1:28" x14ac:dyDescent="0.2">
      <c r="A31" s="76">
        <v>-24104.5</v>
      </c>
      <c r="B31" s="76">
        <v>-0.34083554999597254</v>
      </c>
      <c r="C31" s="76">
        <v>0.05</v>
      </c>
      <c r="D31" s="77">
        <f t="shared" si="5"/>
        <v>-2.41045</v>
      </c>
      <c r="E31" s="77">
        <f t="shared" si="6"/>
        <v>-0.34083554999597254</v>
      </c>
      <c r="F31" s="68">
        <f t="shared" si="7"/>
        <v>-0.1205225</v>
      </c>
      <c r="G31" s="68">
        <f t="shared" si="8"/>
        <v>-1.7041777499798627E-2</v>
      </c>
      <c r="H31" s="68">
        <f t="shared" si="9"/>
        <v>0.29051346012500001</v>
      </c>
      <c r="I31" s="68">
        <f t="shared" si="10"/>
        <v>-0.70026816995830632</v>
      </c>
      <c r="J31" s="68">
        <f t="shared" si="11"/>
        <v>1.6879614102759994</v>
      </c>
      <c r="K31" s="68">
        <f t="shared" si="12"/>
        <v>4.1078352574389604E-2</v>
      </c>
      <c r="L31" s="68">
        <f t="shared" si="13"/>
        <v>-9.9017314962937419E-2</v>
      </c>
      <c r="M31" s="68">
        <f t="shared" ca="1" si="14"/>
        <v>-0.33195159155709214</v>
      </c>
      <c r="N31" s="68">
        <f t="shared" ca="1" si="15"/>
        <v>3.9462358771877152E-6</v>
      </c>
      <c r="O31" s="96">
        <f t="shared" ca="1" si="16"/>
        <v>538.5242098368725</v>
      </c>
      <c r="P31" s="68">
        <f t="shared" ca="1" si="17"/>
        <v>29.277953909000573</v>
      </c>
      <c r="Q31" s="68">
        <f t="shared" ca="1" si="18"/>
        <v>8135.1569975520615</v>
      </c>
      <c r="R31" s="31">
        <f t="shared" ca="1" si="19"/>
        <v>-8.8839584388804016E-3</v>
      </c>
    </row>
    <row r="32" spans="1:28" x14ac:dyDescent="0.2">
      <c r="A32" s="76">
        <v>-24073</v>
      </c>
      <c r="B32" s="76">
        <v>-0.33841669999674195</v>
      </c>
      <c r="C32" s="76">
        <v>0.05</v>
      </c>
      <c r="D32" s="77">
        <f t="shared" si="5"/>
        <v>-2.4073000000000002</v>
      </c>
      <c r="E32" s="77">
        <f t="shared" si="6"/>
        <v>-0.33841669999674195</v>
      </c>
      <c r="F32" s="68">
        <f t="shared" si="7"/>
        <v>-0.12036500000000001</v>
      </c>
      <c r="G32" s="68">
        <f t="shared" si="8"/>
        <v>-1.6920834999837098E-2</v>
      </c>
      <c r="H32" s="68">
        <f t="shared" si="9"/>
        <v>0.28975466450000004</v>
      </c>
      <c r="I32" s="68">
        <f t="shared" si="10"/>
        <v>-0.69752640385085019</v>
      </c>
      <c r="J32" s="68">
        <f t="shared" si="11"/>
        <v>1.6791553119901519</v>
      </c>
      <c r="K32" s="68">
        <f t="shared" si="12"/>
        <v>4.0733526095107851E-2</v>
      </c>
      <c r="L32" s="68">
        <f t="shared" si="13"/>
        <v>-9.8057817368753145E-2</v>
      </c>
      <c r="M32" s="68">
        <f t="shared" ca="1" si="14"/>
        <v>-0.33109093834367315</v>
      </c>
      <c r="N32" s="68">
        <f t="shared" ca="1" si="15"/>
        <v>2.6833391898786713E-6</v>
      </c>
      <c r="O32" s="96">
        <f t="shared" ca="1" si="16"/>
        <v>519.92207432830844</v>
      </c>
      <c r="P32" s="68">
        <f t="shared" ca="1" si="17"/>
        <v>19.717618756727482</v>
      </c>
      <c r="Q32" s="68">
        <f t="shared" ca="1" si="18"/>
        <v>8008.5074431986222</v>
      </c>
      <c r="R32" s="31">
        <f t="shared" ca="1" si="19"/>
        <v>-7.3257616530688074E-3</v>
      </c>
    </row>
    <row r="33" spans="1:18" x14ac:dyDescent="0.2">
      <c r="A33" s="76">
        <v>-21574.5</v>
      </c>
      <c r="B33" s="76">
        <v>-0.28764854999462841</v>
      </c>
      <c r="C33" s="76">
        <v>0.05</v>
      </c>
      <c r="D33" s="77">
        <f t="shared" si="5"/>
        <v>-2.1574499999999999</v>
      </c>
      <c r="E33" s="77">
        <f t="shared" si="6"/>
        <v>-0.28764854999462841</v>
      </c>
      <c r="F33" s="68">
        <f t="shared" si="7"/>
        <v>-0.1078725</v>
      </c>
      <c r="G33" s="68">
        <f t="shared" si="8"/>
        <v>-1.4382427499731421E-2</v>
      </c>
      <c r="H33" s="68">
        <f t="shared" si="9"/>
        <v>0.23272952512499998</v>
      </c>
      <c r="I33" s="68">
        <f t="shared" si="10"/>
        <v>-0.50210231398093119</v>
      </c>
      <c r="J33" s="68">
        <f t="shared" si="11"/>
        <v>1.0832606372981599</v>
      </c>
      <c r="K33" s="68">
        <f t="shared" si="12"/>
        <v>3.1029368209295551E-2</v>
      </c>
      <c r="L33" s="68">
        <f t="shared" si="13"/>
        <v>-6.6944310443144681E-2</v>
      </c>
      <c r="M33" s="68">
        <f t="shared" ca="1" si="14"/>
        <v>-0.26639026036058139</v>
      </c>
      <c r="N33" s="68">
        <f t="shared" ca="1" si="15"/>
        <v>2.2595743908251558E-5</v>
      </c>
      <c r="O33" s="96">
        <f t="shared" ca="1" si="16"/>
        <v>49.016183119810393</v>
      </c>
      <c r="P33" s="68">
        <f t="shared" ca="1" si="17"/>
        <v>4223.3066020196329</v>
      </c>
      <c r="Q33" s="68">
        <f t="shared" ca="1" si="18"/>
        <v>1450.5757734051097</v>
      </c>
      <c r="R33" s="31">
        <f t="shared" ca="1" si="19"/>
        <v>-2.1258289634047023E-2</v>
      </c>
    </row>
    <row r="34" spans="1:18" x14ac:dyDescent="0.2">
      <c r="A34" s="76">
        <v>-20864</v>
      </c>
      <c r="B34" s="76">
        <v>-0.26214559999789344</v>
      </c>
      <c r="C34" s="76">
        <v>0.05</v>
      </c>
      <c r="D34" s="77">
        <f t="shared" si="5"/>
        <v>-2.0863999999999998</v>
      </c>
      <c r="E34" s="77">
        <f t="shared" si="6"/>
        <v>-0.26214559999789344</v>
      </c>
      <c r="F34" s="68">
        <f t="shared" si="7"/>
        <v>-0.10432</v>
      </c>
      <c r="G34" s="68">
        <f t="shared" si="8"/>
        <v>-1.3107279999894673E-2</v>
      </c>
      <c r="H34" s="68">
        <f t="shared" si="9"/>
        <v>0.21765324799999997</v>
      </c>
      <c r="I34" s="68">
        <f t="shared" si="10"/>
        <v>-0.45411173662719989</v>
      </c>
      <c r="J34" s="68">
        <f t="shared" si="11"/>
        <v>0.94745872729898972</v>
      </c>
      <c r="K34" s="68">
        <f t="shared" si="12"/>
        <v>2.7347028991780244E-2</v>
      </c>
      <c r="L34" s="68">
        <f t="shared" si="13"/>
        <v>-5.7056841288450295E-2</v>
      </c>
      <c r="M34" s="68">
        <f t="shared" ca="1" si="14"/>
        <v>-0.24927684071522427</v>
      </c>
      <c r="N34" s="68">
        <f t="shared" ca="1" si="15"/>
        <v>8.2802482737642016E-6</v>
      </c>
      <c r="O34" s="96">
        <f t="shared" ca="1" si="16"/>
        <v>214.87282045872956</v>
      </c>
      <c r="P34" s="68">
        <f t="shared" ca="1" si="17"/>
        <v>6725.3156248293535</v>
      </c>
      <c r="Q34" s="68">
        <f t="shared" ca="1" si="18"/>
        <v>629.64000643469024</v>
      </c>
      <c r="R34" s="31">
        <f t="shared" ca="1" si="19"/>
        <v>-1.2868759282669173E-2</v>
      </c>
    </row>
    <row r="35" spans="1:18" x14ac:dyDescent="0.2">
      <c r="A35" s="76">
        <v>-20515</v>
      </c>
      <c r="B35" s="76">
        <v>-0.23896849999800907</v>
      </c>
      <c r="C35" s="76">
        <v>0.05</v>
      </c>
      <c r="D35" s="77">
        <f t="shared" si="5"/>
        <v>-2.0514999999999999</v>
      </c>
      <c r="E35" s="77">
        <f t="shared" si="6"/>
        <v>-0.23896849999800907</v>
      </c>
      <c r="F35" s="68">
        <f t="shared" si="7"/>
        <v>-0.102575</v>
      </c>
      <c r="G35" s="68">
        <f t="shared" si="8"/>
        <v>-1.1948424999900453E-2</v>
      </c>
      <c r="H35" s="68">
        <f t="shared" si="9"/>
        <v>0.21043261249999998</v>
      </c>
      <c r="I35" s="68">
        <f t="shared" si="10"/>
        <v>-0.43170250454374992</v>
      </c>
      <c r="J35" s="68">
        <f t="shared" si="11"/>
        <v>0.88563768807150289</v>
      </c>
      <c r="K35" s="68">
        <f t="shared" si="12"/>
        <v>2.451219388729578E-2</v>
      </c>
      <c r="L35" s="68">
        <f t="shared" si="13"/>
        <v>-5.0286765759787293E-2</v>
      </c>
      <c r="M35" s="68">
        <f t="shared" ca="1" si="14"/>
        <v>-0.24107915980966382</v>
      </c>
      <c r="N35" s="68">
        <f t="shared" ca="1" si="15"/>
        <v>2.2274424202672498E-7</v>
      </c>
      <c r="O35" s="96">
        <f t="shared" ca="1" si="16"/>
        <v>334.42391896445628</v>
      </c>
      <c r="P35" s="68">
        <f t="shared" ca="1" si="17"/>
        <v>8086.9296938119978</v>
      </c>
      <c r="Q35" s="68">
        <f t="shared" ca="1" si="18"/>
        <v>359.98992180210945</v>
      </c>
      <c r="R35" s="31">
        <f t="shared" ca="1" si="19"/>
        <v>2.1106598116547581E-3</v>
      </c>
    </row>
    <row r="36" spans="1:18" x14ac:dyDescent="0.2">
      <c r="A36" s="76">
        <v>-20150</v>
      </c>
      <c r="B36" s="76">
        <v>-0.23138499999549822</v>
      </c>
      <c r="C36" s="76">
        <v>0.05</v>
      </c>
      <c r="D36" s="77">
        <f t="shared" si="5"/>
        <v>-2.0150000000000001</v>
      </c>
      <c r="E36" s="77">
        <f t="shared" si="6"/>
        <v>-0.23138499999549822</v>
      </c>
      <c r="F36" s="68">
        <f t="shared" si="7"/>
        <v>-0.10075000000000001</v>
      </c>
      <c r="G36" s="68">
        <f t="shared" si="8"/>
        <v>-1.1569249999774912E-2</v>
      </c>
      <c r="H36" s="68">
        <f t="shared" si="9"/>
        <v>0.20301125000000003</v>
      </c>
      <c r="I36" s="68">
        <f t="shared" si="10"/>
        <v>-0.40906766875000011</v>
      </c>
      <c r="J36" s="68">
        <f t="shared" si="11"/>
        <v>0.82427135253125028</v>
      </c>
      <c r="K36" s="68">
        <f t="shared" si="12"/>
        <v>2.3312038749546449E-2</v>
      </c>
      <c r="L36" s="68">
        <f t="shared" si="13"/>
        <v>-4.6973758080336096E-2</v>
      </c>
      <c r="M36" s="68">
        <f t="shared" ca="1" si="14"/>
        <v>-0.23265259637070992</v>
      </c>
      <c r="N36" s="68">
        <f t="shared" ca="1" si="15"/>
        <v>8.0340028522492656E-8</v>
      </c>
      <c r="O36" s="96">
        <f t="shared" ca="1" si="16"/>
        <v>483.510647095774</v>
      </c>
      <c r="P36" s="68">
        <f t="shared" ca="1" si="17"/>
        <v>9584.1393151159555</v>
      </c>
      <c r="Q36" s="68">
        <f t="shared" ca="1" si="18"/>
        <v>162.79861905504333</v>
      </c>
      <c r="R36" s="31">
        <f t="shared" ca="1" si="19"/>
        <v>1.2675963752117048E-3</v>
      </c>
    </row>
    <row r="37" spans="1:18" x14ac:dyDescent="0.2">
      <c r="A37" s="76">
        <v>-19783</v>
      </c>
      <c r="B37" s="76">
        <v>-0.19062569999732659</v>
      </c>
      <c r="C37" s="76">
        <v>0.05</v>
      </c>
      <c r="D37" s="77">
        <f t="shared" si="5"/>
        <v>-1.9782999999999999</v>
      </c>
      <c r="E37" s="77">
        <f t="shared" si="6"/>
        <v>-0.19062569999732659</v>
      </c>
      <c r="F37" s="68">
        <f t="shared" si="7"/>
        <v>-9.8915000000000003E-2</v>
      </c>
      <c r="G37" s="68">
        <f t="shared" si="8"/>
        <v>-9.5312849998663296E-3</v>
      </c>
      <c r="H37" s="68">
        <f t="shared" si="9"/>
        <v>0.1956835445</v>
      </c>
      <c r="I37" s="68">
        <f t="shared" si="10"/>
        <v>-0.38712075608434998</v>
      </c>
      <c r="J37" s="68">
        <f t="shared" si="11"/>
        <v>0.76584099176166953</v>
      </c>
      <c r="K37" s="68">
        <f t="shared" si="12"/>
        <v>1.8855741115235559E-2</v>
      </c>
      <c r="L37" s="68">
        <f t="shared" si="13"/>
        <v>-3.7302312648270504E-2</v>
      </c>
      <c r="M37" s="68">
        <f t="shared" ca="1" si="14"/>
        <v>-0.22433133225228177</v>
      </c>
      <c r="N37" s="68">
        <f t="shared" ca="1" si="15"/>
        <v>5.6803482285313755E-5</v>
      </c>
      <c r="O37" s="96">
        <f t="shared" ca="1" si="16"/>
        <v>656.09881702019527</v>
      </c>
      <c r="P37" s="68">
        <f t="shared" ca="1" si="17"/>
        <v>11149.844262572766</v>
      </c>
      <c r="Q37" s="68">
        <f t="shared" ca="1" si="18"/>
        <v>44.92224476851468</v>
      </c>
      <c r="R37" s="31">
        <f t="shared" ca="1" si="19"/>
        <v>3.3705632254955181E-2</v>
      </c>
    </row>
    <row r="38" spans="1:18" x14ac:dyDescent="0.2">
      <c r="A38" s="76">
        <v>-18701</v>
      </c>
      <c r="B38" s="76">
        <v>-0.20551789999808534</v>
      </c>
      <c r="C38" s="76">
        <v>0.05</v>
      </c>
      <c r="D38" s="77">
        <f t="shared" si="5"/>
        <v>-1.8701000000000001</v>
      </c>
      <c r="E38" s="77">
        <f t="shared" si="6"/>
        <v>-0.20551789999808534</v>
      </c>
      <c r="F38" s="68">
        <f t="shared" si="7"/>
        <v>-9.3505000000000005E-2</v>
      </c>
      <c r="G38" s="68">
        <f t="shared" si="8"/>
        <v>-1.0275894999904268E-2</v>
      </c>
      <c r="H38" s="68">
        <f t="shared" si="9"/>
        <v>0.17486370050000002</v>
      </c>
      <c r="I38" s="68">
        <f t="shared" si="10"/>
        <v>-0.32701260630505008</v>
      </c>
      <c r="J38" s="68">
        <f t="shared" si="11"/>
        <v>0.61154627505107417</v>
      </c>
      <c r="K38" s="68">
        <f t="shared" si="12"/>
        <v>1.9216951239320972E-2</v>
      </c>
      <c r="L38" s="68">
        <f t="shared" si="13"/>
        <v>-3.5937620512654152E-2</v>
      </c>
      <c r="M38" s="68">
        <f t="shared" ca="1" si="14"/>
        <v>-0.20068233975904459</v>
      </c>
      <c r="N38" s="68">
        <f t="shared" ca="1" si="15"/>
        <v>1.1691321412695911E-6</v>
      </c>
      <c r="O38" s="96">
        <f t="shared" ca="1" si="16"/>
        <v>1277.4258195048437</v>
      </c>
      <c r="P38" s="68">
        <f t="shared" ca="1" si="17"/>
        <v>15978.298281774352</v>
      </c>
      <c r="Q38" s="68">
        <f t="shared" ca="1" si="18"/>
        <v>100.75910652688319</v>
      </c>
      <c r="R38" s="31">
        <f t="shared" ca="1" si="19"/>
        <v>-4.8355602390407482E-3</v>
      </c>
    </row>
    <row r="39" spans="1:18" x14ac:dyDescent="0.2">
      <c r="A39" s="76">
        <v>-17291</v>
      </c>
      <c r="B39" s="76">
        <v>-0.2075788999973156</v>
      </c>
      <c r="C39" s="76">
        <v>0.05</v>
      </c>
      <c r="D39" s="77">
        <f t="shared" si="5"/>
        <v>-1.7291000000000001</v>
      </c>
      <c r="E39" s="77">
        <f t="shared" si="6"/>
        <v>-0.2075788999973156</v>
      </c>
      <c r="F39" s="68">
        <f t="shared" si="7"/>
        <v>-8.6455000000000004E-2</v>
      </c>
      <c r="G39" s="68">
        <f t="shared" si="8"/>
        <v>-1.0378944999865782E-2</v>
      </c>
      <c r="H39" s="68">
        <f t="shared" si="9"/>
        <v>0.14948934050000001</v>
      </c>
      <c r="I39" s="68">
        <f t="shared" si="10"/>
        <v>-0.25848201865855003</v>
      </c>
      <c r="J39" s="68">
        <f t="shared" si="11"/>
        <v>0.44694125846249888</v>
      </c>
      <c r="K39" s="68">
        <f t="shared" si="12"/>
        <v>1.7946233799267925E-2</v>
      </c>
      <c r="L39" s="68">
        <f t="shared" si="13"/>
        <v>-3.1030832862314169E-2</v>
      </c>
      <c r="M39" s="68">
        <f t="shared" ca="1" si="14"/>
        <v>-0.17184551298314771</v>
      </c>
      <c r="N39" s="68">
        <f t="shared" ca="1" si="15"/>
        <v>6.3843747375215147E-5</v>
      </c>
      <c r="O39" s="96">
        <f t="shared" ca="1" si="16"/>
        <v>2273.136335894867</v>
      </c>
      <c r="P39" s="68">
        <f t="shared" ca="1" si="17"/>
        <v>22300.015575835376</v>
      </c>
      <c r="Q39" s="68">
        <f t="shared" ca="1" si="18"/>
        <v>861.43345871543124</v>
      </c>
      <c r="R39" s="31">
        <f t="shared" ca="1" si="19"/>
        <v>-3.5733387014167894E-2</v>
      </c>
    </row>
    <row r="40" spans="1:18" x14ac:dyDescent="0.2">
      <c r="A40" s="76">
        <v>-17254.5</v>
      </c>
      <c r="B40" s="76">
        <v>-0.1811205499980133</v>
      </c>
      <c r="C40" s="76">
        <v>0.05</v>
      </c>
      <c r="D40" s="77">
        <f t="shared" si="5"/>
        <v>-1.7254499999999999</v>
      </c>
      <c r="E40" s="77">
        <f t="shared" si="6"/>
        <v>-0.1811205499980133</v>
      </c>
      <c r="F40" s="68">
        <f t="shared" si="7"/>
        <v>-8.6272500000000002E-2</v>
      </c>
      <c r="G40" s="68">
        <f t="shared" si="8"/>
        <v>-9.0560274999006655E-3</v>
      </c>
      <c r="H40" s="68">
        <f t="shared" si="9"/>
        <v>0.14885888512500001</v>
      </c>
      <c r="I40" s="68">
        <f t="shared" si="10"/>
        <v>-0.25684856333893125</v>
      </c>
      <c r="J40" s="68">
        <f t="shared" si="11"/>
        <v>0.44317935361315891</v>
      </c>
      <c r="K40" s="68">
        <f t="shared" si="12"/>
        <v>1.5625722649703602E-2</v>
      </c>
      <c r="L40" s="68">
        <f t="shared" si="13"/>
        <v>-2.6961403145931078E-2</v>
      </c>
      <c r="M40" s="68">
        <f t="shared" ca="1" si="14"/>
        <v>-0.17112879695989741</v>
      </c>
      <c r="N40" s="68">
        <f t="shared" ca="1" si="15"/>
        <v>4.9917564387349078E-6</v>
      </c>
      <c r="O40" s="96">
        <f t="shared" ca="1" si="16"/>
        <v>2300.8785878973199</v>
      </c>
      <c r="P40" s="68">
        <f t="shared" ca="1" si="17"/>
        <v>22458.724899499543</v>
      </c>
      <c r="Q40" s="68">
        <f t="shared" ca="1" si="18"/>
        <v>888.78574162290442</v>
      </c>
      <c r="R40" s="31">
        <f t="shared" ca="1" si="19"/>
        <v>-9.9917530381158914E-3</v>
      </c>
    </row>
    <row r="41" spans="1:18" x14ac:dyDescent="0.2">
      <c r="A41" s="76">
        <v>-16715.5</v>
      </c>
      <c r="B41" s="76">
        <v>-0.16724244999932125</v>
      </c>
      <c r="C41" s="76">
        <v>0.05</v>
      </c>
      <c r="D41" s="77">
        <f t="shared" si="5"/>
        <v>-1.6715500000000001</v>
      </c>
      <c r="E41" s="77">
        <f t="shared" si="6"/>
        <v>-0.16724244999932125</v>
      </c>
      <c r="F41" s="68">
        <f t="shared" si="7"/>
        <v>-8.3577500000000013E-2</v>
      </c>
      <c r="G41" s="68">
        <f t="shared" si="8"/>
        <v>-8.362122499966063E-3</v>
      </c>
      <c r="H41" s="68">
        <f t="shared" si="9"/>
        <v>0.13970397012500002</v>
      </c>
      <c r="I41" s="68">
        <f t="shared" si="10"/>
        <v>-0.23352217126244379</v>
      </c>
      <c r="J41" s="68">
        <f t="shared" si="11"/>
        <v>0.39034398537373793</v>
      </c>
      <c r="K41" s="68">
        <f t="shared" si="12"/>
        <v>1.3977705864818273E-2</v>
      </c>
      <c r="L41" s="68">
        <f t="shared" si="13"/>
        <v>-2.3364434238336985E-2</v>
      </c>
      <c r="M41" s="68">
        <f t="shared" ca="1" si="14"/>
        <v>-0.16071986319297246</v>
      </c>
      <c r="N41" s="68">
        <f t="shared" ca="1" si="15"/>
        <v>2.1272069323177656E-6</v>
      </c>
      <c r="O41" s="96">
        <f t="shared" ca="1" si="16"/>
        <v>2718.5273984682149</v>
      </c>
      <c r="P41" s="68">
        <f t="shared" ca="1" si="17"/>
        <v>24751.256325910785</v>
      </c>
      <c r="Q41" s="68">
        <f t="shared" ca="1" si="18"/>
        <v>1326.3256283814694</v>
      </c>
      <c r="R41" s="31">
        <f t="shared" ca="1" si="19"/>
        <v>-6.5225868063487902E-3</v>
      </c>
    </row>
    <row r="42" spans="1:18" x14ac:dyDescent="0.2">
      <c r="A42" s="76">
        <v>-16536.5</v>
      </c>
      <c r="B42" s="76">
        <v>-0.16300834999856306</v>
      </c>
      <c r="C42" s="76">
        <v>0.05</v>
      </c>
      <c r="D42" s="77">
        <f t="shared" si="5"/>
        <v>-1.6536500000000001</v>
      </c>
      <c r="E42" s="77">
        <f t="shared" si="6"/>
        <v>-0.16300834999856306</v>
      </c>
      <c r="F42" s="68">
        <f t="shared" si="7"/>
        <v>-8.2682500000000006E-2</v>
      </c>
      <c r="G42" s="68">
        <f t="shared" si="8"/>
        <v>-8.1504174999281528E-3</v>
      </c>
      <c r="H42" s="68">
        <f t="shared" si="9"/>
        <v>0.13672791612500002</v>
      </c>
      <c r="I42" s="68">
        <f t="shared" si="10"/>
        <v>-0.22610011850010628</v>
      </c>
      <c r="J42" s="68">
        <f t="shared" si="11"/>
        <v>0.37389046095770079</v>
      </c>
      <c r="K42" s="68">
        <f t="shared" si="12"/>
        <v>1.347793789875619E-2</v>
      </c>
      <c r="L42" s="68">
        <f t="shared" si="13"/>
        <v>-2.2287792006278173E-2</v>
      </c>
      <c r="M42" s="68">
        <f t="shared" ca="1" si="14"/>
        <v>-0.15733555884357051</v>
      </c>
      <c r="N42" s="68">
        <f t="shared" ca="1" si="15"/>
        <v>1.6090279744080895E-6</v>
      </c>
      <c r="O42" s="96">
        <f t="shared" ca="1" si="16"/>
        <v>2859.994987220633</v>
      </c>
      <c r="P42" s="68">
        <f t="shared" ca="1" si="17"/>
        <v>25488.219385565211</v>
      </c>
      <c r="Q42" s="68">
        <f t="shared" ca="1" si="18"/>
        <v>1483.8769374035887</v>
      </c>
      <c r="R42" s="31">
        <f t="shared" ca="1" si="19"/>
        <v>-5.6727911549925569E-3</v>
      </c>
    </row>
    <row r="43" spans="1:18" x14ac:dyDescent="0.2">
      <c r="A43" s="76">
        <v>-16509</v>
      </c>
      <c r="B43" s="76">
        <v>-0.18284109999513021</v>
      </c>
      <c r="C43" s="76">
        <v>0.05</v>
      </c>
      <c r="D43" s="77">
        <f t="shared" si="5"/>
        <v>-1.6509</v>
      </c>
      <c r="E43" s="77">
        <f t="shared" si="6"/>
        <v>-0.18284109999513021</v>
      </c>
      <c r="F43" s="68">
        <f t="shared" si="7"/>
        <v>-8.2545000000000007E-2</v>
      </c>
      <c r="G43" s="68">
        <f t="shared" si="8"/>
        <v>-9.1420549997565104E-3</v>
      </c>
      <c r="H43" s="68">
        <f t="shared" si="9"/>
        <v>0.13627354050000001</v>
      </c>
      <c r="I43" s="68">
        <f t="shared" si="10"/>
        <v>-0.22497398801145002</v>
      </c>
      <c r="J43" s="68">
        <f t="shared" si="11"/>
        <v>0.37140955680810284</v>
      </c>
      <c r="K43" s="68">
        <f t="shared" si="12"/>
        <v>1.5092618599098023E-2</v>
      </c>
      <c r="L43" s="68">
        <f t="shared" si="13"/>
        <v>-2.4916404045250928E-2</v>
      </c>
      <c r="M43" s="68">
        <f t="shared" ca="1" si="14"/>
        <v>-0.15681882572502587</v>
      </c>
      <c r="N43" s="68">
        <f t="shared" ca="1" si="15"/>
        <v>3.3857937909426723E-5</v>
      </c>
      <c r="O43" s="96">
        <f t="shared" ca="1" si="16"/>
        <v>2881.8281330745704</v>
      </c>
      <c r="P43" s="68">
        <f t="shared" ca="1" si="17"/>
        <v>25600.228414267804</v>
      </c>
      <c r="Q43" s="68">
        <f t="shared" ca="1" si="18"/>
        <v>1508.550901413121</v>
      </c>
      <c r="R43" s="31">
        <f t="shared" ca="1" si="19"/>
        <v>-2.602227427010434E-2</v>
      </c>
    </row>
    <row r="44" spans="1:18" x14ac:dyDescent="0.2">
      <c r="A44" s="76">
        <v>-16335.5</v>
      </c>
      <c r="B44" s="76">
        <v>-0.16184044999681646</v>
      </c>
      <c r="C44" s="76">
        <v>0.05</v>
      </c>
      <c r="D44" s="77">
        <f t="shared" si="5"/>
        <v>-1.6335500000000001</v>
      </c>
      <c r="E44" s="77">
        <f t="shared" si="6"/>
        <v>-0.16184044999681646</v>
      </c>
      <c r="F44" s="68">
        <f t="shared" si="7"/>
        <v>-8.1677500000000014E-2</v>
      </c>
      <c r="G44" s="68">
        <f t="shared" si="8"/>
        <v>-8.092022499840824E-3</v>
      </c>
      <c r="H44" s="68">
        <f t="shared" si="9"/>
        <v>0.13342428012500002</v>
      </c>
      <c r="I44" s="68">
        <f t="shared" si="10"/>
        <v>-0.21795523279819379</v>
      </c>
      <c r="J44" s="68">
        <f t="shared" si="11"/>
        <v>0.35604077053748945</v>
      </c>
      <c r="K44" s="68">
        <f t="shared" si="12"/>
        <v>1.3218723354614978E-2</v>
      </c>
      <c r="L44" s="68">
        <f t="shared" si="13"/>
        <v>-2.1593445535931299E-2</v>
      </c>
      <c r="M44" s="68">
        <f t="shared" ca="1" si="14"/>
        <v>-0.15357837258355189</v>
      </c>
      <c r="N44" s="68">
        <f t="shared" ca="1" si="15"/>
        <v>3.4130961591388271E-6</v>
      </c>
      <c r="O44" s="96">
        <f t="shared" ca="1" si="16"/>
        <v>3020.1147996110467</v>
      </c>
      <c r="P44" s="68">
        <f t="shared" ca="1" si="17"/>
        <v>26299.060045785856</v>
      </c>
      <c r="Q44" s="68">
        <f t="shared" ca="1" si="18"/>
        <v>1666.8833030641649</v>
      </c>
      <c r="R44" s="31">
        <f t="shared" ca="1" si="19"/>
        <v>-8.262077413264568E-3</v>
      </c>
    </row>
    <row r="45" spans="1:18" x14ac:dyDescent="0.2">
      <c r="A45" s="76">
        <v>-16309</v>
      </c>
      <c r="B45" s="76">
        <v>-0.18526109999220353</v>
      </c>
      <c r="C45" s="76">
        <v>0.05</v>
      </c>
      <c r="D45" s="77">
        <f t="shared" si="5"/>
        <v>-1.6309</v>
      </c>
      <c r="E45" s="77">
        <f t="shared" si="6"/>
        <v>-0.18526109999220353</v>
      </c>
      <c r="F45" s="68">
        <f t="shared" si="7"/>
        <v>-8.1545000000000006E-2</v>
      </c>
      <c r="G45" s="68">
        <f t="shared" si="8"/>
        <v>-9.2630549996101774E-3</v>
      </c>
      <c r="H45" s="68">
        <f t="shared" si="9"/>
        <v>0.13299174050000001</v>
      </c>
      <c r="I45" s="68">
        <f t="shared" si="10"/>
        <v>-0.21689622958145002</v>
      </c>
      <c r="J45" s="68">
        <f t="shared" si="11"/>
        <v>0.35373606082438686</v>
      </c>
      <c r="K45" s="68">
        <f t="shared" si="12"/>
        <v>1.5107116398864239E-2</v>
      </c>
      <c r="L45" s="68">
        <f t="shared" si="13"/>
        <v>-2.4638196134907687E-2</v>
      </c>
      <c r="M45" s="68">
        <f t="shared" ca="1" si="14"/>
        <v>-0.15308642140748688</v>
      </c>
      <c r="N45" s="68">
        <f t="shared" ca="1" si="15"/>
        <v>5.1760497101491215E-5</v>
      </c>
      <c r="O45" s="96">
        <f t="shared" ca="1" si="16"/>
        <v>3041.3120203182266</v>
      </c>
      <c r="P45" s="68">
        <f t="shared" ca="1" si="17"/>
        <v>26404.569981400586</v>
      </c>
      <c r="Q45" s="68">
        <f t="shared" ca="1" si="18"/>
        <v>1691.4515458729043</v>
      </c>
      <c r="R45" s="31">
        <f t="shared" ca="1" si="19"/>
        <v>-3.2174678584716648E-2</v>
      </c>
    </row>
    <row r="46" spans="1:18" x14ac:dyDescent="0.2">
      <c r="A46" s="76">
        <v>-16044.5</v>
      </c>
      <c r="B46" s="76">
        <v>-0.16276154999650316</v>
      </c>
      <c r="C46" s="76">
        <v>0.05</v>
      </c>
      <c r="D46" s="77">
        <f t="shared" si="5"/>
        <v>-1.6044499999999999</v>
      </c>
      <c r="E46" s="77">
        <f t="shared" si="6"/>
        <v>-0.16276154999650316</v>
      </c>
      <c r="F46" s="68">
        <f t="shared" si="7"/>
        <v>-8.0222500000000002E-2</v>
      </c>
      <c r="G46" s="68">
        <f t="shared" si="8"/>
        <v>-8.1380774998251592E-3</v>
      </c>
      <c r="H46" s="68">
        <f t="shared" si="9"/>
        <v>0.12871299012500001</v>
      </c>
      <c r="I46" s="68">
        <f t="shared" si="10"/>
        <v>-0.20651355700605625</v>
      </c>
      <c r="J46" s="68">
        <f t="shared" si="11"/>
        <v>0.33134067653836696</v>
      </c>
      <c r="K46" s="68">
        <f t="shared" si="12"/>
        <v>1.3057138444594477E-2</v>
      </c>
      <c r="L46" s="68">
        <f t="shared" si="13"/>
        <v>-2.0949525777429607E-2</v>
      </c>
      <c r="M46" s="68">
        <f t="shared" ca="1" si="14"/>
        <v>-0.14821959023824202</v>
      </c>
      <c r="N46" s="68">
        <f t="shared" ca="1" si="15"/>
        <v>1.0573429680544322E-5</v>
      </c>
      <c r="O46" s="96">
        <f t="shared" ca="1" si="16"/>
        <v>3253.7966764183111</v>
      </c>
      <c r="P46" s="68">
        <f t="shared" ca="1" si="17"/>
        <v>27438.802079844136</v>
      </c>
      <c r="Q46" s="68">
        <f t="shared" ca="1" si="18"/>
        <v>1941.6857753092836</v>
      </c>
      <c r="R46" s="31">
        <f t="shared" ca="1" si="19"/>
        <v>-1.4541959758261142E-2</v>
      </c>
    </row>
    <row r="47" spans="1:18" x14ac:dyDescent="0.2">
      <c r="A47" s="76">
        <v>-16024</v>
      </c>
      <c r="B47" s="76">
        <v>-0.17370959999243496</v>
      </c>
      <c r="C47" s="76">
        <v>0.05</v>
      </c>
      <c r="D47" s="77">
        <f t="shared" si="5"/>
        <v>-1.6024</v>
      </c>
      <c r="E47" s="77">
        <f t="shared" si="6"/>
        <v>-0.17370959999243496</v>
      </c>
      <c r="F47" s="68">
        <f t="shared" si="7"/>
        <v>-8.0120000000000011E-2</v>
      </c>
      <c r="G47" s="68">
        <f t="shared" si="8"/>
        <v>-8.6854799996217476E-3</v>
      </c>
      <c r="H47" s="68">
        <f t="shared" si="9"/>
        <v>0.12838428800000001</v>
      </c>
      <c r="I47" s="68">
        <f t="shared" si="10"/>
        <v>-0.20572298309120002</v>
      </c>
      <c r="J47" s="68">
        <f t="shared" si="11"/>
        <v>0.32965050810533891</v>
      </c>
      <c r="K47" s="68">
        <f t="shared" si="12"/>
        <v>1.3917613151393889E-2</v>
      </c>
      <c r="L47" s="68">
        <f t="shared" si="13"/>
        <v>-2.2301583313793567E-2</v>
      </c>
      <c r="M47" s="68">
        <f t="shared" ca="1" si="14"/>
        <v>-0.14784568205850288</v>
      </c>
      <c r="N47" s="68">
        <f t="shared" ca="1" si="15"/>
        <v>3.3447112544658685E-5</v>
      </c>
      <c r="O47" s="96">
        <f t="shared" ca="1" si="16"/>
        <v>3270.325149576458</v>
      </c>
      <c r="P47" s="68">
        <f t="shared" ca="1" si="17"/>
        <v>27517.475304049574</v>
      </c>
      <c r="Q47" s="68">
        <f t="shared" ca="1" si="18"/>
        <v>1961.432013601046</v>
      </c>
      <c r="R47" s="31">
        <f t="shared" ca="1" si="19"/>
        <v>-2.5863917933932085E-2</v>
      </c>
    </row>
    <row r="48" spans="1:18" x14ac:dyDescent="0.2">
      <c r="A48" s="76">
        <v>-15675.5</v>
      </c>
      <c r="B48" s="76">
        <v>-0.14882644999306649</v>
      </c>
      <c r="C48" s="76">
        <v>0.05</v>
      </c>
      <c r="D48" s="77">
        <f t="shared" si="5"/>
        <v>-1.56755</v>
      </c>
      <c r="E48" s="77">
        <f t="shared" si="6"/>
        <v>-0.14882644999306649</v>
      </c>
      <c r="F48" s="68">
        <f t="shared" si="7"/>
        <v>-7.8377500000000003E-2</v>
      </c>
      <c r="G48" s="68">
        <f t="shared" si="8"/>
        <v>-7.441322499653325E-3</v>
      </c>
      <c r="H48" s="68">
        <f t="shared" si="9"/>
        <v>0.122860650125</v>
      </c>
      <c r="I48" s="68">
        <f t="shared" si="10"/>
        <v>-0.19259021210344374</v>
      </c>
      <c r="J48" s="68">
        <f t="shared" si="11"/>
        <v>0.30189478698275324</v>
      </c>
      <c r="K48" s="68">
        <f t="shared" si="12"/>
        <v>1.1664645084331569E-2</v>
      </c>
      <c r="L48" s="68">
        <f t="shared" si="13"/>
        <v>-1.828491440194395E-2</v>
      </c>
      <c r="M48" s="68">
        <f t="shared" ca="1" si="14"/>
        <v>-0.14156175087164696</v>
      </c>
      <c r="N48" s="68">
        <f t="shared" ca="1" si="15"/>
        <v>2.638792666237682E-6</v>
      </c>
      <c r="O48" s="96">
        <f t="shared" ca="1" si="16"/>
        <v>3552.2162349500895</v>
      </c>
      <c r="P48" s="68">
        <f t="shared" ca="1" si="17"/>
        <v>28820.000163498484</v>
      </c>
      <c r="Q48" s="68">
        <f t="shared" ca="1" si="18"/>
        <v>2303.6019186792332</v>
      </c>
      <c r="R48" s="31">
        <f t="shared" ca="1" si="19"/>
        <v>-7.2646991214195267E-3</v>
      </c>
    </row>
    <row r="49" spans="1:18" x14ac:dyDescent="0.2">
      <c r="A49" s="76">
        <v>-15646</v>
      </c>
      <c r="B49" s="76">
        <v>-0.14948339999682503</v>
      </c>
      <c r="C49" s="76">
        <v>0.05</v>
      </c>
      <c r="D49" s="77">
        <f t="shared" si="5"/>
        <v>-1.5646</v>
      </c>
      <c r="E49" s="77">
        <f t="shared" si="6"/>
        <v>-0.14948339999682503</v>
      </c>
      <c r="F49" s="68">
        <f t="shared" si="7"/>
        <v>-7.8230000000000008E-2</v>
      </c>
      <c r="G49" s="68">
        <f t="shared" si="8"/>
        <v>-7.4741699998412516E-3</v>
      </c>
      <c r="H49" s="68">
        <f t="shared" si="9"/>
        <v>0.12239865800000001</v>
      </c>
      <c r="I49" s="68">
        <f t="shared" si="10"/>
        <v>-0.19150494030680001</v>
      </c>
      <c r="J49" s="68">
        <f t="shared" si="11"/>
        <v>0.29962862960401931</v>
      </c>
      <c r="K49" s="68">
        <f t="shared" si="12"/>
        <v>1.1694086381751623E-2</v>
      </c>
      <c r="L49" s="68">
        <f t="shared" si="13"/>
        <v>-1.8296567552888589E-2</v>
      </c>
      <c r="M49" s="68">
        <f t="shared" ca="1" si="14"/>
        <v>-0.14103611294456081</v>
      </c>
      <c r="N49" s="68">
        <f t="shared" ca="1" si="15"/>
        <v>3.5678329271675356E-6</v>
      </c>
      <c r="O49" s="96">
        <f t="shared" ca="1" si="16"/>
        <v>3576.1344724482879</v>
      </c>
      <c r="P49" s="68">
        <f t="shared" ca="1" si="17"/>
        <v>28927.110819968409</v>
      </c>
      <c r="Q49" s="68">
        <f t="shared" ca="1" si="18"/>
        <v>2333.0609933005603</v>
      </c>
      <c r="R49" s="31">
        <f t="shared" ca="1" si="19"/>
        <v>-8.4472870522642185E-3</v>
      </c>
    </row>
    <row r="50" spans="1:18" x14ac:dyDescent="0.2">
      <c r="A50" s="76">
        <v>-15221</v>
      </c>
      <c r="B50" s="76">
        <v>-0.14262589999998454</v>
      </c>
      <c r="C50" s="76">
        <v>0.05</v>
      </c>
      <c r="D50" s="77">
        <f t="shared" si="5"/>
        <v>-1.5221</v>
      </c>
      <c r="E50" s="77">
        <f t="shared" si="6"/>
        <v>-0.14262589999998454</v>
      </c>
      <c r="F50" s="68">
        <f t="shared" si="7"/>
        <v>-7.6105000000000006E-2</v>
      </c>
      <c r="G50" s="68">
        <f t="shared" si="8"/>
        <v>-7.1312949999992273E-3</v>
      </c>
      <c r="H50" s="68">
        <f t="shared" si="9"/>
        <v>0.11583942050000001</v>
      </c>
      <c r="I50" s="68">
        <f t="shared" si="10"/>
        <v>-0.17631918194305002</v>
      </c>
      <c r="J50" s="68">
        <f t="shared" si="11"/>
        <v>0.26837542683551646</v>
      </c>
      <c r="K50" s="68">
        <f t="shared" si="12"/>
        <v>1.0854544119498825E-2</v>
      </c>
      <c r="L50" s="68">
        <f t="shared" si="13"/>
        <v>-1.652170160428916E-2</v>
      </c>
      <c r="M50" s="68">
        <f t="shared" ca="1" si="14"/>
        <v>-0.13357227591881982</v>
      </c>
      <c r="N50" s="68">
        <f t="shared" ca="1" si="15"/>
        <v>4.0984054501522894E-6</v>
      </c>
      <c r="O50" s="96">
        <f t="shared" ca="1" si="16"/>
        <v>3920.9454238305307</v>
      </c>
      <c r="P50" s="68">
        <f t="shared" ca="1" si="17"/>
        <v>30411.792067043079</v>
      </c>
      <c r="Q50" s="68">
        <f t="shared" ca="1" si="18"/>
        <v>2763.7590872888759</v>
      </c>
      <c r="R50" s="31">
        <f t="shared" ca="1" si="19"/>
        <v>-9.0536240811647239E-3</v>
      </c>
    </row>
    <row r="51" spans="1:18" x14ac:dyDescent="0.2">
      <c r="A51" s="76">
        <v>-15187.5</v>
      </c>
      <c r="B51" s="76">
        <v>-0.14993125000182772</v>
      </c>
      <c r="C51" s="76">
        <v>0.05</v>
      </c>
      <c r="D51" s="77">
        <f t="shared" si="5"/>
        <v>-1.51875</v>
      </c>
      <c r="E51" s="77">
        <f t="shared" si="6"/>
        <v>-0.14993125000182772</v>
      </c>
      <c r="F51" s="68">
        <f t="shared" si="7"/>
        <v>-7.5937500000000005E-2</v>
      </c>
      <c r="G51" s="68">
        <f t="shared" si="8"/>
        <v>-7.4965625000913867E-3</v>
      </c>
      <c r="H51" s="68">
        <f t="shared" si="9"/>
        <v>0.11533007812500001</v>
      </c>
      <c r="I51" s="68">
        <f t="shared" si="10"/>
        <v>-0.17515755615234377</v>
      </c>
      <c r="J51" s="68">
        <f t="shared" si="11"/>
        <v>0.26602053840637213</v>
      </c>
      <c r="K51" s="68">
        <f t="shared" si="12"/>
        <v>1.1385404297013794E-2</v>
      </c>
      <c r="L51" s="68">
        <f t="shared" si="13"/>
        <v>-1.7291582776089699E-2</v>
      </c>
      <c r="M51" s="68">
        <f t="shared" ca="1" si="14"/>
        <v>-0.13299261038510457</v>
      </c>
      <c r="N51" s="68">
        <f t="shared" ca="1" si="15"/>
        <v>1.434587560326115E-5</v>
      </c>
      <c r="O51" s="96">
        <f t="shared" ca="1" si="16"/>
        <v>3948.1069965816214</v>
      </c>
      <c r="P51" s="68">
        <f t="shared" ca="1" si="17"/>
        <v>30523.991559795322</v>
      </c>
      <c r="Q51" s="68">
        <f t="shared" ca="1" si="18"/>
        <v>2798.1009563866346</v>
      </c>
      <c r="R51" s="31">
        <f t="shared" ca="1" si="19"/>
        <v>-1.693863961672315E-2</v>
      </c>
    </row>
    <row r="52" spans="1:18" x14ac:dyDescent="0.2">
      <c r="A52" s="76">
        <v>-14923</v>
      </c>
      <c r="B52" s="76">
        <v>-0.15253169999778038</v>
      </c>
      <c r="C52" s="76">
        <v>0.05</v>
      </c>
      <c r="D52" s="77">
        <f t="shared" si="5"/>
        <v>-1.4923</v>
      </c>
      <c r="E52" s="77">
        <f t="shared" si="6"/>
        <v>-0.15253169999778038</v>
      </c>
      <c r="F52" s="68">
        <f t="shared" si="7"/>
        <v>-7.4615000000000001E-2</v>
      </c>
      <c r="G52" s="68">
        <f t="shared" si="8"/>
        <v>-7.6265849998890193E-3</v>
      </c>
      <c r="H52" s="68">
        <f t="shared" si="9"/>
        <v>0.11134796449999999</v>
      </c>
      <c r="I52" s="68">
        <f t="shared" si="10"/>
        <v>-0.16616456742334998</v>
      </c>
      <c r="J52" s="68">
        <f t="shared" si="11"/>
        <v>0.24796738396586518</v>
      </c>
      <c r="K52" s="68">
        <f t="shared" si="12"/>
        <v>1.1381152795334384E-2</v>
      </c>
      <c r="L52" s="68">
        <f t="shared" si="13"/>
        <v>-1.6984094316477499E-2</v>
      </c>
      <c r="M52" s="68">
        <f t="shared" ca="1" si="14"/>
        <v>-0.128460290629834</v>
      </c>
      <c r="N52" s="68">
        <f t="shared" ca="1" si="15"/>
        <v>2.8971637447962844E-5</v>
      </c>
      <c r="O52" s="96">
        <f t="shared" ca="1" si="16"/>
        <v>4162.2059028115009</v>
      </c>
      <c r="P52" s="68">
        <f t="shared" ca="1" si="17"/>
        <v>31383.769338931063</v>
      </c>
      <c r="Q52" s="68">
        <f t="shared" ca="1" si="18"/>
        <v>3070.4695954454696</v>
      </c>
      <c r="R52" s="31">
        <f t="shared" ca="1" si="19"/>
        <v>-2.4071409367946384E-2</v>
      </c>
    </row>
    <row r="53" spans="1:18" x14ac:dyDescent="0.2">
      <c r="A53" s="76">
        <v>-14201</v>
      </c>
      <c r="B53" s="76">
        <v>-0.12596789999952307</v>
      </c>
      <c r="C53" s="76">
        <v>0.05</v>
      </c>
      <c r="D53" s="77">
        <f t="shared" si="5"/>
        <v>-1.4200999999999999</v>
      </c>
      <c r="E53" s="77">
        <f t="shared" si="6"/>
        <v>-0.12596789999952307</v>
      </c>
      <c r="F53" s="68">
        <f t="shared" si="7"/>
        <v>-7.1004999999999999E-2</v>
      </c>
      <c r="G53" s="68">
        <f t="shared" si="8"/>
        <v>-6.2983949999761537E-3</v>
      </c>
      <c r="H53" s="68">
        <f t="shared" si="9"/>
        <v>0.1008342005</v>
      </c>
      <c r="I53" s="68">
        <f t="shared" si="10"/>
        <v>-0.14319464813004998</v>
      </c>
      <c r="J53" s="68">
        <f t="shared" si="11"/>
        <v>0.20335071980948397</v>
      </c>
      <c r="K53" s="68">
        <f t="shared" si="12"/>
        <v>8.9443507394661361E-3</v>
      </c>
      <c r="L53" s="68">
        <f t="shared" si="13"/>
        <v>-1.2701872485115858E-2</v>
      </c>
      <c r="M53" s="68">
        <f t="shared" ca="1" si="14"/>
        <v>-0.11649011104106684</v>
      </c>
      <c r="N53" s="68">
        <f t="shared" ca="1" si="15"/>
        <v>4.4914241770517434E-6</v>
      </c>
      <c r="O53" s="96">
        <f t="shared" ca="1" si="16"/>
        <v>4740.1632159848423</v>
      </c>
      <c r="P53" s="68">
        <f t="shared" ca="1" si="17"/>
        <v>33479.563116423647</v>
      </c>
      <c r="Q53" s="68">
        <f t="shared" ca="1" si="18"/>
        <v>3815.4019631254546</v>
      </c>
      <c r="R53" s="31">
        <f t="shared" ca="1" si="19"/>
        <v>-9.4777889584562319E-3</v>
      </c>
    </row>
    <row r="54" spans="1:18" x14ac:dyDescent="0.2">
      <c r="A54" s="76">
        <v>-14167.5</v>
      </c>
      <c r="B54" s="76">
        <v>-0.12027325000235578</v>
      </c>
      <c r="C54" s="76">
        <v>0.05</v>
      </c>
      <c r="D54" s="77">
        <f t="shared" si="5"/>
        <v>-1.41675</v>
      </c>
      <c r="E54" s="77">
        <f t="shared" si="6"/>
        <v>-0.12027325000235578</v>
      </c>
      <c r="F54" s="68">
        <f t="shared" si="7"/>
        <v>-7.0837499999999998E-2</v>
      </c>
      <c r="G54" s="68">
        <f t="shared" si="8"/>
        <v>-6.0136625001177895E-3</v>
      </c>
      <c r="H54" s="68">
        <f t="shared" si="9"/>
        <v>0.100359028125</v>
      </c>
      <c r="I54" s="68">
        <f t="shared" si="10"/>
        <v>-0.14218365309609374</v>
      </c>
      <c r="J54" s="68">
        <f t="shared" si="11"/>
        <v>0.2014386905238908</v>
      </c>
      <c r="K54" s="68">
        <f t="shared" si="12"/>
        <v>8.5198563470418789E-3</v>
      </c>
      <c r="L54" s="68">
        <f t="shared" si="13"/>
        <v>-1.2070506479671582E-2</v>
      </c>
      <c r="M54" s="68">
        <f t="shared" ca="1" si="14"/>
        <v>-0.11594897834259708</v>
      </c>
      <c r="N54" s="68">
        <f t="shared" ca="1" si="15"/>
        <v>9.349662693696117E-7</v>
      </c>
      <c r="O54" s="96">
        <f t="shared" ca="1" si="16"/>
        <v>4766.6381943627966</v>
      </c>
      <c r="P54" s="68">
        <f t="shared" ca="1" si="17"/>
        <v>33567.376839512312</v>
      </c>
      <c r="Q54" s="68">
        <f t="shared" ca="1" si="18"/>
        <v>3849.6908282983422</v>
      </c>
      <c r="R54" s="31">
        <f t="shared" ca="1" si="19"/>
        <v>-4.3242716597586967E-3</v>
      </c>
    </row>
    <row r="55" spans="1:18" x14ac:dyDescent="0.2">
      <c r="A55" s="76">
        <v>-14112</v>
      </c>
      <c r="B55" s="76">
        <v>-0.12254479999683099</v>
      </c>
      <c r="C55" s="76">
        <v>0.05</v>
      </c>
      <c r="D55" s="77">
        <f t="shared" si="5"/>
        <v>-1.4112</v>
      </c>
      <c r="E55" s="77">
        <f t="shared" si="6"/>
        <v>-0.12254479999683099</v>
      </c>
      <c r="F55" s="68">
        <f t="shared" si="7"/>
        <v>-7.0559999999999998E-2</v>
      </c>
      <c r="G55" s="68">
        <f t="shared" si="8"/>
        <v>-6.1272399998415494E-3</v>
      </c>
      <c r="H55" s="68">
        <f t="shared" si="9"/>
        <v>9.9574271999999991E-2</v>
      </c>
      <c r="I55" s="68">
        <f t="shared" si="10"/>
        <v>-0.14051921264639999</v>
      </c>
      <c r="J55" s="68">
        <f t="shared" si="11"/>
        <v>0.19830071288659967</v>
      </c>
      <c r="K55" s="68">
        <f t="shared" si="12"/>
        <v>8.6467610877763949E-3</v>
      </c>
      <c r="L55" s="68">
        <f t="shared" si="13"/>
        <v>-1.2202309247070048E-2</v>
      </c>
      <c r="M55" s="68">
        <f t="shared" ca="1" si="14"/>
        <v>-0.11505526000515118</v>
      </c>
      <c r="N55" s="68">
        <f t="shared" ca="1" si="15"/>
        <v>2.8046604643485614E-6</v>
      </c>
      <c r="O55" s="96">
        <f t="shared" ca="1" si="16"/>
        <v>4810.4162450776566</v>
      </c>
      <c r="P55" s="68">
        <f t="shared" ca="1" si="17"/>
        <v>33710.946822068414</v>
      </c>
      <c r="Q55" s="68">
        <f t="shared" ca="1" si="18"/>
        <v>3906.3955211790935</v>
      </c>
      <c r="R55" s="31">
        <f t="shared" ca="1" si="19"/>
        <v>-7.4895399916798111E-3</v>
      </c>
    </row>
    <row r="56" spans="1:18" x14ac:dyDescent="0.2">
      <c r="A56" s="76">
        <v>-13090</v>
      </c>
      <c r="B56" s="76">
        <v>-0.119710999992094</v>
      </c>
      <c r="C56" s="76">
        <v>0.05</v>
      </c>
      <c r="D56" s="77">
        <f t="shared" si="5"/>
        <v>-1.3089999999999999</v>
      </c>
      <c r="E56" s="77">
        <f t="shared" si="6"/>
        <v>-0.119710999992094</v>
      </c>
      <c r="F56" s="68">
        <f t="shared" si="7"/>
        <v>-6.5449999999999994E-2</v>
      </c>
      <c r="G56" s="68">
        <f t="shared" si="8"/>
        <v>-5.9855499996047008E-3</v>
      </c>
      <c r="H56" s="68">
        <f t="shared" si="9"/>
        <v>8.5674049999999988E-2</v>
      </c>
      <c r="I56" s="68">
        <f t="shared" si="10"/>
        <v>-0.11214733144999998</v>
      </c>
      <c r="J56" s="68">
        <f t="shared" si="11"/>
        <v>0.14680085686804997</v>
      </c>
      <c r="K56" s="68">
        <f t="shared" si="12"/>
        <v>7.8350849494825524E-3</v>
      </c>
      <c r="L56" s="68">
        <f t="shared" si="13"/>
        <v>-1.025612619887266E-2</v>
      </c>
      <c r="M56" s="68">
        <f t="shared" ca="1" si="14"/>
        <v>-9.9218863752284323E-2</v>
      </c>
      <c r="N56" s="68">
        <f t="shared" ca="1" si="15"/>
        <v>2.0996382383546065E-5</v>
      </c>
      <c r="O56" s="96">
        <f t="shared" ca="1" si="16"/>
        <v>5593.1063495650124</v>
      </c>
      <c r="P56" s="68">
        <f t="shared" ca="1" si="17"/>
        <v>35909.466637390942</v>
      </c>
      <c r="Q56" s="68">
        <f t="shared" ca="1" si="18"/>
        <v>4914.1041665288694</v>
      </c>
      <c r="R56" s="31">
        <f t="shared" ca="1" si="19"/>
        <v>-2.049213623980968E-2</v>
      </c>
    </row>
    <row r="57" spans="1:18" x14ac:dyDescent="0.2">
      <c r="A57" s="76">
        <v>-13090</v>
      </c>
      <c r="B57" s="76">
        <v>-9.2110999998112675E-2</v>
      </c>
      <c r="C57" s="76">
        <v>0.05</v>
      </c>
      <c r="D57" s="77">
        <f t="shared" si="5"/>
        <v>-1.3089999999999999</v>
      </c>
      <c r="E57" s="77">
        <f t="shared" si="6"/>
        <v>-9.2110999998112675E-2</v>
      </c>
      <c r="F57" s="68">
        <f t="shared" si="7"/>
        <v>-6.5449999999999994E-2</v>
      </c>
      <c r="G57" s="68">
        <f t="shared" si="8"/>
        <v>-4.6055499999056336E-3</v>
      </c>
      <c r="H57" s="68">
        <f t="shared" si="9"/>
        <v>8.5674049999999988E-2</v>
      </c>
      <c r="I57" s="68">
        <f t="shared" si="10"/>
        <v>-0.11214733144999998</v>
      </c>
      <c r="J57" s="68">
        <f t="shared" si="11"/>
        <v>0.14680085686804997</v>
      </c>
      <c r="K57" s="68">
        <f t="shared" si="12"/>
        <v>6.0286649498764739E-3</v>
      </c>
      <c r="L57" s="68">
        <f t="shared" si="13"/>
        <v>-7.8915224193883034E-3</v>
      </c>
      <c r="M57" s="68">
        <f t="shared" ca="1" si="14"/>
        <v>-9.9218863752284323E-2</v>
      </c>
      <c r="N57" s="68">
        <f t="shared" ca="1" si="15"/>
        <v>2.5260863573933538E-6</v>
      </c>
      <c r="O57" s="96">
        <f t="shared" ca="1" si="16"/>
        <v>5593.1063495650124</v>
      </c>
      <c r="P57" s="68">
        <f t="shared" ca="1" si="17"/>
        <v>35909.466637390942</v>
      </c>
      <c r="Q57" s="68">
        <f t="shared" ca="1" si="18"/>
        <v>4914.1041665288694</v>
      </c>
      <c r="R57" s="31">
        <f t="shared" ca="1" si="19"/>
        <v>7.1078637541716477E-3</v>
      </c>
    </row>
    <row r="58" spans="1:18" x14ac:dyDescent="0.2">
      <c r="A58" s="76">
        <v>-12997.5</v>
      </c>
      <c r="B58" s="76">
        <v>-0.11303025000233902</v>
      </c>
      <c r="C58" s="76">
        <v>0.05</v>
      </c>
      <c r="D58" s="77">
        <f t="shared" si="5"/>
        <v>-1.29975</v>
      </c>
      <c r="E58" s="77">
        <f t="shared" si="6"/>
        <v>-0.11303025000233902</v>
      </c>
      <c r="F58" s="68">
        <f t="shared" si="7"/>
        <v>-6.4987500000000004E-2</v>
      </c>
      <c r="G58" s="68">
        <f t="shared" si="8"/>
        <v>-5.6515125001169514E-3</v>
      </c>
      <c r="H58" s="68">
        <f t="shared" si="9"/>
        <v>8.4467503124999996E-2</v>
      </c>
      <c r="I58" s="68">
        <f t="shared" si="10"/>
        <v>-0.10978663718671874</v>
      </c>
      <c r="J58" s="68">
        <f t="shared" si="11"/>
        <v>0.14269518168343767</v>
      </c>
      <c r="K58" s="68">
        <f t="shared" si="12"/>
        <v>7.3455533720270076E-3</v>
      </c>
      <c r="L58" s="68">
        <f t="shared" si="13"/>
        <v>-9.5473829952921023E-3</v>
      </c>
      <c r="M58" s="68">
        <f t="shared" ca="1" si="14"/>
        <v>-9.7843657416891938E-2</v>
      </c>
      <c r="N58" s="68">
        <f t="shared" ca="1" si="15"/>
        <v>1.1531629717817809E-5</v>
      </c>
      <c r="O58" s="96">
        <f t="shared" ca="1" si="16"/>
        <v>5661.2916332156528</v>
      </c>
      <c r="P58" s="68">
        <f t="shared" ca="1" si="17"/>
        <v>36065.116166539337</v>
      </c>
      <c r="Q58" s="68">
        <f t="shared" ca="1" si="18"/>
        <v>5000.6206153317389</v>
      </c>
      <c r="R58" s="31">
        <f t="shared" ca="1" si="19"/>
        <v>-1.5186592585447078E-2</v>
      </c>
    </row>
    <row r="59" spans="1:18" x14ac:dyDescent="0.2">
      <c r="A59" s="76">
        <v>-12962</v>
      </c>
      <c r="B59" s="76">
        <v>-0.1065597999986494</v>
      </c>
      <c r="C59" s="76">
        <v>0.05</v>
      </c>
      <c r="D59" s="77">
        <f t="shared" si="5"/>
        <v>-1.2962</v>
      </c>
      <c r="E59" s="77">
        <f t="shared" si="6"/>
        <v>-0.1065597999986494</v>
      </c>
      <c r="F59" s="68">
        <f t="shared" si="7"/>
        <v>-6.4810000000000006E-2</v>
      </c>
      <c r="G59" s="68">
        <f t="shared" si="8"/>
        <v>-5.3279899999324701E-3</v>
      </c>
      <c r="H59" s="68">
        <f t="shared" si="9"/>
        <v>8.4006722000000006E-2</v>
      </c>
      <c r="I59" s="68">
        <f t="shared" si="10"/>
        <v>-0.1088895130564</v>
      </c>
      <c r="J59" s="68">
        <f t="shared" si="11"/>
        <v>0.14114258682370567</v>
      </c>
      <c r="K59" s="68">
        <f t="shared" si="12"/>
        <v>6.9061406379124675E-3</v>
      </c>
      <c r="L59" s="68">
        <f t="shared" si="13"/>
        <v>-8.9517394948621411E-3</v>
      </c>
      <c r="M59" s="68">
        <f t="shared" ca="1" si="14"/>
        <v>-9.7318437615612943E-2</v>
      </c>
      <c r="N59" s="68">
        <f t="shared" ca="1" si="15"/>
        <v>4.2701389347300594E-6</v>
      </c>
      <c r="O59" s="96">
        <f t="shared" ca="1" si="16"/>
        <v>5687.3239316262143</v>
      </c>
      <c r="P59" s="68">
        <f t="shared" ca="1" si="17"/>
        <v>36122.879109468769</v>
      </c>
      <c r="Q59" s="68">
        <f t="shared" ca="1" si="18"/>
        <v>5033.565440844457</v>
      </c>
      <c r="R59" s="31">
        <f t="shared" ca="1" si="19"/>
        <v>-9.2413623830364527E-3</v>
      </c>
    </row>
    <row r="60" spans="1:18" x14ac:dyDescent="0.2">
      <c r="A60" s="76">
        <v>-12756</v>
      </c>
      <c r="B60" s="76">
        <v>-0.1025523999996949</v>
      </c>
      <c r="C60" s="76">
        <v>1</v>
      </c>
      <c r="D60" s="77">
        <f t="shared" si="5"/>
        <v>-1.2756000000000001</v>
      </c>
      <c r="E60" s="77">
        <f t="shared" si="6"/>
        <v>-0.1025523999996949</v>
      </c>
      <c r="F60" s="68">
        <f t="shared" si="7"/>
        <v>-1.2756000000000001</v>
      </c>
      <c r="G60" s="68">
        <f t="shared" si="8"/>
        <v>-0.1025523999996949</v>
      </c>
      <c r="H60" s="68">
        <f t="shared" si="9"/>
        <v>1.6271553600000002</v>
      </c>
      <c r="I60" s="68">
        <f t="shared" si="10"/>
        <v>-2.0755993772160002</v>
      </c>
      <c r="J60" s="68">
        <f t="shared" si="11"/>
        <v>2.6476345655767299</v>
      </c>
      <c r="K60" s="68">
        <f t="shared" si="12"/>
        <v>0.13081584143961081</v>
      </c>
      <c r="L60" s="68">
        <f t="shared" si="13"/>
        <v>-0.16686868734036756</v>
      </c>
      <c r="M60" s="68">
        <f t="shared" ca="1" si="14"/>
        <v>-9.429873375897839E-2</v>
      </c>
      <c r="N60" s="68">
        <f t="shared" ca="1" si="15"/>
        <v>6.8123006413143384E-5</v>
      </c>
      <c r="O60" s="96">
        <f t="shared" ca="1" si="16"/>
        <v>2334734.6708179833</v>
      </c>
      <c r="P60" s="68">
        <f t="shared" ca="1" si="17"/>
        <v>14574520.263486154</v>
      </c>
      <c r="Q60" s="68">
        <f t="shared" ca="1" si="18"/>
        <v>2088700.3521511431</v>
      </c>
      <c r="R60" s="31">
        <f t="shared" ca="1" si="19"/>
        <v>-8.253666240716509E-3</v>
      </c>
    </row>
    <row r="61" spans="1:18" x14ac:dyDescent="0.2">
      <c r="A61" s="76">
        <v>-12605</v>
      </c>
      <c r="B61" s="76">
        <v>-0.10417949999828124</v>
      </c>
      <c r="C61" s="76">
        <v>0.05</v>
      </c>
      <c r="D61" s="77">
        <f t="shared" si="5"/>
        <v>-1.2605</v>
      </c>
      <c r="E61" s="77">
        <f t="shared" si="6"/>
        <v>-0.10417949999828124</v>
      </c>
      <c r="F61" s="68">
        <f t="shared" si="7"/>
        <v>-6.3024999999999998E-2</v>
      </c>
      <c r="G61" s="68">
        <f t="shared" si="8"/>
        <v>-5.2089749999140629E-3</v>
      </c>
      <c r="H61" s="68">
        <f t="shared" si="9"/>
        <v>7.9443012499999993E-2</v>
      </c>
      <c r="I61" s="68">
        <f t="shared" si="10"/>
        <v>-0.10013791725624999</v>
      </c>
      <c r="J61" s="68">
        <f t="shared" si="11"/>
        <v>0.12622384470150311</v>
      </c>
      <c r="K61" s="68">
        <f t="shared" si="12"/>
        <v>6.5659129873916764E-3</v>
      </c>
      <c r="L61" s="68">
        <f t="shared" si="13"/>
        <v>-8.2763333206072077E-3</v>
      </c>
      <c r="M61" s="68">
        <f t="shared" ca="1" si="14"/>
        <v>-9.2115656445040495E-2</v>
      </c>
      <c r="N61" s="68">
        <f t="shared" ca="1" si="15"/>
        <v>7.2768160638534194E-6</v>
      </c>
      <c r="O61" s="96">
        <f t="shared" ca="1" si="16"/>
        <v>5944.6814390686623</v>
      </c>
      <c r="P61" s="68">
        <f t="shared" ca="1" si="17"/>
        <v>36642.25795425033</v>
      </c>
      <c r="Q61" s="68">
        <f t="shared" ca="1" si="18"/>
        <v>5356.2645772323694</v>
      </c>
      <c r="R61" s="31">
        <f t="shared" ca="1" si="19"/>
        <v>-1.206384355324075E-2</v>
      </c>
    </row>
    <row r="62" spans="1:18" x14ac:dyDescent="0.2">
      <c r="A62" s="76">
        <v>-12574.5</v>
      </c>
      <c r="B62" s="76">
        <v>-9.474854999280069E-2</v>
      </c>
      <c r="C62" s="76">
        <v>0.05</v>
      </c>
      <c r="D62" s="77">
        <f t="shared" si="5"/>
        <v>-1.25745</v>
      </c>
      <c r="E62" s="77">
        <f t="shared" si="6"/>
        <v>-9.474854999280069E-2</v>
      </c>
      <c r="F62" s="68">
        <f t="shared" si="7"/>
        <v>-6.2872499999999998E-2</v>
      </c>
      <c r="G62" s="68">
        <f t="shared" si="8"/>
        <v>-4.7374274996400349E-3</v>
      </c>
      <c r="H62" s="68">
        <f t="shared" si="9"/>
        <v>7.9059025125000001E-2</v>
      </c>
      <c r="I62" s="68">
        <f t="shared" si="10"/>
        <v>-9.941277114343125E-2</v>
      </c>
      <c r="J62" s="68">
        <f t="shared" si="11"/>
        <v>0.12500658907430762</v>
      </c>
      <c r="K62" s="68">
        <f t="shared" si="12"/>
        <v>5.9570782094223616E-3</v>
      </c>
      <c r="L62" s="68">
        <f t="shared" si="13"/>
        <v>-7.4907279944381481E-3</v>
      </c>
      <c r="M62" s="68">
        <f t="shared" ca="1" si="14"/>
        <v>-9.1677825020617651E-2</v>
      </c>
      <c r="N62" s="68">
        <f t="shared" ca="1" si="15"/>
        <v>4.7146759273942638E-7</v>
      </c>
      <c r="O62" s="96">
        <f t="shared" ca="1" si="16"/>
        <v>5966.2777844768534</v>
      </c>
      <c r="P62" s="68">
        <f t="shared" ca="1" si="17"/>
        <v>36681.397419102635</v>
      </c>
      <c r="Q62" s="68">
        <f t="shared" ca="1" si="18"/>
        <v>5383.0636262982262</v>
      </c>
      <c r="R62" s="31">
        <f t="shared" ca="1" si="19"/>
        <v>-3.0707249721830393E-3</v>
      </c>
    </row>
    <row r="63" spans="1:18" x14ac:dyDescent="0.2">
      <c r="A63" s="76">
        <v>-12214.5</v>
      </c>
      <c r="B63" s="76">
        <v>-9.7104549997311551E-2</v>
      </c>
      <c r="C63" s="76">
        <v>0.05</v>
      </c>
      <c r="D63" s="77">
        <f t="shared" si="5"/>
        <v>-1.2214499999999999</v>
      </c>
      <c r="E63" s="77">
        <f t="shared" si="6"/>
        <v>-9.7104549997311551E-2</v>
      </c>
      <c r="F63" s="68">
        <f t="shared" si="7"/>
        <v>-6.1072500000000002E-2</v>
      </c>
      <c r="G63" s="68">
        <f t="shared" si="8"/>
        <v>-4.8552274998655779E-3</v>
      </c>
      <c r="H63" s="68">
        <f t="shared" si="9"/>
        <v>7.4597005125000004E-2</v>
      </c>
      <c r="I63" s="68">
        <f t="shared" si="10"/>
        <v>-9.1116511909931253E-2</v>
      </c>
      <c r="J63" s="68">
        <f t="shared" si="11"/>
        <v>0.11129426347238552</v>
      </c>
      <c r="K63" s="68">
        <f t="shared" si="12"/>
        <v>5.9304176297108099E-3</v>
      </c>
      <c r="L63" s="68">
        <f t="shared" si="13"/>
        <v>-7.243708613810268E-3</v>
      </c>
      <c r="M63" s="68">
        <f t="shared" ca="1" si="14"/>
        <v>-8.658924334660266E-2</v>
      </c>
      <c r="N63" s="68">
        <f t="shared" ca="1" si="15"/>
        <v>5.5285836979221329E-6</v>
      </c>
      <c r="O63" s="96">
        <f t="shared" ca="1" si="16"/>
        <v>6216.1915130710686</v>
      </c>
      <c r="P63" s="68">
        <f t="shared" ca="1" si="17"/>
        <v>37080.283473550735</v>
      </c>
      <c r="Q63" s="68">
        <f t="shared" ca="1" si="18"/>
        <v>5689.3183073825503</v>
      </c>
      <c r="R63" s="31">
        <f t="shared" ca="1" si="19"/>
        <v>-1.0515306650708892E-2</v>
      </c>
    </row>
    <row r="64" spans="1:18" x14ac:dyDescent="0.2">
      <c r="A64" s="76">
        <v>-11915.5</v>
      </c>
      <c r="B64" s="76">
        <v>-7.9722449998371303E-2</v>
      </c>
      <c r="C64" s="76">
        <v>0.05</v>
      </c>
      <c r="D64" s="77">
        <f t="shared" si="5"/>
        <v>-1.1915500000000001</v>
      </c>
      <c r="E64" s="77">
        <f t="shared" si="6"/>
        <v>-7.9722449998371303E-2</v>
      </c>
      <c r="F64" s="68">
        <f t="shared" si="7"/>
        <v>-5.9577500000000005E-2</v>
      </c>
      <c r="G64" s="68">
        <f t="shared" si="8"/>
        <v>-3.9861224999185657E-3</v>
      </c>
      <c r="H64" s="68">
        <f t="shared" si="9"/>
        <v>7.0989570125000012E-2</v>
      </c>
      <c r="I64" s="68">
        <f t="shared" si="10"/>
        <v>-8.4587622282443778E-2</v>
      </c>
      <c r="J64" s="68">
        <f t="shared" si="11"/>
        <v>0.1007903813306459</v>
      </c>
      <c r="K64" s="68">
        <f t="shared" si="12"/>
        <v>4.7496642647779676E-3</v>
      </c>
      <c r="L64" s="68">
        <f t="shared" si="13"/>
        <v>-5.6594624546961875E-3</v>
      </c>
      <c r="M64" s="68">
        <f t="shared" ca="1" si="14"/>
        <v>-8.2473993192601611E-2</v>
      </c>
      <c r="N64" s="68">
        <f t="shared" ca="1" si="15"/>
        <v>3.7854949748575623E-7</v>
      </c>
      <c r="O64" s="96">
        <f t="shared" ca="1" si="16"/>
        <v>6416.33034894924</v>
      </c>
      <c r="P64" s="68">
        <f t="shared" ca="1" si="17"/>
        <v>37322.270744611837</v>
      </c>
      <c r="Q64" s="68">
        <f t="shared" ca="1" si="18"/>
        <v>5928.488717481594</v>
      </c>
      <c r="R64" s="31">
        <f t="shared" ca="1" si="19"/>
        <v>2.7515431942303076E-3</v>
      </c>
    </row>
    <row r="65" spans="1:18" x14ac:dyDescent="0.2">
      <c r="A65" s="76">
        <v>-11556.5</v>
      </c>
      <c r="B65" s="76">
        <v>-8.0566349999571685E-2</v>
      </c>
      <c r="C65" s="76">
        <v>0.05</v>
      </c>
      <c r="D65" s="77">
        <f t="shared" si="5"/>
        <v>-1.1556500000000001</v>
      </c>
      <c r="E65" s="77">
        <f t="shared" si="6"/>
        <v>-8.0566349999571685E-2</v>
      </c>
      <c r="F65" s="68">
        <f t="shared" si="7"/>
        <v>-5.7782500000000007E-2</v>
      </c>
      <c r="G65" s="68">
        <f t="shared" si="8"/>
        <v>-4.0283174999785846E-3</v>
      </c>
      <c r="H65" s="68">
        <f t="shared" si="9"/>
        <v>6.6776346125000011E-2</v>
      </c>
      <c r="I65" s="68">
        <f t="shared" si="10"/>
        <v>-7.717008439935627E-2</v>
      </c>
      <c r="J65" s="68">
        <f t="shared" si="11"/>
        <v>8.9181608036116078E-2</v>
      </c>
      <c r="K65" s="68">
        <f t="shared" si="12"/>
        <v>4.6553251188502518E-3</v>
      </c>
      <c r="L65" s="68">
        <f t="shared" si="13"/>
        <v>-5.3799264735992936E-3</v>
      </c>
      <c r="M65" s="68">
        <f t="shared" ca="1" si="14"/>
        <v>-7.7666131777932274E-2</v>
      </c>
      <c r="N65" s="68">
        <f t="shared" ca="1" si="15"/>
        <v>4.2056328665646346E-7</v>
      </c>
      <c r="O65" s="96">
        <f t="shared" ca="1" si="16"/>
        <v>6646.9988850524005</v>
      </c>
      <c r="P65" s="68">
        <f t="shared" ca="1" si="17"/>
        <v>37504.543568001427</v>
      </c>
      <c r="Q65" s="68">
        <f t="shared" ca="1" si="18"/>
        <v>6195.6435412035098</v>
      </c>
      <c r="R65" s="31">
        <f t="shared" ca="1" si="19"/>
        <v>-2.9002182216394112E-3</v>
      </c>
    </row>
    <row r="66" spans="1:18" x14ac:dyDescent="0.2">
      <c r="A66" s="76">
        <v>-11523</v>
      </c>
      <c r="B66" s="76">
        <v>-8.9571699994849041E-2</v>
      </c>
      <c r="C66" s="76">
        <v>0.05</v>
      </c>
      <c r="D66" s="77">
        <f t="shared" si="5"/>
        <v>-1.1523000000000001</v>
      </c>
      <c r="E66" s="77">
        <f t="shared" si="6"/>
        <v>-8.9571699994849041E-2</v>
      </c>
      <c r="F66" s="68">
        <f t="shared" si="7"/>
        <v>-5.7615000000000006E-2</v>
      </c>
      <c r="G66" s="68">
        <f t="shared" si="8"/>
        <v>-4.4785849997424519E-3</v>
      </c>
      <c r="H66" s="68">
        <f t="shared" si="9"/>
        <v>6.6389764500000017E-2</v>
      </c>
      <c r="I66" s="68">
        <f t="shared" si="10"/>
        <v>-7.6500925633350023E-2</v>
      </c>
      <c r="J66" s="68">
        <f t="shared" si="11"/>
        <v>8.8152016607309244E-2</v>
      </c>
      <c r="K66" s="68">
        <f t="shared" si="12"/>
        <v>5.1606734952032276E-3</v>
      </c>
      <c r="L66" s="68">
        <f t="shared" si="13"/>
        <v>-5.9466440685226798E-3</v>
      </c>
      <c r="M66" s="68">
        <f t="shared" ca="1" si="14"/>
        <v>-7.7224901121429809E-2</v>
      </c>
      <c r="N66" s="68">
        <f t="shared" ca="1" si="15"/>
        <v>7.622172121033321E-6</v>
      </c>
      <c r="O66" s="96">
        <f t="shared" ca="1" si="16"/>
        <v>6667.9612888098036</v>
      </c>
      <c r="P66" s="68">
        <f t="shared" ca="1" si="17"/>
        <v>37515.493570066727</v>
      </c>
      <c r="Q66" s="68">
        <f t="shared" ca="1" si="18"/>
        <v>6219.3961137927099</v>
      </c>
      <c r="R66" s="31">
        <f t="shared" ca="1" si="19"/>
        <v>-1.2346798873419232E-2</v>
      </c>
    </row>
    <row r="67" spans="1:18" x14ac:dyDescent="0.2">
      <c r="A67" s="76">
        <v>-11195.5</v>
      </c>
      <c r="B67" s="76">
        <v>-4.8034449995611794E-2</v>
      </c>
      <c r="C67" s="76">
        <v>0.05</v>
      </c>
      <c r="D67" s="77">
        <f t="shared" si="5"/>
        <v>-1.11955</v>
      </c>
      <c r="E67" s="77">
        <f t="shared" si="6"/>
        <v>-4.8034449995611794E-2</v>
      </c>
      <c r="F67" s="68">
        <f t="shared" si="7"/>
        <v>-5.5977500000000006E-2</v>
      </c>
      <c r="G67" s="68">
        <f t="shared" si="8"/>
        <v>-2.40172249978059E-3</v>
      </c>
      <c r="H67" s="68">
        <f t="shared" si="9"/>
        <v>6.2669610125000011E-2</v>
      </c>
      <c r="I67" s="68">
        <f t="shared" si="10"/>
        <v>-7.016176201544376E-2</v>
      </c>
      <c r="J67" s="68">
        <f t="shared" si="11"/>
        <v>7.8549600664390068E-2</v>
      </c>
      <c r="K67" s="68">
        <f t="shared" si="12"/>
        <v>2.6888484246293596E-3</v>
      </c>
      <c r="L67" s="68">
        <f t="shared" si="13"/>
        <v>-3.0103002537937998E-3</v>
      </c>
      <c r="M67" s="68">
        <f t="shared" ca="1" si="14"/>
        <v>-7.2978038949490689E-2</v>
      </c>
      <c r="N67" s="68">
        <f t="shared" ca="1" si="15"/>
        <v>3.1109131495003467E-5</v>
      </c>
      <c r="O67" s="96">
        <f t="shared" ca="1" si="16"/>
        <v>6867.6011519192152</v>
      </c>
      <c r="P67" s="68">
        <f t="shared" ca="1" si="17"/>
        <v>37567.889329304686</v>
      </c>
      <c r="Q67" s="68">
        <f t="shared" ca="1" si="18"/>
        <v>6440.4748215390391</v>
      </c>
      <c r="R67" s="31">
        <f t="shared" ca="1" si="19"/>
        <v>2.4943588953878895E-2</v>
      </c>
    </row>
    <row r="68" spans="1:18" x14ac:dyDescent="0.2">
      <c r="A68" s="76">
        <v>-11163</v>
      </c>
      <c r="B68" s="76">
        <v>-7.5927699996100273E-2</v>
      </c>
      <c r="C68" s="76">
        <v>0.05</v>
      </c>
      <c r="D68" s="77">
        <f t="shared" si="5"/>
        <v>-1.1163000000000001</v>
      </c>
      <c r="E68" s="77">
        <f t="shared" si="6"/>
        <v>-7.5927699996100273E-2</v>
      </c>
      <c r="F68" s="68">
        <f t="shared" si="7"/>
        <v>-5.5815000000000003E-2</v>
      </c>
      <c r="G68" s="68">
        <f t="shared" si="8"/>
        <v>-3.7963849998050138E-3</v>
      </c>
      <c r="H68" s="68">
        <f t="shared" si="9"/>
        <v>6.230628450000001E-2</v>
      </c>
      <c r="I68" s="68">
        <f t="shared" si="10"/>
        <v>-6.9552505387350014E-2</v>
      </c>
      <c r="J68" s="68">
        <f t="shared" si="11"/>
        <v>7.7641461763898828E-2</v>
      </c>
      <c r="K68" s="68">
        <f t="shared" si="12"/>
        <v>4.2379045752823372E-3</v>
      </c>
      <c r="L68" s="68">
        <f t="shared" si="13"/>
        <v>-4.7307728773876732E-3</v>
      </c>
      <c r="M68" s="68">
        <f t="shared" ca="1" si="14"/>
        <v>-7.2563191541468688E-2</v>
      </c>
      <c r="N68" s="68">
        <f t="shared" ca="1" si="15"/>
        <v>5.6599585706437066E-7</v>
      </c>
      <c r="O68" s="96">
        <f t="shared" ca="1" si="16"/>
        <v>6886.8768890706651</v>
      </c>
      <c r="P68" s="68">
        <f t="shared" ca="1" si="17"/>
        <v>37567.675829812688</v>
      </c>
      <c r="Q68" s="68">
        <f t="shared" ca="1" si="18"/>
        <v>6461.2847307310894</v>
      </c>
      <c r="R68" s="31">
        <f t="shared" ca="1" si="19"/>
        <v>-3.3645084546315845E-3</v>
      </c>
    </row>
    <row r="69" spans="1:18" x14ac:dyDescent="0.2">
      <c r="A69" s="76">
        <v>-11162</v>
      </c>
      <c r="B69" s="76">
        <v>-7.33397999938461E-2</v>
      </c>
      <c r="C69" s="76">
        <v>0.05</v>
      </c>
      <c r="D69" s="77">
        <f t="shared" si="5"/>
        <v>-1.1162000000000001</v>
      </c>
      <c r="E69" s="77">
        <f t="shared" si="6"/>
        <v>-7.33397999938461E-2</v>
      </c>
      <c r="F69" s="68">
        <f t="shared" si="7"/>
        <v>-5.5810000000000005E-2</v>
      </c>
      <c r="G69" s="68">
        <f t="shared" si="8"/>
        <v>-3.6669899996923053E-3</v>
      </c>
      <c r="H69" s="68">
        <f t="shared" si="9"/>
        <v>6.2295122000000008E-2</v>
      </c>
      <c r="I69" s="68">
        <f t="shared" si="10"/>
        <v>-6.9533815176400018E-2</v>
      </c>
      <c r="J69" s="68">
        <f t="shared" si="11"/>
        <v>7.7613644499897702E-2</v>
      </c>
      <c r="K69" s="68">
        <f t="shared" si="12"/>
        <v>4.0930942376565518E-3</v>
      </c>
      <c r="L69" s="68">
        <f t="shared" si="13"/>
        <v>-4.5687117880722434E-3</v>
      </c>
      <c r="M69" s="68">
        <f t="shared" ca="1" si="14"/>
        <v>-7.2550445894481966E-2</v>
      </c>
      <c r="N69" s="68">
        <f t="shared" ca="1" si="15"/>
        <v>3.115399470914816E-8</v>
      </c>
      <c r="O69" s="96">
        <f t="shared" ca="1" si="16"/>
        <v>6887.4684228700853</v>
      </c>
      <c r="P69" s="68">
        <f t="shared" ca="1" si="17"/>
        <v>37567.653756472864</v>
      </c>
      <c r="Q69" s="68">
        <f t="shared" ca="1" si="18"/>
        <v>6461.9217317789416</v>
      </c>
      <c r="R69" s="31">
        <f t="shared" ca="1" si="19"/>
        <v>-7.8935409936413403E-4</v>
      </c>
    </row>
    <row r="70" spans="1:18" x14ac:dyDescent="0.2">
      <c r="A70" s="76">
        <v>-10444</v>
      </c>
      <c r="B70" s="76">
        <v>-6.3727599997946527E-2</v>
      </c>
      <c r="C70" s="76">
        <v>1</v>
      </c>
      <c r="D70" s="77">
        <f t="shared" si="5"/>
        <v>-1.0444</v>
      </c>
      <c r="E70" s="77">
        <f t="shared" si="6"/>
        <v>-6.3727599997946527E-2</v>
      </c>
      <c r="F70" s="68">
        <f t="shared" si="7"/>
        <v>-1.0444</v>
      </c>
      <c r="G70" s="68">
        <f t="shared" si="8"/>
        <v>-6.3727599997946527E-2</v>
      </c>
      <c r="H70" s="68">
        <f t="shared" si="9"/>
        <v>1.09077136</v>
      </c>
      <c r="I70" s="68">
        <f t="shared" si="10"/>
        <v>-1.139201608384</v>
      </c>
      <c r="J70" s="68">
        <f t="shared" si="11"/>
        <v>1.1897821597962495</v>
      </c>
      <c r="K70" s="68">
        <f t="shared" si="12"/>
        <v>6.6557105437855354E-2</v>
      </c>
      <c r="L70" s="68">
        <f t="shared" si="13"/>
        <v>-6.9512240919296128E-2</v>
      </c>
      <c r="M70" s="68">
        <f t="shared" ca="1" si="14"/>
        <v>-6.3690149320160247E-2</v>
      </c>
      <c r="N70" s="68">
        <f t="shared" ca="1" si="15"/>
        <v>1.4025532666517559E-9</v>
      </c>
      <c r="O70" s="96">
        <f t="shared" ca="1" si="16"/>
        <v>2914841.1051614727</v>
      </c>
      <c r="P70" s="68">
        <f t="shared" ca="1" si="17"/>
        <v>14925326.046827799</v>
      </c>
      <c r="Q70" s="68">
        <f t="shared" ca="1" si="18"/>
        <v>2746528.2597325328</v>
      </c>
      <c r="R70" s="31">
        <f t="shared" ca="1" si="19"/>
        <v>-3.7450677786279862E-5</v>
      </c>
    </row>
    <row r="71" spans="1:18" x14ac:dyDescent="0.2">
      <c r="A71" s="76">
        <v>-10410.5</v>
      </c>
      <c r="B71" s="76">
        <v>-6.2632949993712828E-2</v>
      </c>
      <c r="C71" s="76">
        <v>1</v>
      </c>
      <c r="D71" s="77">
        <f t="shared" si="5"/>
        <v>-1.04105</v>
      </c>
      <c r="E71" s="77">
        <f t="shared" si="6"/>
        <v>-6.2632949993712828E-2</v>
      </c>
      <c r="F71" s="68">
        <f t="shared" si="7"/>
        <v>-1.04105</v>
      </c>
      <c r="G71" s="68">
        <f t="shared" si="8"/>
        <v>-6.2632949993712828E-2</v>
      </c>
      <c r="H71" s="68">
        <f t="shared" si="9"/>
        <v>1.0837851025</v>
      </c>
      <c r="I71" s="68">
        <f t="shared" si="10"/>
        <v>-1.1282744809576251</v>
      </c>
      <c r="J71" s="68">
        <f t="shared" si="11"/>
        <v>1.1745901484009356</v>
      </c>
      <c r="K71" s="68">
        <f t="shared" si="12"/>
        <v>6.5204032590954739E-2</v>
      </c>
      <c r="L71" s="68">
        <f t="shared" si="13"/>
        <v>-6.7880658128813429E-2</v>
      </c>
      <c r="M71" s="68">
        <f t="shared" ca="1" si="14"/>
        <v>-6.3290945898177964E-2</v>
      </c>
      <c r="N71" s="68">
        <f t="shared" ca="1" si="15"/>
        <v>4.3295861029289268E-7</v>
      </c>
      <c r="O71" s="96">
        <f t="shared" ca="1" si="16"/>
        <v>2921792.1644561258</v>
      </c>
      <c r="P71" s="68">
        <f t="shared" ca="1" si="17"/>
        <v>14915944.133731557</v>
      </c>
      <c r="Q71" s="68">
        <f t="shared" ca="1" si="18"/>
        <v>2753005.2000718466</v>
      </c>
      <c r="R71" s="31">
        <f t="shared" ca="1" si="19"/>
        <v>6.5799590446513623E-4</v>
      </c>
    </row>
    <row r="72" spans="1:18" x14ac:dyDescent="0.2">
      <c r="A72" s="76">
        <v>-10370</v>
      </c>
      <c r="B72" s="76">
        <v>-6.2522999993234407E-2</v>
      </c>
      <c r="C72" s="76">
        <v>1</v>
      </c>
      <c r="D72" s="77">
        <f t="shared" si="5"/>
        <v>-1.0369999999999999</v>
      </c>
      <c r="E72" s="77">
        <f t="shared" si="6"/>
        <v>-6.2522999993234407E-2</v>
      </c>
      <c r="F72" s="68">
        <f t="shared" si="7"/>
        <v>-1.0369999999999999</v>
      </c>
      <c r="G72" s="68">
        <f t="shared" si="8"/>
        <v>-6.2522999993234407E-2</v>
      </c>
      <c r="H72" s="68">
        <f t="shared" si="9"/>
        <v>1.0753689999999998</v>
      </c>
      <c r="I72" s="68">
        <f t="shared" si="10"/>
        <v>-1.1151576529999998</v>
      </c>
      <c r="J72" s="68">
        <f t="shared" si="11"/>
        <v>1.1564184861609996</v>
      </c>
      <c r="K72" s="68">
        <f t="shared" si="12"/>
        <v>6.4836350992984071E-2</v>
      </c>
      <c r="L72" s="68">
        <f t="shared" si="13"/>
        <v>-6.7235295979724483E-2</v>
      </c>
      <c r="M72" s="68">
        <f t="shared" ca="1" si="14"/>
        <v>-6.2810016664684443E-2</v>
      </c>
      <c r="N72" s="68">
        <f t="shared" ca="1" si="15"/>
        <v>8.2378569690257628E-8</v>
      </c>
      <c r="O72" s="96">
        <f t="shared" ca="1" si="16"/>
        <v>2930133.1417279444</v>
      </c>
      <c r="P72" s="68">
        <f t="shared" ca="1" si="17"/>
        <v>14904053.213203473</v>
      </c>
      <c r="Q72" s="68">
        <f t="shared" ca="1" si="18"/>
        <v>2760703.8433815301</v>
      </c>
      <c r="R72" s="31">
        <f t="shared" ca="1" si="19"/>
        <v>2.8701667145003551E-4</v>
      </c>
    </row>
    <row r="73" spans="1:18" x14ac:dyDescent="0.2">
      <c r="A73" s="76">
        <v>-10076</v>
      </c>
      <c r="B73" s="76">
        <v>-6.6880400001537055E-2</v>
      </c>
      <c r="C73" s="76">
        <v>0.05</v>
      </c>
      <c r="D73" s="77">
        <f t="shared" si="5"/>
        <v>-1.0076000000000001</v>
      </c>
      <c r="E73" s="77">
        <f t="shared" si="6"/>
        <v>-6.6880400001537055E-2</v>
      </c>
      <c r="F73" s="68">
        <f t="shared" si="7"/>
        <v>-5.0380000000000008E-2</v>
      </c>
      <c r="G73" s="68">
        <f t="shared" si="8"/>
        <v>-3.3440200000768531E-3</v>
      </c>
      <c r="H73" s="68">
        <f t="shared" si="9"/>
        <v>5.0762888000000013E-2</v>
      </c>
      <c r="I73" s="68">
        <f t="shared" si="10"/>
        <v>-5.1148685948800017E-2</v>
      </c>
      <c r="J73" s="68">
        <f t="shared" si="11"/>
        <v>5.1537415962010898E-2</v>
      </c>
      <c r="K73" s="68">
        <f t="shared" si="12"/>
        <v>3.3694345520774373E-3</v>
      </c>
      <c r="L73" s="68">
        <f t="shared" si="13"/>
        <v>-3.3950422546732261E-3</v>
      </c>
      <c r="M73" s="68">
        <f t="shared" ca="1" si="14"/>
        <v>-5.9374276404398359E-2</v>
      </c>
      <c r="N73" s="68">
        <f t="shared" ca="1" si="15"/>
        <v>2.817094572776118E-6</v>
      </c>
      <c r="O73" s="96">
        <f t="shared" ca="1" si="16"/>
        <v>7471.4986043949211</v>
      </c>
      <c r="P73" s="68">
        <f t="shared" ca="1" si="17"/>
        <v>36999.507774145859</v>
      </c>
      <c r="Q73" s="68">
        <f t="shared" ca="1" si="18"/>
        <v>7030.5300296796295</v>
      </c>
      <c r="R73" s="31">
        <f t="shared" ca="1" si="19"/>
        <v>-7.5061235971386961E-3</v>
      </c>
    </row>
    <row r="74" spans="1:18" x14ac:dyDescent="0.2">
      <c r="A74" s="76">
        <v>-8599.5</v>
      </c>
      <c r="B74" s="76">
        <v>-3.1546049991447944E-2</v>
      </c>
      <c r="C74" s="76">
        <v>0.05</v>
      </c>
      <c r="D74" s="77">
        <f t="shared" si="5"/>
        <v>-0.85994999999999999</v>
      </c>
      <c r="E74" s="77">
        <f t="shared" si="6"/>
        <v>-3.1546049991447944E-2</v>
      </c>
      <c r="F74" s="68">
        <f t="shared" si="7"/>
        <v>-4.2997500000000001E-2</v>
      </c>
      <c r="G74" s="68">
        <f t="shared" si="8"/>
        <v>-1.5773024995723974E-3</v>
      </c>
      <c r="H74" s="68">
        <f t="shared" si="9"/>
        <v>3.6975700125000004E-2</v>
      </c>
      <c r="I74" s="68">
        <f t="shared" si="10"/>
        <v>-3.1797253322493751E-2</v>
      </c>
      <c r="J74" s="68">
        <f t="shared" si="11"/>
        <v>2.7344047994678503E-2</v>
      </c>
      <c r="K74" s="68">
        <f t="shared" si="12"/>
        <v>1.3564012845072831E-3</v>
      </c>
      <c r="L74" s="68">
        <f t="shared" si="13"/>
        <v>-1.1664372846120381E-3</v>
      </c>
      <c r="M74" s="68">
        <f t="shared" ca="1" si="14"/>
        <v>-4.359357375815677E-2</v>
      </c>
      <c r="N74" s="68">
        <f t="shared" ca="1" si="15"/>
        <v>7.2571414454707011E-6</v>
      </c>
      <c r="O74" s="96">
        <f t="shared" ca="1" si="16"/>
        <v>8058.1931118984348</v>
      </c>
      <c r="P74" s="68">
        <f t="shared" ca="1" si="17"/>
        <v>34534.723995936482</v>
      </c>
      <c r="Q74" s="68">
        <f t="shared" ca="1" si="18"/>
        <v>7372.0250936122502</v>
      </c>
      <c r="R74" s="31">
        <f t="shared" ca="1" si="19"/>
        <v>1.2047523766708826E-2</v>
      </c>
    </row>
    <row r="75" spans="1:18" x14ac:dyDescent="0.2">
      <c r="A75" s="76">
        <v>-7882.5</v>
      </c>
      <c r="B75" s="76">
        <v>-2.0821750003960915E-2</v>
      </c>
      <c r="C75" s="76">
        <v>0.05</v>
      </c>
      <c r="D75" s="77">
        <f t="shared" si="5"/>
        <v>-0.78825000000000001</v>
      </c>
      <c r="E75" s="77">
        <f t="shared" si="6"/>
        <v>-2.0821750003960915E-2</v>
      </c>
      <c r="F75" s="68">
        <f t="shared" si="7"/>
        <v>-3.9412500000000003E-2</v>
      </c>
      <c r="G75" s="68">
        <f t="shared" si="8"/>
        <v>-1.0410875001980457E-3</v>
      </c>
      <c r="H75" s="68">
        <f t="shared" si="9"/>
        <v>3.1066903125000003E-2</v>
      </c>
      <c r="I75" s="68">
        <f t="shared" si="10"/>
        <v>-2.4488486388281251E-2</v>
      </c>
      <c r="J75" s="68">
        <f t="shared" si="11"/>
        <v>1.9303049395562696E-2</v>
      </c>
      <c r="K75" s="68">
        <f t="shared" si="12"/>
        <v>8.2063722203110957E-4</v>
      </c>
      <c r="L75" s="68">
        <f t="shared" si="13"/>
        <v>-6.4686729026602213E-4</v>
      </c>
      <c r="M75" s="68">
        <f t="shared" ca="1" si="14"/>
        <v>-3.6817114235013743E-2</v>
      </c>
      <c r="N75" s="68">
        <f t="shared" ca="1" si="15"/>
        <v>1.2792583844202213E-5</v>
      </c>
      <c r="O75" s="96">
        <f t="shared" ca="1" si="16"/>
        <v>8248.3221170902416</v>
      </c>
      <c r="P75" s="68">
        <f t="shared" ca="1" si="17"/>
        <v>32685.980228264965</v>
      </c>
      <c r="Q75" s="68">
        <f t="shared" ca="1" si="18"/>
        <v>7347.4831847360219</v>
      </c>
      <c r="R75" s="31">
        <f t="shared" ca="1" si="19"/>
        <v>1.5995364231052828E-2</v>
      </c>
    </row>
    <row r="76" spans="1:18" x14ac:dyDescent="0.2">
      <c r="A76" s="76">
        <v>-7130</v>
      </c>
      <c r="B76" s="76">
        <v>-4.6226999998907559E-2</v>
      </c>
      <c r="C76" s="76">
        <v>0.05</v>
      </c>
      <c r="D76" s="77">
        <f t="shared" si="5"/>
        <v>-0.71299999999999997</v>
      </c>
      <c r="E76" s="77">
        <f t="shared" si="6"/>
        <v>-4.6226999998907559E-2</v>
      </c>
      <c r="F76" s="68">
        <f t="shared" si="7"/>
        <v>-3.5650000000000001E-2</v>
      </c>
      <c r="G76" s="68">
        <f t="shared" si="8"/>
        <v>-2.3113499999453781E-3</v>
      </c>
      <c r="H76" s="68">
        <f t="shared" si="9"/>
        <v>2.5418449999999999E-2</v>
      </c>
      <c r="I76" s="68">
        <f t="shared" si="10"/>
        <v>-1.8123354849999999E-2</v>
      </c>
      <c r="J76" s="68">
        <f t="shared" si="11"/>
        <v>1.2921952008049999E-2</v>
      </c>
      <c r="K76" s="68">
        <f t="shared" si="12"/>
        <v>1.6479925499610546E-3</v>
      </c>
      <c r="L76" s="68">
        <f t="shared" si="13"/>
        <v>-1.1750186881222318E-3</v>
      </c>
      <c r="M76" s="68">
        <f t="shared" ca="1" si="14"/>
        <v>-3.032863335415012E-2</v>
      </c>
      <c r="N76" s="68">
        <f t="shared" ca="1" si="15"/>
        <v>1.2637903098556796E-5</v>
      </c>
      <c r="O76" s="96">
        <f t="shared" ca="1" si="16"/>
        <v>8377.4939839312901</v>
      </c>
      <c r="P76" s="68">
        <f t="shared" ca="1" si="17"/>
        <v>30338.745316005949</v>
      </c>
      <c r="Q76" s="68">
        <f t="shared" ca="1" si="18"/>
        <v>7187.6023489167865</v>
      </c>
      <c r="R76" s="31">
        <f t="shared" ca="1" si="19"/>
        <v>-1.5898366644757439E-2</v>
      </c>
    </row>
    <row r="77" spans="1:18" x14ac:dyDescent="0.2">
      <c r="A77" s="76">
        <v>-7019.5</v>
      </c>
      <c r="B77" s="76">
        <v>-3.7264049999066629E-2</v>
      </c>
      <c r="C77" s="76">
        <v>0.05</v>
      </c>
      <c r="D77" s="77">
        <f t="shared" si="5"/>
        <v>-0.70194999999999996</v>
      </c>
      <c r="E77" s="77">
        <f t="shared" si="6"/>
        <v>-3.7264049999066629E-2</v>
      </c>
      <c r="F77" s="68">
        <f t="shared" si="7"/>
        <v>-3.5097499999999997E-2</v>
      </c>
      <c r="G77" s="68">
        <f t="shared" si="8"/>
        <v>-1.8632024999533316E-3</v>
      </c>
      <c r="H77" s="68">
        <f t="shared" si="9"/>
        <v>2.4636690124999996E-2</v>
      </c>
      <c r="I77" s="68">
        <f t="shared" si="10"/>
        <v>-1.7293724633243746E-2</v>
      </c>
      <c r="J77" s="68">
        <f t="shared" si="11"/>
        <v>1.2139330006305446E-2</v>
      </c>
      <c r="K77" s="68">
        <f t="shared" si="12"/>
        <v>1.307874994842241E-3</v>
      </c>
      <c r="L77" s="68">
        <f t="shared" si="13"/>
        <v>-9.1806285262951103E-4</v>
      </c>
      <c r="M77" s="68">
        <f t="shared" ca="1" si="14"/>
        <v>-2.9429608457782107E-2</v>
      </c>
      <c r="N77" s="68">
        <f t="shared" ca="1" si="15"/>
        <v>3.0689237131902295E-6</v>
      </c>
      <c r="O77" s="96">
        <f t="shared" ca="1" si="16"/>
        <v>8390.2799764110769</v>
      </c>
      <c r="P77" s="68">
        <f t="shared" ca="1" si="17"/>
        <v>29962.004480582276</v>
      </c>
      <c r="Q77" s="68">
        <f t="shared" ca="1" si="18"/>
        <v>7152.7794146847164</v>
      </c>
      <c r="R77" s="31">
        <f t="shared" ca="1" si="19"/>
        <v>-7.8344415412845217E-3</v>
      </c>
    </row>
    <row r="78" spans="1:18" x14ac:dyDescent="0.2">
      <c r="A78" s="76">
        <v>-6689</v>
      </c>
      <c r="B78" s="76">
        <v>2.7536900000995956E-2</v>
      </c>
      <c r="C78" s="76">
        <v>0.05</v>
      </c>
      <c r="D78" s="77">
        <f t="shared" si="5"/>
        <v>-0.66890000000000005</v>
      </c>
      <c r="E78" s="77">
        <f t="shared" si="6"/>
        <v>2.7536900000995956E-2</v>
      </c>
      <c r="F78" s="68">
        <f t="shared" si="7"/>
        <v>-3.3445000000000003E-2</v>
      </c>
      <c r="G78" s="68">
        <f t="shared" si="8"/>
        <v>1.3768450000497979E-3</v>
      </c>
      <c r="H78" s="68">
        <f t="shared" si="9"/>
        <v>2.2371360500000003E-2</v>
      </c>
      <c r="I78" s="68">
        <f t="shared" si="10"/>
        <v>-1.4964203038450002E-2</v>
      </c>
      <c r="J78" s="68">
        <f t="shared" si="11"/>
        <v>1.0009555412419208E-2</v>
      </c>
      <c r="K78" s="68">
        <f t="shared" si="12"/>
        <v>-9.2097162053330988E-4</v>
      </c>
      <c r="L78" s="68">
        <f t="shared" si="13"/>
        <v>6.1603791697473101E-4</v>
      </c>
      <c r="M78" s="68">
        <f t="shared" ca="1" si="14"/>
        <v>-2.6822849723082066E-2</v>
      </c>
      <c r="N78" s="68">
        <f t="shared" ca="1" si="15"/>
        <v>1.4774911950322001E-4</v>
      </c>
      <c r="O78" s="96">
        <f t="shared" ca="1" si="16"/>
        <v>8418.9852382818663</v>
      </c>
      <c r="P78" s="68">
        <f t="shared" ca="1" si="17"/>
        <v>28790.158308042814</v>
      </c>
      <c r="Q78" s="68">
        <f t="shared" ca="1" si="18"/>
        <v>7031.7092925013112</v>
      </c>
      <c r="R78" s="31">
        <f t="shared" ca="1" si="19"/>
        <v>5.4359749724078019E-2</v>
      </c>
    </row>
    <row r="79" spans="1:18" x14ac:dyDescent="0.2">
      <c r="A79" s="76">
        <v>-6467</v>
      </c>
      <c r="B79" s="76">
        <v>-7.8149299995857291E-2</v>
      </c>
      <c r="C79" s="76">
        <v>1</v>
      </c>
      <c r="D79" s="77">
        <f t="shared" si="5"/>
        <v>-0.64670000000000005</v>
      </c>
      <c r="E79" s="77">
        <f t="shared" si="6"/>
        <v>-7.8149299995857291E-2</v>
      </c>
      <c r="F79" s="68">
        <f t="shared" si="7"/>
        <v>-0.64670000000000005</v>
      </c>
      <c r="G79" s="68">
        <f t="shared" si="8"/>
        <v>-7.8149299995857291E-2</v>
      </c>
      <c r="H79" s="68">
        <f t="shared" si="9"/>
        <v>0.41822089000000007</v>
      </c>
      <c r="I79" s="68">
        <f t="shared" si="10"/>
        <v>-0.27046344956300006</v>
      </c>
      <c r="J79" s="68">
        <f t="shared" si="11"/>
        <v>0.17490871283239215</v>
      </c>
      <c r="K79" s="68">
        <f t="shared" si="12"/>
        <v>5.0539152307320916E-2</v>
      </c>
      <c r="L79" s="68">
        <f t="shared" si="13"/>
        <v>-3.2683669797144439E-2</v>
      </c>
      <c r="M79" s="68">
        <f t="shared" ca="1" si="14"/>
        <v>-2.5141022848442506E-2</v>
      </c>
      <c r="N79" s="68">
        <f t="shared" ca="1" si="15"/>
        <v>2.809877446137136E-3</v>
      </c>
      <c r="O79" s="96">
        <f t="shared" ca="1" si="16"/>
        <v>3372085.8369793198</v>
      </c>
      <c r="P79" s="68">
        <f t="shared" ca="1" si="17"/>
        <v>11186856.953562932</v>
      </c>
      <c r="Q79" s="68">
        <f t="shared" ca="1" si="18"/>
        <v>2774562.3982981713</v>
      </c>
      <c r="R79" s="31">
        <f t="shared" ca="1" si="19"/>
        <v>-5.3008277147414781E-2</v>
      </c>
    </row>
    <row r="80" spans="1:18" x14ac:dyDescent="0.2">
      <c r="A80" s="76">
        <v>-5703.5</v>
      </c>
      <c r="B80" s="76">
        <v>2.4712350001209415E-2</v>
      </c>
      <c r="C80" s="76">
        <v>1</v>
      </c>
      <c r="D80" s="77">
        <f t="shared" si="5"/>
        <v>-0.57035000000000002</v>
      </c>
      <c r="E80" s="77">
        <f t="shared" si="6"/>
        <v>2.4712350001209415E-2</v>
      </c>
      <c r="F80" s="68">
        <f t="shared" si="7"/>
        <v>-0.57035000000000002</v>
      </c>
      <c r="G80" s="68">
        <f t="shared" si="8"/>
        <v>2.4712350001209415E-2</v>
      </c>
      <c r="H80" s="68">
        <f t="shared" si="9"/>
        <v>0.32529912250000004</v>
      </c>
      <c r="I80" s="68">
        <f t="shared" si="10"/>
        <v>-0.18553435451787503</v>
      </c>
      <c r="J80" s="68">
        <f t="shared" si="11"/>
        <v>0.10581951909927002</v>
      </c>
      <c r="K80" s="68">
        <f t="shared" si="12"/>
        <v>-1.409468882318979E-2</v>
      </c>
      <c r="L80" s="68">
        <f t="shared" si="13"/>
        <v>8.0389057703062969E-3</v>
      </c>
      <c r="M80" s="68">
        <f t="shared" ca="1" si="14"/>
        <v>-1.978115185761177E-2</v>
      </c>
      <c r="N80" s="68">
        <f t="shared" ca="1" si="15"/>
        <v>1.9796717076609243E-3</v>
      </c>
      <c r="O80" s="96">
        <f t="shared" ca="1" si="16"/>
        <v>3367718.9098817403</v>
      </c>
      <c r="P80" s="68">
        <f t="shared" ca="1" si="17"/>
        <v>9977273.2427514996</v>
      </c>
      <c r="Q80" s="68">
        <f t="shared" ca="1" si="18"/>
        <v>2610689.5505536906</v>
      </c>
      <c r="R80" s="31">
        <f t="shared" ca="1" si="19"/>
        <v>4.4493501858821186E-2</v>
      </c>
    </row>
    <row r="81" spans="1:18" x14ac:dyDescent="0.2">
      <c r="A81" s="76">
        <v>-4891</v>
      </c>
      <c r="B81" s="76">
        <v>-1.1718899993866216E-2</v>
      </c>
      <c r="C81" s="76">
        <v>0.05</v>
      </c>
      <c r="D81" s="77">
        <f t="shared" si="5"/>
        <v>-0.48909999999999998</v>
      </c>
      <c r="E81" s="77">
        <f t="shared" si="6"/>
        <v>-1.1718899993866216E-2</v>
      </c>
      <c r="F81" s="68">
        <f t="shared" si="7"/>
        <v>-2.4455000000000001E-2</v>
      </c>
      <c r="G81" s="68">
        <f t="shared" si="8"/>
        <v>-5.8594499969331091E-4</v>
      </c>
      <c r="H81" s="68">
        <f t="shared" si="9"/>
        <v>1.19609405E-2</v>
      </c>
      <c r="I81" s="68">
        <f t="shared" si="10"/>
        <v>-5.8500959985499992E-3</v>
      </c>
      <c r="J81" s="68">
        <f t="shared" si="11"/>
        <v>2.8612819528908047E-3</v>
      </c>
      <c r="K81" s="68">
        <f t="shared" si="12"/>
        <v>2.8658569934999833E-4</v>
      </c>
      <c r="L81" s="68">
        <f t="shared" si="13"/>
        <v>-1.4016906555208418E-4</v>
      </c>
      <c r="M81" s="68">
        <f t="shared" ca="1" si="14"/>
        <v>-1.4799291686107757E-2</v>
      </c>
      <c r="N81" s="68">
        <f t="shared" ca="1" si="15"/>
        <v>4.7444064888153496E-7</v>
      </c>
      <c r="O81" s="96">
        <f t="shared" ca="1" si="16"/>
        <v>8323.6793673065877</v>
      </c>
      <c r="P81" s="68">
        <f t="shared" ca="1" si="17"/>
        <v>21464.830601396898</v>
      </c>
      <c r="Q81" s="68">
        <f t="shared" ca="1" si="18"/>
        <v>5962.7583477359358</v>
      </c>
      <c r="R81" s="31">
        <f t="shared" ca="1" si="19"/>
        <v>3.0803916922415402E-3</v>
      </c>
    </row>
    <row r="82" spans="1:18" x14ac:dyDescent="0.2">
      <c r="A82" s="76">
        <v>-4135.5</v>
      </c>
      <c r="B82" s="76">
        <v>8.8395500060869381E-3</v>
      </c>
      <c r="C82" s="76">
        <v>0.05</v>
      </c>
      <c r="D82" s="77">
        <f t="shared" si="5"/>
        <v>-0.41354999999999997</v>
      </c>
      <c r="E82" s="77">
        <f t="shared" si="6"/>
        <v>8.8395500060869381E-3</v>
      </c>
      <c r="F82" s="68">
        <f t="shared" si="7"/>
        <v>-2.0677500000000001E-2</v>
      </c>
      <c r="G82" s="68">
        <f t="shared" si="8"/>
        <v>4.4197750030434692E-4</v>
      </c>
      <c r="H82" s="68">
        <f t="shared" si="9"/>
        <v>8.5511801250000002E-3</v>
      </c>
      <c r="I82" s="68">
        <f t="shared" si="10"/>
        <v>-3.53634054069375E-3</v>
      </c>
      <c r="J82" s="68">
        <f t="shared" si="11"/>
        <v>1.4624536306039001E-3</v>
      </c>
      <c r="K82" s="68">
        <f t="shared" si="12"/>
        <v>-1.8277979525086266E-4</v>
      </c>
      <c r="L82" s="68">
        <f t="shared" si="13"/>
        <v>7.5588584325994243E-5</v>
      </c>
      <c r="M82" s="68">
        <f t="shared" ca="1" si="14"/>
        <v>-1.0834866729992617E-2</v>
      </c>
      <c r="N82" s="68">
        <f t="shared" ca="1" si="15"/>
        <v>1.9354133695246366E-5</v>
      </c>
      <c r="O82" s="96">
        <f t="shared" ca="1" si="16"/>
        <v>8158.3301137106564</v>
      </c>
      <c r="P82" s="68">
        <f t="shared" ca="1" si="17"/>
        <v>18082.374094827555</v>
      </c>
      <c r="Q82" s="68">
        <f t="shared" ca="1" si="18"/>
        <v>5337.2220311382134</v>
      </c>
      <c r="R82" s="31">
        <f t="shared" ca="1" si="19"/>
        <v>1.9674416736079555E-2</v>
      </c>
    </row>
    <row r="83" spans="1:18" x14ac:dyDescent="0.2">
      <c r="A83" s="76">
        <v>-3776.5</v>
      </c>
      <c r="B83" s="76">
        <v>-1.1204349997569807E-2</v>
      </c>
      <c r="C83" s="76">
        <v>0.05</v>
      </c>
      <c r="D83" s="77">
        <f t="shared" si="5"/>
        <v>-0.37764999999999999</v>
      </c>
      <c r="E83" s="77">
        <f t="shared" si="6"/>
        <v>-1.1204349997569807E-2</v>
      </c>
      <c r="F83" s="68">
        <f t="shared" si="7"/>
        <v>-1.88825E-2</v>
      </c>
      <c r="G83" s="68">
        <f t="shared" si="8"/>
        <v>-5.6021749987849039E-4</v>
      </c>
      <c r="H83" s="68">
        <f t="shared" si="9"/>
        <v>7.1309761249999997E-3</v>
      </c>
      <c r="I83" s="68">
        <f t="shared" si="10"/>
        <v>-2.6930131336062499E-3</v>
      </c>
      <c r="J83" s="68">
        <f t="shared" si="11"/>
        <v>1.0170164099064002E-3</v>
      </c>
      <c r="K83" s="68">
        <f t="shared" si="12"/>
        <v>2.1156613882911189E-4</v>
      </c>
      <c r="L83" s="68">
        <f t="shared" si="13"/>
        <v>-7.9897952328814099E-5</v>
      </c>
      <c r="M83" s="68">
        <f t="shared" ca="1" si="14"/>
        <v>-9.17663889733401E-3</v>
      </c>
      <c r="N83" s="68">
        <f t="shared" ca="1" si="15"/>
        <v>2.055806153009733E-7</v>
      </c>
      <c r="O83" s="96">
        <f t="shared" ca="1" si="16"/>
        <v>8054.5635083565176</v>
      </c>
      <c r="P83" s="68">
        <f t="shared" ca="1" si="17"/>
        <v>16453.898854993855</v>
      </c>
      <c r="Q83" s="68">
        <f t="shared" ca="1" si="18"/>
        <v>5011.6941487328668</v>
      </c>
      <c r="R83" s="31">
        <f t="shared" ca="1" si="19"/>
        <v>-2.0277111002357968E-3</v>
      </c>
    </row>
    <row r="84" spans="1:18" x14ac:dyDescent="0.2">
      <c r="A84" s="76">
        <v>-3745</v>
      </c>
      <c r="B84" s="76">
        <v>-2.4485499998263549E-2</v>
      </c>
      <c r="C84" s="76">
        <v>0.05</v>
      </c>
      <c r="D84" s="77">
        <f t="shared" si="5"/>
        <v>-0.3745</v>
      </c>
      <c r="E84" s="77">
        <f t="shared" si="6"/>
        <v>-2.4485499998263549E-2</v>
      </c>
      <c r="F84" s="68">
        <f t="shared" si="7"/>
        <v>-1.8725000000000002E-2</v>
      </c>
      <c r="G84" s="68">
        <f t="shared" si="8"/>
        <v>-1.2242749999131775E-3</v>
      </c>
      <c r="H84" s="68">
        <f t="shared" si="9"/>
        <v>7.0125125000000009E-3</v>
      </c>
      <c r="I84" s="68">
        <f t="shared" si="10"/>
        <v>-2.6261859312500004E-3</v>
      </c>
      <c r="J84" s="68">
        <f t="shared" si="11"/>
        <v>9.8350663125312517E-4</v>
      </c>
      <c r="K84" s="68">
        <f t="shared" si="12"/>
        <v>4.5849098746748493E-4</v>
      </c>
      <c r="L84" s="68">
        <f t="shared" si="13"/>
        <v>-1.7170487480657311E-4</v>
      </c>
      <c r="M84" s="68">
        <f t="shared" ca="1" si="14"/>
        <v>-9.0380754544271621E-3</v>
      </c>
      <c r="N84" s="68">
        <f t="shared" ca="1" si="15"/>
        <v>1.1931146251875941E-5</v>
      </c>
      <c r="O84" s="96">
        <f t="shared" ca="1" si="16"/>
        <v>8044.6989485067934</v>
      </c>
      <c r="P84" s="68">
        <f t="shared" ca="1" si="17"/>
        <v>16310.925386281689</v>
      </c>
      <c r="Q84" s="68">
        <f t="shared" ca="1" si="18"/>
        <v>4982.3829552888701</v>
      </c>
      <c r="R84" s="31">
        <f t="shared" ca="1" si="19"/>
        <v>-1.5447424543836387E-2</v>
      </c>
    </row>
    <row r="85" spans="1:18" x14ac:dyDescent="0.2">
      <c r="A85" s="76">
        <v>-1937</v>
      </c>
      <c r="B85" s="76">
        <v>-2.4622999990242533E-3</v>
      </c>
      <c r="C85" s="76">
        <v>1</v>
      </c>
      <c r="D85" s="77">
        <f t="shared" ref="D85:D148" si="20">A85/A$18</f>
        <v>-0.19370000000000001</v>
      </c>
      <c r="E85" s="77">
        <f t="shared" ref="E85:E148" si="21">B85/B$18</f>
        <v>-2.4622999990242533E-3</v>
      </c>
      <c r="F85" s="68">
        <f t="shared" ref="F85:F148" si="22">$C85*D85</f>
        <v>-0.19370000000000001</v>
      </c>
      <c r="G85" s="68">
        <f t="shared" ref="G85:G148" si="23">$C85*E85</f>
        <v>-2.4622999990242533E-3</v>
      </c>
      <c r="H85" s="68">
        <f t="shared" ref="H85:H148" si="24">C85*D85*D85</f>
        <v>3.7519690000000001E-2</v>
      </c>
      <c r="I85" s="68">
        <f t="shared" ref="I85:I148" si="25">C85*D85*D85*D85</f>
        <v>-7.2675639530000004E-3</v>
      </c>
      <c r="J85" s="68">
        <f t="shared" ref="J85:J148" si="26">C85*D85*D85*D85*D85</f>
        <v>1.4077271376961001E-3</v>
      </c>
      <c r="K85" s="68">
        <f t="shared" ref="K85:K148" si="27">C85*E85*D85</f>
        <v>4.7694750981099791E-4</v>
      </c>
      <c r="L85" s="68">
        <f t="shared" ref="L85:L148" si="28">C85*E85*D85*D85</f>
        <v>-9.2384732650390295E-5</v>
      </c>
      <c r="M85" s="68">
        <f t="shared" ref="M85:M148" ca="1" si="29">+E$4+E$5*D85+E$6*D85^2</f>
        <v>-2.9602022783637161E-3</v>
      </c>
      <c r="N85" s="68">
        <f t="shared" ref="N85:N148" ca="1" si="30">C85*(M85-E85)^2</f>
        <v>2.4790667977143237E-7</v>
      </c>
      <c r="O85" s="96">
        <f t="shared" ref="O85:O148" ca="1" si="31">(C85*O$1-O$2*F85+O$3*H85)^2</f>
        <v>2913447.5597737846</v>
      </c>
      <c r="P85" s="68">
        <f t="shared" ref="P85:P148" ca="1" si="32">(-C85*O$2+O$4*F85-O$5*H85)^2</f>
        <v>3362556.4346426185</v>
      </c>
      <c r="Q85" s="68">
        <f t="shared" ref="Q85:Q148" ca="1" si="33">+(C85*O$3-F85*O$5+H85*O$6)^2</f>
        <v>1268662.9972032793</v>
      </c>
      <c r="R85" s="31">
        <f t="shared" ref="R85:R148" ca="1" si="34">+E85-M85</f>
        <v>4.9790227933946274E-4</v>
      </c>
    </row>
    <row r="86" spans="1:18" x14ac:dyDescent="0.2">
      <c r="A86" s="76">
        <v>-1911.5</v>
      </c>
      <c r="B86" s="76">
        <v>-3.7708499949076213E-3</v>
      </c>
      <c r="C86" s="76">
        <v>1</v>
      </c>
      <c r="D86" s="77">
        <f t="shared" si="20"/>
        <v>-0.19114999999999999</v>
      </c>
      <c r="E86" s="77">
        <f t="shared" si="21"/>
        <v>-3.7708499949076213E-3</v>
      </c>
      <c r="F86" s="68">
        <f t="shared" si="22"/>
        <v>-0.19114999999999999</v>
      </c>
      <c r="G86" s="68">
        <f t="shared" si="23"/>
        <v>-3.7708499949076213E-3</v>
      </c>
      <c r="H86" s="68">
        <f t="shared" si="24"/>
        <v>3.6538322499999998E-2</v>
      </c>
      <c r="I86" s="68">
        <f t="shared" si="25"/>
        <v>-6.9843003458749994E-3</v>
      </c>
      <c r="J86" s="68">
        <f t="shared" si="26"/>
        <v>1.335049011114006E-3</v>
      </c>
      <c r="K86" s="68">
        <f t="shared" si="27"/>
        <v>7.2079797652659181E-4</v>
      </c>
      <c r="L86" s="68">
        <f t="shared" si="28"/>
        <v>-1.3778053321305802E-4</v>
      </c>
      <c r="M86" s="68">
        <f t="shared" ca="1" si="29"/>
        <v>-2.9008419855803633E-3</v>
      </c>
      <c r="N86" s="68">
        <f t="shared" ca="1" si="30"/>
        <v>7.5691393629357818E-7</v>
      </c>
      <c r="O86" s="96">
        <f t="shared" ca="1" si="31"/>
        <v>2908118.1161997602</v>
      </c>
      <c r="P86" s="68">
        <f t="shared" ca="1" si="32"/>
        <v>3321317.9962256341</v>
      </c>
      <c r="Q86" s="68">
        <f t="shared" ca="1" si="33"/>
        <v>1258117.8549349529</v>
      </c>
      <c r="R86" s="31">
        <f t="shared" ca="1" si="34"/>
        <v>-8.7000800932725796E-4</v>
      </c>
    </row>
    <row r="87" spans="1:18" x14ac:dyDescent="0.2">
      <c r="A87" s="76">
        <v>-1910.5</v>
      </c>
      <c r="B87" s="76">
        <v>-2.6829499984160066E-3</v>
      </c>
      <c r="C87" s="76">
        <v>1</v>
      </c>
      <c r="D87" s="77">
        <f t="shared" si="20"/>
        <v>-0.19105</v>
      </c>
      <c r="E87" s="77">
        <f t="shared" si="21"/>
        <v>-2.6829499984160066E-3</v>
      </c>
      <c r="F87" s="68">
        <f t="shared" si="22"/>
        <v>-0.19105</v>
      </c>
      <c r="G87" s="68">
        <f t="shared" si="23"/>
        <v>-2.6829499984160066E-3</v>
      </c>
      <c r="H87" s="68">
        <f t="shared" si="24"/>
        <v>3.6500102499999999E-2</v>
      </c>
      <c r="I87" s="68">
        <f t="shared" si="25"/>
        <v>-6.9733445826249997E-3</v>
      </c>
      <c r="J87" s="68">
        <f t="shared" si="26"/>
        <v>1.3322574825105063E-3</v>
      </c>
      <c r="K87" s="68">
        <f t="shared" si="27"/>
        <v>5.1257759719737809E-4</v>
      </c>
      <c r="L87" s="68">
        <f t="shared" si="28"/>
        <v>-9.792794994455909E-5</v>
      </c>
      <c r="M87" s="68">
        <f t="shared" ca="1" si="29"/>
        <v>-2.8985290727251488E-3</v>
      </c>
      <c r="N87" s="68">
        <f t="shared" ca="1" si="30"/>
        <v>4.6474337279986656E-8</v>
      </c>
      <c r="O87" s="96">
        <f t="shared" ca="1" si="31"/>
        <v>2907908.5695584747</v>
      </c>
      <c r="P87" s="68">
        <f t="shared" ca="1" si="32"/>
        <v>3319703.6813707184</v>
      </c>
      <c r="Q87" s="68">
        <f t="shared" ca="1" si="33"/>
        <v>1257704.3699945654</v>
      </c>
      <c r="R87" s="31">
        <f t="shared" ca="1" si="34"/>
        <v>2.155790743091422E-4</v>
      </c>
    </row>
    <row r="88" spans="1:18" x14ac:dyDescent="0.2">
      <c r="A88" s="76">
        <v>-1908.5</v>
      </c>
      <c r="B88" s="76">
        <v>7.9285000538220629E-4</v>
      </c>
      <c r="C88" s="76">
        <v>1</v>
      </c>
      <c r="D88" s="77">
        <f t="shared" si="20"/>
        <v>-0.19084999999999999</v>
      </c>
      <c r="E88" s="77">
        <f t="shared" si="21"/>
        <v>7.9285000538220629E-4</v>
      </c>
      <c r="F88" s="68">
        <f t="shared" si="22"/>
        <v>-0.19084999999999999</v>
      </c>
      <c r="G88" s="68">
        <f t="shared" si="23"/>
        <v>7.9285000538220629E-4</v>
      </c>
      <c r="H88" s="68">
        <f t="shared" si="24"/>
        <v>3.6423722499999998E-2</v>
      </c>
      <c r="I88" s="68">
        <f t="shared" si="25"/>
        <v>-6.9514674391249996E-3</v>
      </c>
      <c r="J88" s="68">
        <f t="shared" si="26"/>
        <v>1.3266875607570062E-3</v>
      </c>
      <c r="K88" s="68">
        <f t="shared" si="27"/>
        <v>-1.5131542352719407E-4</v>
      </c>
      <c r="L88" s="68">
        <f t="shared" si="28"/>
        <v>2.8878548580164988E-5</v>
      </c>
      <c r="M88" s="68">
        <f t="shared" ca="1" si="29"/>
        <v>-2.8939066300555658E-3</v>
      </c>
      <c r="N88" s="68">
        <f t="shared" ca="1" si="30"/>
        <v>1.3592174488944442E-5</v>
      </c>
      <c r="O88" s="96">
        <f t="shared" ca="1" si="31"/>
        <v>2907489.35215757</v>
      </c>
      <c r="P88" s="68">
        <f t="shared" ca="1" si="32"/>
        <v>3316475.7070815358</v>
      </c>
      <c r="Q88" s="68">
        <f t="shared" ca="1" si="33"/>
        <v>1256877.412343215</v>
      </c>
      <c r="R88" s="31">
        <f t="shared" ca="1" si="34"/>
        <v>3.6867566354377721E-3</v>
      </c>
    </row>
    <row r="89" spans="1:18" x14ac:dyDescent="0.2">
      <c r="A89" s="76">
        <v>-1843.5</v>
      </c>
      <c r="B89" s="76">
        <v>-1.9936499957111664E-3</v>
      </c>
      <c r="C89" s="76">
        <v>1</v>
      </c>
      <c r="D89" s="77">
        <f t="shared" si="20"/>
        <v>-0.18435000000000001</v>
      </c>
      <c r="E89" s="77">
        <f t="shared" si="21"/>
        <v>-1.9936499957111664E-3</v>
      </c>
      <c r="F89" s="68">
        <f t="shared" si="22"/>
        <v>-0.18435000000000001</v>
      </c>
      <c r="G89" s="68">
        <f t="shared" si="23"/>
        <v>-1.9936499957111664E-3</v>
      </c>
      <c r="H89" s="68">
        <f t="shared" si="24"/>
        <v>3.3984922500000007E-2</v>
      </c>
      <c r="I89" s="68">
        <f t="shared" si="25"/>
        <v>-6.2651204628750021E-3</v>
      </c>
      <c r="J89" s="68">
        <f t="shared" si="26"/>
        <v>1.1549749573310068E-3</v>
      </c>
      <c r="K89" s="68">
        <f t="shared" si="27"/>
        <v>3.6752937670935356E-4</v>
      </c>
      <c r="L89" s="68">
        <f t="shared" si="28"/>
        <v>-6.7754040596369327E-5</v>
      </c>
      <c r="M89" s="68">
        <f t="shared" ca="1" si="29"/>
        <v>-2.7461327671087898E-3</v>
      </c>
      <c r="N89" s="68">
        <f t="shared" ca="1" si="30"/>
        <v>5.662303212502479E-7</v>
      </c>
      <c r="O89" s="96">
        <f t="shared" ca="1" si="31"/>
        <v>2893774.9594886568</v>
      </c>
      <c r="P89" s="68">
        <f t="shared" ca="1" si="32"/>
        <v>3212048.5450416035</v>
      </c>
      <c r="Q89" s="68">
        <f t="shared" ca="1" si="33"/>
        <v>1230011.7246523185</v>
      </c>
      <c r="R89" s="31">
        <f t="shared" ca="1" si="34"/>
        <v>7.5248277139762336E-4</v>
      </c>
    </row>
    <row r="90" spans="1:18" x14ac:dyDescent="0.2">
      <c r="A90" s="76">
        <v>-1839.5</v>
      </c>
      <c r="B90" s="76">
        <v>8.357949998753611E-3</v>
      </c>
      <c r="C90" s="76">
        <v>1</v>
      </c>
      <c r="D90" s="77">
        <f t="shared" si="20"/>
        <v>-0.18395</v>
      </c>
      <c r="E90" s="77">
        <f t="shared" si="21"/>
        <v>8.357949998753611E-3</v>
      </c>
      <c r="F90" s="68">
        <f t="shared" si="22"/>
        <v>-0.18395</v>
      </c>
      <c r="G90" s="68">
        <f t="shared" si="23"/>
        <v>8.357949998753611E-3</v>
      </c>
      <c r="H90" s="68">
        <f t="shared" si="24"/>
        <v>3.3837602500000001E-2</v>
      </c>
      <c r="I90" s="68">
        <f t="shared" si="25"/>
        <v>-6.2244269798750005E-3</v>
      </c>
      <c r="J90" s="68">
        <f t="shared" si="26"/>
        <v>1.1449833429480064E-3</v>
      </c>
      <c r="K90" s="68">
        <f t="shared" si="27"/>
        <v>-1.5374449022707267E-3</v>
      </c>
      <c r="L90" s="68">
        <f t="shared" si="28"/>
        <v>2.8281298977270018E-4</v>
      </c>
      <c r="M90" s="68">
        <f t="shared" ca="1" si="29"/>
        <v>-2.7371946108064038E-3</v>
      </c>
      <c r="N90" s="68">
        <f t="shared" ca="1" si="30"/>
        <v>1.2310223390704867E-4</v>
      </c>
      <c r="O90" s="96">
        <f t="shared" ca="1" si="31"/>
        <v>2892925.3214443047</v>
      </c>
      <c r="P90" s="68">
        <f t="shared" ca="1" si="32"/>
        <v>3205653.2213635733</v>
      </c>
      <c r="Q90" s="68">
        <f t="shared" ca="1" si="33"/>
        <v>1228359.2164257932</v>
      </c>
      <c r="R90" s="31">
        <f t="shared" ca="1" si="34"/>
        <v>1.1095144609560015E-2</v>
      </c>
    </row>
    <row r="91" spans="1:18" x14ac:dyDescent="0.2">
      <c r="A91" s="76">
        <v>-1520</v>
      </c>
      <c r="B91" s="76">
        <v>-3.1079999971552752E-3</v>
      </c>
      <c r="C91" s="76">
        <v>0.1</v>
      </c>
      <c r="D91" s="77">
        <f t="shared" si="20"/>
        <v>-0.152</v>
      </c>
      <c r="E91" s="77">
        <f t="shared" si="21"/>
        <v>-3.1079999971552752E-3</v>
      </c>
      <c r="F91" s="68">
        <f t="shared" si="22"/>
        <v>-1.52E-2</v>
      </c>
      <c r="G91" s="68">
        <f t="shared" si="23"/>
        <v>-3.1079999971552754E-4</v>
      </c>
      <c r="H91" s="68">
        <f t="shared" si="24"/>
        <v>2.3103999999999998E-3</v>
      </c>
      <c r="I91" s="68">
        <f t="shared" si="25"/>
        <v>-3.5118079999999998E-4</v>
      </c>
      <c r="J91" s="68">
        <f t="shared" si="26"/>
        <v>5.3379481599999997E-5</v>
      </c>
      <c r="K91" s="68">
        <f t="shared" si="27"/>
        <v>4.7241599956760186E-5</v>
      </c>
      <c r="L91" s="68">
        <f t="shared" si="28"/>
        <v>-7.1807231934275478E-6</v>
      </c>
      <c r="M91" s="68">
        <f t="shared" ca="1" si="29"/>
        <v>-2.0815369064212811E-3</v>
      </c>
      <c r="N91" s="68">
        <f t="shared" ca="1" si="30"/>
        <v>1.0536264766391839E-7</v>
      </c>
      <c r="O91" s="96">
        <f t="shared" ca="1" si="31"/>
        <v>28229.716079252899</v>
      </c>
      <c r="P91" s="68">
        <f t="shared" ca="1" si="32"/>
        <v>27072.836482193379</v>
      </c>
      <c r="Q91" s="68">
        <f t="shared" ca="1" si="33"/>
        <v>10968.667728271568</v>
      </c>
      <c r="R91" s="31">
        <f t="shared" ca="1" si="34"/>
        <v>-1.0264630907339941E-3</v>
      </c>
    </row>
    <row r="92" spans="1:18" x14ac:dyDescent="0.2">
      <c r="A92" s="76">
        <v>-1520</v>
      </c>
      <c r="B92" s="76">
        <v>3.6920000056852587E-3</v>
      </c>
      <c r="C92" s="76">
        <v>0.1</v>
      </c>
      <c r="D92" s="77">
        <f t="shared" si="20"/>
        <v>-0.152</v>
      </c>
      <c r="E92" s="77">
        <f t="shared" si="21"/>
        <v>3.6920000056852587E-3</v>
      </c>
      <c r="F92" s="68">
        <f t="shared" si="22"/>
        <v>-1.52E-2</v>
      </c>
      <c r="G92" s="68">
        <f t="shared" si="23"/>
        <v>3.6920000056852589E-4</v>
      </c>
      <c r="H92" s="68">
        <f t="shared" si="24"/>
        <v>2.3103999999999998E-3</v>
      </c>
      <c r="I92" s="68">
        <f t="shared" si="25"/>
        <v>-3.5118079999999998E-4</v>
      </c>
      <c r="J92" s="68">
        <f t="shared" si="26"/>
        <v>5.3379481599999997E-5</v>
      </c>
      <c r="K92" s="68">
        <f t="shared" si="27"/>
        <v>-5.6118400086415936E-5</v>
      </c>
      <c r="L92" s="68">
        <f t="shared" si="28"/>
        <v>8.5299968131352227E-6</v>
      </c>
      <c r="M92" s="68">
        <f t="shared" ca="1" si="29"/>
        <v>-2.0815369064212811E-3</v>
      </c>
      <c r="N92" s="68">
        <f t="shared" ca="1" si="30"/>
        <v>3.3333728475456718E-6</v>
      </c>
      <c r="O92" s="96">
        <f t="shared" ca="1" si="31"/>
        <v>28229.716079252899</v>
      </c>
      <c r="P92" s="68">
        <f t="shared" ca="1" si="32"/>
        <v>27072.836482193379</v>
      </c>
      <c r="Q92" s="68">
        <f t="shared" ca="1" si="33"/>
        <v>10968.667728271568</v>
      </c>
      <c r="R92" s="31">
        <f t="shared" ca="1" si="34"/>
        <v>5.7735369121065397E-3</v>
      </c>
    </row>
    <row r="93" spans="1:18" x14ac:dyDescent="0.2">
      <c r="A93" s="76">
        <v>-1512</v>
      </c>
      <c r="B93" s="76">
        <v>1.2895200001366902E-2</v>
      </c>
      <c r="C93" s="76">
        <v>0.1</v>
      </c>
      <c r="D93" s="77">
        <f t="shared" si="20"/>
        <v>-0.1512</v>
      </c>
      <c r="E93" s="77">
        <f t="shared" si="21"/>
        <v>1.2895200001366902E-2</v>
      </c>
      <c r="F93" s="68">
        <f t="shared" si="22"/>
        <v>-1.5120000000000001E-2</v>
      </c>
      <c r="G93" s="68">
        <f t="shared" si="23"/>
        <v>1.2895200001366903E-3</v>
      </c>
      <c r="H93" s="68">
        <f t="shared" si="24"/>
        <v>2.2861440000000004E-3</v>
      </c>
      <c r="I93" s="68">
        <f t="shared" si="25"/>
        <v>-3.4566497280000003E-4</v>
      </c>
      <c r="J93" s="68">
        <f t="shared" si="26"/>
        <v>5.2264543887360008E-5</v>
      </c>
      <c r="K93" s="68">
        <f t="shared" si="27"/>
        <v>-1.9497542402066757E-4</v>
      </c>
      <c r="L93" s="68">
        <f t="shared" si="28"/>
        <v>2.9480284111924937E-5</v>
      </c>
      <c r="M93" s="68">
        <f t="shared" ca="1" si="29"/>
        <v>-2.066597073271564E-3</v>
      </c>
      <c r="N93" s="68">
        <f t="shared" ca="1" si="30"/>
        <v>2.2385537170266015E-5</v>
      </c>
      <c r="O93" s="96">
        <f t="shared" ca="1" si="31"/>
        <v>28211.678849645959</v>
      </c>
      <c r="P93" s="68">
        <f t="shared" ca="1" si="32"/>
        <v>26951.395100076399</v>
      </c>
      <c r="Q93" s="68">
        <f t="shared" ca="1" si="33"/>
        <v>10935.917585062647</v>
      </c>
      <c r="R93" s="31">
        <f t="shared" ca="1" si="34"/>
        <v>1.4961797074638466E-2</v>
      </c>
    </row>
    <row r="94" spans="1:18" x14ac:dyDescent="0.2">
      <c r="A94" s="76">
        <v>-1484.5</v>
      </c>
      <c r="B94" s="76">
        <v>2.6062450000608806E-2</v>
      </c>
      <c r="C94" s="76">
        <v>0.1</v>
      </c>
      <c r="D94" s="77">
        <f t="shared" si="20"/>
        <v>-0.14845</v>
      </c>
      <c r="E94" s="77">
        <f t="shared" si="21"/>
        <v>2.6062450000608806E-2</v>
      </c>
      <c r="F94" s="68">
        <f t="shared" si="22"/>
        <v>-1.4845000000000001E-2</v>
      </c>
      <c r="G94" s="68">
        <f t="shared" si="23"/>
        <v>2.6062450000608806E-3</v>
      </c>
      <c r="H94" s="68">
        <f t="shared" si="24"/>
        <v>2.2037402499999999E-3</v>
      </c>
      <c r="I94" s="68">
        <f t="shared" si="25"/>
        <v>-3.2714524011249996E-4</v>
      </c>
      <c r="J94" s="68">
        <f t="shared" si="26"/>
        <v>4.8564710894700621E-5</v>
      </c>
      <c r="K94" s="68">
        <f t="shared" si="27"/>
        <v>-3.8689707025903772E-4</v>
      </c>
      <c r="L94" s="68">
        <f t="shared" si="28"/>
        <v>5.743487007995415E-5</v>
      </c>
      <c r="M94" s="68">
        <f t="shared" ca="1" si="29"/>
        <v>-2.0157918457571998E-3</v>
      </c>
      <c r="N94" s="68">
        <f t="shared" ca="1" si="30"/>
        <v>7.8838766518301922E-5</v>
      </c>
      <c r="O94" s="96">
        <f t="shared" ca="1" si="31"/>
        <v>28149.484863764774</v>
      </c>
      <c r="P94" s="68">
        <f t="shared" ca="1" si="32"/>
        <v>26535.262970325348</v>
      </c>
      <c r="Q94" s="68">
        <f t="shared" ca="1" si="33"/>
        <v>10823.423063006569</v>
      </c>
      <c r="R94" s="31">
        <f t="shared" ca="1" si="34"/>
        <v>2.8078241846366005E-2</v>
      </c>
    </row>
    <row r="95" spans="1:18" x14ac:dyDescent="0.2">
      <c r="A95" s="76">
        <v>-1451</v>
      </c>
      <c r="B95" s="76">
        <v>1.757099998940248E-3</v>
      </c>
      <c r="C95" s="76">
        <v>0.1</v>
      </c>
      <c r="D95" s="77">
        <f t="shared" si="20"/>
        <v>-0.14510000000000001</v>
      </c>
      <c r="E95" s="77">
        <f t="shared" si="21"/>
        <v>1.757099998940248E-3</v>
      </c>
      <c r="F95" s="68">
        <f t="shared" si="22"/>
        <v>-1.4510000000000002E-2</v>
      </c>
      <c r="G95" s="68">
        <f t="shared" si="23"/>
        <v>1.757099998940248E-4</v>
      </c>
      <c r="H95" s="68">
        <f t="shared" si="24"/>
        <v>2.1054010000000002E-3</v>
      </c>
      <c r="I95" s="68">
        <f t="shared" si="25"/>
        <v>-3.0549368510000006E-4</v>
      </c>
      <c r="J95" s="68">
        <f t="shared" si="26"/>
        <v>4.4327133708010007E-5</v>
      </c>
      <c r="K95" s="68">
        <f t="shared" si="27"/>
        <v>-2.5495520984622999E-5</v>
      </c>
      <c r="L95" s="68">
        <f t="shared" si="28"/>
        <v>3.6994000948687973E-6</v>
      </c>
      <c r="M95" s="68">
        <f t="shared" ca="1" si="29"/>
        <v>-1.955054048659029E-3</v>
      </c>
      <c r="N95" s="68">
        <f t="shared" ca="1" si="30"/>
        <v>1.3780087673107697E-6</v>
      </c>
      <c r="O95" s="96">
        <f t="shared" ca="1" si="31"/>
        <v>28073.322822466311</v>
      </c>
      <c r="P95" s="68">
        <f t="shared" ca="1" si="32"/>
        <v>26031.138079521766</v>
      </c>
      <c r="Q95" s="68">
        <f t="shared" ca="1" si="33"/>
        <v>10686.568195588578</v>
      </c>
      <c r="R95" s="31">
        <f t="shared" ca="1" si="34"/>
        <v>3.712154047599277E-3</v>
      </c>
    </row>
    <row r="96" spans="1:18" x14ac:dyDescent="0.2">
      <c r="A96" s="76">
        <v>-1216</v>
      </c>
      <c r="B96" s="76">
        <v>1.6913599996769335E-2</v>
      </c>
      <c r="C96" s="76">
        <v>0.1</v>
      </c>
      <c r="D96" s="77">
        <f t="shared" si="20"/>
        <v>-0.1216</v>
      </c>
      <c r="E96" s="77">
        <f t="shared" si="21"/>
        <v>1.6913599996769335E-2</v>
      </c>
      <c r="F96" s="68">
        <f t="shared" si="22"/>
        <v>-1.2160000000000001E-2</v>
      </c>
      <c r="G96" s="68">
        <f t="shared" si="23"/>
        <v>1.6913599996769336E-3</v>
      </c>
      <c r="H96" s="68">
        <f t="shared" si="24"/>
        <v>1.4786560000000001E-3</v>
      </c>
      <c r="I96" s="68">
        <f t="shared" si="25"/>
        <v>-1.7980456959999999E-4</v>
      </c>
      <c r="J96" s="68">
        <f t="shared" si="26"/>
        <v>2.1864235663359998E-5</v>
      </c>
      <c r="K96" s="68">
        <f t="shared" si="27"/>
        <v>-2.0566937596071513E-4</v>
      </c>
      <c r="L96" s="68">
        <f t="shared" si="28"/>
        <v>2.5009396116822961E-5</v>
      </c>
      <c r="M96" s="68">
        <f t="shared" ca="1" si="29"/>
        <v>-1.5645598379923336E-3</v>
      </c>
      <c r="N96" s="68">
        <f t="shared" ca="1" si="30"/>
        <v>3.4144239087899947E-5</v>
      </c>
      <c r="O96" s="96">
        <f t="shared" ca="1" si="31"/>
        <v>27526.93216372091</v>
      </c>
      <c r="P96" s="68">
        <f t="shared" ca="1" si="32"/>
        <v>22585.348219731433</v>
      </c>
      <c r="Q96" s="68">
        <f t="shared" ca="1" si="33"/>
        <v>9733.2761766995245</v>
      </c>
      <c r="R96" s="31">
        <f t="shared" ca="1" si="34"/>
        <v>1.847815983476167E-2</v>
      </c>
    </row>
    <row r="97" spans="1:18" x14ac:dyDescent="0.2">
      <c r="A97" s="76">
        <v>-1152</v>
      </c>
      <c r="B97" s="76">
        <v>1.1539200007973704E-2</v>
      </c>
      <c r="C97" s="76">
        <v>0.1</v>
      </c>
      <c r="D97" s="77">
        <f t="shared" si="20"/>
        <v>-0.1152</v>
      </c>
      <c r="E97" s="77">
        <f t="shared" si="21"/>
        <v>1.1539200007973704E-2</v>
      </c>
      <c r="F97" s="68">
        <f t="shared" si="22"/>
        <v>-1.1520000000000001E-2</v>
      </c>
      <c r="G97" s="68">
        <f t="shared" si="23"/>
        <v>1.1539200007973705E-3</v>
      </c>
      <c r="H97" s="68">
        <f t="shared" si="24"/>
        <v>1.327104E-3</v>
      </c>
      <c r="I97" s="68">
        <f t="shared" si="25"/>
        <v>-1.528823808E-4</v>
      </c>
      <c r="J97" s="68">
        <f t="shared" si="26"/>
        <v>1.7612050268159999E-5</v>
      </c>
      <c r="K97" s="68">
        <f t="shared" si="27"/>
        <v>-1.3293158409185708E-4</v>
      </c>
      <c r="L97" s="68">
        <f t="shared" si="28"/>
        <v>1.5313718487381936E-5</v>
      </c>
      <c r="M97" s="68">
        <f t="shared" ca="1" si="29"/>
        <v>-1.4690021234324616E-3</v>
      </c>
      <c r="N97" s="68">
        <f t="shared" ca="1" si="30"/>
        <v>1.6921332269151991E-5</v>
      </c>
      <c r="O97" s="96">
        <f t="shared" ca="1" si="31"/>
        <v>27374.516043104606</v>
      </c>
      <c r="P97" s="68">
        <f t="shared" ca="1" si="32"/>
        <v>21675.830668755934</v>
      </c>
      <c r="Q97" s="68">
        <f t="shared" ca="1" si="33"/>
        <v>9476.0630610915832</v>
      </c>
      <c r="R97" s="31">
        <f t="shared" ca="1" si="34"/>
        <v>1.3008202131406165E-2</v>
      </c>
    </row>
    <row r="98" spans="1:18" x14ac:dyDescent="0.2">
      <c r="A98" s="76">
        <v>-1120.5</v>
      </c>
      <c r="B98" s="76">
        <v>1.705805000528926E-2</v>
      </c>
      <c r="C98" s="76">
        <v>0.1</v>
      </c>
      <c r="D98" s="77">
        <f t="shared" si="20"/>
        <v>-0.11205</v>
      </c>
      <c r="E98" s="77">
        <f t="shared" si="21"/>
        <v>1.705805000528926E-2</v>
      </c>
      <c r="F98" s="68">
        <f t="shared" si="22"/>
        <v>-1.1205E-2</v>
      </c>
      <c r="G98" s="68">
        <f t="shared" si="23"/>
        <v>1.7058050005289262E-3</v>
      </c>
      <c r="H98" s="68">
        <f t="shared" si="24"/>
        <v>1.2555202499999999E-3</v>
      </c>
      <c r="I98" s="68">
        <f t="shared" si="25"/>
        <v>-1.4068104401249997E-4</v>
      </c>
      <c r="J98" s="68">
        <f t="shared" si="26"/>
        <v>1.576331098160062E-5</v>
      </c>
      <c r="K98" s="68">
        <f t="shared" si="27"/>
        <v>-1.9113545030926619E-4</v>
      </c>
      <c r="L98" s="68">
        <f t="shared" si="28"/>
        <v>2.1416727207153276E-5</v>
      </c>
      <c r="M98" s="68">
        <f t="shared" ca="1" si="29"/>
        <v>-1.4236659829021073E-3</v>
      </c>
      <c r="N98" s="68">
        <f t="shared" ca="1" si="30"/>
        <v>3.4157382586816847E-5</v>
      </c>
      <c r="O98" s="96">
        <f t="shared" ca="1" si="31"/>
        <v>27298.941083118134</v>
      </c>
      <c r="P98" s="68">
        <f t="shared" ca="1" si="32"/>
        <v>21232.947953401344</v>
      </c>
      <c r="Q98" s="68">
        <f t="shared" ca="1" si="33"/>
        <v>9349.902015171725</v>
      </c>
      <c r="R98" s="31">
        <f t="shared" ca="1" si="34"/>
        <v>1.8481715988191368E-2</v>
      </c>
    </row>
    <row r="99" spans="1:18" x14ac:dyDescent="0.2">
      <c r="A99" s="76">
        <v>-134</v>
      </c>
      <c r="B99" s="76">
        <v>-8.7859999621286988E-4</v>
      </c>
      <c r="C99" s="76">
        <v>0.1</v>
      </c>
      <c r="D99" s="77">
        <f t="shared" si="20"/>
        <v>-1.34E-2</v>
      </c>
      <c r="E99" s="77">
        <f t="shared" si="21"/>
        <v>-8.7859999621286988E-4</v>
      </c>
      <c r="F99" s="68">
        <f t="shared" si="22"/>
        <v>-1.34E-3</v>
      </c>
      <c r="G99" s="68">
        <f t="shared" si="23"/>
        <v>-8.7859999621286991E-5</v>
      </c>
      <c r="H99" s="68">
        <f t="shared" si="24"/>
        <v>1.7956000000000002E-5</v>
      </c>
      <c r="I99" s="68">
        <f t="shared" si="25"/>
        <v>-2.4061040000000006E-7</v>
      </c>
      <c r="J99" s="68">
        <f t="shared" si="26"/>
        <v>3.2241793600000008E-9</v>
      </c>
      <c r="K99" s="68">
        <f t="shared" si="27"/>
        <v>1.1773239949252458E-6</v>
      </c>
      <c r="L99" s="68">
        <f t="shared" si="28"/>
        <v>-1.5776141531998293E-8</v>
      </c>
      <c r="M99" s="68">
        <f t="shared" ca="1" si="29"/>
        <v>-5.7009360951623645E-4</v>
      </c>
      <c r="N99" s="68">
        <f t="shared" ca="1" si="30"/>
        <v>9.5176190632612717E-9</v>
      </c>
      <c r="O99" s="96">
        <f t="shared" ca="1" si="31"/>
        <v>24757.787942113264</v>
      </c>
      <c r="P99" s="68">
        <f t="shared" ca="1" si="32"/>
        <v>9210.2965472597843</v>
      </c>
      <c r="Q99" s="68">
        <f t="shared" ca="1" si="33"/>
        <v>5610.3546943158808</v>
      </c>
      <c r="R99" s="31">
        <f t="shared" ca="1" si="34"/>
        <v>-3.0850638669663343E-4</v>
      </c>
    </row>
    <row r="100" spans="1:18" x14ac:dyDescent="0.2">
      <c r="A100" s="76">
        <v>0</v>
      </c>
      <c r="B100" s="76">
        <v>-1.3999999937368557E-3</v>
      </c>
      <c r="C100" s="76">
        <v>1</v>
      </c>
      <c r="D100" s="77">
        <f t="shared" si="20"/>
        <v>0</v>
      </c>
      <c r="E100" s="77">
        <f t="shared" si="21"/>
        <v>-1.3999999937368557E-3</v>
      </c>
      <c r="F100" s="68">
        <f t="shared" si="22"/>
        <v>0</v>
      </c>
      <c r="G100" s="68">
        <f t="shared" si="23"/>
        <v>-1.3999999937368557E-3</v>
      </c>
      <c r="H100" s="68">
        <f t="shared" si="24"/>
        <v>0</v>
      </c>
      <c r="I100" s="68">
        <f t="shared" si="25"/>
        <v>0</v>
      </c>
      <c r="J100" s="68">
        <f t="shared" si="26"/>
        <v>0</v>
      </c>
      <c r="K100" s="68">
        <f t="shared" si="27"/>
        <v>0</v>
      </c>
      <c r="L100" s="68">
        <f t="shared" si="28"/>
        <v>0</v>
      </c>
      <c r="M100" s="68">
        <f t="shared" ca="1" si="29"/>
        <v>-5.3880857394745173E-4</v>
      </c>
      <c r="N100" s="68">
        <f t="shared" ca="1" si="30"/>
        <v>7.4165066151888941E-7</v>
      </c>
      <c r="O100" s="96">
        <f t="shared" ca="1" si="31"/>
        <v>2438853.8944506533</v>
      </c>
      <c r="P100" s="68">
        <f t="shared" ca="1" si="32"/>
        <v>789516.11957606417</v>
      </c>
      <c r="Q100" s="68">
        <f t="shared" ca="1" si="33"/>
        <v>514494.10830383329</v>
      </c>
      <c r="R100" s="31">
        <f t="shared" ca="1" si="34"/>
        <v>-8.6119141978940395E-4</v>
      </c>
    </row>
    <row r="101" spans="1:18" x14ac:dyDescent="0.2">
      <c r="A101" s="76">
        <v>30.5</v>
      </c>
      <c r="B101" s="76">
        <v>-9.6905000100377947E-4</v>
      </c>
      <c r="C101" s="76">
        <v>1</v>
      </c>
      <c r="D101" s="77">
        <f t="shared" si="20"/>
        <v>3.0500000000000002E-3</v>
      </c>
      <c r="E101" s="77">
        <f t="shared" si="21"/>
        <v>-9.6905000100377947E-4</v>
      </c>
      <c r="F101" s="68">
        <f t="shared" si="22"/>
        <v>3.0500000000000002E-3</v>
      </c>
      <c r="G101" s="68">
        <f t="shared" si="23"/>
        <v>-9.6905000100377947E-4</v>
      </c>
      <c r="H101" s="68">
        <f t="shared" si="24"/>
        <v>9.3025000000000011E-6</v>
      </c>
      <c r="I101" s="68">
        <f t="shared" si="25"/>
        <v>2.8372625000000005E-8</v>
      </c>
      <c r="J101" s="68">
        <f t="shared" si="26"/>
        <v>8.6536506250000016E-11</v>
      </c>
      <c r="K101" s="68">
        <f t="shared" si="27"/>
        <v>-2.9556025030615276E-6</v>
      </c>
      <c r="L101" s="68">
        <f t="shared" si="28"/>
        <v>-9.0145876343376594E-9</v>
      </c>
      <c r="M101" s="68">
        <f t="shared" ca="1" si="29"/>
        <v>-5.3451665324746487E-4</v>
      </c>
      <c r="N101" s="68">
        <f t="shared" ca="1" si="30"/>
        <v>1.8881923031231024E-7</v>
      </c>
      <c r="O101" s="96">
        <f t="shared" ca="1" si="31"/>
        <v>2430375.8970259861</v>
      </c>
      <c r="P101" s="68">
        <f t="shared" ca="1" si="32"/>
        <v>760787.80200248107</v>
      </c>
      <c r="Q101" s="68">
        <f t="shared" ca="1" si="33"/>
        <v>504080.75053152716</v>
      </c>
      <c r="R101" s="31">
        <f t="shared" ca="1" si="34"/>
        <v>-4.345333477563146E-4</v>
      </c>
    </row>
    <row r="102" spans="1:18" x14ac:dyDescent="0.2">
      <c r="A102" s="76">
        <v>286</v>
      </c>
      <c r="B102" s="76">
        <v>-3.4060599995427765E-2</v>
      </c>
      <c r="C102" s="76">
        <v>0.1</v>
      </c>
      <c r="D102" s="77">
        <f t="shared" si="20"/>
        <v>2.86E-2</v>
      </c>
      <c r="E102" s="77">
        <f t="shared" si="21"/>
        <v>-3.4060599995427765E-2</v>
      </c>
      <c r="F102" s="68">
        <f t="shared" si="22"/>
        <v>2.8600000000000001E-3</v>
      </c>
      <c r="G102" s="68">
        <f t="shared" si="23"/>
        <v>-3.4060599995427766E-3</v>
      </c>
      <c r="H102" s="68">
        <f t="shared" si="24"/>
        <v>8.1796000000000001E-5</v>
      </c>
      <c r="I102" s="68">
        <f t="shared" si="25"/>
        <v>2.3393656000000001E-6</v>
      </c>
      <c r="J102" s="68">
        <f t="shared" si="26"/>
        <v>6.6905856160000008E-8</v>
      </c>
      <c r="K102" s="68">
        <f t="shared" si="27"/>
        <v>-9.7413315986923405E-5</v>
      </c>
      <c r="L102" s="68">
        <f t="shared" si="28"/>
        <v>-2.7860208372260093E-6</v>
      </c>
      <c r="M102" s="68">
        <f t="shared" ca="1" si="29"/>
        <v>-5.3976451309909195E-4</v>
      </c>
      <c r="N102" s="68">
        <f t="shared" ca="1" si="30"/>
        <v>1.1236464114333452E-4</v>
      </c>
      <c r="O102" s="96">
        <f t="shared" ca="1" si="31"/>
        <v>23583.249623631124</v>
      </c>
      <c r="P102" s="68">
        <f t="shared" ca="1" si="32"/>
        <v>5384.7616338229345</v>
      </c>
      <c r="Q102" s="68">
        <f t="shared" ca="1" si="33"/>
        <v>4196.7921650112048</v>
      </c>
      <c r="R102" s="31">
        <f t="shared" ca="1" si="34"/>
        <v>-3.3520835482328676E-2</v>
      </c>
    </row>
    <row r="103" spans="1:18" x14ac:dyDescent="0.2">
      <c r="A103" s="76">
        <v>287</v>
      </c>
      <c r="B103" s="76">
        <v>-3.7472699994395953E-2</v>
      </c>
      <c r="C103" s="76">
        <v>0.6</v>
      </c>
      <c r="D103" s="77">
        <f t="shared" si="20"/>
        <v>2.87E-2</v>
      </c>
      <c r="E103" s="77">
        <f t="shared" si="21"/>
        <v>-3.7472699994395953E-2</v>
      </c>
      <c r="F103" s="68">
        <f t="shared" si="22"/>
        <v>1.7219999999999999E-2</v>
      </c>
      <c r="G103" s="68">
        <f t="shared" si="23"/>
        <v>-2.2483619996637571E-2</v>
      </c>
      <c r="H103" s="68">
        <f t="shared" si="24"/>
        <v>4.9421399999999998E-4</v>
      </c>
      <c r="I103" s="68">
        <f t="shared" si="25"/>
        <v>1.41839418E-5</v>
      </c>
      <c r="J103" s="68">
        <f t="shared" si="26"/>
        <v>4.0707912966000001E-7</v>
      </c>
      <c r="K103" s="68">
        <f t="shared" si="27"/>
        <v>-6.4527989390349833E-4</v>
      </c>
      <c r="L103" s="68">
        <f t="shared" si="28"/>
        <v>-1.8519532955030402E-5</v>
      </c>
      <c r="M103" s="68">
        <f t="shared" ca="1" si="29"/>
        <v>-5.3992967766418516E-4</v>
      </c>
      <c r="N103" s="68">
        <f t="shared" ca="1" si="30"/>
        <v>8.1841771396107797E-4</v>
      </c>
      <c r="O103" s="96">
        <f t="shared" ca="1" si="31"/>
        <v>848894.19914760755</v>
      </c>
      <c r="P103" s="68">
        <f t="shared" ca="1" si="32"/>
        <v>193562.05087875371</v>
      </c>
      <c r="Q103" s="68">
        <f t="shared" ca="1" si="33"/>
        <v>150969.35784463832</v>
      </c>
      <c r="R103" s="31">
        <f t="shared" ca="1" si="34"/>
        <v>-3.6932770316731769E-2</v>
      </c>
    </row>
    <row r="104" spans="1:18" x14ac:dyDescent="0.2">
      <c r="A104" s="76">
        <v>1003</v>
      </c>
      <c r="B104" s="76">
        <v>3.2463700001244433E-2</v>
      </c>
      <c r="C104" s="76">
        <v>1</v>
      </c>
      <c r="D104" s="77">
        <f t="shared" si="20"/>
        <v>0.1003</v>
      </c>
      <c r="E104" s="77">
        <f t="shared" si="21"/>
        <v>3.2463700001244433E-2</v>
      </c>
      <c r="F104" s="68">
        <f t="shared" si="22"/>
        <v>0.1003</v>
      </c>
      <c r="G104" s="68">
        <f t="shared" si="23"/>
        <v>3.2463700001244433E-2</v>
      </c>
      <c r="H104" s="68">
        <f t="shared" si="24"/>
        <v>1.0060090000000001E-2</v>
      </c>
      <c r="I104" s="68">
        <f t="shared" si="25"/>
        <v>1.0090270270000001E-3</v>
      </c>
      <c r="J104" s="68">
        <f t="shared" si="26"/>
        <v>1.0120541080810001E-4</v>
      </c>
      <c r="K104" s="68">
        <f t="shared" si="27"/>
        <v>3.2561091101248165E-3</v>
      </c>
      <c r="L104" s="68">
        <f t="shared" si="28"/>
        <v>3.2658774374551909E-4</v>
      </c>
      <c r="M104" s="68">
        <f t="shared" ca="1" si="29"/>
        <v>-9.4764724720795639E-4</v>
      </c>
      <c r="N104" s="68">
        <f t="shared" ca="1" si="30"/>
        <v>1.1163181249566672E-3</v>
      </c>
      <c r="O104" s="96">
        <f t="shared" ca="1" si="31"/>
        <v>2147238.3807311044</v>
      </c>
      <c r="P104" s="68">
        <f t="shared" ca="1" si="32"/>
        <v>108050.82878899093</v>
      </c>
      <c r="Q104" s="68">
        <f t="shared" ca="1" si="33"/>
        <v>214792.03396420504</v>
      </c>
      <c r="R104" s="31">
        <f t="shared" ca="1" si="34"/>
        <v>3.3411347248452392E-2</v>
      </c>
    </row>
    <row r="105" spans="1:18" x14ac:dyDescent="0.2">
      <c r="A105" s="76">
        <v>1437</v>
      </c>
      <c r="B105" s="76">
        <v>-3.0387699996936135E-2</v>
      </c>
      <c r="C105" s="76">
        <v>0.1</v>
      </c>
      <c r="D105" s="77">
        <f t="shared" si="20"/>
        <v>0.14369999999999999</v>
      </c>
      <c r="E105" s="77">
        <f t="shared" si="21"/>
        <v>-3.0387699996936135E-2</v>
      </c>
      <c r="F105" s="68">
        <f t="shared" si="22"/>
        <v>1.4370000000000001E-2</v>
      </c>
      <c r="G105" s="68">
        <f t="shared" si="23"/>
        <v>-3.0387699996936137E-3</v>
      </c>
      <c r="H105" s="68">
        <f t="shared" si="24"/>
        <v>2.0649689999999998E-3</v>
      </c>
      <c r="I105" s="68">
        <f t="shared" si="25"/>
        <v>2.9673604529999994E-4</v>
      </c>
      <c r="J105" s="68">
        <f t="shared" si="26"/>
        <v>4.2640969709609992E-5</v>
      </c>
      <c r="K105" s="68">
        <f t="shared" si="27"/>
        <v>-4.3667124895597229E-4</v>
      </c>
      <c r="L105" s="68">
        <f t="shared" si="28"/>
        <v>-6.2749658474973215E-5</v>
      </c>
      <c r="M105" s="68">
        <f t="shared" ca="1" si="29"/>
        <v>-1.4761959303406058E-3</v>
      </c>
      <c r="N105" s="68">
        <f t="shared" ca="1" si="30"/>
        <v>8.3587506739276989E-5</v>
      </c>
      <c r="O105" s="96">
        <f t="shared" ca="1" si="31"/>
        <v>20140.921395017125</v>
      </c>
      <c r="P105" s="68">
        <f t="shared" ca="1" si="32"/>
        <v>51.232653544023208</v>
      </c>
      <c r="Q105" s="68">
        <f t="shared" ca="1" si="33"/>
        <v>1188.4675936939593</v>
      </c>
      <c r="R105" s="31">
        <f t="shared" ca="1" si="34"/>
        <v>-2.8911504066595529E-2</v>
      </c>
    </row>
    <row r="106" spans="1:18" x14ac:dyDescent="0.2">
      <c r="A106" s="76">
        <v>2251.5</v>
      </c>
      <c r="B106" s="76">
        <v>-1.1543150001671165E-2</v>
      </c>
      <c r="C106" s="76">
        <v>0.1</v>
      </c>
      <c r="D106" s="77">
        <f t="shared" si="20"/>
        <v>0.22514999999999999</v>
      </c>
      <c r="E106" s="77">
        <f t="shared" si="21"/>
        <v>-1.1543150001671165E-2</v>
      </c>
      <c r="F106" s="68">
        <f t="shared" si="22"/>
        <v>2.2515E-2</v>
      </c>
      <c r="G106" s="68">
        <f t="shared" si="23"/>
        <v>-1.1543150001671165E-3</v>
      </c>
      <c r="H106" s="68">
        <f t="shared" si="24"/>
        <v>5.0692522499999997E-3</v>
      </c>
      <c r="I106" s="68">
        <f t="shared" si="25"/>
        <v>1.1413421440874998E-3</v>
      </c>
      <c r="J106" s="68">
        <f t="shared" si="26"/>
        <v>2.5697318374130057E-4</v>
      </c>
      <c r="K106" s="68">
        <f t="shared" si="27"/>
        <v>-2.5989402228762627E-4</v>
      </c>
      <c r="L106" s="68">
        <f t="shared" si="28"/>
        <v>-5.8515139118059051E-5</v>
      </c>
      <c r="M106" s="68">
        <f t="shared" ca="1" si="29"/>
        <v>-3.0415089738009605E-3</v>
      </c>
      <c r="N106" s="68">
        <f t="shared" ca="1" si="30"/>
        <v>7.2277900166765962E-6</v>
      </c>
      <c r="O106" s="96">
        <f t="shared" ca="1" si="31"/>
        <v>17563.293740986341</v>
      </c>
      <c r="P106" s="68">
        <f t="shared" ca="1" si="32"/>
        <v>1894.6420317638319</v>
      </c>
      <c r="Q106" s="68">
        <f t="shared" ca="1" si="33"/>
        <v>115.47606146995359</v>
      </c>
      <c r="R106" s="31">
        <f t="shared" ca="1" si="34"/>
        <v>-8.5016410278702052E-3</v>
      </c>
    </row>
    <row r="107" spans="1:18" x14ac:dyDescent="0.2">
      <c r="A107" s="76">
        <v>2526.5</v>
      </c>
      <c r="B107" s="76">
        <v>-3.9606499994988553E-3</v>
      </c>
      <c r="C107" s="76">
        <v>1</v>
      </c>
      <c r="D107" s="77">
        <f t="shared" si="20"/>
        <v>0.25264999999999999</v>
      </c>
      <c r="E107" s="77">
        <f t="shared" si="21"/>
        <v>-3.9606499994988553E-3</v>
      </c>
      <c r="F107" s="68">
        <f t="shared" si="22"/>
        <v>0.25264999999999999</v>
      </c>
      <c r="G107" s="68">
        <f t="shared" si="23"/>
        <v>-3.9606499994988553E-3</v>
      </c>
      <c r="H107" s="68">
        <f t="shared" si="24"/>
        <v>6.3832022499999988E-2</v>
      </c>
      <c r="I107" s="68">
        <f t="shared" si="25"/>
        <v>1.6127160484624994E-2</v>
      </c>
      <c r="J107" s="68">
        <f t="shared" si="26"/>
        <v>4.0745270964405046E-3</v>
      </c>
      <c r="K107" s="68">
        <f t="shared" si="27"/>
        <v>-1.0006582223733857E-3</v>
      </c>
      <c r="L107" s="68">
        <f t="shared" si="28"/>
        <v>-2.5281629988263587E-4</v>
      </c>
      <c r="M107" s="68">
        <f t="shared" ca="1" si="29"/>
        <v>-3.7389398724117411E-3</v>
      </c>
      <c r="N107" s="68">
        <f t="shared" ca="1" si="30"/>
        <v>4.9155380452984347E-8</v>
      </c>
      <c r="O107" s="96">
        <f t="shared" ca="1" si="31"/>
        <v>1667729.4420946676</v>
      </c>
      <c r="P107" s="68">
        <f t="shared" ca="1" si="32"/>
        <v>376452.91034623183</v>
      </c>
      <c r="Q107" s="68">
        <f t="shared" ca="1" si="33"/>
        <v>532.60327813654931</v>
      </c>
      <c r="R107" s="31">
        <f t="shared" ca="1" si="34"/>
        <v>-2.2171012708711423E-4</v>
      </c>
    </row>
    <row r="108" spans="1:18" x14ac:dyDescent="0.2">
      <c r="A108" s="76">
        <v>2976.5</v>
      </c>
      <c r="B108" s="76">
        <v>-1.5156499939621426E-3</v>
      </c>
      <c r="C108" s="76">
        <v>1</v>
      </c>
      <c r="D108" s="77">
        <f t="shared" si="20"/>
        <v>0.29765000000000003</v>
      </c>
      <c r="E108" s="77">
        <f t="shared" si="21"/>
        <v>-1.5156499939621426E-3</v>
      </c>
      <c r="F108" s="68">
        <f t="shared" si="22"/>
        <v>0.29765000000000003</v>
      </c>
      <c r="G108" s="68">
        <f t="shared" si="23"/>
        <v>-1.5156499939621426E-3</v>
      </c>
      <c r="H108" s="68">
        <f t="shared" si="24"/>
        <v>8.859552250000001E-2</v>
      </c>
      <c r="I108" s="68">
        <f t="shared" si="25"/>
        <v>2.6370457272125006E-2</v>
      </c>
      <c r="J108" s="68">
        <f t="shared" si="26"/>
        <v>7.8491666070480085E-3</v>
      </c>
      <c r="K108" s="68">
        <f t="shared" si="27"/>
        <v>-4.5113322070283176E-4</v>
      </c>
      <c r="L108" s="68">
        <f t="shared" si="28"/>
        <v>-1.3427980314219788E-4</v>
      </c>
      <c r="M108" s="68">
        <f t="shared" ca="1" si="29"/>
        <v>-5.0641432798215905E-3</v>
      </c>
      <c r="N108" s="68">
        <f t="shared" ca="1" si="30"/>
        <v>1.2591804599789581E-5</v>
      </c>
      <c r="O108" s="96">
        <f t="shared" ca="1" si="31"/>
        <v>1521914.3965334496</v>
      </c>
      <c r="P108" s="68">
        <f t="shared" ca="1" si="32"/>
        <v>833720.76714658423</v>
      </c>
      <c r="Q108" s="68">
        <f t="shared" ca="1" si="33"/>
        <v>14315.704055496686</v>
      </c>
      <c r="R108" s="31">
        <f t="shared" ca="1" si="34"/>
        <v>3.5484932858594479E-3</v>
      </c>
    </row>
    <row r="109" spans="1:18" x14ac:dyDescent="0.2">
      <c r="A109" s="76">
        <v>2979.5</v>
      </c>
      <c r="B109" s="76">
        <v>-4.851949997828342E-3</v>
      </c>
      <c r="C109" s="76">
        <v>0.6</v>
      </c>
      <c r="D109" s="77">
        <f t="shared" si="20"/>
        <v>0.29794999999999999</v>
      </c>
      <c r="E109" s="77">
        <f t="shared" si="21"/>
        <v>-4.851949997828342E-3</v>
      </c>
      <c r="F109" s="68">
        <f t="shared" si="22"/>
        <v>0.17876999999999998</v>
      </c>
      <c r="G109" s="68">
        <f t="shared" si="23"/>
        <v>-2.9111699986970052E-3</v>
      </c>
      <c r="H109" s="68">
        <f t="shared" si="24"/>
        <v>5.3264521499999995E-2</v>
      </c>
      <c r="I109" s="68">
        <f t="shared" si="25"/>
        <v>1.5870164180925E-2</v>
      </c>
      <c r="J109" s="68">
        <f t="shared" si="26"/>
        <v>4.7285154177066037E-3</v>
      </c>
      <c r="K109" s="68">
        <f t="shared" si="27"/>
        <v>-8.6738310111177271E-4</v>
      </c>
      <c r="L109" s="68">
        <f t="shared" si="28"/>
        <v>-2.5843679497625265E-4</v>
      </c>
      <c r="M109" s="68">
        <f t="shared" ca="1" si="29"/>
        <v>-5.0737442279561304E-3</v>
      </c>
      <c r="N109" s="68">
        <f t="shared" ca="1" si="30"/>
        <v>2.9515608310786995E-8</v>
      </c>
      <c r="O109" s="96">
        <f t="shared" ca="1" si="31"/>
        <v>547538.6276735689</v>
      </c>
      <c r="P109" s="68">
        <f t="shared" ca="1" si="32"/>
        <v>301475.05210100539</v>
      </c>
      <c r="Q109" s="68">
        <f t="shared" ca="1" si="33"/>
        <v>5237.6299787933103</v>
      </c>
      <c r="R109" s="31">
        <f t="shared" ca="1" si="34"/>
        <v>2.2179423012778834E-4</v>
      </c>
    </row>
    <row r="110" spans="1:18" x14ac:dyDescent="0.2">
      <c r="A110" s="76">
        <v>3338.5</v>
      </c>
      <c r="B110" s="76">
        <v>-7.5958500019623898E-3</v>
      </c>
      <c r="C110" s="76">
        <v>0.6</v>
      </c>
      <c r="D110" s="77">
        <f t="shared" si="20"/>
        <v>0.33384999999999998</v>
      </c>
      <c r="E110" s="77">
        <f t="shared" si="21"/>
        <v>-7.5958500019623898E-3</v>
      </c>
      <c r="F110" s="68">
        <f t="shared" si="22"/>
        <v>0.20030999999999999</v>
      </c>
      <c r="G110" s="68">
        <f t="shared" si="23"/>
        <v>-4.5575100011774339E-3</v>
      </c>
      <c r="H110" s="68">
        <f t="shared" si="24"/>
        <v>6.6873493499999992E-2</v>
      </c>
      <c r="I110" s="68">
        <f t="shared" si="25"/>
        <v>2.2325715804974996E-2</v>
      </c>
      <c r="J110" s="68">
        <f t="shared" si="26"/>
        <v>7.4534402214909016E-3</v>
      </c>
      <c r="K110" s="68">
        <f t="shared" si="27"/>
        <v>-1.5215247138930861E-3</v>
      </c>
      <c r="L110" s="68">
        <f t="shared" si="28"/>
        <v>-5.0796102573320682E-4</v>
      </c>
      <c r="M110" s="68">
        <f t="shared" ca="1" si="29"/>
        <v>-6.2959332251183902E-3</v>
      </c>
      <c r="N110" s="68">
        <f t="shared" ca="1" si="30"/>
        <v>1.0138701760322956E-6</v>
      </c>
      <c r="O110" s="96">
        <f t="shared" ca="1" si="31"/>
        <v>505603.12058489112</v>
      </c>
      <c r="P110" s="68">
        <f t="shared" ca="1" si="32"/>
        <v>485296.29378506233</v>
      </c>
      <c r="Q110" s="68">
        <f t="shared" ca="1" si="33"/>
        <v>20503.553670141977</v>
      </c>
      <c r="R110" s="31">
        <f t="shared" ca="1" si="34"/>
        <v>-1.2999167768439996E-3</v>
      </c>
    </row>
    <row r="111" spans="1:18" x14ac:dyDescent="0.2">
      <c r="A111" s="76">
        <v>3416.5</v>
      </c>
      <c r="B111" s="76">
        <v>-5.6396499930997379E-3</v>
      </c>
      <c r="C111" s="76">
        <v>0.4</v>
      </c>
      <c r="D111" s="77">
        <f t="shared" si="20"/>
        <v>0.34165000000000001</v>
      </c>
      <c r="E111" s="77">
        <f t="shared" si="21"/>
        <v>-5.6396499930997379E-3</v>
      </c>
      <c r="F111" s="68">
        <f t="shared" si="22"/>
        <v>0.13666</v>
      </c>
      <c r="G111" s="68">
        <f t="shared" si="23"/>
        <v>-2.2558599972398951E-3</v>
      </c>
      <c r="H111" s="68">
        <f t="shared" si="24"/>
        <v>4.6689889000000005E-2</v>
      </c>
      <c r="I111" s="68">
        <f t="shared" si="25"/>
        <v>1.5951600576850002E-2</v>
      </c>
      <c r="J111" s="68">
        <f t="shared" si="26"/>
        <v>5.449864337080803E-3</v>
      </c>
      <c r="K111" s="68">
        <f t="shared" si="27"/>
        <v>-7.7071456805701021E-4</v>
      </c>
      <c r="L111" s="68">
        <f t="shared" si="28"/>
        <v>-2.6331463217667755E-4</v>
      </c>
      <c r="M111" s="68">
        <f t="shared" ca="1" si="29"/>
        <v>-6.5806975218925473E-3</v>
      </c>
      <c r="N111" s="68">
        <f t="shared" ca="1" si="30"/>
        <v>3.5422818057882143E-7</v>
      </c>
      <c r="O111" s="96">
        <f t="shared" ca="1" si="31"/>
        <v>220669.30476822736</v>
      </c>
      <c r="P111" s="68">
        <f t="shared" ca="1" si="32"/>
        <v>236313.85551006105</v>
      </c>
      <c r="Q111" s="68">
        <f t="shared" ca="1" si="33"/>
        <v>11217.471299811397</v>
      </c>
      <c r="R111" s="31">
        <f t="shared" ca="1" si="34"/>
        <v>9.4104752879280943E-4</v>
      </c>
    </row>
    <row r="112" spans="1:18" x14ac:dyDescent="0.2">
      <c r="A112" s="76">
        <v>3629.5</v>
      </c>
      <c r="B112" s="76">
        <v>-9.3169499959913082E-3</v>
      </c>
      <c r="C112" s="76">
        <v>0.1</v>
      </c>
      <c r="D112" s="77">
        <f t="shared" si="20"/>
        <v>0.36294999999999999</v>
      </c>
      <c r="E112" s="77">
        <f t="shared" si="21"/>
        <v>-9.3169499959913082E-3</v>
      </c>
      <c r="F112" s="68">
        <f t="shared" si="22"/>
        <v>3.6295000000000001E-2</v>
      </c>
      <c r="G112" s="68">
        <f t="shared" si="23"/>
        <v>-9.3169499959913085E-4</v>
      </c>
      <c r="H112" s="68">
        <f t="shared" si="24"/>
        <v>1.3173270250000001E-2</v>
      </c>
      <c r="I112" s="68">
        <f t="shared" si="25"/>
        <v>4.7812384372374998E-3</v>
      </c>
      <c r="J112" s="68">
        <f t="shared" si="26"/>
        <v>1.7353504907953506E-3</v>
      </c>
      <c r="K112" s="68">
        <f t="shared" si="27"/>
        <v>-3.3815870010450456E-4</v>
      </c>
      <c r="L112" s="68">
        <f t="shared" si="28"/>
        <v>-1.2273470020292992E-4</v>
      </c>
      <c r="M112" s="68">
        <f t="shared" ca="1" si="29"/>
        <v>-7.3932716050132989E-3</v>
      </c>
      <c r="N112" s="68">
        <f t="shared" ca="1" si="30"/>
        <v>3.7005385519157436E-7</v>
      </c>
      <c r="O112" s="96">
        <f t="shared" ca="1" si="31"/>
        <v>13103.27267316813</v>
      </c>
      <c r="P112" s="68">
        <f t="shared" ca="1" si="32"/>
        <v>18630.234815747157</v>
      </c>
      <c r="Q112" s="68">
        <f t="shared" ca="1" si="33"/>
        <v>1135.8275032970753</v>
      </c>
      <c r="R112" s="31">
        <f t="shared" ca="1" si="34"/>
        <v>-1.9236783909780094E-3</v>
      </c>
    </row>
    <row r="113" spans="1:18" x14ac:dyDescent="0.2">
      <c r="A113" s="76">
        <v>3633.5</v>
      </c>
      <c r="B113" s="76">
        <v>-1.586535000387812E-2</v>
      </c>
      <c r="C113" s="76">
        <v>0.6</v>
      </c>
      <c r="D113" s="77">
        <f t="shared" si="20"/>
        <v>0.36335000000000001</v>
      </c>
      <c r="E113" s="77">
        <f t="shared" si="21"/>
        <v>-1.586535000387812E-2</v>
      </c>
      <c r="F113" s="68">
        <f t="shared" si="22"/>
        <v>0.21801000000000001</v>
      </c>
      <c r="G113" s="68">
        <f t="shared" si="23"/>
        <v>-9.5192100023268715E-3</v>
      </c>
      <c r="H113" s="68">
        <f t="shared" si="24"/>
        <v>7.92139335E-2</v>
      </c>
      <c r="I113" s="68">
        <f t="shared" si="25"/>
        <v>2.8782382737225002E-2</v>
      </c>
      <c r="J113" s="68">
        <f t="shared" si="26"/>
        <v>1.0458078767570704E-2</v>
      </c>
      <c r="K113" s="68">
        <f t="shared" si="27"/>
        <v>-3.4588049543454688E-3</v>
      </c>
      <c r="L113" s="68">
        <f t="shared" si="28"/>
        <v>-1.2567567801614261E-3</v>
      </c>
      <c r="M113" s="68">
        <f t="shared" ca="1" si="29"/>
        <v>-7.4090206254505651E-3</v>
      </c>
      <c r="N113" s="68">
        <f t="shared" ca="1" si="30"/>
        <v>4.2905703933874173E-5</v>
      </c>
      <c r="O113" s="96">
        <f t="shared" ca="1" si="31"/>
        <v>471253.25453759555</v>
      </c>
      <c r="P113" s="68">
        <f t="shared" ca="1" si="32"/>
        <v>673473.05114085984</v>
      </c>
      <c r="Q113" s="68">
        <f t="shared" ca="1" si="33"/>
        <v>41222.650690833434</v>
      </c>
      <c r="R113" s="31">
        <f t="shared" ca="1" si="34"/>
        <v>-8.4563293784275552E-3</v>
      </c>
    </row>
    <row r="114" spans="1:18" x14ac:dyDescent="0.2">
      <c r="A114" s="76">
        <v>3640.5</v>
      </c>
      <c r="B114" s="76">
        <v>-4.4500499934656546E-3</v>
      </c>
      <c r="C114" s="76">
        <v>0.8</v>
      </c>
      <c r="D114" s="77">
        <f t="shared" si="20"/>
        <v>0.36404999999999998</v>
      </c>
      <c r="E114" s="77">
        <f t="shared" si="21"/>
        <v>-4.4500499934656546E-3</v>
      </c>
      <c r="F114" s="68">
        <f t="shared" si="22"/>
        <v>0.29124</v>
      </c>
      <c r="G114" s="68">
        <f t="shared" si="23"/>
        <v>-3.560039994772524E-3</v>
      </c>
      <c r="H114" s="68">
        <f t="shared" si="24"/>
        <v>0.10602592199999999</v>
      </c>
      <c r="I114" s="68">
        <f t="shared" si="25"/>
        <v>3.8598736904099998E-2</v>
      </c>
      <c r="J114" s="68">
        <f t="shared" si="26"/>
        <v>1.4051870169937603E-2</v>
      </c>
      <c r="K114" s="68">
        <f t="shared" si="27"/>
        <v>-1.2960325600969373E-3</v>
      </c>
      <c r="L114" s="68">
        <f t="shared" si="28"/>
        <v>-4.7182065350329002E-4</v>
      </c>
      <c r="M114" s="68">
        <f t="shared" ca="1" si="29"/>
        <v>-7.436624826906644E-3</v>
      </c>
      <c r="N114" s="68">
        <f t="shared" ca="1" si="30"/>
        <v>7.1357033885944589E-6</v>
      </c>
      <c r="O114" s="96">
        <f t="shared" ca="1" si="31"/>
        <v>836338.43147069227</v>
      </c>
      <c r="P114" s="68">
        <f t="shared" ca="1" si="32"/>
        <v>1205976.5248570789</v>
      </c>
      <c r="Q114" s="68">
        <f t="shared" ca="1" si="33"/>
        <v>74326.529153317213</v>
      </c>
      <c r="R114" s="31">
        <f t="shared" ca="1" si="34"/>
        <v>2.9865748334409895E-3</v>
      </c>
    </row>
    <row r="115" spans="1:18" x14ac:dyDescent="0.2">
      <c r="A115" s="76">
        <v>3667</v>
      </c>
      <c r="B115" s="76">
        <v>-9.270700000342913E-3</v>
      </c>
      <c r="C115" s="76">
        <v>0.8</v>
      </c>
      <c r="D115" s="77">
        <f t="shared" si="20"/>
        <v>0.36670000000000003</v>
      </c>
      <c r="E115" s="77">
        <f t="shared" si="21"/>
        <v>-9.270700000342913E-3</v>
      </c>
      <c r="F115" s="68">
        <f t="shared" si="22"/>
        <v>0.29336000000000001</v>
      </c>
      <c r="G115" s="68">
        <f t="shared" si="23"/>
        <v>-7.4165600002743309E-3</v>
      </c>
      <c r="H115" s="68">
        <f t="shared" si="24"/>
        <v>0.10757511200000001</v>
      </c>
      <c r="I115" s="68">
        <f t="shared" si="25"/>
        <v>3.9447793570400007E-2</v>
      </c>
      <c r="J115" s="68">
        <f t="shared" si="26"/>
        <v>1.4465505902265684E-2</v>
      </c>
      <c r="K115" s="68">
        <f t="shared" si="27"/>
        <v>-2.7196525521005974E-3</v>
      </c>
      <c r="L115" s="68">
        <f t="shared" si="28"/>
        <v>-9.9729659085528912E-4</v>
      </c>
      <c r="M115" s="68">
        <f t="shared" ca="1" si="29"/>
        <v>-7.5416269957899653E-3</v>
      </c>
      <c r="N115" s="68">
        <f t="shared" ca="1" si="30"/>
        <v>2.3917547640590064E-6</v>
      </c>
      <c r="O115" s="96">
        <f t="shared" ca="1" si="31"/>
        <v>830869.58755876368</v>
      </c>
      <c r="P115" s="68">
        <f t="shared" ca="1" si="32"/>
        <v>1239201.0212316238</v>
      </c>
      <c r="Q115" s="68">
        <f t="shared" ca="1" si="33"/>
        <v>78342.822315286758</v>
      </c>
      <c r="R115" s="31">
        <f t="shared" ca="1" si="34"/>
        <v>-1.7290730045529477E-3</v>
      </c>
    </row>
    <row r="116" spans="1:18" x14ac:dyDescent="0.2">
      <c r="A116" s="76">
        <v>3667</v>
      </c>
      <c r="B116" s="76">
        <v>2.9292999970493838E-3</v>
      </c>
      <c r="C116" s="76">
        <v>1</v>
      </c>
      <c r="D116" s="77">
        <f t="shared" si="20"/>
        <v>0.36670000000000003</v>
      </c>
      <c r="E116" s="77">
        <f t="shared" si="21"/>
        <v>2.9292999970493838E-3</v>
      </c>
      <c r="F116" s="68">
        <f t="shared" si="22"/>
        <v>0.36670000000000003</v>
      </c>
      <c r="G116" s="68">
        <f t="shared" si="23"/>
        <v>2.9292999970493838E-3</v>
      </c>
      <c r="H116" s="68">
        <f t="shared" si="24"/>
        <v>0.13446889000000001</v>
      </c>
      <c r="I116" s="68">
        <f t="shared" si="25"/>
        <v>4.9309741963000003E-2</v>
      </c>
      <c r="J116" s="68">
        <f t="shared" si="26"/>
        <v>1.8081882377832103E-2</v>
      </c>
      <c r="K116" s="68">
        <f t="shared" si="27"/>
        <v>1.074174308918009E-3</v>
      </c>
      <c r="L116" s="68">
        <f t="shared" si="28"/>
        <v>3.9389971908023396E-4</v>
      </c>
      <c r="M116" s="68">
        <f t="shared" ca="1" si="29"/>
        <v>-7.5416269957899653E-3</v>
      </c>
      <c r="N116" s="68">
        <f t="shared" ca="1" si="30"/>
        <v>1.0964031208937169E-4</v>
      </c>
      <c r="O116" s="96">
        <f t="shared" ca="1" si="31"/>
        <v>1298233.7305605677</v>
      </c>
      <c r="P116" s="68">
        <f t="shared" ca="1" si="32"/>
        <v>1936251.5956744121</v>
      </c>
      <c r="Q116" s="68">
        <f t="shared" ca="1" si="33"/>
        <v>122410.65986763555</v>
      </c>
      <c r="R116" s="31">
        <f t="shared" ca="1" si="34"/>
        <v>1.0470926992839349E-2</v>
      </c>
    </row>
    <row r="117" spans="1:18" x14ac:dyDescent="0.2">
      <c r="A117" s="76">
        <v>4029</v>
      </c>
      <c r="B117" s="76">
        <v>-7.8509000013582408E-3</v>
      </c>
      <c r="C117" s="76">
        <v>0.1</v>
      </c>
      <c r="D117" s="77">
        <f t="shared" si="20"/>
        <v>0.40289999999999998</v>
      </c>
      <c r="E117" s="77">
        <f t="shared" si="21"/>
        <v>-7.8509000013582408E-3</v>
      </c>
      <c r="F117" s="68">
        <f t="shared" si="22"/>
        <v>4.0289999999999999E-2</v>
      </c>
      <c r="G117" s="68">
        <f t="shared" si="23"/>
        <v>-7.8509000013582408E-4</v>
      </c>
      <c r="H117" s="68">
        <f t="shared" si="24"/>
        <v>1.6232840999999998E-2</v>
      </c>
      <c r="I117" s="68">
        <f t="shared" si="25"/>
        <v>6.5402116388999986E-3</v>
      </c>
      <c r="J117" s="68">
        <f t="shared" si="26"/>
        <v>2.6350512693128093E-3</v>
      </c>
      <c r="K117" s="68">
        <f t="shared" si="27"/>
        <v>-3.1631276105472349E-4</v>
      </c>
      <c r="L117" s="68">
        <f t="shared" si="28"/>
        <v>-1.2744241142894808E-4</v>
      </c>
      <c r="M117" s="68">
        <f t="shared" ca="1" si="29"/>
        <v>-9.0552930321254905E-3</v>
      </c>
      <c r="N117" s="68">
        <f t="shared" ca="1" si="30"/>
        <v>1.4505625725607212E-7</v>
      </c>
      <c r="O117" s="96">
        <f t="shared" ca="1" si="31"/>
        <v>11821.170164768411</v>
      </c>
      <c r="P117" s="68">
        <f t="shared" ca="1" si="32"/>
        <v>27271.221407787929</v>
      </c>
      <c r="Q117" s="68">
        <f t="shared" ca="1" si="33"/>
        <v>2265.7276620586463</v>
      </c>
      <c r="R117" s="31">
        <f t="shared" ca="1" si="34"/>
        <v>1.2043930307672496E-3</v>
      </c>
    </row>
    <row r="118" spans="1:18" x14ac:dyDescent="0.2">
      <c r="A118" s="76">
        <v>4126.5</v>
      </c>
      <c r="B118" s="76">
        <v>-9.2306499936967157E-3</v>
      </c>
      <c r="C118" s="76">
        <v>0.6</v>
      </c>
      <c r="D118" s="77">
        <f t="shared" si="20"/>
        <v>0.41265000000000002</v>
      </c>
      <c r="E118" s="77">
        <f t="shared" si="21"/>
        <v>-9.2306499936967157E-3</v>
      </c>
      <c r="F118" s="68">
        <f t="shared" si="22"/>
        <v>0.24759</v>
      </c>
      <c r="G118" s="68">
        <f t="shared" si="23"/>
        <v>-5.5383899962180294E-3</v>
      </c>
      <c r="H118" s="68">
        <f t="shared" si="24"/>
        <v>0.1021680135</v>
      </c>
      <c r="I118" s="68">
        <f t="shared" si="25"/>
        <v>4.2159630770775003E-2</v>
      </c>
      <c r="J118" s="68">
        <f t="shared" si="26"/>
        <v>1.7397171637560306E-2</v>
      </c>
      <c r="K118" s="68">
        <f t="shared" si="27"/>
        <v>-2.2854166319393699E-3</v>
      </c>
      <c r="L118" s="68">
        <f t="shared" si="28"/>
        <v>-9.430771731697811E-4</v>
      </c>
      <c r="M118" s="68">
        <f t="shared" ca="1" si="29"/>
        <v>-9.488240069565607E-3</v>
      </c>
      <c r="N118" s="68">
        <f t="shared" ca="1" si="30"/>
        <v>3.9811588311684699E-8</v>
      </c>
      <c r="O118" s="96">
        <f t="shared" ca="1" si="31"/>
        <v>414389.72476389242</v>
      </c>
      <c r="P118" s="68">
        <f t="shared" ca="1" si="32"/>
        <v>1068088.166538473</v>
      </c>
      <c r="Q118" s="68">
        <f t="shared" ca="1" si="33"/>
        <v>93858.19038623228</v>
      </c>
      <c r="R118" s="31">
        <f t="shared" ca="1" si="34"/>
        <v>2.5759007586889128E-4</v>
      </c>
    </row>
    <row r="119" spans="1:18" x14ac:dyDescent="0.2">
      <c r="A119" s="76">
        <v>4445</v>
      </c>
      <c r="B119" s="76">
        <v>-3.284500002337154E-3</v>
      </c>
      <c r="C119" s="76">
        <v>0.1</v>
      </c>
      <c r="D119" s="77">
        <f t="shared" si="20"/>
        <v>0.44450000000000001</v>
      </c>
      <c r="E119" s="77">
        <f t="shared" si="21"/>
        <v>-3.284500002337154E-3</v>
      </c>
      <c r="F119" s="68">
        <f t="shared" si="22"/>
        <v>4.4450000000000003E-2</v>
      </c>
      <c r="G119" s="68">
        <f t="shared" si="23"/>
        <v>-3.2845000023371543E-4</v>
      </c>
      <c r="H119" s="68">
        <f t="shared" si="24"/>
        <v>1.9758025000000002E-2</v>
      </c>
      <c r="I119" s="68">
        <f t="shared" si="25"/>
        <v>8.7824421125000003E-3</v>
      </c>
      <c r="J119" s="68">
        <f t="shared" si="26"/>
        <v>3.9037955190062501E-3</v>
      </c>
      <c r="K119" s="68">
        <f t="shared" si="27"/>
        <v>-1.4599602510388652E-4</v>
      </c>
      <c r="L119" s="68">
        <f t="shared" si="28"/>
        <v>-6.4895233158677554E-5</v>
      </c>
      <c r="M119" s="68">
        <f t="shared" ca="1" si="29"/>
        <v>-1.0977240288543728E-2</v>
      </c>
      <c r="N119" s="68">
        <f t="shared" ca="1" si="30"/>
        <v>5.9178253111025608E-6</v>
      </c>
      <c r="O119" s="96">
        <f t="shared" ca="1" si="31"/>
        <v>10506.310657016162</v>
      </c>
      <c r="P119" s="68">
        <f t="shared" ca="1" si="32"/>
        <v>38330.054510766335</v>
      </c>
      <c r="Q119" s="68">
        <f t="shared" ca="1" si="33"/>
        <v>3913.0704001128402</v>
      </c>
      <c r="R119" s="31">
        <f t="shared" ca="1" si="34"/>
        <v>7.6927402862065741E-3</v>
      </c>
    </row>
    <row r="120" spans="1:18" x14ac:dyDescent="0.2">
      <c r="A120" s="76">
        <v>4748</v>
      </c>
      <c r="B120" s="76">
        <v>-1.5050799993332475E-2</v>
      </c>
      <c r="C120" s="76">
        <v>0.6</v>
      </c>
      <c r="D120" s="77">
        <f t="shared" si="20"/>
        <v>0.4748</v>
      </c>
      <c r="E120" s="77">
        <f t="shared" si="21"/>
        <v>-1.5050799993332475E-2</v>
      </c>
      <c r="F120" s="68">
        <f t="shared" si="22"/>
        <v>0.28487999999999997</v>
      </c>
      <c r="G120" s="68">
        <f t="shared" si="23"/>
        <v>-9.0304799959994853E-3</v>
      </c>
      <c r="H120" s="68">
        <f t="shared" si="24"/>
        <v>0.13526102399999998</v>
      </c>
      <c r="I120" s="68">
        <f t="shared" si="25"/>
        <v>6.4221934195199989E-2</v>
      </c>
      <c r="J120" s="68">
        <f t="shared" si="26"/>
        <v>3.0492574355880955E-2</v>
      </c>
      <c r="K120" s="68">
        <f t="shared" si="27"/>
        <v>-4.2876719021005556E-3</v>
      </c>
      <c r="L120" s="68">
        <f t="shared" si="28"/>
        <v>-2.0357866191173437E-3</v>
      </c>
      <c r="M120" s="68">
        <f t="shared" ca="1" si="29"/>
        <v>-1.2499956662803501E-2</v>
      </c>
      <c r="N120" s="68">
        <f t="shared" ca="1" si="30"/>
        <v>3.9040810181424904E-6</v>
      </c>
      <c r="O120" s="96">
        <f t="shared" ca="1" si="31"/>
        <v>344404.81939875591</v>
      </c>
      <c r="P120" s="68">
        <f t="shared" ca="1" si="32"/>
        <v>1720584.0776766804</v>
      </c>
      <c r="Q120" s="68">
        <f t="shared" ca="1" si="33"/>
        <v>195846.0591424373</v>
      </c>
      <c r="R120" s="31">
        <f t="shared" ca="1" si="34"/>
        <v>-2.5508433305289745E-3</v>
      </c>
    </row>
    <row r="121" spans="1:18" x14ac:dyDescent="0.2">
      <c r="A121" s="76">
        <v>4780.5</v>
      </c>
      <c r="B121" s="76">
        <v>-1.2144050000642892E-2</v>
      </c>
      <c r="C121" s="76">
        <v>0.1</v>
      </c>
      <c r="D121" s="77">
        <f t="shared" si="20"/>
        <v>0.47804999999999997</v>
      </c>
      <c r="E121" s="77">
        <f t="shared" si="21"/>
        <v>-1.2144050000642892E-2</v>
      </c>
      <c r="F121" s="68">
        <f t="shared" si="22"/>
        <v>4.7805E-2</v>
      </c>
      <c r="G121" s="68">
        <f t="shared" si="23"/>
        <v>-1.2144050000642893E-3</v>
      </c>
      <c r="H121" s="68">
        <f t="shared" si="24"/>
        <v>2.2853180250000001E-2</v>
      </c>
      <c r="I121" s="68">
        <f t="shared" si="25"/>
        <v>1.0924962818512499E-2</v>
      </c>
      <c r="J121" s="68">
        <f t="shared" si="26"/>
        <v>5.2226784753898999E-3</v>
      </c>
      <c r="K121" s="68">
        <f t="shared" si="27"/>
        <v>-5.8054631028073343E-4</v>
      </c>
      <c r="L121" s="68">
        <f t="shared" si="28"/>
        <v>-2.7753016362970463E-4</v>
      </c>
      <c r="M121" s="68">
        <f t="shared" ca="1" si="29"/>
        <v>-1.2669432298648199E-2</v>
      </c>
      <c r="N121" s="68">
        <f t="shared" ca="1" si="30"/>
        <v>2.7602655905733778E-8</v>
      </c>
      <c r="O121" s="96">
        <f t="shared" ca="1" si="31"/>
        <v>9467.1186582424616</v>
      </c>
      <c r="P121" s="68">
        <f t="shared" ca="1" si="32"/>
        <v>48882.567911042723</v>
      </c>
      <c r="Q121" s="68">
        <f t="shared" ca="1" si="33"/>
        <v>5621.2006219894247</v>
      </c>
      <c r="R121" s="31">
        <f t="shared" ca="1" si="34"/>
        <v>5.2538229800530752E-4</v>
      </c>
    </row>
    <row r="122" spans="1:18" x14ac:dyDescent="0.2">
      <c r="A122" s="76">
        <v>4849.5</v>
      </c>
      <c r="B122" s="76">
        <v>-1.4178949997585732E-2</v>
      </c>
      <c r="C122" s="76">
        <v>1</v>
      </c>
      <c r="D122" s="77">
        <f t="shared" si="20"/>
        <v>0.48494999999999999</v>
      </c>
      <c r="E122" s="77">
        <f t="shared" si="21"/>
        <v>-1.4178949997585732E-2</v>
      </c>
      <c r="F122" s="68">
        <f t="shared" si="22"/>
        <v>0.48494999999999999</v>
      </c>
      <c r="G122" s="68">
        <f t="shared" si="23"/>
        <v>-1.4178949997585732E-2</v>
      </c>
      <c r="H122" s="68">
        <f t="shared" si="24"/>
        <v>0.2351765025</v>
      </c>
      <c r="I122" s="68">
        <f t="shared" si="25"/>
        <v>0.11404884488737499</v>
      </c>
      <c r="J122" s="68">
        <f t="shared" si="26"/>
        <v>5.5307987328132503E-2</v>
      </c>
      <c r="K122" s="68">
        <f t="shared" si="27"/>
        <v>-6.8760818013292009E-3</v>
      </c>
      <c r="L122" s="68">
        <f t="shared" si="28"/>
        <v>-3.3345558695545958E-3</v>
      </c>
      <c r="M122" s="68">
        <f t="shared" ca="1" si="29"/>
        <v>-1.3033190964562343E-2</v>
      </c>
      <c r="N122" s="68">
        <f t="shared" ca="1" si="30"/>
        <v>1.3127637617546921E-6</v>
      </c>
      <c r="O122" s="96">
        <f t="shared" ca="1" si="31"/>
        <v>925625.04343178426</v>
      </c>
      <c r="P122" s="68">
        <f t="shared" ca="1" si="32"/>
        <v>5124188.4335695468</v>
      </c>
      <c r="Q122" s="68">
        <f t="shared" ca="1" si="33"/>
        <v>601691.69445523573</v>
      </c>
      <c r="R122" s="31">
        <f t="shared" ca="1" si="34"/>
        <v>-1.1457590330233892E-3</v>
      </c>
    </row>
    <row r="123" spans="1:18" x14ac:dyDescent="0.2">
      <c r="A123" s="76">
        <v>5139.5</v>
      </c>
      <c r="B123" s="76">
        <v>-1.7187949990329798E-2</v>
      </c>
      <c r="C123" s="76">
        <v>1</v>
      </c>
      <c r="D123" s="77">
        <f t="shared" si="20"/>
        <v>0.51395000000000002</v>
      </c>
      <c r="E123" s="77">
        <f t="shared" si="21"/>
        <v>-1.7187949990329798E-2</v>
      </c>
      <c r="F123" s="68">
        <f t="shared" si="22"/>
        <v>0.51395000000000002</v>
      </c>
      <c r="G123" s="68">
        <f t="shared" si="23"/>
        <v>-1.7187949990329798E-2</v>
      </c>
      <c r="H123" s="68">
        <f t="shared" si="24"/>
        <v>0.26414460249999999</v>
      </c>
      <c r="I123" s="68">
        <f t="shared" si="25"/>
        <v>0.13575711845487501</v>
      </c>
      <c r="J123" s="68">
        <f t="shared" si="26"/>
        <v>6.9772371029883012E-2</v>
      </c>
      <c r="K123" s="68">
        <f t="shared" si="27"/>
        <v>-8.8337468975299999E-3</v>
      </c>
      <c r="L123" s="68">
        <f t="shared" si="28"/>
        <v>-4.5401042179855433E-3</v>
      </c>
      <c r="M123" s="68">
        <f t="shared" ca="1" si="29"/>
        <v>-1.4620733131440451E-2</v>
      </c>
      <c r="N123" s="68">
        <f t="shared" ca="1" si="30"/>
        <v>6.5906024005656879E-6</v>
      </c>
      <c r="O123" s="96">
        <f t="shared" ca="1" si="31"/>
        <v>838227.98372298549</v>
      </c>
      <c r="P123" s="68">
        <f t="shared" ca="1" si="32"/>
        <v>6188941.2255212907</v>
      </c>
      <c r="Q123" s="68">
        <f t="shared" ca="1" si="33"/>
        <v>785349.13261927746</v>
      </c>
      <c r="R123" s="31">
        <f t="shared" ca="1" si="34"/>
        <v>-2.5672168588893474E-3</v>
      </c>
    </row>
    <row r="124" spans="1:18" x14ac:dyDescent="0.2">
      <c r="A124" s="76">
        <v>5209.5</v>
      </c>
      <c r="B124" s="76">
        <v>-1.573495000047842E-2</v>
      </c>
      <c r="C124" s="76">
        <v>1</v>
      </c>
      <c r="D124" s="77">
        <f t="shared" si="20"/>
        <v>0.52095000000000002</v>
      </c>
      <c r="E124" s="77">
        <f t="shared" si="21"/>
        <v>-1.573495000047842E-2</v>
      </c>
      <c r="F124" s="68">
        <f t="shared" si="22"/>
        <v>0.52095000000000002</v>
      </c>
      <c r="G124" s="68">
        <f t="shared" si="23"/>
        <v>-1.573495000047842E-2</v>
      </c>
      <c r="H124" s="68">
        <f t="shared" si="24"/>
        <v>0.27138890250000003</v>
      </c>
      <c r="I124" s="68">
        <f t="shared" si="25"/>
        <v>0.14138004875737503</v>
      </c>
      <c r="J124" s="68">
        <f t="shared" si="26"/>
        <v>7.3651936400154522E-2</v>
      </c>
      <c r="K124" s="68">
        <f t="shared" si="27"/>
        <v>-8.1971222027492335E-3</v>
      </c>
      <c r="L124" s="68">
        <f t="shared" si="28"/>
        <v>-4.2702908115222135E-3</v>
      </c>
      <c r="M124" s="68">
        <f t="shared" ca="1" si="29"/>
        <v>-1.5018141736381538E-2</v>
      </c>
      <c r="N124" s="68">
        <f t="shared" ca="1" si="30"/>
        <v>5.1381408747758621E-7</v>
      </c>
      <c r="O124" s="96">
        <f t="shared" ca="1" si="31"/>
        <v>817454.4471869797</v>
      </c>
      <c r="P124" s="68">
        <f t="shared" ca="1" si="32"/>
        <v>6464057.0094221197</v>
      </c>
      <c r="Q124" s="68">
        <f t="shared" ca="1" si="33"/>
        <v>833995.24423117831</v>
      </c>
      <c r="R124" s="31">
        <f t="shared" ca="1" si="34"/>
        <v>-7.1680826409688259E-4</v>
      </c>
    </row>
    <row r="125" spans="1:18" x14ac:dyDescent="0.2">
      <c r="A125" s="76">
        <v>5742</v>
      </c>
      <c r="B125" s="76">
        <v>-1.8078199995215982E-2</v>
      </c>
      <c r="C125" s="76">
        <v>1</v>
      </c>
      <c r="D125" s="77">
        <f t="shared" si="20"/>
        <v>0.57420000000000004</v>
      </c>
      <c r="E125" s="77">
        <f t="shared" si="21"/>
        <v>-1.8078199995215982E-2</v>
      </c>
      <c r="F125" s="68">
        <f t="shared" si="22"/>
        <v>0.57420000000000004</v>
      </c>
      <c r="G125" s="68">
        <f t="shared" si="23"/>
        <v>-1.8078199995215982E-2</v>
      </c>
      <c r="H125" s="68">
        <f t="shared" si="24"/>
        <v>0.32970564000000008</v>
      </c>
      <c r="I125" s="68">
        <f t="shared" si="25"/>
        <v>0.18931697848800005</v>
      </c>
      <c r="J125" s="68">
        <f t="shared" si="26"/>
        <v>0.10870580904780965</v>
      </c>
      <c r="K125" s="68">
        <f t="shared" si="27"/>
        <v>-1.0380502437253018E-2</v>
      </c>
      <c r="L125" s="68">
        <f t="shared" si="28"/>
        <v>-5.9604844994706838E-3</v>
      </c>
      <c r="M125" s="68">
        <f t="shared" ca="1" si="29"/>
        <v>-1.8222183304108179E-2</v>
      </c>
      <c r="N125" s="68">
        <f t="shared" ca="1" si="30"/>
        <v>2.0731193239545772E-8</v>
      </c>
      <c r="O125" s="96">
        <f t="shared" ca="1" si="31"/>
        <v>664204.07836908486</v>
      </c>
      <c r="P125" s="68">
        <f t="shared" ca="1" si="32"/>
        <v>8798146.8043695576</v>
      </c>
      <c r="Q125" s="68">
        <f t="shared" ca="1" si="33"/>
        <v>1262153.9425348851</v>
      </c>
      <c r="R125" s="31">
        <f t="shared" ca="1" si="34"/>
        <v>1.4398330889219685E-4</v>
      </c>
    </row>
    <row r="126" spans="1:18" x14ac:dyDescent="0.2">
      <c r="A126" s="76">
        <v>5807.5</v>
      </c>
      <c r="B126" s="76">
        <v>-2.3220749993924983E-2</v>
      </c>
      <c r="C126" s="76">
        <v>1</v>
      </c>
      <c r="D126" s="77">
        <f t="shared" si="20"/>
        <v>0.58074999999999999</v>
      </c>
      <c r="E126" s="77">
        <f t="shared" si="21"/>
        <v>-2.3220749993924983E-2</v>
      </c>
      <c r="F126" s="68">
        <f t="shared" si="22"/>
        <v>0.58074999999999999</v>
      </c>
      <c r="G126" s="68">
        <f t="shared" si="23"/>
        <v>-2.3220749993924983E-2</v>
      </c>
      <c r="H126" s="68">
        <f t="shared" si="24"/>
        <v>0.33727056249999998</v>
      </c>
      <c r="I126" s="68">
        <f t="shared" si="25"/>
        <v>0.19586987917187498</v>
      </c>
      <c r="J126" s="68">
        <f t="shared" si="26"/>
        <v>0.1137514323290664</v>
      </c>
      <c r="K126" s="68">
        <f t="shared" si="27"/>
        <v>-1.3485450558971934E-2</v>
      </c>
      <c r="L126" s="68">
        <f t="shared" si="28"/>
        <v>-7.8316754121229501E-3</v>
      </c>
      <c r="M126" s="68">
        <f t="shared" ca="1" si="29"/>
        <v>-1.8638380513875518E-2</v>
      </c>
      <c r="N126" s="68">
        <f t="shared" ca="1" si="30"/>
        <v>2.0998110051688802E-5</v>
      </c>
      <c r="O126" s="96">
        <f t="shared" ca="1" si="31"/>
        <v>645999.58590041986</v>
      </c>
      <c r="P126" s="68">
        <f t="shared" ca="1" si="32"/>
        <v>9115697.6003972497</v>
      </c>
      <c r="Q126" s="68">
        <f t="shared" ca="1" si="33"/>
        <v>1322207.0304101645</v>
      </c>
      <c r="R126" s="31">
        <f t="shared" ca="1" si="34"/>
        <v>-4.5823694800494648E-3</v>
      </c>
    </row>
    <row r="127" spans="1:18" x14ac:dyDescent="0.2">
      <c r="A127" s="76">
        <v>5807.5</v>
      </c>
      <c r="B127" s="76">
        <v>-2.1420749995741062E-2</v>
      </c>
      <c r="C127" s="76">
        <v>1</v>
      </c>
      <c r="D127" s="77">
        <f t="shared" si="20"/>
        <v>0.58074999999999999</v>
      </c>
      <c r="E127" s="77">
        <f t="shared" si="21"/>
        <v>-2.1420749995741062E-2</v>
      </c>
      <c r="F127" s="68">
        <f t="shared" si="22"/>
        <v>0.58074999999999999</v>
      </c>
      <c r="G127" s="68">
        <f t="shared" si="23"/>
        <v>-2.1420749995741062E-2</v>
      </c>
      <c r="H127" s="68">
        <f t="shared" si="24"/>
        <v>0.33727056249999998</v>
      </c>
      <c r="I127" s="68">
        <f t="shared" si="25"/>
        <v>0.19586987917187498</v>
      </c>
      <c r="J127" s="68">
        <f t="shared" si="26"/>
        <v>0.1137514323290664</v>
      </c>
      <c r="K127" s="68">
        <f t="shared" si="27"/>
        <v>-1.2440100560026621E-2</v>
      </c>
      <c r="L127" s="68">
        <f t="shared" si="28"/>
        <v>-7.2245884002354599E-3</v>
      </c>
      <c r="M127" s="68">
        <f t="shared" ca="1" si="29"/>
        <v>-1.8638380513875518E-2</v>
      </c>
      <c r="N127" s="68">
        <f t="shared" ca="1" si="30"/>
        <v>7.7415799336167345E-6</v>
      </c>
      <c r="O127" s="96">
        <f t="shared" ca="1" si="31"/>
        <v>645999.58590041986</v>
      </c>
      <c r="P127" s="68">
        <f t="shared" ca="1" si="32"/>
        <v>9115697.6003972497</v>
      </c>
      <c r="Q127" s="68">
        <f t="shared" ca="1" si="33"/>
        <v>1322207.0304101645</v>
      </c>
      <c r="R127" s="31">
        <f t="shared" ca="1" si="34"/>
        <v>-2.7823694818655438E-3</v>
      </c>
    </row>
    <row r="128" spans="1:18" x14ac:dyDescent="0.2">
      <c r="A128" s="76">
        <v>5807.5</v>
      </c>
      <c r="B128" s="76">
        <v>-2.1420749995741062E-2</v>
      </c>
      <c r="C128" s="76">
        <v>1</v>
      </c>
      <c r="D128" s="77">
        <f t="shared" si="20"/>
        <v>0.58074999999999999</v>
      </c>
      <c r="E128" s="77">
        <f t="shared" si="21"/>
        <v>-2.1420749995741062E-2</v>
      </c>
      <c r="F128" s="68">
        <f t="shared" si="22"/>
        <v>0.58074999999999999</v>
      </c>
      <c r="G128" s="68">
        <f t="shared" si="23"/>
        <v>-2.1420749995741062E-2</v>
      </c>
      <c r="H128" s="68">
        <f t="shared" si="24"/>
        <v>0.33727056249999998</v>
      </c>
      <c r="I128" s="68">
        <f t="shared" si="25"/>
        <v>0.19586987917187498</v>
      </c>
      <c r="J128" s="68">
        <f t="shared" si="26"/>
        <v>0.1137514323290664</v>
      </c>
      <c r="K128" s="68">
        <f t="shared" si="27"/>
        <v>-1.2440100560026621E-2</v>
      </c>
      <c r="L128" s="68">
        <f t="shared" si="28"/>
        <v>-7.2245884002354599E-3</v>
      </c>
      <c r="M128" s="68">
        <f t="shared" ca="1" si="29"/>
        <v>-1.8638380513875518E-2</v>
      </c>
      <c r="N128" s="68">
        <f t="shared" ca="1" si="30"/>
        <v>7.7415799336167345E-6</v>
      </c>
      <c r="O128" s="96">
        <f t="shared" ca="1" si="31"/>
        <v>645999.58590041986</v>
      </c>
      <c r="P128" s="68">
        <f t="shared" ca="1" si="32"/>
        <v>9115697.6003972497</v>
      </c>
      <c r="Q128" s="68">
        <f t="shared" ca="1" si="33"/>
        <v>1322207.0304101645</v>
      </c>
      <c r="R128" s="31">
        <f t="shared" ca="1" si="34"/>
        <v>-2.7823694818655438E-3</v>
      </c>
    </row>
    <row r="129" spans="1:18" x14ac:dyDescent="0.2">
      <c r="A129" s="76">
        <v>5895</v>
      </c>
      <c r="B129" s="76">
        <v>-1.9729499996174127E-2</v>
      </c>
      <c r="C129" s="76">
        <v>1</v>
      </c>
      <c r="D129" s="77">
        <f t="shared" si="20"/>
        <v>0.58950000000000002</v>
      </c>
      <c r="E129" s="77">
        <f t="shared" si="21"/>
        <v>-1.9729499996174127E-2</v>
      </c>
      <c r="F129" s="68">
        <f t="shared" si="22"/>
        <v>0.58950000000000002</v>
      </c>
      <c r="G129" s="68">
        <f t="shared" si="23"/>
        <v>-1.9729499996174127E-2</v>
      </c>
      <c r="H129" s="68">
        <f t="shared" si="24"/>
        <v>0.34751025000000002</v>
      </c>
      <c r="I129" s="68">
        <f t="shared" si="25"/>
        <v>0.20485729237500003</v>
      </c>
      <c r="J129" s="68">
        <f t="shared" si="26"/>
        <v>0.12076337385506253</v>
      </c>
      <c r="K129" s="68">
        <f t="shared" si="27"/>
        <v>-1.1630540247744648E-2</v>
      </c>
      <c r="L129" s="68">
        <f t="shared" si="28"/>
        <v>-6.8562034760454704E-3</v>
      </c>
      <c r="M129" s="68">
        <f t="shared" ca="1" si="29"/>
        <v>-1.92019175627672E-2</v>
      </c>
      <c r="N129" s="68">
        <f t="shared" ca="1" si="30"/>
        <v>2.7834322403957463E-7</v>
      </c>
      <c r="O129" s="96">
        <f t="shared" ca="1" si="31"/>
        <v>621923.80436568335</v>
      </c>
      <c r="P129" s="68">
        <f t="shared" ca="1" si="32"/>
        <v>9550665.6904498674</v>
      </c>
      <c r="Q129" s="68">
        <f t="shared" ca="1" si="33"/>
        <v>1405060.2196001983</v>
      </c>
      <c r="R129" s="31">
        <f t="shared" ca="1" si="34"/>
        <v>-5.2758243340692706E-4</v>
      </c>
    </row>
    <row r="130" spans="1:18" x14ac:dyDescent="0.2">
      <c r="A130" s="76">
        <v>6225.5</v>
      </c>
      <c r="B130" s="76">
        <v>-2.3838549997890368E-2</v>
      </c>
      <c r="C130" s="76">
        <v>1</v>
      </c>
      <c r="D130" s="77">
        <f t="shared" si="20"/>
        <v>0.62255000000000005</v>
      </c>
      <c r="E130" s="77">
        <f t="shared" si="21"/>
        <v>-2.3838549997890368E-2</v>
      </c>
      <c r="F130" s="68">
        <f t="shared" si="22"/>
        <v>0.62255000000000005</v>
      </c>
      <c r="G130" s="68">
        <f t="shared" si="23"/>
        <v>-2.3838549997890368E-2</v>
      </c>
      <c r="H130" s="68">
        <f t="shared" si="24"/>
        <v>0.38756850250000008</v>
      </c>
      <c r="I130" s="68">
        <f t="shared" si="25"/>
        <v>0.24128077123137506</v>
      </c>
      <c r="J130" s="68">
        <f t="shared" si="26"/>
        <v>0.15020934413009257</v>
      </c>
      <c r="K130" s="68">
        <f t="shared" si="27"/>
        <v>-1.4840689301186649E-2</v>
      </c>
      <c r="L130" s="68">
        <f t="shared" si="28"/>
        <v>-9.2390711244537491E-3</v>
      </c>
      <c r="M130" s="68">
        <f t="shared" ca="1" si="29"/>
        <v>-2.1408371453382057E-2</v>
      </c>
      <c r="N130" s="68">
        <f t="shared" ca="1" si="30"/>
        <v>5.9057677581885356E-6</v>
      </c>
      <c r="O130" s="96">
        <f t="shared" ca="1" si="31"/>
        <v>533662.2347335557</v>
      </c>
      <c r="P130" s="68">
        <f t="shared" ca="1" si="32"/>
        <v>11307232.755074877</v>
      </c>
      <c r="Q130" s="68">
        <f t="shared" ca="1" si="33"/>
        <v>1745919.2748877332</v>
      </c>
      <c r="R130" s="31">
        <f t="shared" ca="1" si="34"/>
        <v>-2.4301785445083116E-3</v>
      </c>
    </row>
    <row r="131" spans="1:18" x14ac:dyDescent="0.2">
      <c r="A131" s="76">
        <v>6678</v>
      </c>
      <c r="B131" s="76">
        <v>-3.0103799996140879E-2</v>
      </c>
      <c r="C131" s="76">
        <v>0.6</v>
      </c>
      <c r="D131" s="77">
        <f t="shared" si="20"/>
        <v>0.66779999999999995</v>
      </c>
      <c r="E131" s="77">
        <f t="shared" si="21"/>
        <v>-3.0103799996140879E-2</v>
      </c>
      <c r="F131" s="68">
        <f t="shared" si="22"/>
        <v>0.40067999999999998</v>
      </c>
      <c r="G131" s="68">
        <f t="shared" si="23"/>
        <v>-1.8062279997684526E-2</v>
      </c>
      <c r="H131" s="68">
        <f t="shared" si="24"/>
        <v>0.26757410399999998</v>
      </c>
      <c r="I131" s="68">
        <f t="shared" si="25"/>
        <v>0.17868598665119997</v>
      </c>
      <c r="J131" s="68">
        <f t="shared" si="26"/>
        <v>0.11932650188567133</v>
      </c>
      <c r="K131" s="68">
        <f t="shared" si="27"/>
        <v>-1.2061990582453726E-2</v>
      </c>
      <c r="L131" s="68">
        <f t="shared" si="28"/>
        <v>-8.0549973109625972E-3</v>
      </c>
      <c r="M131" s="68">
        <f t="shared" ca="1" si="29"/>
        <v>-2.4629083383381625E-2</v>
      </c>
      <c r="N131" s="68">
        <f t="shared" ca="1" si="30"/>
        <v>1.7983513194013297E-5</v>
      </c>
      <c r="O131" s="96">
        <f t="shared" ca="1" si="31"/>
        <v>151368.08907676474</v>
      </c>
      <c r="P131" s="68">
        <f t="shared" ca="1" si="32"/>
        <v>5045700.8267358709</v>
      </c>
      <c r="Q131" s="68">
        <f t="shared" ca="1" si="33"/>
        <v>823616.07124470465</v>
      </c>
      <c r="R131" s="31">
        <f t="shared" ca="1" si="34"/>
        <v>-5.4747166127592541E-3</v>
      </c>
    </row>
    <row r="132" spans="1:18" x14ac:dyDescent="0.2">
      <c r="A132" s="76">
        <v>6682</v>
      </c>
      <c r="B132" s="76">
        <v>-2.3952199990162626E-2</v>
      </c>
      <c r="C132" s="76">
        <v>0.2</v>
      </c>
      <c r="D132" s="77">
        <f t="shared" si="20"/>
        <v>0.66820000000000002</v>
      </c>
      <c r="E132" s="77">
        <f t="shared" si="21"/>
        <v>-2.3952199990162626E-2</v>
      </c>
      <c r="F132" s="68">
        <f t="shared" si="22"/>
        <v>0.13364000000000001</v>
      </c>
      <c r="G132" s="68">
        <f t="shared" si="23"/>
        <v>-4.7904399980325252E-3</v>
      </c>
      <c r="H132" s="68">
        <f t="shared" si="24"/>
        <v>8.9298248000000011E-2</v>
      </c>
      <c r="I132" s="68">
        <f t="shared" si="25"/>
        <v>5.9669089313600009E-2</v>
      </c>
      <c r="J132" s="68">
        <f t="shared" si="26"/>
        <v>3.9870885479347529E-2</v>
      </c>
      <c r="K132" s="68">
        <f t="shared" si="27"/>
        <v>-3.2009720066853336E-3</v>
      </c>
      <c r="L132" s="68">
        <f t="shared" si="28"/>
        <v>-2.13888949486714E-3</v>
      </c>
      <c r="M132" s="68">
        <f t="shared" ca="1" si="29"/>
        <v>-2.4658583337181003E-2</v>
      </c>
      <c r="N132" s="68">
        <f t="shared" ca="1" si="30"/>
        <v>9.9795486588977032E-8</v>
      </c>
      <c r="O132" s="96">
        <f t="shared" ca="1" si="31"/>
        <v>16780.376729851934</v>
      </c>
      <c r="P132" s="68">
        <f t="shared" ca="1" si="32"/>
        <v>561656.0557889035</v>
      </c>
      <c r="Q132" s="68">
        <f t="shared" ca="1" si="33"/>
        <v>91720.703768286068</v>
      </c>
      <c r="R132" s="31">
        <f t="shared" ca="1" si="34"/>
        <v>7.0638334701837724E-4</v>
      </c>
    </row>
    <row r="133" spans="1:18" x14ac:dyDescent="0.2">
      <c r="A133" s="76">
        <v>7008.5</v>
      </c>
      <c r="B133" s="76">
        <v>-2.8702849995170254E-2</v>
      </c>
      <c r="C133" s="76">
        <v>0.2</v>
      </c>
      <c r="D133" s="77">
        <f t="shared" si="20"/>
        <v>0.70084999999999997</v>
      </c>
      <c r="E133" s="77">
        <f t="shared" si="21"/>
        <v>-2.8702849995170254E-2</v>
      </c>
      <c r="F133" s="68">
        <f t="shared" si="22"/>
        <v>0.14016999999999999</v>
      </c>
      <c r="G133" s="68">
        <f t="shared" si="23"/>
        <v>-5.7405699990340509E-3</v>
      </c>
      <c r="H133" s="68">
        <f t="shared" si="24"/>
        <v>9.8238144499999985E-2</v>
      </c>
      <c r="I133" s="68">
        <f t="shared" si="25"/>
        <v>6.8850203572824981E-2</v>
      </c>
      <c r="J133" s="68">
        <f t="shared" si="26"/>
        <v>4.8253665174014387E-2</v>
      </c>
      <c r="K133" s="68">
        <f t="shared" si="27"/>
        <v>-4.0232784838230146E-3</v>
      </c>
      <c r="L133" s="68">
        <f t="shared" si="28"/>
        <v>-2.8197147253873596E-3</v>
      </c>
      <c r="M133" s="68">
        <f t="shared" ca="1" si="29"/>
        <v>-2.7127360068965049E-2</v>
      </c>
      <c r="N133" s="68">
        <f t="shared" ca="1" si="30"/>
        <v>4.9643370151481687E-7</v>
      </c>
      <c r="O133" s="96">
        <f t="shared" ca="1" si="31"/>
        <v>13765.026431164888</v>
      </c>
      <c r="P133" s="68">
        <f t="shared" ca="1" si="32"/>
        <v>649100.59847403236</v>
      </c>
      <c r="Q133" s="68">
        <f t="shared" ca="1" si="33"/>
        <v>109681.21623994788</v>
      </c>
      <c r="R133" s="31">
        <f t="shared" ca="1" si="34"/>
        <v>-1.5754899262052056E-3</v>
      </c>
    </row>
    <row r="134" spans="1:18" x14ac:dyDescent="0.2">
      <c r="A134" s="76">
        <v>7711.5</v>
      </c>
      <c r="B134" s="76">
        <v>-3.5309150000102818E-2</v>
      </c>
      <c r="C134" s="76">
        <v>0.2</v>
      </c>
      <c r="D134" s="77">
        <f t="shared" si="20"/>
        <v>0.77115</v>
      </c>
      <c r="E134" s="77">
        <f t="shared" si="21"/>
        <v>-3.5309150000102818E-2</v>
      </c>
      <c r="F134" s="68">
        <f t="shared" si="22"/>
        <v>0.15423000000000001</v>
      </c>
      <c r="G134" s="68">
        <f t="shared" si="23"/>
        <v>-7.0618300000205641E-3</v>
      </c>
      <c r="H134" s="68">
        <f t="shared" si="24"/>
        <v>0.1189344645</v>
      </c>
      <c r="I134" s="68">
        <f t="shared" si="25"/>
        <v>9.1716312299174999E-2</v>
      </c>
      <c r="J134" s="68">
        <f t="shared" si="26"/>
        <v>7.0727034229508795E-2</v>
      </c>
      <c r="K134" s="68">
        <f t="shared" si="27"/>
        <v>-5.4457302045158584E-3</v>
      </c>
      <c r="L134" s="68">
        <f t="shared" si="28"/>
        <v>-4.1994748472124043E-3</v>
      </c>
      <c r="M134" s="68">
        <f t="shared" ca="1" si="29"/>
        <v>-3.2851053231345725E-2</v>
      </c>
      <c r="N134" s="68">
        <f t="shared" ca="1" si="30"/>
        <v>1.2084479449148121E-6</v>
      </c>
      <c r="O134" s="96">
        <f t="shared" ca="1" si="31"/>
        <v>8097.5465688697859</v>
      </c>
      <c r="P134" s="68">
        <f t="shared" ca="1" si="32"/>
        <v>865265.45776058012</v>
      </c>
      <c r="Q134" s="68">
        <f t="shared" ca="1" si="33"/>
        <v>155422.09582720342</v>
      </c>
      <c r="R134" s="31">
        <f t="shared" ca="1" si="34"/>
        <v>-2.4580967687570926E-3</v>
      </c>
    </row>
    <row r="135" spans="1:18" x14ac:dyDescent="0.2">
      <c r="A135" s="76"/>
      <c r="B135" s="76"/>
      <c r="C135" s="76"/>
      <c r="D135" s="77">
        <f t="shared" si="20"/>
        <v>0</v>
      </c>
      <c r="E135" s="77">
        <f t="shared" si="21"/>
        <v>0</v>
      </c>
      <c r="F135" s="68">
        <f t="shared" si="22"/>
        <v>0</v>
      </c>
      <c r="G135" s="68">
        <f t="shared" si="23"/>
        <v>0</v>
      </c>
      <c r="H135" s="68">
        <f t="shared" si="24"/>
        <v>0</v>
      </c>
      <c r="I135" s="68">
        <f t="shared" si="25"/>
        <v>0</v>
      </c>
      <c r="J135" s="68">
        <f t="shared" si="26"/>
        <v>0</v>
      </c>
      <c r="K135" s="68">
        <f t="shared" si="27"/>
        <v>0</v>
      </c>
      <c r="L135" s="68">
        <f t="shared" si="28"/>
        <v>0</v>
      </c>
      <c r="M135" s="68">
        <f t="shared" ca="1" si="29"/>
        <v>-5.3880857394745173E-4</v>
      </c>
      <c r="N135" s="68">
        <f t="shared" ca="1" si="30"/>
        <v>0</v>
      </c>
      <c r="O135" s="96">
        <f t="shared" ca="1" si="31"/>
        <v>0</v>
      </c>
      <c r="P135" s="68">
        <f t="shared" ca="1" si="32"/>
        <v>0</v>
      </c>
      <c r="Q135" s="68">
        <f t="shared" ca="1" si="33"/>
        <v>0</v>
      </c>
      <c r="R135" s="31">
        <f t="shared" ca="1" si="34"/>
        <v>5.3880857394745173E-4</v>
      </c>
    </row>
    <row r="136" spans="1:18" x14ac:dyDescent="0.2">
      <c r="A136" s="76"/>
      <c r="B136" s="76"/>
      <c r="C136" s="76"/>
      <c r="D136" s="77">
        <f t="shared" si="20"/>
        <v>0</v>
      </c>
      <c r="E136" s="77">
        <f t="shared" si="21"/>
        <v>0</v>
      </c>
      <c r="F136" s="68">
        <f t="shared" si="22"/>
        <v>0</v>
      </c>
      <c r="G136" s="68">
        <f t="shared" si="23"/>
        <v>0</v>
      </c>
      <c r="H136" s="68">
        <f t="shared" si="24"/>
        <v>0</v>
      </c>
      <c r="I136" s="68">
        <f t="shared" si="25"/>
        <v>0</v>
      </c>
      <c r="J136" s="68">
        <f t="shared" si="26"/>
        <v>0</v>
      </c>
      <c r="K136" s="68">
        <f t="shared" si="27"/>
        <v>0</v>
      </c>
      <c r="L136" s="68">
        <f t="shared" si="28"/>
        <v>0</v>
      </c>
      <c r="M136" s="68">
        <f t="shared" ca="1" si="29"/>
        <v>-5.3880857394745173E-4</v>
      </c>
      <c r="N136" s="68">
        <f t="shared" ca="1" si="30"/>
        <v>0</v>
      </c>
      <c r="O136" s="96">
        <f t="shared" ca="1" si="31"/>
        <v>0</v>
      </c>
      <c r="P136" s="68">
        <f t="shared" ca="1" si="32"/>
        <v>0</v>
      </c>
      <c r="Q136" s="68">
        <f t="shared" ca="1" si="33"/>
        <v>0</v>
      </c>
      <c r="R136" s="31">
        <f t="shared" ca="1" si="34"/>
        <v>5.3880857394745173E-4</v>
      </c>
    </row>
    <row r="137" spans="1:18" x14ac:dyDescent="0.2">
      <c r="A137" s="76"/>
      <c r="B137" s="76"/>
      <c r="C137" s="76"/>
      <c r="D137" s="77">
        <f t="shared" si="20"/>
        <v>0</v>
      </c>
      <c r="E137" s="77">
        <f t="shared" si="21"/>
        <v>0</v>
      </c>
      <c r="F137" s="68">
        <f t="shared" si="22"/>
        <v>0</v>
      </c>
      <c r="G137" s="68">
        <f t="shared" si="23"/>
        <v>0</v>
      </c>
      <c r="H137" s="68">
        <f t="shared" si="24"/>
        <v>0</v>
      </c>
      <c r="I137" s="68">
        <f t="shared" si="25"/>
        <v>0</v>
      </c>
      <c r="J137" s="68">
        <f t="shared" si="26"/>
        <v>0</v>
      </c>
      <c r="K137" s="68">
        <f t="shared" si="27"/>
        <v>0</v>
      </c>
      <c r="L137" s="68">
        <f t="shared" si="28"/>
        <v>0</v>
      </c>
      <c r="M137" s="68">
        <f t="shared" ca="1" si="29"/>
        <v>-5.3880857394745173E-4</v>
      </c>
      <c r="N137" s="68">
        <f t="shared" ca="1" si="30"/>
        <v>0</v>
      </c>
      <c r="O137" s="96">
        <f t="shared" ca="1" si="31"/>
        <v>0</v>
      </c>
      <c r="P137" s="68">
        <f t="shared" ca="1" si="32"/>
        <v>0</v>
      </c>
      <c r="Q137" s="68">
        <f t="shared" ca="1" si="33"/>
        <v>0</v>
      </c>
      <c r="R137" s="31">
        <f t="shared" ca="1" si="34"/>
        <v>5.3880857394745173E-4</v>
      </c>
    </row>
    <row r="138" spans="1:18" x14ac:dyDescent="0.2">
      <c r="A138" s="76"/>
      <c r="B138" s="76"/>
      <c r="C138" s="76"/>
      <c r="D138" s="77">
        <f t="shared" si="20"/>
        <v>0</v>
      </c>
      <c r="E138" s="77">
        <f t="shared" si="21"/>
        <v>0</v>
      </c>
      <c r="F138" s="68">
        <f t="shared" si="22"/>
        <v>0</v>
      </c>
      <c r="G138" s="68">
        <f t="shared" si="23"/>
        <v>0</v>
      </c>
      <c r="H138" s="68">
        <f t="shared" si="24"/>
        <v>0</v>
      </c>
      <c r="I138" s="68">
        <f t="shared" si="25"/>
        <v>0</v>
      </c>
      <c r="J138" s="68">
        <f t="shared" si="26"/>
        <v>0</v>
      </c>
      <c r="K138" s="68">
        <f t="shared" si="27"/>
        <v>0</v>
      </c>
      <c r="L138" s="68">
        <f t="shared" si="28"/>
        <v>0</v>
      </c>
      <c r="M138" s="68">
        <f t="shared" ca="1" si="29"/>
        <v>-5.3880857394745173E-4</v>
      </c>
      <c r="N138" s="68">
        <f t="shared" ca="1" si="30"/>
        <v>0</v>
      </c>
      <c r="O138" s="96">
        <f t="shared" ca="1" si="31"/>
        <v>0</v>
      </c>
      <c r="P138" s="68">
        <f t="shared" ca="1" si="32"/>
        <v>0</v>
      </c>
      <c r="Q138" s="68">
        <f t="shared" ca="1" si="33"/>
        <v>0</v>
      </c>
      <c r="R138" s="31">
        <f t="shared" ca="1" si="34"/>
        <v>5.3880857394745173E-4</v>
      </c>
    </row>
    <row r="139" spans="1:18" x14ac:dyDescent="0.2">
      <c r="A139" s="76"/>
      <c r="B139" s="76"/>
      <c r="C139" s="76"/>
      <c r="D139" s="77">
        <f t="shared" si="20"/>
        <v>0</v>
      </c>
      <c r="E139" s="77">
        <f t="shared" si="21"/>
        <v>0</v>
      </c>
      <c r="F139" s="68">
        <f t="shared" si="22"/>
        <v>0</v>
      </c>
      <c r="G139" s="68">
        <f t="shared" si="23"/>
        <v>0</v>
      </c>
      <c r="H139" s="68">
        <f t="shared" si="24"/>
        <v>0</v>
      </c>
      <c r="I139" s="68">
        <f t="shared" si="25"/>
        <v>0</v>
      </c>
      <c r="J139" s="68">
        <f t="shared" si="26"/>
        <v>0</v>
      </c>
      <c r="K139" s="68">
        <f t="shared" si="27"/>
        <v>0</v>
      </c>
      <c r="L139" s="68">
        <f t="shared" si="28"/>
        <v>0</v>
      </c>
      <c r="M139" s="68">
        <f t="shared" ca="1" si="29"/>
        <v>-5.3880857394745173E-4</v>
      </c>
      <c r="N139" s="68">
        <f t="shared" ca="1" si="30"/>
        <v>0</v>
      </c>
      <c r="O139" s="96">
        <f t="shared" ca="1" si="31"/>
        <v>0</v>
      </c>
      <c r="P139" s="68">
        <f t="shared" ca="1" si="32"/>
        <v>0</v>
      </c>
      <c r="Q139" s="68">
        <f t="shared" ca="1" si="33"/>
        <v>0</v>
      </c>
      <c r="R139" s="31">
        <f t="shared" ca="1" si="34"/>
        <v>5.3880857394745173E-4</v>
      </c>
    </row>
    <row r="140" spans="1:18" x14ac:dyDescent="0.2">
      <c r="A140" s="76"/>
      <c r="B140" s="76"/>
      <c r="C140" s="76"/>
      <c r="D140" s="77">
        <f t="shared" si="20"/>
        <v>0</v>
      </c>
      <c r="E140" s="77">
        <f t="shared" si="21"/>
        <v>0</v>
      </c>
      <c r="F140" s="68">
        <f t="shared" si="22"/>
        <v>0</v>
      </c>
      <c r="G140" s="68">
        <f t="shared" si="23"/>
        <v>0</v>
      </c>
      <c r="H140" s="68">
        <f t="shared" si="24"/>
        <v>0</v>
      </c>
      <c r="I140" s="68">
        <f t="shared" si="25"/>
        <v>0</v>
      </c>
      <c r="J140" s="68">
        <f t="shared" si="26"/>
        <v>0</v>
      </c>
      <c r="K140" s="68">
        <f t="shared" si="27"/>
        <v>0</v>
      </c>
      <c r="L140" s="68">
        <f t="shared" si="28"/>
        <v>0</v>
      </c>
      <c r="M140" s="68">
        <f t="shared" ca="1" si="29"/>
        <v>-5.3880857394745173E-4</v>
      </c>
      <c r="N140" s="68">
        <f t="shared" ca="1" si="30"/>
        <v>0</v>
      </c>
      <c r="O140" s="96">
        <f t="shared" ca="1" si="31"/>
        <v>0</v>
      </c>
      <c r="P140" s="68">
        <f t="shared" ca="1" si="32"/>
        <v>0</v>
      </c>
      <c r="Q140" s="68">
        <f t="shared" ca="1" si="33"/>
        <v>0</v>
      </c>
      <c r="R140" s="31">
        <f t="shared" ca="1" si="34"/>
        <v>5.3880857394745173E-4</v>
      </c>
    </row>
    <row r="141" spans="1:18" x14ac:dyDescent="0.2">
      <c r="A141" s="76"/>
      <c r="B141" s="76"/>
      <c r="C141" s="76"/>
      <c r="D141" s="77">
        <f t="shared" si="20"/>
        <v>0</v>
      </c>
      <c r="E141" s="77">
        <f t="shared" si="21"/>
        <v>0</v>
      </c>
      <c r="F141" s="68">
        <f t="shared" si="22"/>
        <v>0</v>
      </c>
      <c r="G141" s="68">
        <f t="shared" si="23"/>
        <v>0</v>
      </c>
      <c r="H141" s="68">
        <f t="shared" si="24"/>
        <v>0</v>
      </c>
      <c r="I141" s="68">
        <f t="shared" si="25"/>
        <v>0</v>
      </c>
      <c r="J141" s="68">
        <f t="shared" si="26"/>
        <v>0</v>
      </c>
      <c r="K141" s="68">
        <f t="shared" si="27"/>
        <v>0</v>
      </c>
      <c r="L141" s="68">
        <f t="shared" si="28"/>
        <v>0</v>
      </c>
      <c r="M141" s="68">
        <f t="shared" ca="1" si="29"/>
        <v>-5.3880857394745173E-4</v>
      </c>
      <c r="N141" s="68">
        <f t="shared" ca="1" si="30"/>
        <v>0</v>
      </c>
      <c r="O141" s="96">
        <f t="shared" ca="1" si="31"/>
        <v>0</v>
      </c>
      <c r="P141" s="68">
        <f t="shared" ca="1" si="32"/>
        <v>0</v>
      </c>
      <c r="Q141" s="68">
        <f t="shared" ca="1" si="33"/>
        <v>0</v>
      </c>
      <c r="R141" s="31">
        <f t="shared" ca="1" si="34"/>
        <v>5.3880857394745173E-4</v>
      </c>
    </row>
    <row r="142" spans="1:18" x14ac:dyDescent="0.2">
      <c r="A142" s="76"/>
      <c r="B142" s="76"/>
      <c r="C142" s="76"/>
      <c r="D142" s="77">
        <f t="shared" si="20"/>
        <v>0</v>
      </c>
      <c r="E142" s="77">
        <f t="shared" si="21"/>
        <v>0</v>
      </c>
      <c r="F142" s="68">
        <f t="shared" si="22"/>
        <v>0</v>
      </c>
      <c r="G142" s="68">
        <f t="shared" si="23"/>
        <v>0</v>
      </c>
      <c r="H142" s="68">
        <f t="shared" si="24"/>
        <v>0</v>
      </c>
      <c r="I142" s="68">
        <f t="shared" si="25"/>
        <v>0</v>
      </c>
      <c r="J142" s="68">
        <f t="shared" si="26"/>
        <v>0</v>
      </c>
      <c r="K142" s="68">
        <f t="shared" si="27"/>
        <v>0</v>
      </c>
      <c r="L142" s="68">
        <f t="shared" si="28"/>
        <v>0</v>
      </c>
      <c r="M142" s="68">
        <f t="shared" ca="1" si="29"/>
        <v>-5.3880857394745173E-4</v>
      </c>
      <c r="N142" s="68">
        <f t="shared" ca="1" si="30"/>
        <v>0</v>
      </c>
      <c r="O142" s="96">
        <f t="shared" ca="1" si="31"/>
        <v>0</v>
      </c>
      <c r="P142" s="68">
        <f t="shared" ca="1" si="32"/>
        <v>0</v>
      </c>
      <c r="Q142" s="68">
        <f t="shared" ca="1" si="33"/>
        <v>0</v>
      </c>
      <c r="R142" s="31">
        <f t="shared" ca="1" si="34"/>
        <v>5.3880857394745173E-4</v>
      </c>
    </row>
    <row r="143" spans="1:18" x14ac:dyDescent="0.2">
      <c r="A143" s="76"/>
      <c r="B143" s="76"/>
      <c r="C143" s="76"/>
      <c r="D143" s="77">
        <f t="shared" si="20"/>
        <v>0</v>
      </c>
      <c r="E143" s="77">
        <f t="shared" si="21"/>
        <v>0</v>
      </c>
      <c r="F143" s="68">
        <f t="shared" si="22"/>
        <v>0</v>
      </c>
      <c r="G143" s="68">
        <f t="shared" si="23"/>
        <v>0</v>
      </c>
      <c r="H143" s="68">
        <f t="shared" si="24"/>
        <v>0</v>
      </c>
      <c r="I143" s="68">
        <f t="shared" si="25"/>
        <v>0</v>
      </c>
      <c r="J143" s="68">
        <f t="shared" si="26"/>
        <v>0</v>
      </c>
      <c r="K143" s="68">
        <f t="shared" si="27"/>
        <v>0</v>
      </c>
      <c r="L143" s="68">
        <f t="shared" si="28"/>
        <v>0</v>
      </c>
      <c r="M143" s="68">
        <f t="shared" ca="1" si="29"/>
        <v>-5.3880857394745173E-4</v>
      </c>
      <c r="N143" s="68">
        <f t="shared" ca="1" si="30"/>
        <v>0</v>
      </c>
      <c r="O143" s="96">
        <f t="shared" ca="1" si="31"/>
        <v>0</v>
      </c>
      <c r="P143" s="68">
        <f t="shared" ca="1" si="32"/>
        <v>0</v>
      </c>
      <c r="Q143" s="68">
        <f t="shared" ca="1" si="33"/>
        <v>0</v>
      </c>
      <c r="R143" s="31">
        <f t="shared" ca="1" si="34"/>
        <v>5.3880857394745173E-4</v>
      </c>
    </row>
    <row r="144" spans="1:18" x14ac:dyDescent="0.2">
      <c r="A144" s="76"/>
      <c r="B144" s="76"/>
      <c r="C144" s="76"/>
      <c r="D144" s="77">
        <f t="shared" si="20"/>
        <v>0</v>
      </c>
      <c r="E144" s="77">
        <f t="shared" si="21"/>
        <v>0</v>
      </c>
      <c r="F144" s="68">
        <f t="shared" si="22"/>
        <v>0</v>
      </c>
      <c r="G144" s="68">
        <f t="shared" si="23"/>
        <v>0</v>
      </c>
      <c r="H144" s="68">
        <f t="shared" si="24"/>
        <v>0</v>
      </c>
      <c r="I144" s="68">
        <f t="shared" si="25"/>
        <v>0</v>
      </c>
      <c r="J144" s="68">
        <f t="shared" si="26"/>
        <v>0</v>
      </c>
      <c r="K144" s="68">
        <f t="shared" si="27"/>
        <v>0</v>
      </c>
      <c r="L144" s="68">
        <f t="shared" si="28"/>
        <v>0</v>
      </c>
      <c r="M144" s="68">
        <f t="shared" ca="1" si="29"/>
        <v>-5.3880857394745173E-4</v>
      </c>
      <c r="N144" s="68">
        <f t="shared" ca="1" si="30"/>
        <v>0</v>
      </c>
      <c r="O144" s="96">
        <f t="shared" ca="1" si="31"/>
        <v>0</v>
      </c>
      <c r="P144" s="68">
        <f t="shared" ca="1" si="32"/>
        <v>0</v>
      </c>
      <c r="Q144" s="68">
        <f t="shared" ca="1" si="33"/>
        <v>0</v>
      </c>
      <c r="R144" s="31">
        <f t="shared" ca="1" si="34"/>
        <v>5.3880857394745173E-4</v>
      </c>
    </row>
    <row r="145" spans="1:18" x14ac:dyDescent="0.2">
      <c r="A145" s="76"/>
      <c r="B145" s="76"/>
      <c r="C145" s="76"/>
      <c r="D145" s="77">
        <f t="shared" si="20"/>
        <v>0</v>
      </c>
      <c r="E145" s="77">
        <f t="shared" si="21"/>
        <v>0</v>
      </c>
      <c r="F145" s="68">
        <f t="shared" si="22"/>
        <v>0</v>
      </c>
      <c r="G145" s="68">
        <f t="shared" si="23"/>
        <v>0</v>
      </c>
      <c r="H145" s="68">
        <f t="shared" si="24"/>
        <v>0</v>
      </c>
      <c r="I145" s="68">
        <f t="shared" si="25"/>
        <v>0</v>
      </c>
      <c r="J145" s="68">
        <f t="shared" si="26"/>
        <v>0</v>
      </c>
      <c r="K145" s="68">
        <f t="shared" si="27"/>
        <v>0</v>
      </c>
      <c r="L145" s="68">
        <f t="shared" si="28"/>
        <v>0</v>
      </c>
      <c r="M145" s="68">
        <f t="shared" ca="1" si="29"/>
        <v>-5.3880857394745173E-4</v>
      </c>
      <c r="N145" s="68">
        <f t="shared" ca="1" si="30"/>
        <v>0</v>
      </c>
      <c r="O145" s="96">
        <f t="shared" ca="1" si="31"/>
        <v>0</v>
      </c>
      <c r="P145" s="68">
        <f t="shared" ca="1" si="32"/>
        <v>0</v>
      </c>
      <c r="Q145" s="68">
        <f t="shared" ca="1" si="33"/>
        <v>0</v>
      </c>
      <c r="R145" s="31">
        <f t="shared" ca="1" si="34"/>
        <v>5.3880857394745173E-4</v>
      </c>
    </row>
    <row r="146" spans="1:18" x14ac:dyDescent="0.2">
      <c r="A146" s="76"/>
      <c r="B146" s="76"/>
      <c r="C146" s="76"/>
      <c r="D146" s="77">
        <f t="shared" si="20"/>
        <v>0</v>
      </c>
      <c r="E146" s="77">
        <f t="shared" si="21"/>
        <v>0</v>
      </c>
      <c r="F146" s="68">
        <f t="shared" si="22"/>
        <v>0</v>
      </c>
      <c r="G146" s="68">
        <f t="shared" si="23"/>
        <v>0</v>
      </c>
      <c r="H146" s="68">
        <f t="shared" si="24"/>
        <v>0</v>
      </c>
      <c r="I146" s="68">
        <f t="shared" si="25"/>
        <v>0</v>
      </c>
      <c r="J146" s="68">
        <f t="shared" si="26"/>
        <v>0</v>
      </c>
      <c r="K146" s="68">
        <f t="shared" si="27"/>
        <v>0</v>
      </c>
      <c r="L146" s="68">
        <f t="shared" si="28"/>
        <v>0</v>
      </c>
      <c r="M146" s="68">
        <f t="shared" ca="1" si="29"/>
        <v>-5.3880857394745173E-4</v>
      </c>
      <c r="N146" s="68">
        <f t="shared" ca="1" si="30"/>
        <v>0</v>
      </c>
      <c r="O146" s="96">
        <f t="shared" ca="1" si="31"/>
        <v>0</v>
      </c>
      <c r="P146" s="68">
        <f t="shared" ca="1" si="32"/>
        <v>0</v>
      </c>
      <c r="Q146" s="68">
        <f t="shared" ca="1" si="33"/>
        <v>0</v>
      </c>
      <c r="R146" s="31">
        <f t="shared" ca="1" si="34"/>
        <v>5.3880857394745173E-4</v>
      </c>
    </row>
    <row r="147" spans="1:18" x14ac:dyDescent="0.2">
      <c r="A147" s="76"/>
      <c r="B147" s="76"/>
      <c r="C147" s="76"/>
      <c r="D147" s="77">
        <f t="shared" si="20"/>
        <v>0</v>
      </c>
      <c r="E147" s="77">
        <f t="shared" si="21"/>
        <v>0</v>
      </c>
      <c r="F147" s="68">
        <f t="shared" si="22"/>
        <v>0</v>
      </c>
      <c r="G147" s="68">
        <f t="shared" si="23"/>
        <v>0</v>
      </c>
      <c r="H147" s="68">
        <f t="shared" si="24"/>
        <v>0</v>
      </c>
      <c r="I147" s="68">
        <f t="shared" si="25"/>
        <v>0</v>
      </c>
      <c r="J147" s="68">
        <f t="shared" si="26"/>
        <v>0</v>
      </c>
      <c r="K147" s="68">
        <f t="shared" si="27"/>
        <v>0</v>
      </c>
      <c r="L147" s="68">
        <f t="shared" si="28"/>
        <v>0</v>
      </c>
      <c r="M147" s="68">
        <f t="shared" ca="1" si="29"/>
        <v>-5.3880857394745173E-4</v>
      </c>
      <c r="N147" s="68">
        <f t="shared" ca="1" si="30"/>
        <v>0</v>
      </c>
      <c r="O147" s="96">
        <f t="shared" ca="1" si="31"/>
        <v>0</v>
      </c>
      <c r="P147" s="68">
        <f t="shared" ca="1" si="32"/>
        <v>0</v>
      </c>
      <c r="Q147" s="68">
        <f t="shared" ca="1" si="33"/>
        <v>0</v>
      </c>
      <c r="R147" s="31">
        <f t="shared" ca="1" si="34"/>
        <v>5.3880857394745173E-4</v>
      </c>
    </row>
    <row r="148" spans="1:18" x14ac:dyDescent="0.2">
      <c r="A148" s="76"/>
      <c r="B148" s="76"/>
      <c r="C148" s="76"/>
      <c r="D148" s="77">
        <f t="shared" si="20"/>
        <v>0</v>
      </c>
      <c r="E148" s="77">
        <f t="shared" si="21"/>
        <v>0</v>
      </c>
      <c r="F148" s="68">
        <f t="shared" si="22"/>
        <v>0</v>
      </c>
      <c r="G148" s="68">
        <f t="shared" si="23"/>
        <v>0</v>
      </c>
      <c r="H148" s="68">
        <f t="shared" si="24"/>
        <v>0</v>
      </c>
      <c r="I148" s="68">
        <f t="shared" si="25"/>
        <v>0</v>
      </c>
      <c r="J148" s="68">
        <f t="shared" si="26"/>
        <v>0</v>
      </c>
      <c r="K148" s="68">
        <f t="shared" si="27"/>
        <v>0</v>
      </c>
      <c r="L148" s="68">
        <f t="shared" si="28"/>
        <v>0</v>
      </c>
      <c r="M148" s="68">
        <f t="shared" ca="1" si="29"/>
        <v>-5.3880857394745173E-4</v>
      </c>
      <c r="N148" s="68">
        <f t="shared" ca="1" si="30"/>
        <v>0</v>
      </c>
      <c r="O148" s="96">
        <f t="shared" ca="1" si="31"/>
        <v>0</v>
      </c>
      <c r="P148" s="68">
        <f t="shared" ca="1" si="32"/>
        <v>0</v>
      </c>
      <c r="Q148" s="68">
        <f t="shared" ca="1" si="33"/>
        <v>0</v>
      </c>
      <c r="R148" s="31">
        <f t="shared" ca="1" si="34"/>
        <v>5.3880857394745173E-4</v>
      </c>
    </row>
    <row r="149" spans="1:18" x14ac:dyDescent="0.2">
      <c r="A149" s="76"/>
      <c r="B149" s="76"/>
      <c r="C149" s="76"/>
      <c r="D149" s="77">
        <f t="shared" ref="D149:D212" si="35">A149/A$18</f>
        <v>0</v>
      </c>
      <c r="E149" s="77">
        <f t="shared" ref="E149:E212" si="36">B149/B$18</f>
        <v>0</v>
      </c>
      <c r="F149" s="68">
        <f t="shared" ref="F149:F212" si="37">$C149*D149</f>
        <v>0</v>
      </c>
      <c r="G149" s="68">
        <f t="shared" ref="G149:G212" si="38">$C149*E149</f>
        <v>0</v>
      </c>
      <c r="H149" s="68">
        <f t="shared" ref="H149:H212" si="39">C149*D149*D149</f>
        <v>0</v>
      </c>
      <c r="I149" s="68">
        <f t="shared" ref="I149:I212" si="40">C149*D149*D149*D149</f>
        <v>0</v>
      </c>
      <c r="J149" s="68">
        <f t="shared" ref="J149:J212" si="41">C149*D149*D149*D149*D149</f>
        <v>0</v>
      </c>
      <c r="K149" s="68">
        <f t="shared" ref="K149:K212" si="42">C149*E149*D149</f>
        <v>0</v>
      </c>
      <c r="L149" s="68">
        <f t="shared" ref="L149:L212" si="43">C149*E149*D149*D149</f>
        <v>0</v>
      </c>
      <c r="M149" s="68">
        <f t="shared" ref="M149:M212" ca="1" si="44">+E$4+E$5*D149+E$6*D149^2</f>
        <v>-5.3880857394745173E-4</v>
      </c>
      <c r="N149" s="68">
        <f t="shared" ref="N149:N212" ca="1" si="45">C149*(M149-E149)^2</f>
        <v>0</v>
      </c>
      <c r="O149" s="96">
        <f t="shared" ref="O149:O212" ca="1" si="46">(C149*O$1-O$2*F149+O$3*H149)^2</f>
        <v>0</v>
      </c>
      <c r="P149" s="68">
        <f t="shared" ref="P149:P212" ca="1" si="47">(-C149*O$2+O$4*F149-O$5*H149)^2</f>
        <v>0</v>
      </c>
      <c r="Q149" s="68">
        <f t="shared" ref="Q149:Q212" ca="1" si="48">+(C149*O$3-F149*O$5+H149*O$6)^2</f>
        <v>0</v>
      </c>
      <c r="R149" s="31">
        <f t="shared" ref="R149:R212" ca="1" si="49">+E149-M149</f>
        <v>5.3880857394745173E-4</v>
      </c>
    </row>
    <row r="150" spans="1:18" x14ac:dyDescent="0.2">
      <c r="A150" s="76"/>
      <c r="B150" s="76"/>
      <c r="C150" s="76"/>
      <c r="D150" s="77">
        <f t="shared" si="35"/>
        <v>0</v>
      </c>
      <c r="E150" s="77">
        <f t="shared" si="36"/>
        <v>0</v>
      </c>
      <c r="F150" s="68">
        <f t="shared" si="37"/>
        <v>0</v>
      </c>
      <c r="G150" s="68">
        <f t="shared" si="38"/>
        <v>0</v>
      </c>
      <c r="H150" s="68">
        <f t="shared" si="39"/>
        <v>0</v>
      </c>
      <c r="I150" s="68">
        <f t="shared" si="40"/>
        <v>0</v>
      </c>
      <c r="J150" s="68">
        <f t="shared" si="41"/>
        <v>0</v>
      </c>
      <c r="K150" s="68">
        <f t="shared" si="42"/>
        <v>0</v>
      </c>
      <c r="L150" s="68">
        <f t="shared" si="43"/>
        <v>0</v>
      </c>
      <c r="M150" s="68">
        <f t="shared" ca="1" si="44"/>
        <v>-5.3880857394745173E-4</v>
      </c>
      <c r="N150" s="68">
        <f t="shared" ca="1" si="45"/>
        <v>0</v>
      </c>
      <c r="O150" s="96">
        <f t="shared" ca="1" si="46"/>
        <v>0</v>
      </c>
      <c r="P150" s="68">
        <f t="shared" ca="1" si="47"/>
        <v>0</v>
      </c>
      <c r="Q150" s="68">
        <f t="shared" ca="1" si="48"/>
        <v>0</v>
      </c>
      <c r="R150" s="31">
        <f t="shared" ca="1" si="49"/>
        <v>5.3880857394745173E-4</v>
      </c>
    </row>
    <row r="151" spans="1:18" x14ac:dyDescent="0.2">
      <c r="A151" s="76"/>
      <c r="B151" s="76"/>
      <c r="C151" s="76"/>
      <c r="D151" s="77">
        <f t="shared" si="35"/>
        <v>0</v>
      </c>
      <c r="E151" s="77">
        <f t="shared" si="36"/>
        <v>0</v>
      </c>
      <c r="F151" s="68">
        <f t="shared" si="37"/>
        <v>0</v>
      </c>
      <c r="G151" s="68">
        <f t="shared" si="38"/>
        <v>0</v>
      </c>
      <c r="H151" s="68">
        <f t="shared" si="39"/>
        <v>0</v>
      </c>
      <c r="I151" s="68">
        <f t="shared" si="40"/>
        <v>0</v>
      </c>
      <c r="J151" s="68">
        <f t="shared" si="41"/>
        <v>0</v>
      </c>
      <c r="K151" s="68">
        <f t="shared" si="42"/>
        <v>0</v>
      </c>
      <c r="L151" s="68">
        <f t="shared" si="43"/>
        <v>0</v>
      </c>
      <c r="M151" s="68">
        <f t="shared" ca="1" si="44"/>
        <v>-5.3880857394745173E-4</v>
      </c>
      <c r="N151" s="68">
        <f t="shared" ca="1" si="45"/>
        <v>0</v>
      </c>
      <c r="O151" s="96">
        <f t="shared" ca="1" si="46"/>
        <v>0</v>
      </c>
      <c r="P151" s="68">
        <f t="shared" ca="1" si="47"/>
        <v>0</v>
      </c>
      <c r="Q151" s="68">
        <f t="shared" ca="1" si="48"/>
        <v>0</v>
      </c>
      <c r="R151" s="31">
        <f t="shared" ca="1" si="49"/>
        <v>5.3880857394745173E-4</v>
      </c>
    </row>
    <row r="152" spans="1:18" x14ac:dyDescent="0.2">
      <c r="A152" s="76"/>
      <c r="B152" s="76"/>
      <c r="C152" s="76"/>
      <c r="D152" s="77">
        <f t="shared" si="35"/>
        <v>0</v>
      </c>
      <c r="E152" s="77">
        <f t="shared" si="36"/>
        <v>0</v>
      </c>
      <c r="F152" s="68">
        <f t="shared" si="37"/>
        <v>0</v>
      </c>
      <c r="G152" s="68">
        <f t="shared" si="38"/>
        <v>0</v>
      </c>
      <c r="H152" s="68">
        <f t="shared" si="39"/>
        <v>0</v>
      </c>
      <c r="I152" s="68">
        <f t="shared" si="40"/>
        <v>0</v>
      </c>
      <c r="J152" s="68">
        <f t="shared" si="41"/>
        <v>0</v>
      </c>
      <c r="K152" s="68">
        <f t="shared" si="42"/>
        <v>0</v>
      </c>
      <c r="L152" s="68">
        <f t="shared" si="43"/>
        <v>0</v>
      </c>
      <c r="M152" s="68">
        <f t="shared" ca="1" si="44"/>
        <v>-5.3880857394745173E-4</v>
      </c>
      <c r="N152" s="68">
        <f t="shared" ca="1" si="45"/>
        <v>0</v>
      </c>
      <c r="O152" s="96">
        <f t="shared" ca="1" si="46"/>
        <v>0</v>
      </c>
      <c r="P152" s="68">
        <f t="shared" ca="1" si="47"/>
        <v>0</v>
      </c>
      <c r="Q152" s="68">
        <f t="shared" ca="1" si="48"/>
        <v>0</v>
      </c>
      <c r="R152" s="31">
        <f t="shared" ca="1" si="49"/>
        <v>5.3880857394745173E-4</v>
      </c>
    </row>
    <row r="153" spans="1:18" x14ac:dyDescent="0.2">
      <c r="A153" s="76"/>
      <c r="B153" s="76"/>
      <c r="C153" s="76"/>
      <c r="D153" s="77">
        <f t="shared" si="35"/>
        <v>0</v>
      </c>
      <c r="E153" s="77">
        <f t="shared" si="36"/>
        <v>0</v>
      </c>
      <c r="F153" s="68">
        <f t="shared" si="37"/>
        <v>0</v>
      </c>
      <c r="G153" s="68">
        <f t="shared" si="38"/>
        <v>0</v>
      </c>
      <c r="H153" s="68">
        <f t="shared" si="39"/>
        <v>0</v>
      </c>
      <c r="I153" s="68">
        <f t="shared" si="40"/>
        <v>0</v>
      </c>
      <c r="J153" s="68">
        <f t="shared" si="41"/>
        <v>0</v>
      </c>
      <c r="K153" s="68">
        <f t="shared" si="42"/>
        <v>0</v>
      </c>
      <c r="L153" s="68">
        <f t="shared" si="43"/>
        <v>0</v>
      </c>
      <c r="M153" s="68">
        <f t="shared" ca="1" si="44"/>
        <v>-5.3880857394745173E-4</v>
      </c>
      <c r="N153" s="68">
        <f t="shared" ca="1" si="45"/>
        <v>0</v>
      </c>
      <c r="O153" s="96">
        <f t="shared" ca="1" si="46"/>
        <v>0</v>
      </c>
      <c r="P153" s="68">
        <f t="shared" ca="1" si="47"/>
        <v>0</v>
      </c>
      <c r="Q153" s="68">
        <f t="shared" ca="1" si="48"/>
        <v>0</v>
      </c>
      <c r="R153" s="31">
        <f t="shared" ca="1" si="49"/>
        <v>5.3880857394745173E-4</v>
      </c>
    </row>
    <row r="154" spans="1:18" x14ac:dyDescent="0.2">
      <c r="A154" s="76"/>
      <c r="B154" s="76"/>
      <c r="C154" s="76"/>
      <c r="D154" s="77">
        <f t="shared" si="35"/>
        <v>0</v>
      </c>
      <c r="E154" s="77">
        <f t="shared" si="36"/>
        <v>0</v>
      </c>
      <c r="F154" s="68">
        <f t="shared" si="37"/>
        <v>0</v>
      </c>
      <c r="G154" s="68">
        <f t="shared" si="38"/>
        <v>0</v>
      </c>
      <c r="H154" s="68">
        <f t="shared" si="39"/>
        <v>0</v>
      </c>
      <c r="I154" s="68">
        <f t="shared" si="40"/>
        <v>0</v>
      </c>
      <c r="J154" s="68">
        <f t="shared" si="41"/>
        <v>0</v>
      </c>
      <c r="K154" s="68">
        <f t="shared" si="42"/>
        <v>0</v>
      </c>
      <c r="L154" s="68">
        <f t="shared" si="43"/>
        <v>0</v>
      </c>
      <c r="M154" s="68">
        <f t="shared" ca="1" si="44"/>
        <v>-5.3880857394745173E-4</v>
      </c>
      <c r="N154" s="68">
        <f t="shared" ca="1" si="45"/>
        <v>0</v>
      </c>
      <c r="O154" s="96">
        <f t="shared" ca="1" si="46"/>
        <v>0</v>
      </c>
      <c r="P154" s="68">
        <f t="shared" ca="1" si="47"/>
        <v>0</v>
      </c>
      <c r="Q154" s="68">
        <f t="shared" ca="1" si="48"/>
        <v>0</v>
      </c>
      <c r="R154" s="31">
        <f t="shared" ca="1" si="49"/>
        <v>5.3880857394745173E-4</v>
      </c>
    </row>
    <row r="155" spans="1:18" x14ac:dyDescent="0.2">
      <c r="A155" s="76"/>
      <c r="B155" s="76"/>
      <c r="C155" s="76"/>
      <c r="D155" s="77">
        <f t="shared" si="35"/>
        <v>0</v>
      </c>
      <c r="E155" s="77">
        <f t="shared" si="36"/>
        <v>0</v>
      </c>
      <c r="F155" s="68">
        <f t="shared" si="37"/>
        <v>0</v>
      </c>
      <c r="G155" s="68">
        <f t="shared" si="38"/>
        <v>0</v>
      </c>
      <c r="H155" s="68">
        <f t="shared" si="39"/>
        <v>0</v>
      </c>
      <c r="I155" s="68">
        <f t="shared" si="40"/>
        <v>0</v>
      </c>
      <c r="J155" s="68">
        <f t="shared" si="41"/>
        <v>0</v>
      </c>
      <c r="K155" s="68">
        <f t="shared" si="42"/>
        <v>0</v>
      </c>
      <c r="L155" s="68">
        <f t="shared" si="43"/>
        <v>0</v>
      </c>
      <c r="M155" s="68">
        <f t="shared" ca="1" si="44"/>
        <v>-5.3880857394745173E-4</v>
      </c>
      <c r="N155" s="68">
        <f t="shared" ca="1" si="45"/>
        <v>0</v>
      </c>
      <c r="O155" s="96">
        <f t="shared" ca="1" si="46"/>
        <v>0</v>
      </c>
      <c r="P155" s="68">
        <f t="shared" ca="1" si="47"/>
        <v>0</v>
      </c>
      <c r="Q155" s="68">
        <f t="shared" ca="1" si="48"/>
        <v>0</v>
      </c>
      <c r="R155" s="31">
        <f t="shared" ca="1" si="49"/>
        <v>5.3880857394745173E-4</v>
      </c>
    </row>
    <row r="156" spans="1:18" x14ac:dyDescent="0.2">
      <c r="A156" s="76"/>
      <c r="B156" s="76"/>
      <c r="C156" s="76"/>
      <c r="D156" s="77">
        <f t="shared" si="35"/>
        <v>0</v>
      </c>
      <c r="E156" s="77">
        <f t="shared" si="36"/>
        <v>0</v>
      </c>
      <c r="F156" s="68">
        <f t="shared" si="37"/>
        <v>0</v>
      </c>
      <c r="G156" s="68">
        <f t="shared" si="38"/>
        <v>0</v>
      </c>
      <c r="H156" s="68">
        <f t="shared" si="39"/>
        <v>0</v>
      </c>
      <c r="I156" s="68">
        <f t="shared" si="40"/>
        <v>0</v>
      </c>
      <c r="J156" s="68">
        <f t="shared" si="41"/>
        <v>0</v>
      </c>
      <c r="K156" s="68">
        <f t="shared" si="42"/>
        <v>0</v>
      </c>
      <c r="L156" s="68">
        <f t="shared" si="43"/>
        <v>0</v>
      </c>
      <c r="M156" s="68">
        <f t="shared" ca="1" si="44"/>
        <v>-5.3880857394745173E-4</v>
      </c>
      <c r="N156" s="68">
        <f t="shared" ca="1" si="45"/>
        <v>0</v>
      </c>
      <c r="O156" s="96">
        <f t="shared" ca="1" si="46"/>
        <v>0</v>
      </c>
      <c r="P156" s="68">
        <f t="shared" ca="1" si="47"/>
        <v>0</v>
      </c>
      <c r="Q156" s="68">
        <f t="shared" ca="1" si="48"/>
        <v>0</v>
      </c>
      <c r="R156" s="31">
        <f t="shared" ca="1" si="49"/>
        <v>5.3880857394745173E-4</v>
      </c>
    </row>
    <row r="157" spans="1:18" x14ac:dyDescent="0.2">
      <c r="A157" s="76"/>
      <c r="B157" s="76"/>
      <c r="C157" s="76"/>
      <c r="D157" s="77">
        <f t="shared" si="35"/>
        <v>0</v>
      </c>
      <c r="E157" s="77">
        <f t="shared" si="36"/>
        <v>0</v>
      </c>
      <c r="F157" s="68">
        <f t="shared" si="37"/>
        <v>0</v>
      </c>
      <c r="G157" s="68">
        <f t="shared" si="38"/>
        <v>0</v>
      </c>
      <c r="H157" s="68">
        <f t="shared" si="39"/>
        <v>0</v>
      </c>
      <c r="I157" s="68">
        <f t="shared" si="40"/>
        <v>0</v>
      </c>
      <c r="J157" s="68">
        <f t="shared" si="41"/>
        <v>0</v>
      </c>
      <c r="K157" s="68">
        <f t="shared" si="42"/>
        <v>0</v>
      </c>
      <c r="L157" s="68">
        <f t="shared" si="43"/>
        <v>0</v>
      </c>
      <c r="M157" s="68">
        <f t="shared" ca="1" si="44"/>
        <v>-5.3880857394745173E-4</v>
      </c>
      <c r="N157" s="68">
        <f t="shared" ca="1" si="45"/>
        <v>0</v>
      </c>
      <c r="O157" s="96">
        <f t="shared" ca="1" si="46"/>
        <v>0</v>
      </c>
      <c r="P157" s="68">
        <f t="shared" ca="1" si="47"/>
        <v>0</v>
      </c>
      <c r="Q157" s="68">
        <f t="shared" ca="1" si="48"/>
        <v>0</v>
      </c>
      <c r="R157" s="31">
        <f t="shared" ca="1" si="49"/>
        <v>5.3880857394745173E-4</v>
      </c>
    </row>
    <row r="158" spans="1:18" x14ac:dyDescent="0.2">
      <c r="A158" s="76"/>
      <c r="B158" s="76"/>
      <c r="C158" s="76"/>
      <c r="D158" s="77">
        <f t="shared" si="35"/>
        <v>0</v>
      </c>
      <c r="E158" s="77">
        <f t="shared" si="36"/>
        <v>0</v>
      </c>
      <c r="F158" s="68">
        <f t="shared" si="37"/>
        <v>0</v>
      </c>
      <c r="G158" s="68">
        <f t="shared" si="38"/>
        <v>0</v>
      </c>
      <c r="H158" s="68">
        <f t="shared" si="39"/>
        <v>0</v>
      </c>
      <c r="I158" s="68">
        <f t="shared" si="40"/>
        <v>0</v>
      </c>
      <c r="J158" s="68">
        <f t="shared" si="41"/>
        <v>0</v>
      </c>
      <c r="K158" s="68">
        <f t="shared" si="42"/>
        <v>0</v>
      </c>
      <c r="L158" s="68">
        <f t="shared" si="43"/>
        <v>0</v>
      </c>
      <c r="M158" s="68">
        <f t="shared" ca="1" si="44"/>
        <v>-5.3880857394745173E-4</v>
      </c>
      <c r="N158" s="68">
        <f t="shared" ca="1" si="45"/>
        <v>0</v>
      </c>
      <c r="O158" s="96">
        <f t="shared" ca="1" si="46"/>
        <v>0</v>
      </c>
      <c r="P158" s="68">
        <f t="shared" ca="1" si="47"/>
        <v>0</v>
      </c>
      <c r="Q158" s="68">
        <f t="shared" ca="1" si="48"/>
        <v>0</v>
      </c>
      <c r="R158" s="31">
        <f t="shared" ca="1" si="49"/>
        <v>5.3880857394745173E-4</v>
      </c>
    </row>
    <row r="159" spans="1:18" x14ac:dyDescent="0.2">
      <c r="A159" s="76"/>
      <c r="B159" s="76"/>
      <c r="C159" s="76"/>
      <c r="D159" s="77">
        <f t="shared" si="35"/>
        <v>0</v>
      </c>
      <c r="E159" s="77">
        <f t="shared" si="36"/>
        <v>0</v>
      </c>
      <c r="F159" s="68">
        <f t="shared" si="37"/>
        <v>0</v>
      </c>
      <c r="G159" s="68">
        <f t="shared" si="38"/>
        <v>0</v>
      </c>
      <c r="H159" s="68">
        <f t="shared" si="39"/>
        <v>0</v>
      </c>
      <c r="I159" s="68">
        <f t="shared" si="40"/>
        <v>0</v>
      </c>
      <c r="J159" s="68">
        <f t="shared" si="41"/>
        <v>0</v>
      </c>
      <c r="K159" s="68">
        <f t="shared" si="42"/>
        <v>0</v>
      </c>
      <c r="L159" s="68">
        <f t="shared" si="43"/>
        <v>0</v>
      </c>
      <c r="M159" s="68">
        <f t="shared" ca="1" si="44"/>
        <v>-5.3880857394745173E-4</v>
      </c>
      <c r="N159" s="68">
        <f t="shared" ca="1" si="45"/>
        <v>0</v>
      </c>
      <c r="O159" s="96">
        <f t="shared" ca="1" si="46"/>
        <v>0</v>
      </c>
      <c r="P159" s="68">
        <f t="shared" ca="1" si="47"/>
        <v>0</v>
      </c>
      <c r="Q159" s="68">
        <f t="shared" ca="1" si="48"/>
        <v>0</v>
      </c>
      <c r="R159" s="31">
        <f t="shared" ca="1" si="49"/>
        <v>5.3880857394745173E-4</v>
      </c>
    </row>
    <row r="160" spans="1:18" x14ac:dyDescent="0.2">
      <c r="A160" s="76"/>
      <c r="B160" s="76"/>
      <c r="C160" s="76"/>
      <c r="D160" s="77">
        <f t="shared" si="35"/>
        <v>0</v>
      </c>
      <c r="E160" s="77">
        <f t="shared" si="36"/>
        <v>0</v>
      </c>
      <c r="F160" s="68">
        <f t="shared" si="37"/>
        <v>0</v>
      </c>
      <c r="G160" s="68">
        <f t="shared" si="38"/>
        <v>0</v>
      </c>
      <c r="H160" s="68">
        <f t="shared" si="39"/>
        <v>0</v>
      </c>
      <c r="I160" s="68">
        <f t="shared" si="40"/>
        <v>0</v>
      </c>
      <c r="J160" s="68">
        <f t="shared" si="41"/>
        <v>0</v>
      </c>
      <c r="K160" s="68">
        <f t="shared" si="42"/>
        <v>0</v>
      </c>
      <c r="L160" s="68">
        <f t="shared" si="43"/>
        <v>0</v>
      </c>
      <c r="M160" s="68">
        <f t="shared" ca="1" si="44"/>
        <v>-5.3880857394745173E-4</v>
      </c>
      <c r="N160" s="68">
        <f t="shared" ca="1" si="45"/>
        <v>0</v>
      </c>
      <c r="O160" s="96">
        <f t="shared" ca="1" si="46"/>
        <v>0</v>
      </c>
      <c r="P160" s="68">
        <f t="shared" ca="1" si="47"/>
        <v>0</v>
      </c>
      <c r="Q160" s="68">
        <f t="shared" ca="1" si="48"/>
        <v>0</v>
      </c>
      <c r="R160" s="31">
        <f t="shared" ca="1" si="49"/>
        <v>5.3880857394745173E-4</v>
      </c>
    </row>
    <row r="161" spans="1:18" x14ac:dyDescent="0.2">
      <c r="A161" s="76"/>
      <c r="B161" s="76"/>
      <c r="C161" s="76"/>
      <c r="D161" s="77">
        <f t="shared" si="35"/>
        <v>0</v>
      </c>
      <c r="E161" s="77">
        <f t="shared" si="36"/>
        <v>0</v>
      </c>
      <c r="F161" s="68">
        <f t="shared" si="37"/>
        <v>0</v>
      </c>
      <c r="G161" s="68">
        <f t="shared" si="38"/>
        <v>0</v>
      </c>
      <c r="H161" s="68">
        <f t="shared" si="39"/>
        <v>0</v>
      </c>
      <c r="I161" s="68">
        <f t="shared" si="40"/>
        <v>0</v>
      </c>
      <c r="J161" s="68">
        <f t="shared" si="41"/>
        <v>0</v>
      </c>
      <c r="K161" s="68">
        <f t="shared" si="42"/>
        <v>0</v>
      </c>
      <c r="L161" s="68">
        <f t="shared" si="43"/>
        <v>0</v>
      </c>
      <c r="M161" s="68">
        <f t="shared" ca="1" si="44"/>
        <v>-5.3880857394745173E-4</v>
      </c>
      <c r="N161" s="68">
        <f t="shared" ca="1" si="45"/>
        <v>0</v>
      </c>
      <c r="O161" s="96">
        <f t="shared" ca="1" si="46"/>
        <v>0</v>
      </c>
      <c r="P161" s="68">
        <f t="shared" ca="1" si="47"/>
        <v>0</v>
      </c>
      <c r="Q161" s="68">
        <f t="shared" ca="1" si="48"/>
        <v>0</v>
      </c>
      <c r="R161" s="31">
        <f t="shared" ca="1" si="49"/>
        <v>5.3880857394745173E-4</v>
      </c>
    </row>
    <row r="162" spans="1:18" x14ac:dyDescent="0.2">
      <c r="A162" s="76"/>
      <c r="B162" s="76"/>
      <c r="C162" s="76"/>
      <c r="D162" s="77">
        <f t="shared" si="35"/>
        <v>0</v>
      </c>
      <c r="E162" s="77">
        <f t="shared" si="36"/>
        <v>0</v>
      </c>
      <c r="F162" s="68">
        <f t="shared" si="37"/>
        <v>0</v>
      </c>
      <c r="G162" s="68">
        <f t="shared" si="38"/>
        <v>0</v>
      </c>
      <c r="H162" s="68">
        <f t="shared" si="39"/>
        <v>0</v>
      </c>
      <c r="I162" s="68">
        <f t="shared" si="40"/>
        <v>0</v>
      </c>
      <c r="J162" s="68">
        <f t="shared" si="41"/>
        <v>0</v>
      </c>
      <c r="K162" s="68">
        <f t="shared" si="42"/>
        <v>0</v>
      </c>
      <c r="L162" s="68">
        <f t="shared" si="43"/>
        <v>0</v>
      </c>
      <c r="M162" s="68">
        <f t="shared" ca="1" si="44"/>
        <v>-5.3880857394745173E-4</v>
      </c>
      <c r="N162" s="68">
        <f t="shared" ca="1" si="45"/>
        <v>0</v>
      </c>
      <c r="O162" s="96">
        <f t="shared" ca="1" si="46"/>
        <v>0</v>
      </c>
      <c r="P162" s="68">
        <f t="shared" ca="1" si="47"/>
        <v>0</v>
      </c>
      <c r="Q162" s="68">
        <f t="shared" ca="1" si="48"/>
        <v>0</v>
      </c>
      <c r="R162" s="31">
        <f t="shared" ca="1" si="49"/>
        <v>5.3880857394745173E-4</v>
      </c>
    </row>
    <row r="163" spans="1:18" x14ac:dyDescent="0.2">
      <c r="A163" s="76"/>
      <c r="B163" s="76"/>
      <c r="C163" s="76"/>
      <c r="D163" s="77">
        <f t="shared" si="35"/>
        <v>0</v>
      </c>
      <c r="E163" s="77">
        <f t="shared" si="36"/>
        <v>0</v>
      </c>
      <c r="F163" s="68">
        <f t="shared" si="37"/>
        <v>0</v>
      </c>
      <c r="G163" s="68">
        <f t="shared" si="38"/>
        <v>0</v>
      </c>
      <c r="H163" s="68">
        <f t="shared" si="39"/>
        <v>0</v>
      </c>
      <c r="I163" s="68">
        <f t="shared" si="40"/>
        <v>0</v>
      </c>
      <c r="J163" s="68">
        <f t="shared" si="41"/>
        <v>0</v>
      </c>
      <c r="K163" s="68">
        <f t="shared" si="42"/>
        <v>0</v>
      </c>
      <c r="L163" s="68">
        <f t="shared" si="43"/>
        <v>0</v>
      </c>
      <c r="M163" s="68">
        <f t="shared" ca="1" si="44"/>
        <v>-5.3880857394745173E-4</v>
      </c>
      <c r="N163" s="68">
        <f t="shared" ca="1" si="45"/>
        <v>0</v>
      </c>
      <c r="O163" s="96">
        <f t="shared" ca="1" si="46"/>
        <v>0</v>
      </c>
      <c r="P163" s="68">
        <f t="shared" ca="1" si="47"/>
        <v>0</v>
      </c>
      <c r="Q163" s="68">
        <f t="shared" ca="1" si="48"/>
        <v>0</v>
      </c>
      <c r="R163" s="31">
        <f t="shared" ca="1" si="49"/>
        <v>5.3880857394745173E-4</v>
      </c>
    </row>
    <row r="164" spans="1:18" x14ac:dyDescent="0.2">
      <c r="A164" s="76"/>
      <c r="B164" s="76"/>
      <c r="C164" s="76"/>
      <c r="D164" s="77">
        <f t="shared" si="35"/>
        <v>0</v>
      </c>
      <c r="E164" s="77">
        <f t="shared" si="36"/>
        <v>0</v>
      </c>
      <c r="F164" s="68">
        <f t="shared" si="37"/>
        <v>0</v>
      </c>
      <c r="G164" s="68">
        <f t="shared" si="38"/>
        <v>0</v>
      </c>
      <c r="H164" s="68">
        <f t="shared" si="39"/>
        <v>0</v>
      </c>
      <c r="I164" s="68">
        <f t="shared" si="40"/>
        <v>0</v>
      </c>
      <c r="J164" s="68">
        <f t="shared" si="41"/>
        <v>0</v>
      </c>
      <c r="K164" s="68">
        <f t="shared" si="42"/>
        <v>0</v>
      </c>
      <c r="L164" s="68">
        <f t="shared" si="43"/>
        <v>0</v>
      </c>
      <c r="M164" s="68">
        <f t="shared" ca="1" si="44"/>
        <v>-5.3880857394745173E-4</v>
      </c>
      <c r="N164" s="68">
        <f t="shared" ca="1" si="45"/>
        <v>0</v>
      </c>
      <c r="O164" s="96">
        <f t="shared" ca="1" si="46"/>
        <v>0</v>
      </c>
      <c r="P164" s="68">
        <f t="shared" ca="1" si="47"/>
        <v>0</v>
      </c>
      <c r="Q164" s="68">
        <f t="shared" ca="1" si="48"/>
        <v>0</v>
      </c>
      <c r="R164" s="31">
        <f t="shared" ca="1" si="49"/>
        <v>5.3880857394745173E-4</v>
      </c>
    </row>
    <row r="165" spans="1:18" x14ac:dyDescent="0.2">
      <c r="A165" s="76"/>
      <c r="B165" s="76"/>
      <c r="C165" s="76"/>
      <c r="D165" s="77">
        <f t="shared" si="35"/>
        <v>0</v>
      </c>
      <c r="E165" s="77">
        <f t="shared" si="36"/>
        <v>0</v>
      </c>
      <c r="F165" s="68">
        <f t="shared" si="37"/>
        <v>0</v>
      </c>
      <c r="G165" s="68">
        <f t="shared" si="38"/>
        <v>0</v>
      </c>
      <c r="H165" s="68">
        <f t="shared" si="39"/>
        <v>0</v>
      </c>
      <c r="I165" s="68">
        <f t="shared" si="40"/>
        <v>0</v>
      </c>
      <c r="J165" s="68">
        <f t="shared" si="41"/>
        <v>0</v>
      </c>
      <c r="K165" s="68">
        <f t="shared" si="42"/>
        <v>0</v>
      </c>
      <c r="L165" s="68">
        <f t="shared" si="43"/>
        <v>0</v>
      </c>
      <c r="M165" s="68">
        <f t="shared" ca="1" si="44"/>
        <v>-5.3880857394745173E-4</v>
      </c>
      <c r="N165" s="68">
        <f t="shared" ca="1" si="45"/>
        <v>0</v>
      </c>
      <c r="O165" s="96">
        <f t="shared" ca="1" si="46"/>
        <v>0</v>
      </c>
      <c r="P165" s="68">
        <f t="shared" ca="1" si="47"/>
        <v>0</v>
      </c>
      <c r="Q165" s="68">
        <f t="shared" ca="1" si="48"/>
        <v>0</v>
      </c>
      <c r="R165" s="31">
        <f t="shared" ca="1" si="49"/>
        <v>5.3880857394745173E-4</v>
      </c>
    </row>
    <row r="166" spans="1:18" x14ac:dyDescent="0.2">
      <c r="A166" s="76"/>
      <c r="B166" s="76"/>
      <c r="C166" s="76"/>
      <c r="D166" s="77">
        <f t="shared" si="35"/>
        <v>0</v>
      </c>
      <c r="E166" s="77">
        <f t="shared" si="36"/>
        <v>0</v>
      </c>
      <c r="F166" s="68">
        <f t="shared" si="37"/>
        <v>0</v>
      </c>
      <c r="G166" s="68">
        <f t="shared" si="38"/>
        <v>0</v>
      </c>
      <c r="H166" s="68">
        <f t="shared" si="39"/>
        <v>0</v>
      </c>
      <c r="I166" s="68">
        <f t="shared" si="40"/>
        <v>0</v>
      </c>
      <c r="J166" s="68">
        <f t="shared" si="41"/>
        <v>0</v>
      </c>
      <c r="K166" s="68">
        <f t="shared" si="42"/>
        <v>0</v>
      </c>
      <c r="L166" s="68">
        <f t="shared" si="43"/>
        <v>0</v>
      </c>
      <c r="M166" s="68">
        <f t="shared" ca="1" si="44"/>
        <v>-5.3880857394745173E-4</v>
      </c>
      <c r="N166" s="68">
        <f t="shared" ca="1" si="45"/>
        <v>0</v>
      </c>
      <c r="O166" s="96">
        <f t="shared" ca="1" si="46"/>
        <v>0</v>
      </c>
      <c r="P166" s="68">
        <f t="shared" ca="1" si="47"/>
        <v>0</v>
      </c>
      <c r="Q166" s="68">
        <f t="shared" ca="1" si="48"/>
        <v>0</v>
      </c>
      <c r="R166" s="31">
        <f t="shared" ca="1" si="49"/>
        <v>5.3880857394745173E-4</v>
      </c>
    </row>
    <row r="167" spans="1:18" x14ac:dyDescent="0.2">
      <c r="A167" s="76"/>
      <c r="B167" s="76"/>
      <c r="C167" s="76"/>
      <c r="D167" s="77">
        <f t="shared" si="35"/>
        <v>0</v>
      </c>
      <c r="E167" s="77">
        <f t="shared" si="36"/>
        <v>0</v>
      </c>
      <c r="F167" s="68">
        <f t="shared" si="37"/>
        <v>0</v>
      </c>
      <c r="G167" s="68">
        <f t="shared" si="38"/>
        <v>0</v>
      </c>
      <c r="H167" s="68">
        <f t="shared" si="39"/>
        <v>0</v>
      </c>
      <c r="I167" s="68">
        <f t="shared" si="40"/>
        <v>0</v>
      </c>
      <c r="J167" s="68">
        <f t="shared" si="41"/>
        <v>0</v>
      </c>
      <c r="K167" s="68">
        <f t="shared" si="42"/>
        <v>0</v>
      </c>
      <c r="L167" s="68">
        <f t="shared" si="43"/>
        <v>0</v>
      </c>
      <c r="M167" s="68">
        <f t="shared" ca="1" si="44"/>
        <v>-5.3880857394745173E-4</v>
      </c>
      <c r="N167" s="68">
        <f t="shared" ca="1" si="45"/>
        <v>0</v>
      </c>
      <c r="O167" s="96">
        <f t="shared" ca="1" si="46"/>
        <v>0</v>
      </c>
      <c r="P167" s="68">
        <f t="shared" ca="1" si="47"/>
        <v>0</v>
      </c>
      <c r="Q167" s="68">
        <f t="shared" ca="1" si="48"/>
        <v>0</v>
      </c>
      <c r="R167" s="31">
        <f t="shared" ca="1" si="49"/>
        <v>5.3880857394745173E-4</v>
      </c>
    </row>
    <row r="168" spans="1:18" x14ac:dyDescent="0.2">
      <c r="A168" s="76"/>
      <c r="B168" s="76"/>
      <c r="C168" s="76"/>
      <c r="D168" s="77">
        <f t="shared" si="35"/>
        <v>0</v>
      </c>
      <c r="E168" s="77">
        <f t="shared" si="36"/>
        <v>0</v>
      </c>
      <c r="F168" s="68">
        <f t="shared" si="37"/>
        <v>0</v>
      </c>
      <c r="G168" s="68">
        <f t="shared" si="38"/>
        <v>0</v>
      </c>
      <c r="H168" s="68">
        <f t="shared" si="39"/>
        <v>0</v>
      </c>
      <c r="I168" s="68">
        <f t="shared" si="40"/>
        <v>0</v>
      </c>
      <c r="J168" s="68">
        <f t="shared" si="41"/>
        <v>0</v>
      </c>
      <c r="K168" s="68">
        <f t="shared" si="42"/>
        <v>0</v>
      </c>
      <c r="L168" s="68">
        <f t="shared" si="43"/>
        <v>0</v>
      </c>
      <c r="M168" s="68">
        <f t="shared" ca="1" si="44"/>
        <v>-5.3880857394745173E-4</v>
      </c>
      <c r="N168" s="68">
        <f t="shared" ca="1" si="45"/>
        <v>0</v>
      </c>
      <c r="O168" s="96">
        <f t="shared" ca="1" si="46"/>
        <v>0</v>
      </c>
      <c r="P168" s="68">
        <f t="shared" ca="1" si="47"/>
        <v>0</v>
      </c>
      <c r="Q168" s="68">
        <f t="shared" ca="1" si="48"/>
        <v>0</v>
      </c>
      <c r="R168" s="31">
        <f t="shared" ca="1" si="49"/>
        <v>5.3880857394745173E-4</v>
      </c>
    </row>
    <row r="169" spans="1:18" x14ac:dyDescent="0.2">
      <c r="A169" s="76"/>
      <c r="B169" s="76"/>
      <c r="C169" s="76"/>
      <c r="D169" s="77">
        <f t="shared" si="35"/>
        <v>0</v>
      </c>
      <c r="E169" s="77">
        <f t="shared" si="36"/>
        <v>0</v>
      </c>
      <c r="F169" s="68">
        <f t="shared" si="37"/>
        <v>0</v>
      </c>
      <c r="G169" s="68">
        <f t="shared" si="38"/>
        <v>0</v>
      </c>
      <c r="H169" s="68">
        <f t="shared" si="39"/>
        <v>0</v>
      </c>
      <c r="I169" s="68">
        <f t="shared" si="40"/>
        <v>0</v>
      </c>
      <c r="J169" s="68">
        <f t="shared" si="41"/>
        <v>0</v>
      </c>
      <c r="K169" s="68">
        <f t="shared" si="42"/>
        <v>0</v>
      </c>
      <c r="L169" s="68">
        <f t="shared" si="43"/>
        <v>0</v>
      </c>
      <c r="M169" s="68">
        <f t="shared" ca="1" si="44"/>
        <v>-5.3880857394745173E-4</v>
      </c>
      <c r="N169" s="68">
        <f t="shared" ca="1" si="45"/>
        <v>0</v>
      </c>
      <c r="O169" s="96">
        <f t="shared" ca="1" si="46"/>
        <v>0</v>
      </c>
      <c r="P169" s="68">
        <f t="shared" ca="1" si="47"/>
        <v>0</v>
      </c>
      <c r="Q169" s="68">
        <f t="shared" ca="1" si="48"/>
        <v>0</v>
      </c>
      <c r="R169" s="31">
        <f t="shared" ca="1" si="49"/>
        <v>5.3880857394745173E-4</v>
      </c>
    </row>
    <row r="170" spans="1:18" x14ac:dyDescent="0.2">
      <c r="A170" s="76"/>
      <c r="B170" s="76"/>
      <c r="C170" s="76"/>
      <c r="D170" s="77">
        <f t="shared" si="35"/>
        <v>0</v>
      </c>
      <c r="E170" s="77">
        <f t="shared" si="36"/>
        <v>0</v>
      </c>
      <c r="F170" s="68">
        <f t="shared" si="37"/>
        <v>0</v>
      </c>
      <c r="G170" s="68">
        <f t="shared" si="38"/>
        <v>0</v>
      </c>
      <c r="H170" s="68">
        <f t="shared" si="39"/>
        <v>0</v>
      </c>
      <c r="I170" s="68">
        <f t="shared" si="40"/>
        <v>0</v>
      </c>
      <c r="J170" s="68">
        <f t="shared" si="41"/>
        <v>0</v>
      </c>
      <c r="K170" s="68">
        <f t="shared" si="42"/>
        <v>0</v>
      </c>
      <c r="L170" s="68">
        <f t="shared" si="43"/>
        <v>0</v>
      </c>
      <c r="M170" s="68">
        <f t="shared" ca="1" si="44"/>
        <v>-5.3880857394745173E-4</v>
      </c>
      <c r="N170" s="68">
        <f t="shared" ca="1" si="45"/>
        <v>0</v>
      </c>
      <c r="O170" s="96">
        <f t="shared" ca="1" si="46"/>
        <v>0</v>
      </c>
      <c r="P170" s="68">
        <f t="shared" ca="1" si="47"/>
        <v>0</v>
      </c>
      <c r="Q170" s="68">
        <f t="shared" ca="1" si="48"/>
        <v>0</v>
      </c>
      <c r="R170" s="31">
        <f t="shared" ca="1" si="49"/>
        <v>5.3880857394745173E-4</v>
      </c>
    </row>
    <row r="171" spans="1:18" x14ac:dyDescent="0.2">
      <c r="A171" s="76"/>
      <c r="B171" s="76"/>
      <c r="C171" s="76"/>
      <c r="D171" s="77">
        <f t="shared" si="35"/>
        <v>0</v>
      </c>
      <c r="E171" s="77">
        <f t="shared" si="36"/>
        <v>0</v>
      </c>
      <c r="F171" s="68">
        <f t="shared" si="37"/>
        <v>0</v>
      </c>
      <c r="G171" s="68">
        <f t="shared" si="38"/>
        <v>0</v>
      </c>
      <c r="H171" s="68">
        <f t="shared" si="39"/>
        <v>0</v>
      </c>
      <c r="I171" s="68">
        <f t="shared" si="40"/>
        <v>0</v>
      </c>
      <c r="J171" s="68">
        <f t="shared" si="41"/>
        <v>0</v>
      </c>
      <c r="K171" s="68">
        <f t="shared" si="42"/>
        <v>0</v>
      </c>
      <c r="L171" s="68">
        <f t="shared" si="43"/>
        <v>0</v>
      </c>
      <c r="M171" s="68">
        <f t="shared" ca="1" si="44"/>
        <v>-5.3880857394745173E-4</v>
      </c>
      <c r="N171" s="68">
        <f t="shared" ca="1" si="45"/>
        <v>0</v>
      </c>
      <c r="O171" s="96">
        <f t="shared" ca="1" si="46"/>
        <v>0</v>
      </c>
      <c r="P171" s="68">
        <f t="shared" ca="1" si="47"/>
        <v>0</v>
      </c>
      <c r="Q171" s="68">
        <f t="shared" ca="1" si="48"/>
        <v>0</v>
      </c>
      <c r="R171" s="31">
        <f t="shared" ca="1" si="49"/>
        <v>5.3880857394745173E-4</v>
      </c>
    </row>
    <row r="172" spans="1:18" x14ac:dyDescent="0.2">
      <c r="A172" s="76"/>
      <c r="B172" s="76"/>
      <c r="C172" s="76"/>
      <c r="D172" s="77">
        <f t="shared" si="35"/>
        <v>0</v>
      </c>
      <c r="E172" s="77">
        <f t="shared" si="36"/>
        <v>0</v>
      </c>
      <c r="F172" s="68">
        <f t="shared" si="37"/>
        <v>0</v>
      </c>
      <c r="G172" s="68">
        <f t="shared" si="38"/>
        <v>0</v>
      </c>
      <c r="H172" s="68">
        <f t="shared" si="39"/>
        <v>0</v>
      </c>
      <c r="I172" s="68">
        <f t="shared" si="40"/>
        <v>0</v>
      </c>
      <c r="J172" s="68">
        <f t="shared" si="41"/>
        <v>0</v>
      </c>
      <c r="K172" s="68">
        <f t="shared" si="42"/>
        <v>0</v>
      </c>
      <c r="L172" s="68">
        <f t="shared" si="43"/>
        <v>0</v>
      </c>
      <c r="M172" s="68">
        <f t="shared" ca="1" si="44"/>
        <v>-5.3880857394745173E-4</v>
      </c>
      <c r="N172" s="68">
        <f t="shared" ca="1" si="45"/>
        <v>0</v>
      </c>
      <c r="O172" s="96">
        <f t="shared" ca="1" si="46"/>
        <v>0</v>
      </c>
      <c r="P172" s="68">
        <f t="shared" ca="1" si="47"/>
        <v>0</v>
      </c>
      <c r="Q172" s="68">
        <f t="shared" ca="1" si="48"/>
        <v>0</v>
      </c>
      <c r="R172" s="31">
        <f t="shared" ca="1" si="49"/>
        <v>5.3880857394745173E-4</v>
      </c>
    </row>
    <row r="173" spans="1:18" x14ac:dyDescent="0.2">
      <c r="A173" s="76"/>
      <c r="B173" s="76"/>
      <c r="C173" s="76"/>
      <c r="D173" s="77">
        <f t="shared" si="35"/>
        <v>0</v>
      </c>
      <c r="E173" s="77">
        <f t="shared" si="36"/>
        <v>0</v>
      </c>
      <c r="F173" s="68">
        <f t="shared" si="37"/>
        <v>0</v>
      </c>
      <c r="G173" s="68">
        <f t="shared" si="38"/>
        <v>0</v>
      </c>
      <c r="H173" s="68">
        <f t="shared" si="39"/>
        <v>0</v>
      </c>
      <c r="I173" s="68">
        <f t="shared" si="40"/>
        <v>0</v>
      </c>
      <c r="J173" s="68">
        <f t="shared" si="41"/>
        <v>0</v>
      </c>
      <c r="K173" s="68">
        <f t="shared" si="42"/>
        <v>0</v>
      </c>
      <c r="L173" s="68">
        <f t="shared" si="43"/>
        <v>0</v>
      </c>
      <c r="M173" s="68">
        <f t="shared" ca="1" si="44"/>
        <v>-5.3880857394745173E-4</v>
      </c>
      <c r="N173" s="68">
        <f t="shared" ca="1" si="45"/>
        <v>0</v>
      </c>
      <c r="O173" s="96">
        <f t="shared" ca="1" si="46"/>
        <v>0</v>
      </c>
      <c r="P173" s="68">
        <f t="shared" ca="1" si="47"/>
        <v>0</v>
      </c>
      <c r="Q173" s="68">
        <f t="shared" ca="1" si="48"/>
        <v>0</v>
      </c>
      <c r="R173" s="31">
        <f t="shared" ca="1" si="49"/>
        <v>5.3880857394745173E-4</v>
      </c>
    </row>
    <row r="174" spans="1:18" x14ac:dyDescent="0.2">
      <c r="A174" s="76"/>
      <c r="B174" s="76"/>
      <c r="C174" s="76"/>
      <c r="D174" s="77">
        <f t="shared" si="35"/>
        <v>0</v>
      </c>
      <c r="E174" s="77">
        <f t="shared" si="36"/>
        <v>0</v>
      </c>
      <c r="F174" s="68">
        <f t="shared" si="37"/>
        <v>0</v>
      </c>
      <c r="G174" s="68">
        <f t="shared" si="38"/>
        <v>0</v>
      </c>
      <c r="H174" s="68">
        <f t="shared" si="39"/>
        <v>0</v>
      </c>
      <c r="I174" s="68">
        <f t="shared" si="40"/>
        <v>0</v>
      </c>
      <c r="J174" s="68">
        <f t="shared" si="41"/>
        <v>0</v>
      </c>
      <c r="K174" s="68">
        <f t="shared" si="42"/>
        <v>0</v>
      </c>
      <c r="L174" s="68">
        <f t="shared" si="43"/>
        <v>0</v>
      </c>
      <c r="M174" s="68">
        <f t="shared" ca="1" si="44"/>
        <v>-5.3880857394745173E-4</v>
      </c>
      <c r="N174" s="68">
        <f t="shared" ca="1" si="45"/>
        <v>0</v>
      </c>
      <c r="O174" s="96">
        <f t="shared" ca="1" si="46"/>
        <v>0</v>
      </c>
      <c r="P174" s="68">
        <f t="shared" ca="1" si="47"/>
        <v>0</v>
      </c>
      <c r="Q174" s="68">
        <f t="shared" ca="1" si="48"/>
        <v>0</v>
      </c>
      <c r="R174" s="31">
        <f t="shared" ca="1" si="49"/>
        <v>5.3880857394745173E-4</v>
      </c>
    </row>
    <row r="175" spans="1:18" x14ac:dyDescent="0.2">
      <c r="A175" s="76"/>
      <c r="B175" s="76"/>
      <c r="C175" s="76"/>
      <c r="D175" s="77">
        <f t="shared" si="35"/>
        <v>0</v>
      </c>
      <c r="E175" s="77">
        <f t="shared" si="36"/>
        <v>0</v>
      </c>
      <c r="F175" s="68">
        <f t="shared" si="37"/>
        <v>0</v>
      </c>
      <c r="G175" s="68">
        <f t="shared" si="38"/>
        <v>0</v>
      </c>
      <c r="H175" s="68">
        <f t="shared" si="39"/>
        <v>0</v>
      </c>
      <c r="I175" s="68">
        <f t="shared" si="40"/>
        <v>0</v>
      </c>
      <c r="J175" s="68">
        <f t="shared" si="41"/>
        <v>0</v>
      </c>
      <c r="K175" s="68">
        <f t="shared" si="42"/>
        <v>0</v>
      </c>
      <c r="L175" s="68">
        <f t="shared" si="43"/>
        <v>0</v>
      </c>
      <c r="M175" s="68">
        <f t="shared" ca="1" si="44"/>
        <v>-5.3880857394745173E-4</v>
      </c>
      <c r="N175" s="68">
        <f t="shared" ca="1" si="45"/>
        <v>0</v>
      </c>
      <c r="O175" s="96">
        <f t="shared" ca="1" si="46"/>
        <v>0</v>
      </c>
      <c r="P175" s="68">
        <f t="shared" ca="1" si="47"/>
        <v>0</v>
      </c>
      <c r="Q175" s="68">
        <f t="shared" ca="1" si="48"/>
        <v>0</v>
      </c>
      <c r="R175" s="31">
        <f t="shared" ca="1" si="49"/>
        <v>5.3880857394745173E-4</v>
      </c>
    </row>
    <row r="176" spans="1:18" x14ac:dyDescent="0.2">
      <c r="A176" s="76"/>
      <c r="B176" s="76"/>
      <c r="C176" s="76"/>
      <c r="D176" s="77">
        <f t="shared" si="35"/>
        <v>0</v>
      </c>
      <c r="E176" s="77">
        <f t="shared" si="36"/>
        <v>0</v>
      </c>
      <c r="F176" s="68">
        <f t="shared" si="37"/>
        <v>0</v>
      </c>
      <c r="G176" s="68">
        <f t="shared" si="38"/>
        <v>0</v>
      </c>
      <c r="H176" s="68">
        <f t="shared" si="39"/>
        <v>0</v>
      </c>
      <c r="I176" s="68">
        <f t="shared" si="40"/>
        <v>0</v>
      </c>
      <c r="J176" s="68">
        <f t="shared" si="41"/>
        <v>0</v>
      </c>
      <c r="K176" s="68">
        <f t="shared" si="42"/>
        <v>0</v>
      </c>
      <c r="L176" s="68">
        <f t="shared" si="43"/>
        <v>0</v>
      </c>
      <c r="M176" s="68">
        <f t="shared" ca="1" si="44"/>
        <v>-5.3880857394745173E-4</v>
      </c>
      <c r="N176" s="68">
        <f t="shared" ca="1" si="45"/>
        <v>0</v>
      </c>
      <c r="O176" s="96">
        <f t="shared" ca="1" si="46"/>
        <v>0</v>
      </c>
      <c r="P176" s="68">
        <f t="shared" ca="1" si="47"/>
        <v>0</v>
      </c>
      <c r="Q176" s="68">
        <f t="shared" ca="1" si="48"/>
        <v>0</v>
      </c>
      <c r="R176" s="31">
        <f t="shared" ca="1" si="49"/>
        <v>5.3880857394745173E-4</v>
      </c>
    </row>
    <row r="177" spans="1:18" x14ac:dyDescent="0.2">
      <c r="A177" s="76"/>
      <c r="B177" s="76"/>
      <c r="C177" s="76"/>
      <c r="D177" s="77">
        <f t="shared" si="35"/>
        <v>0</v>
      </c>
      <c r="E177" s="77">
        <f t="shared" si="36"/>
        <v>0</v>
      </c>
      <c r="F177" s="68">
        <f t="shared" si="37"/>
        <v>0</v>
      </c>
      <c r="G177" s="68">
        <f t="shared" si="38"/>
        <v>0</v>
      </c>
      <c r="H177" s="68">
        <f t="shared" si="39"/>
        <v>0</v>
      </c>
      <c r="I177" s="68">
        <f t="shared" si="40"/>
        <v>0</v>
      </c>
      <c r="J177" s="68">
        <f t="shared" si="41"/>
        <v>0</v>
      </c>
      <c r="K177" s="68">
        <f t="shared" si="42"/>
        <v>0</v>
      </c>
      <c r="L177" s="68">
        <f t="shared" si="43"/>
        <v>0</v>
      </c>
      <c r="M177" s="68">
        <f t="shared" ca="1" si="44"/>
        <v>-5.3880857394745173E-4</v>
      </c>
      <c r="N177" s="68">
        <f t="shared" ca="1" si="45"/>
        <v>0</v>
      </c>
      <c r="O177" s="96">
        <f t="shared" ca="1" si="46"/>
        <v>0</v>
      </c>
      <c r="P177" s="68">
        <f t="shared" ca="1" si="47"/>
        <v>0</v>
      </c>
      <c r="Q177" s="68">
        <f t="shared" ca="1" si="48"/>
        <v>0</v>
      </c>
      <c r="R177" s="31">
        <f t="shared" ca="1" si="49"/>
        <v>5.3880857394745173E-4</v>
      </c>
    </row>
    <row r="178" spans="1:18" x14ac:dyDescent="0.2">
      <c r="A178" s="76"/>
      <c r="B178" s="76"/>
      <c r="C178" s="76"/>
      <c r="D178" s="77">
        <f t="shared" si="35"/>
        <v>0</v>
      </c>
      <c r="E178" s="77">
        <f t="shared" si="36"/>
        <v>0</v>
      </c>
      <c r="F178" s="68">
        <f t="shared" si="37"/>
        <v>0</v>
      </c>
      <c r="G178" s="68">
        <f t="shared" si="38"/>
        <v>0</v>
      </c>
      <c r="H178" s="68">
        <f t="shared" si="39"/>
        <v>0</v>
      </c>
      <c r="I178" s="68">
        <f t="shared" si="40"/>
        <v>0</v>
      </c>
      <c r="J178" s="68">
        <f t="shared" si="41"/>
        <v>0</v>
      </c>
      <c r="K178" s="68">
        <f t="shared" si="42"/>
        <v>0</v>
      </c>
      <c r="L178" s="68">
        <f t="shared" si="43"/>
        <v>0</v>
      </c>
      <c r="M178" s="68">
        <f t="shared" ca="1" si="44"/>
        <v>-5.3880857394745173E-4</v>
      </c>
      <c r="N178" s="68">
        <f t="shared" ca="1" si="45"/>
        <v>0</v>
      </c>
      <c r="O178" s="96">
        <f t="shared" ca="1" si="46"/>
        <v>0</v>
      </c>
      <c r="P178" s="68">
        <f t="shared" ca="1" si="47"/>
        <v>0</v>
      </c>
      <c r="Q178" s="68">
        <f t="shared" ca="1" si="48"/>
        <v>0</v>
      </c>
      <c r="R178" s="31">
        <f t="shared" ca="1" si="49"/>
        <v>5.3880857394745173E-4</v>
      </c>
    </row>
    <row r="179" spans="1:18" x14ac:dyDescent="0.2">
      <c r="A179" s="76"/>
      <c r="B179" s="76"/>
      <c r="C179" s="76"/>
      <c r="D179" s="77">
        <f t="shared" si="35"/>
        <v>0</v>
      </c>
      <c r="E179" s="77">
        <f t="shared" si="36"/>
        <v>0</v>
      </c>
      <c r="F179" s="68">
        <f t="shared" si="37"/>
        <v>0</v>
      </c>
      <c r="G179" s="68">
        <f t="shared" si="38"/>
        <v>0</v>
      </c>
      <c r="H179" s="68">
        <f t="shared" si="39"/>
        <v>0</v>
      </c>
      <c r="I179" s="68">
        <f t="shared" si="40"/>
        <v>0</v>
      </c>
      <c r="J179" s="68">
        <f t="shared" si="41"/>
        <v>0</v>
      </c>
      <c r="K179" s="68">
        <f t="shared" si="42"/>
        <v>0</v>
      </c>
      <c r="L179" s="68">
        <f t="shared" si="43"/>
        <v>0</v>
      </c>
      <c r="M179" s="68">
        <f t="shared" ca="1" si="44"/>
        <v>-5.3880857394745173E-4</v>
      </c>
      <c r="N179" s="68">
        <f t="shared" ca="1" si="45"/>
        <v>0</v>
      </c>
      <c r="O179" s="96">
        <f t="shared" ca="1" si="46"/>
        <v>0</v>
      </c>
      <c r="P179" s="68">
        <f t="shared" ca="1" si="47"/>
        <v>0</v>
      </c>
      <c r="Q179" s="68">
        <f t="shared" ca="1" si="48"/>
        <v>0</v>
      </c>
      <c r="R179" s="31">
        <f t="shared" ca="1" si="49"/>
        <v>5.3880857394745173E-4</v>
      </c>
    </row>
    <row r="180" spans="1:18" x14ac:dyDescent="0.2">
      <c r="A180" s="76"/>
      <c r="B180" s="76"/>
      <c r="C180" s="76"/>
      <c r="D180" s="77">
        <f t="shared" si="35"/>
        <v>0</v>
      </c>
      <c r="E180" s="77">
        <f t="shared" si="36"/>
        <v>0</v>
      </c>
      <c r="F180" s="68">
        <f t="shared" si="37"/>
        <v>0</v>
      </c>
      <c r="G180" s="68">
        <f t="shared" si="38"/>
        <v>0</v>
      </c>
      <c r="H180" s="68">
        <f t="shared" si="39"/>
        <v>0</v>
      </c>
      <c r="I180" s="68">
        <f t="shared" si="40"/>
        <v>0</v>
      </c>
      <c r="J180" s="68">
        <f t="shared" si="41"/>
        <v>0</v>
      </c>
      <c r="K180" s="68">
        <f t="shared" si="42"/>
        <v>0</v>
      </c>
      <c r="L180" s="68">
        <f t="shared" si="43"/>
        <v>0</v>
      </c>
      <c r="M180" s="68">
        <f t="shared" ca="1" si="44"/>
        <v>-5.3880857394745173E-4</v>
      </c>
      <c r="N180" s="68">
        <f t="shared" ca="1" si="45"/>
        <v>0</v>
      </c>
      <c r="O180" s="96">
        <f t="shared" ca="1" si="46"/>
        <v>0</v>
      </c>
      <c r="P180" s="68">
        <f t="shared" ca="1" si="47"/>
        <v>0</v>
      </c>
      <c r="Q180" s="68">
        <f t="shared" ca="1" si="48"/>
        <v>0</v>
      </c>
      <c r="R180" s="31">
        <f t="shared" ca="1" si="49"/>
        <v>5.3880857394745173E-4</v>
      </c>
    </row>
    <row r="181" spans="1:18" x14ac:dyDescent="0.2">
      <c r="A181" s="76"/>
      <c r="B181" s="76"/>
      <c r="C181" s="76"/>
      <c r="D181" s="77">
        <f t="shared" si="35"/>
        <v>0</v>
      </c>
      <c r="E181" s="77">
        <f t="shared" si="36"/>
        <v>0</v>
      </c>
      <c r="F181" s="68">
        <f t="shared" si="37"/>
        <v>0</v>
      </c>
      <c r="G181" s="68">
        <f t="shared" si="38"/>
        <v>0</v>
      </c>
      <c r="H181" s="68">
        <f t="shared" si="39"/>
        <v>0</v>
      </c>
      <c r="I181" s="68">
        <f t="shared" si="40"/>
        <v>0</v>
      </c>
      <c r="J181" s="68">
        <f t="shared" si="41"/>
        <v>0</v>
      </c>
      <c r="K181" s="68">
        <f t="shared" si="42"/>
        <v>0</v>
      </c>
      <c r="L181" s="68">
        <f t="shared" si="43"/>
        <v>0</v>
      </c>
      <c r="M181" s="68">
        <f t="shared" ca="1" si="44"/>
        <v>-5.3880857394745173E-4</v>
      </c>
      <c r="N181" s="68">
        <f t="shared" ca="1" si="45"/>
        <v>0</v>
      </c>
      <c r="O181" s="96">
        <f t="shared" ca="1" si="46"/>
        <v>0</v>
      </c>
      <c r="P181" s="68">
        <f t="shared" ca="1" si="47"/>
        <v>0</v>
      </c>
      <c r="Q181" s="68">
        <f t="shared" ca="1" si="48"/>
        <v>0</v>
      </c>
      <c r="R181" s="31">
        <f t="shared" ca="1" si="49"/>
        <v>5.3880857394745173E-4</v>
      </c>
    </row>
    <row r="182" spans="1:18" x14ac:dyDescent="0.2">
      <c r="A182" s="76"/>
      <c r="B182" s="76"/>
      <c r="C182" s="76"/>
      <c r="D182" s="77">
        <f t="shared" si="35"/>
        <v>0</v>
      </c>
      <c r="E182" s="77">
        <f t="shared" si="36"/>
        <v>0</v>
      </c>
      <c r="F182" s="68">
        <f t="shared" si="37"/>
        <v>0</v>
      </c>
      <c r="G182" s="68">
        <f t="shared" si="38"/>
        <v>0</v>
      </c>
      <c r="H182" s="68">
        <f t="shared" si="39"/>
        <v>0</v>
      </c>
      <c r="I182" s="68">
        <f t="shared" si="40"/>
        <v>0</v>
      </c>
      <c r="J182" s="68">
        <f t="shared" si="41"/>
        <v>0</v>
      </c>
      <c r="K182" s="68">
        <f t="shared" si="42"/>
        <v>0</v>
      </c>
      <c r="L182" s="68">
        <f t="shared" si="43"/>
        <v>0</v>
      </c>
      <c r="M182" s="68">
        <f t="shared" ca="1" si="44"/>
        <v>-5.3880857394745173E-4</v>
      </c>
      <c r="N182" s="68">
        <f t="shared" ca="1" si="45"/>
        <v>0</v>
      </c>
      <c r="O182" s="96">
        <f t="shared" ca="1" si="46"/>
        <v>0</v>
      </c>
      <c r="P182" s="68">
        <f t="shared" ca="1" si="47"/>
        <v>0</v>
      </c>
      <c r="Q182" s="68">
        <f t="shared" ca="1" si="48"/>
        <v>0</v>
      </c>
      <c r="R182" s="31">
        <f t="shared" ca="1" si="49"/>
        <v>5.3880857394745173E-4</v>
      </c>
    </row>
    <row r="183" spans="1:18" x14ac:dyDescent="0.2">
      <c r="A183" s="76"/>
      <c r="B183" s="76"/>
      <c r="C183" s="76"/>
      <c r="D183" s="77">
        <f t="shared" si="35"/>
        <v>0</v>
      </c>
      <c r="E183" s="77">
        <f t="shared" si="36"/>
        <v>0</v>
      </c>
      <c r="F183" s="68">
        <f t="shared" si="37"/>
        <v>0</v>
      </c>
      <c r="G183" s="68">
        <f t="shared" si="38"/>
        <v>0</v>
      </c>
      <c r="H183" s="68">
        <f t="shared" si="39"/>
        <v>0</v>
      </c>
      <c r="I183" s="68">
        <f t="shared" si="40"/>
        <v>0</v>
      </c>
      <c r="J183" s="68">
        <f t="shared" si="41"/>
        <v>0</v>
      </c>
      <c r="K183" s="68">
        <f t="shared" si="42"/>
        <v>0</v>
      </c>
      <c r="L183" s="68">
        <f t="shared" si="43"/>
        <v>0</v>
      </c>
      <c r="M183" s="68">
        <f t="shared" ca="1" si="44"/>
        <v>-5.3880857394745173E-4</v>
      </c>
      <c r="N183" s="68">
        <f t="shared" ca="1" si="45"/>
        <v>0</v>
      </c>
      <c r="O183" s="96">
        <f t="shared" ca="1" si="46"/>
        <v>0</v>
      </c>
      <c r="P183" s="68">
        <f t="shared" ca="1" si="47"/>
        <v>0</v>
      </c>
      <c r="Q183" s="68">
        <f t="shared" ca="1" si="48"/>
        <v>0</v>
      </c>
      <c r="R183" s="31">
        <f t="shared" ca="1" si="49"/>
        <v>5.3880857394745173E-4</v>
      </c>
    </row>
    <row r="184" spans="1:18" x14ac:dyDescent="0.2">
      <c r="A184" s="76"/>
      <c r="B184" s="76"/>
      <c r="C184" s="76"/>
      <c r="D184" s="77">
        <f t="shared" si="35"/>
        <v>0</v>
      </c>
      <c r="E184" s="77">
        <f t="shared" si="36"/>
        <v>0</v>
      </c>
      <c r="F184" s="68">
        <f t="shared" si="37"/>
        <v>0</v>
      </c>
      <c r="G184" s="68">
        <f t="shared" si="38"/>
        <v>0</v>
      </c>
      <c r="H184" s="68">
        <f t="shared" si="39"/>
        <v>0</v>
      </c>
      <c r="I184" s="68">
        <f t="shared" si="40"/>
        <v>0</v>
      </c>
      <c r="J184" s="68">
        <f t="shared" si="41"/>
        <v>0</v>
      </c>
      <c r="K184" s="68">
        <f t="shared" si="42"/>
        <v>0</v>
      </c>
      <c r="L184" s="68">
        <f t="shared" si="43"/>
        <v>0</v>
      </c>
      <c r="M184" s="68">
        <f t="shared" ca="1" si="44"/>
        <v>-5.3880857394745173E-4</v>
      </c>
      <c r="N184" s="68">
        <f t="shared" ca="1" si="45"/>
        <v>0</v>
      </c>
      <c r="O184" s="96">
        <f t="shared" ca="1" si="46"/>
        <v>0</v>
      </c>
      <c r="P184" s="68">
        <f t="shared" ca="1" si="47"/>
        <v>0</v>
      </c>
      <c r="Q184" s="68">
        <f t="shared" ca="1" si="48"/>
        <v>0</v>
      </c>
      <c r="R184" s="31">
        <f t="shared" ca="1" si="49"/>
        <v>5.3880857394745173E-4</v>
      </c>
    </row>
    <row r="185" spans="1:18" x14ac:dyDescent="0.2">
      <c r="A185" s="76"/>
      <c r="B185" s="76"/>
      <c r="C185" s="76"/>
      <c r="D185" s="77">
        <f t="shared" si="35"/>
        <v>0</v>
      </c>
      <c r="E185" s="77">
        <f t="shared" si="36"/>
        <v>0</v>
      </c>
      <c r="F185" s="68">
        <f t="shared" si="37"/>
        <v>0</v>
      </c>
      <c r="G185" s="68">
        <f t="shared" si="38"/>
        <v>0</v>
      </c>
      <c r="H185" s="68">
        <f t="shared" si="39"/>
        <v>0</v>
      </c>
      <c r="I185" s="68">
        <f t="shared" si="40"/>
        <v>0</v>
      </c>
      <c r="J185" s="68">
        <f t="shared" si="41"/>
        <v>0</v>
      </c>
      <c r="K185" s="68">
        <f t="shared" si="42"/>
        <v>0</v>
      </c>
      <c r="L185" s="68">
        <f t="shared" si="43"/>
        <v>0</v>
      </c>
      <c r="M185" s="68">
        <f t="shared" ca="1" si="44"/>
        <v>-5.3880857394745173E-4</v>
      </c>
      <c r="N185" s="68">
        <f t="shared" ca="1" si="45"/>
        <v>0</v>
      </c>
      <c r="O185" s="96">
        <f t="shared" ca="1" si="46"/>
        <v>0</v>
      </c>
      <c r="P185" s="68">
        <f t="shared" ca="1" si="47"/>
        <v>0</v>
      </c>
      <c r="Q185" s="68">
        <f t="shared" ca="1" si="48"/>
        <v>0</v>
      </c>
      <c r="R185" s="31">
        <f t="shared" ca="1" si="49"/>
        <v>5.3880857394745173E-4</v>
      </c>
    </row>
    <row r="186" spans="1:18" x14ac:dyDescent="0.2">
      <c r="A186" s="76"/>
      <c r="B186" s="76"/>
      <c r="C186" s="76"/>
      <c r="D186" s="77">
        <f t="shared" si="35"/>
        <v>0</v>
      </c>
      <c r="E186" s="77">
        <f t="shared" si="36"/>
        <v>0</v>
      </c>
      <c r="F186" s="68">
        <f t="shared" si="37"/>
        <v>0</v>
      </c>
      <c r="G186" s="68">
        <f t="shared" si="38"/>
        <v>0</v>
      </c>
      <c r="H186" s="68">
        <f t="shared" si="39"/>
        <v>0</v>
      </c>
      <c r="I186" s="68">
        <f t="shared" si="40"/>
        <v>0</v>
      </c>
      <c r="J186" s="68">
        <f t="shared" si="41"/>
        <v>0</v>
      </c>
      <c r="K186" s="68">
        <f t="shared" si="42"/>
        <v>0</v>
      </c>
      <c r="L186" s="68">
        <f t="shared" si="43"/>
        <v>0</v>
      </c>
      <c r="M186" s="68">
        <f t="shared" ca="1" si="44"/>
        <v>-5.3880857394745173E-4</v>
      </c>
      <c r="N186" s="68">
        <f t="shared" ca="1" si="45"/>
        <v>0</v>
      </c>
      <c r="O186" s="96">
        <f t="shared" ca="1" si="46"/>
        <v>0</v>
      </c>
      <c r="P186" s="68">
        <f t="shared" ca="1" si="47"/>
        <v>0</v>
      </c>
      <c r="Q186" s="68">
        <f t="shared" ca="1" si="48"/>
        <v>0</v>
      </c>
      <c r="R186" s="31">
        <f t="shared" ca="1" si="49"/>
        <v>5.3880857394745173E-4</v>
      </c>
    </row>
    <row r="187" spans="1:18" x14ac:dyDescent="0.2">
      <c r="A187" s="76"/>
      <c r="B187" s="76"/>
      <c r="C187" s="76"/>
      <c r="D187" s="77">
        <f t="shared" si="35"/>
        <v>0</v>
      </c>
      <c r="E187" s="77">
        <f t="shared" si="36"/>
        <v>0</v>
      </c>
      <c r="F187" s="68">
        <f t="shared" si="37"/>
        <v>0</v>
      </c>
      <c r="G187" s="68">
        <f t="shared" si="38"/>
        <v>0</v>
      </c>
      <c r="H187" s="68">
        <f t="shared" si="39"/>
        <v>0</v>
      </c>
      <c r="I187" s="68">
        <f t="shared" si="40"/>
        <v>0</v>
      </c>
      <c r="J187" s="68">
        <f t="shared" si="41"/>
        <v>0</v>
      </c>
      <c r="K187" s="68">
        <f t="shared" si="42"/>
        <v>0</v>
      </c>
      <c r="L187" s="68">
        <f t="shared" si="43"/>
        <v>0</v>
      </c>
      <c r="M187" s="68">
        <f t="shared" ca="1" si="44"/>
        <v>-5.3880857394745173E-4</v>
      </c>
      <c r="N187" s="68">
        <f t="shared" ca="1" si="45"/>
        <v>0</v>
      </c>
      <c r="O187" s="96">
        <f t="shared" ca="1" si="46"/>
        <v>0</v>
      </c>
      <c r="P187" s="68">
        <f t="shared" ca="1" si="47"/>
        <v>0</v>
      </c>
      <c r="Q187" s="68">
        <f t="shared" ca="1" si="48"/>
        <v>0</v>
      </c>
      <c r="R187" s="31">
        <f t="shared" ca="1" si="49"/>
        <v>5.3880857394745173E-4</v>
      </c>
    </row>
    <row r="188" spans="1:18" x14ac:dyDescent="0.2">
      <c r="A188" s="76"/>
      <c r="B188" s="76"/>
      <c r="C188" s="76"/>
      <c r="D188" s="77">
        <f t="shared" si="35"/>
        <v>0</v>
      </c>
      <c r="E188" s="77">
        <f t="shared" si="36"/>
        <v>0</v>
      </c>
      <c r="F188" s="68">
        <f t="shared" si="37"/>
        <v>0</v>
      </c>
      <c r="G188" s="68">
        <f t="shared" si="38"/>
        <v>0</v>
      </c>
      <c r="H188" s="68">
        <f t="shared" si="39"/>
        <v>0</v>
      </c>
      <c r="I188" s="68">
        <f t="shared" si="40"/>
        <v>0</v>
      </c>
      <c r="J188" s="68">
        <f t="shared" si="41"/>
        <v>0</v>
      </c>
      <c r="K188" s="68">
        <f t="shared" si="42"/>
        <v>0</v>
      </c>
      <c r="L188" s="68">
        <f t="shared" si="43"/>
        <v>0</v>
      </c>
      <c r="M188" s="68">
        <f t="shared" ca="1" si="44"/>
        <v>-5.3880857394745173E-4</v>
      </c>
      <c r="N188" s="68">
        <f t="shared" ca="1" si="45"/>
        <v>0</v>
      </c>
      <c r="O188" s="96">
        <f t="shared" ca="1" si="46"/>
        <v>0</v>
      </c>
      <c r="P188" s="68">
        <f t="shared" ca="1" si="47"/>
        <v>0</v>
      </c>
      <c r="Q188" s="68">
        <f t="shared" ca="1" si="48"/>
        <v>0</v>
      </c>
      <c r="R188" s="31">
        <f t="shared" ca="1" si="49"/>
        <v>5.3880857394745173E-4</v>
      </c>
    </row>
    <row r="189" spans="1:18" x14ac:dyDescent="0.2">
      <c r="A189" s="76"/>
      <c r="B189" s="76"/>
      <c r="C189" s="76"/>
      <c r="D189" s="77">
        <f t="shared" si="35"/>
        <v>0</v>
      </c>
      <c r="E189" s="77">
        <f t="shared" si="36"/>
        <v>0</v>
      </c>
      <c r="F189" s="68">
        <f t="shared" si="37"/>
        <v>0</v>
      </c>
      <c r="G189" s="68">
        <f t="shared" si="38"/>
        <v>0</v>
      </c>
      <c r="H189" s="68">
        <f t="shared" si="39"/>
        <v>0</v>
      </c>
      <c r="I189" s="68">
        <f t="shared" si="40"/>
        <v>0</v>
      </c>
      <c r="J189" s="68">
        <f t="shared" si="41"/>
        <v>0</v>
      </c>
      <c r="K189" s="68">
        <f t="shared" si="42"/>
        <v>0</v>
      </c>
      <c r="L189" s="68">
        <f t="shared" si="43"/>
        <v>0</v>
      </c>
      <c r="M189" s="68">
        <f t="shared" ca="1" si="44"/>
        <v>-5.3880857394745173E-4</v>
      </c>
      <c r="N189" s="68">
        <f t="shared" ca="1" si="45"/>
        <v>0</v>
      </c>
      <c r="O189" s="96">
        <f t="shared" ca="1" si="46"/>
        <v>0</v>
      </c>
      <c r="P189" s="68">
        <f t="shared" ca="1" si="47"/>
        <v>0</v>
      </c>
      <c r="Q189" s="68">
        <f t="shared" ca="1" si="48"/>
        <v>0</v>
      </c>
      <c r="R189" s="31">
        <f t="shared" ca="1" si="49"/>
        <v>5.3880857394745173E-4</v>
      </c>
    </row>
    <row r="190" spans="1:18" x14ac:dyDescent="0.2">
      <c r="A190" s="76"/>
      <c r="B190" s="76"/>
      <c r="C190" s="76"/>
      <c r="D190" s="77">
        <f t="shared" si="35"/>
        <v>0</v>
      </c>
      <c r="E190" s="77">
        <f t="shared" si="36"/>
        <v>0</v>
      </c>
      <c r="F190" s="68">
        <f t="shared" si="37"/>
        <v>0</v>
      </c>
      <c r="G190" s="68">
        <f t="shared" si="38"/>
        <v>0</v>
      </c>
      <c r="H190" s="68">
        <f t="shared" si="39"/>
        <v>0</v>
      </c>
      <c r="I190" s="68">
        <f t="shared" si="40"/>
        <v>0</v>
      </c>
      <c r="J190" s="68">
        <f t="shared" si="41"/>
        <v>0</v>
      </c>
      <c r="K190" s="68">
        <f t="shared" si="42"/>
        <v>0</v>
      </c>
      <c r="L190" s="68">
        <f t="shared" si="43"/>
        <v>0</v>
      </c>
      <c r="M190" s="68">
        <f t="shared" ca="1" si="44"/>
        <v>-5.3880857394745173E-4</v>
      </c>
      <c r="N190" s="68">
        <f t="shared" ca="1" si="45"/>
        <v>0</v>
      </c>
      <c r="O190" s="96">
        <f t="shared" ca="1" si="46"/>
        <v>0</v>
      </c>
      <c r="P190" s="68">
        <f t="shared" ca="1" si="47"/>
        <v>0</v>
      </c>
      <c r="Q190" s="68">
        <f t="shared" ca="1" si="48"/>
        <v>0</v>
      </c>
      <c r="R190" s="31">
        <f t="shared" ca="1" si="49"/>
        <v>5.3880857394745173E-4</v>
      </c>
    </row>
    <row r="191" spans="1:18" x14ac:dyDescent="0.2">
      <c r="A191" s="76"/>
      <c r="B191" s="76"/>
      <c r="C191" s="76"/>
      <c r="D191" s="77">
        <f t="shared" si="35"/>
        <v>0</v>
      </c>
      <c r="E191" s="77">
        <f t="shared" si="36"/>
        <v>0</v>
      </c>
      <c r="F191" s="68">
        <f t="shared" si="37"/>
        <v>0</v>
      </c>
      <c r="G191" s="68">
        <f t="shared" si="38"/>
        <v>0</v>
      </c>
      <c r="H191" s="68">
        <f t="shared" si="39"/>
        <v>0</v>
      </c>
      <c r="I191" s="68">
        <f t="shared" si="40"/>
        <v>0</v>
      </c>
      <c r="J191" s="68">
        <f t="shared" si="41"/>
        <v>0</v>
      </c>
      <c r="K191" s="68">
        <f t="shared" si="42"/>
        <v>0</v>
      </c>
      <c r="L191" s="68">
        <f t="shared" si="43"/>
        <v>0</v>
      </c>
      <c r="M191" s="68">
        <f t="shared" ca="1" si="44"/>
        <v>-5.3880857394745173E-4</v>
      </c>
      <c r="N191" s="68">
        <f t="shared" ca="1" si="45"/>
        <v>0</v>
      </c>
      <c r="O191" s="96">
        <f t="shared" ca="1" si="46"/>
        <v>0</v>
      </c>
      <c r="P191" s="68">
        <f t="shared" ca="1" si="47"/>
        <v>0</v>
      </c>
      <c r="Q191" s="68">
        <f t="shared" ca="1" si="48"/>
        <v>0</v>
      </c>
      <c r="R191" s="31">
        <f t="shared" ca="1" si="49"/>
        <v>5.3880857394745173E-4</v>
      </c>
    </row>
    <row r="192" spans="1:18" x14ac:dyDescent="0.2">
      <c r="A192" s="76"/>
      <c r="B192" s="76"/>
      <c r="C192" s="76"/>
      <c r="D192" s="77">
        <f t="shared" si="35"/>
        <v>0</v>
      </c>
      <c r="E192" s="77">
        <f t="shared" si="36"/>
        <v>0</v>
      </c>
      <c r="F192" s="68">
        <f t="shared" si="37"/>
        <v>0</v>
      </c>
      <c r="G192" s="68">
        <f t="shared" si="38"/>
        <v>0</v>
      </c>
      <c r="H192" s="68">
        <f t="shared" si="39"/>
        <v>0</v>
      </c>
      <c r="I192" s="68">
        <f t="shared" si="40"/>
        <v>0</v>
      </c>
      <c r="J192" s="68">
        <f t="shared" si="41"/>
        <v>0</v>
      </c>
      <c r="K192" s="68">
        <f t="shared" si="42"/>
        <v>0</v>
      </c>
      <c r="L192" s="68">
        <f t="shared" si="43"/>
        <v>0</v>
      </c>
      <c r="M192" s="68">
        <f t="shared" ca="1" si="44"/>
        <v>-5.3880857394745173E-4</v>
      </c>
      <c r="N192" s="68">
        <f t="shared" ca="1" si="45"/>
        <v>0</v>
      </c>
      <c r="O192" s="96">
        <f t="shared" ca="1" si="46"/>
        <v>0</v>
      </c>
      <c r="P192" s="68">
        <f t="shared" ca="1" si="47"/>
        <v>0</v>
      </c>
      <c r="Q192" s="68">
        <f t="shared" ca="1" si="48"/>
        <v>0</v>
      </c>
      <c r="R192" s="31">
        <f t="shared" ca="1" si="49"/>
        <v>5.3880857394745173E-4</v>
      </c>
    </row>
    <row r="193" spans="1:18" x14ac:dyDescent="0.2">
      <c r="A193" s="76"/>
      <c r="B193" s="76"/>
      <c r="C193" s="76"/>
      <c r="D193" s="77">
        <f t="shared" si="35"/>
        <v>0</v>
      </c>
      <c r="E193" s="77">
        <f t="shared" si="36"/>
        <v>0</v>
      </c>
      <c r="F193" s="68">
        <f t="shared" si="37"/>
        <v>0</v>
      </c>
      <c r="G193" s="68">
        <f t="shared" si="38"/>
        <v>0</v>
      </c>
      <c r="H193" s="68">
        <f t="shared" si="39"/>
        <v>0</v>
      </c>
      <c r="I193" s="68">
        <f t="shared" si="40"/>
        <v>0</v>
      </c>
      <c r="J193" s="68">
        <f t="shared" si="41"/>
        <v>0</v>
      </c>
      <c r="K193" s="68">
        <f t="shared" si="42"/>
        <v>0</v>
      </c>
      <c r="L193" s="68">
        <f t="shared" si="43"/>
        <v>0</v>
      </c>
      <c r="M193" s="68">
        <f t="shared" ca="1" si="44"/>
        <v>-5.3880857394745173E-4</v>
      </c>
      <c r="N193" s="68">
        <f t="shared" ca="1" si="45"/>
        <v>0</v>
      </c>
      <c r="O193" s="96">
        <f t="shared" ca="1" si="46"/>
        <v>0</v>
      </c>
      <c r="P193" s="68">
        <f t="shared" ca="1" si="47"/>
        <v>0</v>
      </c>
      <c r="Q193" s="68">
        <f t="shared" ca="1" si="48"/>
        <v>0</v>
      </c>
      <c r="R193" s="31">
        <f t="shared" ca="1" si="49"/>
        <v>5.3880857394745173E-4</v>
      </c>
    </row>
    <row r="194" spans="1:18" x14ac:dyDescent="0.2">
      <c r="A194" s="76"/>
      <c r="B194" s="76"/>
      <c r="C194" s="76"/>
      <c r="D194" s="77">
        <f t="shared" si="35"/>
        <v>0</v>
      </c>
      <c r="E194" s="77">
        <f t="shared" si="36"/>
        <v>0</v>
      </c>
      <c r="F194" s="68">
        <f t="shared" si="37"/>
        <v>0</v>
      </c>
      <c r="G194" s="68">
        <f t="shared" si="38"/>
        <v>0</v>
      </c>
      <c r="H194" s="68">
        <f t="shared" si="39"/>
        <v>0</v>
      </c>
      <c r="I194" s="68">
        <f t="shared" si="40"/>
        <v>0</v>
      </c>
      <c r="J194" s="68">
        <f t="shared" si="41"/>
        <v>0</v>
      </c>
      <c r="K194" s="68">
        <f t="shared" si="42"/>
        <v>0</v>
      </c>
      <c r="L194" s="68">
        <f t="shared" si="43"/>
        <v>0</v>
      </c>
      <c r="M194" s="68">
        <f t="shared" ca="1" si="44"/>
        <v>-5.3880857394745173E-4</v>
      </c>
      <c r="N194" s="68">
        <f t="shared" ca="1" si="45"/>
        <v>0</v>
      </c>
      <c r="O194" s="96">
        <f t="shared" ca="1" si="46"/>
        <v>0</v>
      </c>
      <c r="P194" s="68">
        <f t="shared" ca="1" si="47"/>
        <v>0</v>
      </c>
      <c r="Q194" s="68">
        <f t="shared" ca="1" si="48"/>
        <v>0</v>
      </c>
      <c r="R194" s="31">
        <f t="shared" ca="1" si="49"/>
        <v>5.3880857394745173E-4</v>
      </c>
    </row>
    <row r="195" spans="1:18" x14ac:dyDescent="0.2">
      <c r="A195" s="76"/>
      <c r="B195" s="76"/>
      <c r="C195" s="76"/>
      <c r="D195" s="77">
        <f t="shared" si="35"/>
        <v>0</v>
      </c>
      <c r="E195" s="77">
        <f t="shared" si="36"/>
        <v>0</v>
      </c>
      <c r="F195" s="68">
        <f t="shared" si="37"/>
        <v>0</v>
      </c>
      <c r="G195" s="68">
        <f t="shared" si="38"/>
        <v>0</v>
      </c>
      <c r="H195" s="68">
        <f t="shared" si="39"/>
        <v>0</v>
      </c>
      <c r="I195" s="68">
        <f t="shared" si="40"/>
        <v>0</v>
      </c>
      <c r="J195" s="68">
        <f t="shared" si="41"/>
        <v>0</v>
      </c>
      <c r="K195" s="68">
        <f t="shared" si="42"/>
        <v>0</v>
      </c>
      <c r="L195" s="68">
        <f t="shared" si="43"/>
        <v>0</v>
      </c>
      <c r="M195" s="68">
        <f t="shared" ca="1" si="44"/>
        <v>-5.3880857394745173E-4</v>
      </c>
      <c r="N195" s="68">
        <f t="shared" ca="1" si="45"/>
        <v>0</v>
      </c>
      <c r="O195" s="96">
        <f t="shared" ca="1" si="46"/>
        <v>0</v>
      </c>
      <c r="P195" s="68">
        <f t="shared" ca="1" si="47"/>
        <v>0</v>
      </c>
      <c r="Q195" s="68">
        <f t="shared" ca="1" si="48"/>
        <v>0</v>
      </c>
      <c r="R195" s="31">
        <f t="shared" ca="1" si="49"/>
        <v>5.3880857394745173E-4</v>
      </c>
    </row>
    <row r="196" spans="1:18" x14ac:dyDescent="0.2">
      <c r="A196" s="76"/>
      <c r="B196" s="76"/>
      <c r="C196" s="76"/>
      <c r="D196" s="77">
        <f t="shared" si="35"/>
        <v>0</v>
      </c>
      <c r="E196" s="77">
        <f t="shared" si="36"/>
        <v>0</v>
      </c>
      <c r="F196" s="68">
        <f t="shared" si="37"/>
        <v>0</v>
      </c>
      <c r="G196" s="68">
        <f t="shared" si="38"/>
        <v>0</v>
      </c>
      <c r="H196" s="68">
        <f t="shared" si="39"/>
        <v>0</v>
      </c>
      <c r="I196" s="68">
        <f t="shared" si="40"/>
        <v>0</v>
      </c>
      <c r="J196" s="68">
        <f t="shared" si="41"/>
        <v>0</v>
      </c>
      <c r="K196" s="68">
        <f t="shared" si="42"/>
        <v>0</v>
      </c>
      <c r="L196" s="68">
        <f t="shared" si="43"/>
        <v>0</v>
      </c>
      <c r="M196" s="68">
        <f t="shared" ca="1" si="44"/>
        <v>-5.3880857394745173E-4</v>
      </c>
      <c r="N196" s="68">
        <f t="shared" ca="1" si="45"/>
        <v>0</v>
      </c>
      <c r="O196" s="96">
        <f t="shared" ca="1" si="46"/>
        <v>0</v>
      </c>
      <c r="P196" s="68">
        <f t="shared" ca="1" si="47"/>
        <v>0</v>
      </c>
      <c r="Q196" s="68">
        <f t="shared" ca="1" si="48"/>
        <v>0</v>
      </c>
      <c r="R196" s="31">
        <f t="shared" ca="1" si="49"/>
        <v>5.3880857394745173E-4</v>
      </c>
    </row>
    <row r="197" spans="1:18" x14ac:dyDescent="0.2">
      <c r="A197" s="76"/>
      <c r="B197" s="76"/>
      <c r="C197" s="76"/>
      <c r="D197" s="77">
        <f t="shared" si="35"/>
        <v>0</v>
      </c>
      <c r="E197" s="77">
        <f t="shared" si="36"/>
        <v>0</v>
      </c>
      <c r="F197" s="68">
        <f t="shared" si="37"/>
        <v>0</v>
      </c>
      <c r="G197" s="68">
        <f t="shared" si="38"/>
        <v>0</v>
      </c>
      <c r="H197" s="68">
        <f t="shared" si="39"/>
        <v>0</v>
      </c>
      <c r="I197" s="68">
        <f t="shared" si="40"/>
        <v>0</v>
      </c>
      <c r="J197" s="68">
        <f t="shared" si="41"/>
        <v>0</v>
      </c>
      <c r="K197" s="68">
        <f t="shared" si="42"/>
        <v>0</v>
      </c>
      <c r="L197" s="68">
        <f t="shared" si="43"/>
        <v>0</v>
      </c>
      <c r="M197" s="68">
        <f t="shared" ca="1" si="44"/>
        <v>-5.3880857394745173E-4</v>
      </c>
      <c r="N197" s="68">
        <f t="shared" ca="1" si="45"/>
        <v>0</v>
      </c>
      <c r="O197" s="96">
        <f t="shared" ca="1" si="46"/>
        <v>0</v>
      </c>
      <c r="P197" s="68">
        <f t="shared" ca="1" si="47"/>
        <v>0</v>
      </c>
      <c r="Q197" s="68">
        <f t="shared" ca="1" si="48"/>
        <v>0</v>
      </c>
      <c r="R197" s="31">
        <f t="shared" ca="1" si="49"/>
        <v>5.3880857394745173E-4</v>
      </c>
    </row>
    <row r="198" spans="1:18" x14ac:dyDescent="0.2">
      <c r="A198" s="76"/>
      <c r="B198" s="76"/>
      <c r="C198" s="76"/>
      <c r="D198" s="77">
        <f t="shared" si="35"/>
        <v>0</v>
      </c>
      <c r="E198" s="77">
        <f t="shared" si="36"/>
        <v>0</v>
      </c>
      <c r="F198" s="68">
        <f t="shared" si="37"/>
        <v>0</v>
      </c>
      <c r="G198" s="68">
        <f t="shared" si="38"/>
        <v>0</v>
      </c>
      <c r="H198" s="68">
        <f t="shared" si="39"/>
        <v>0</v>
      </c>
      <c r="I198" s="68">
        <f t="shared" si="40"/>
        <v>0</v>
      </c>
      <c r="J198" s="68">
        <f t="shared" si="41"/>
        <v>0</v>
      </c>
      <c r="K198" s="68">
        <f t="shared" si="42"/>
        <v>0</v>
      </c>
      <c r="L198" s="68">
        <f t="shared" si="43"/>
        <v>0</v>
      </c>
      <c r="M198" s="68">
        <f t="shared" ca="1" si="44"/>
        <v>-5.3880857394745173E-4</v>
      </c>
      <c r="N198" s="68">
        <f t="shared" ca="1" si="45"/>
        <v>0</v>
      </c>
      <c r="O198" s="96">
        <f t="shared" ca="1" si="46"/>
        <v>0</v>
      </c>
      <c r="P198" s="68">
        <f t="shared" ca="1" si="47"/>
        <v>0</v>
      </c>
      <c r="Q198" s="68">
        <f t="shared" ca="1" si="48"/>
        <v>0</v>
      </c>
      <c r="R198" s="31">
        <f t="shared" ca="1" si="49"/>
        <v>5.3880857394745173E-4</v>
      </c>
    </row>
    <row r="199" spans="1:18" x14ac:dyDescent="0.2">
      <c r="A199" s="76"/>
      <c r="B199" s="76"/>
      <c r="C199" s="76"/>
      <c r="D199" s="77">
        <f t="shared" si="35"/>
        <v>0</v>
      </c>
      <c r="E199" s="77">
        <f t="shared" si="36"/>
        <v>0</v>
      </c>
      <c r="F199" s="68">
        <f t="shared" si="37"/>
        <v>0</v>
      </c>
      <c r="G199" s="68">
        <f t="shared" si="38"/>
        <v>0</v>
      </c>
      <c r="H199" s="68">
        <f t="shared" si="39"/>
        <v>0</v>
      </c>
      <c r="I199" s="68">
        <f t="shared" si="40"/>
        <v>0</v>
      </c>
      <c r="J199" s="68">
        <f t="shared" si="41"/>
        <v>0</v>
      </c>
      <c r="K199" s="68">
        <f t="shared" si="42"/>
        <v>0</v>
      </c>
      <c r="L199" s="68">
        <f t="shared" si="43"/>
        <v>0</v>
      </c>
      <c r="M199" s="68">
        <f t="shared" ca="1" si="44"/>
        <v>-5.3880857394745173E-4</v>
      </c>
      <c r="N199" s="68">
        <f t="shared" ca="1" si="45"/>
        <v>0</v>
      </c>
      <c r="O199" s="96">
        <f t="shared" ca="1" si="46"/>
        <v>0</v>
      </c>
      <c r="P199" s="68">
        <f t="shared" ca="1" si="47"/>
        <v>0</v>
      </c>
      <c r="Q199" s="68">
        <f t="shared" ca="1" si="48"/>
        <v>0</v>
      </c>
      <c r="R199" s="31">
        <f t="shared" ca="1" si="49"/>
        <v>5.3880857394745173E-4</v>
      </c>
    </row>
    <row r="200" spans="1:18" x14ac:dyDescent="0.2">
      <c r="A200" s="76"/>
      <c r="B200" s="76"/>
      <c r="C200" s="76"/>
      <c r="D200" s="77">
        <f t="shared" si="35"/>
        <v>0</v>
      </c>
      <c r="E200" s="77">
        <f t="shared" si="36"/>
        <v>0</v>
      </c>
      <c r="F200" s="68">
        <f t="shared" si="37"/>
        <v>0</v>
      </c>
      <c r="G200" s="68">
        <f t="shared" si="38"/>
        <v>0</v>
      </c>
      <c r="H200" s="68">
        <f t="shared" si="39"/>
        <v>0</v>
      </c>
      <c r="I200" s="68">
        <f t="shared" si="40"/>
        <v>0</v>
      </c>
      <c r="J200" s="68">
        <f t="shared" si="41"/>
        <v>0</v>
      </c>
      <c r="K200" s="68">
        <f t="shared" si="42"/>
        <v>0</v>
      </c>
      <c r="L200" s="68">
        <f t="shared" si="43"/>
        <v>0</v>
      </c>
      <c r="M200" s="68">
        <f t="shared" ca="1" si="44"/>
        <v>-5.3880857394745173E-4</v>
      </c>
      <c r="N200" s="68">
        <f t="shared" ca="1" si="45"/>
        <v>0</v>
      </c>
      <c r="O200" s="96">
        <f t="shared" ca="1" si="46"/>
        <v>0</v>
      </c>
      <c r="P200" s="68">
        <f t="shared" ca="1" si="47"/>
        <v>0</v>
      </c>
      <c r="Q200" s="68">
        <f t="shared" ca="1" si="48"/>
        <v>0</v>
      </c>
      <c r="R200" s="31">
        <f t="shared" ca="1" si="49"/>
        <v>5.3880857394745173E-4</v>
      </c>
    </row>
    <row r="201" spans="1:18" x14ac:dyDescent="0.2">
      <c r="A201" s="76"/>
      <c r="B201" s="76"/>
      <c r="C201" s="76"/>
      <c r="D201" s="77">
        <f t="shared" si="35"/>
        <v>0</v>
      </c>
      <c r="E201" s="77">
        <f t="shared" si="36"/>
        <v>0</v>
      </c>
      <c r="F201" s="68">
        <f t="shared" si="37"/>
        <v>0</v>
      </c>
      <c r="G201" s="68">
        <f t="shared" si="38"/>
        <v>0</v>
      </c>
      <c r="H201" s="68">
        <f t="shared" si="39"/>
        <v>0</v>
      </c>
      <c r="I201" s="68">
        <f t="shared" si="40"/>
        <v>0</v>
      </c>
      <c r="J201" s="68">
        <f t="shared" si="41"/>
        <v>0</v>
      </c>
      <c r="K201" s="68">
        <f t="shared" si="42"/>
        <v>0</v>
      </c>
      <c r="L201" s="68">
        <f t="shared" si="43"/>
        <v>0</v>
      </c>
      <c r="M201" s="68">
        <f t="shared" ca="1" si="44"/>
        <v>-5.3880857394745173E-4</v>
      </c>
      <c r="N201" s="68">
        <f t="shared" ca="1" si="45"/>
        <v>0</v>
      </c>
      <c r="O201" s="96">
        <f t="shared" ca="1" si="46"/>
        <v>0</v>
      </c>
      <c r="P201" s="68">
        <f t="shared" ca="1" si="47"/>
        <v>0</v>
      </c>
      <c r="Q201" s="68">
        <f t="shared" ca="1" si="48"/>
        <v>0</v>
      </c>
      <c r="R201" s="31">
        <f t="shared" ca="1" si="49"/>
        <v>5.3880857394745173E-4</v>
      </c>
    </row>
    <row r="202" spans="1:18" x14ac:dyDescent="0.2">
      <c r="A202" s="76"/>
      <c r="B202" s="76"/>
      <c r="C202" s="76"/>
      <c r="D202" s="77">
        <f t="shared" si="35"/>
        <v>0</v>
      </c>
      <c r="E202" s="77">
        <f t="shared" si="36"/>
        <v>0</v>
      </c>
      <c r="F202" s="68">
        <f t="shared" si="37"/>
        <v>0</v>
      </c>
      <c r="G202" s="68">
        <f t="shared" si="38"/>
        <v>0</v>
      </c>
      <c r="H202" s="68">
        <f t="shared" si="39"/>
        <v>0</v>
      </c>
      <c r="I202" s="68">
        <f t="shared" si="40"/>
        <v>0</v>
      </c>
      <c r="J202" s="68">
        <f t="shared" si="41"/>
        <v>0</v>
      </c>
      <c r="K202" s="68">
        <f t="shared" si="42"/>
        <v>0</v>
      </c>
      <c r="L202" s="68">
        <f t="shared" si="43"/>
        <v>0</v>
      </c>
      <c r="M202" s="68">
        <f t="shared" ca="1" si="44"/>
        <v>-5.3880857394745173E-4</v>
      </c>
      <c r="N202" s="68">
        <f t="shared" ca="1" si="45"/>
        <v>0</v>
      </c>
      <c r="O202" s="96">
        <f t="shared" ca="1" si="46"/>
        <v>0</v>
      </c>
      <c r="P202" s="68">
        <f t="shared" ca="1" si="47"/>
        <v>0</v>
      </c>
      <c r="Q202" s="68">
        <f t="shared" ca="1" si="48"/>
        <v>0</v>
      </c>
      <c r="R202" s="31">
        <f t="shared" ca="1" si="49"/>
        <v>5.3880857394745173E-4</v>
      </c>
    </row>
    <row r="203" spans="1:18" x14ac:dyDescent="0.2">
      <c r="A203" s="76"/>
      <c r="B203" s="76"/>
      <c r="C203" s="76"/>
      <c r="D203" s="77">
        <f t="shared" si="35"/>
        <v>0</v>
      </c>
      <c r="E203" s="77">
        <f t="shared" si="36"/>
        <v>0</v>
      </c>
      <c r="F203" s="68">
        <f t="shared" si="37"/>
        <v>0</v>
      </c>
      <c r="G203" s="68">
        <f t="shared" si="38"/>
        <v>0</v>
      </c>
      <c r="H203" s="68">
        <f t="shared" si="39"/>
        <v>0</v>
      </c>
      <c r="I203" s="68">
        <f t="shared" si="40"/>
        <v>0</v>
      </c>
      <c r="J203" s="68">
        <f t="shared" si="41"/>
        <v>0</v>
      </c>
      <c r="K203" s="68">
        <f t="shared" si="42"/>
        <v>0</v>
      </c>
      <c r="L203" s="68">
        <f t="shared" si="43"/>
        <v>0</v>
      </c>
      <c r="M203" s="68">
        <f t="shared" ca="1" si="44"/>
        <v>-5.3880857394745173E-4</v>
      </c>
      <c r="N203" s="68">
        <f t="shared" ca="1" si="45"/>
        <v>0</v>
      </c>
      <c r="O203" s="96">
        <f t="shared" ca="1" si="46"/>
        <v>0</v>
      </c>
      <c r="P203" s="68">
        <f t="shared" ca="1" si="47"/>
        <v>0</v>
      </c>
      <c r="Q203" s="68">
        <f t="shared" ca="1" si="48"/>
        <v>0</v>
      </c>
      <c r="R203" s="31">
        <f t="shared" ca="1" si="49"/>
        <v>5.3880857394745173E-4</v>
      </c>
    </row>
    <row r="204" spans="1:18" x14ac:dyDescent="0.2">
      <c r="A204" s="76"/>
      <c r="B204" s="76"/>
      <c r="C204" s="76"/>
      <c r="D204" s="77">
        <f t="shared" si="35"/>
        <v>0</v>
      </c>
      <c r="E204" s="77">
        <f t="shared" si="36"/>
        <v>0</v>
      </c>
      <c r="F204" s="68">
        <f t="shared" si="37"/>
        <v>0</v>
      </c>
      <c r="G204" s="68">
        <f t="shared" si="38"/>
        <v>0</v>
      </c>
      <c r="H204" s="68">
        <f t="shared" si="39"/>
        <v>0</v>
      </c>
      <c r="I204" s="68">
        <f t="shared" si="40"/>
        <v>0</v>
      </c>
      <c r="J204" s="68">
        <f t="shared" si="41"/>
        <v>0</v>
      </c>
      <c r="K204" s="68">
        <f t="shared" si="42"/>
        <v>0</v>
      </c>
      <c r="L204" s="68">
        <f t="shared" si="43"/>
        <v>0</v>
      </c>
      <c r="M204" s="68">
        <f t="shared" ca="1" si="44"/>
        <v>-5.3880857394745173E-4</v>
      </c>
      <c r="N204" s="68">
        <f t="shared" ca="1" si="45"/>
        <v>0</v>
      </c>
      <c r="O204" s="96">
        <f t="shared" ca="1" si="46"/>
        <v>0</v>
      </c>
      <c r="P204" s="68">
        <f t="shared" ca="1" si="47"/>
        <v>0</v>
      </c>
      <c r="Q204" s="68">
        <f t="shared" ca="1" si="48"/>
        <v>0</v>
      </c>
      <c r="R204" s="31">
        <f t="shared" ca="1" si="49"/>
        <v>5.3880857394745173E-4</v>
      </c>
    </row>
    <row r="205" spans="1:18" x14ac:dyDescent="0.2">
      <c r="A205" s="76"/>
      <c r="B205" s="76"/>
      <c r="C205" s="76"/>
      <c r="D205" s="77">
        <f t="shared" si="35"/>
        <v>0</v>
      </c>
      <c r="E205" s="77">
        <f t="shared" si="36"/>
        <v>0</v>
      </c>
      <c r="F205" s="68">
        <f t="shared" si="37"/>
        <v>0</v>
      </c>
      <c r="G205" s="68">
        <f t="shared" si="38"/>
        <v>0</v>
      </c>
      <c r="H205" s="68">
        <f t="shared" si="39"/>
        <v>0</v>
      </c>
      <c r="I205" s="68">
        <f t="shared" si="40"/>
        <v>0</v>
      </c>
      <c r="J205" s="68">
        <f t="shared" si="41"/>
        <v>0</v>
      </c>
      <c r="K205" s="68">
        <f t="shared" si="42"/>
        <v>0</v>
      </c>
      <c r="L205" s="68">
        <f t="shared" si="43"/>
        <v>0</v>
      </c>
      <c r="M205" s="68">
        <f t="shared" ca="1" si="44"/>
        <v>-5.3880857394745173E-4</v>
      </c>
      <c r="N205" s="68">
        <f t="shared" ca="1" si="45"/>
        <v>0</v>
      </c>
      <c r="O205" s="96">
        <f t="shared" ca="1" si="46"/>
        <v>0</v>
      </c>
      <c r="P205" s="68">
        <f t="shared" ca="1" si="47"/>
        <v>0</v>
      </c>
      <c r="Q205" s="68">
        <f t="shared" ca="1" si="48"/>
        <v>0</v>
      </c>
      <c r="R205" s="31">
        <f t="shared" ca="1" si="49"/>
        <v>5.3880857394745173E-4</v>
      </c>
    </row>
    <row r="206" spans="1:18" x14ac:dyDescent="0.2">
      <c r="A206" s="76"/>
      <c r="B206" s="76"/>
      <c r="C206" s="76"/>
      <c r="D206" s="77">
        <f t="shared" si="35"/>
        <v>0</v>
      </c>
      <c r="E206" s="77">
        <f t="shared" si="36"/>
        <v>0</v>
      </c>
      <c r="F206" s="68">
        <f t="shared" si="37"/>
        <v>0</v>
      </c>
      <c r="G206" s="68">
        <f t="shared" si="38"/>
        <v>0</v>
      </c>
      <c r="H206" s="68">
        <f t="shared" si="39"/>
        <v>0</v>
      </c>
      <c r="I206" s="68">
        <f t="shared" si="40"/>
        <v>0</v>
      </c>
      <c r="J206" s="68">
        <f t="shared" si="41"/>
        <v>0</v>
      </c>
      <c r="K206" s="68">
        <f t="shared" si="42"/>
        <v>0</v>
      </c>
      <c r="L206" s="68">
        <f t="shared" si="43"/>
        <v>0</v>
      </c>
      <c r="M206" s="68">
        <f t="shared" ca="1" si="44"/>
        <v>-5.3880857394745173E-4</v>
      </c>
      <c r="N206" s="68">
        <f t="shared" ca="1" si="45"/>
        <v>0</v>
      </c>
      <c r="O206" s="96">
        <f t="shared" ca="1" si="46"/>
        <v>0</v>
      </c>
      <c r="P206" s="68">
        <f t="shared" ca="1" si="47"/>
        <v>0</v>
      </c>
      <c r="Q206" s="68">
        <f t="shared" ca="1" si="48"/>
        <v>0</v>
      </c>
      <c r="R206" s="31">
        <f t="shared" ca="1" si="49"/>
        <v>5.3880857394745173E-4</v>
      </c>
    </row>
    <row r="207" spans="1:18" x14ac:dyDescent="0.2">
      <c r="A207" s="76"/>
      <c r="B207" s="76"/>
      <c r="C207" s="76"/>
      <c r="D207" s="77">
        <f t="shared" si="35"/>
        <v>0</v>
      </c>
      <c r="E207" s="77">
        <f t="shared" si="36"/>
        <v>0</v>
      </c>
      <c r="F207" s="68">
        <f t="shared" si="37"/>
        <v>0</v>
      </c>
      <c r="G207" s="68">
        <f t="shared" si="38"/>
        <v>0</v>
      </c>
      <c r="H207" s="68">
        <f t="shared" si="39"/>
        <v>0</v>
      </c>
      <c r="I207" s="68">
        <f t="shared" si="40"/>
        <v>0</v>
      </c>
      <c r="J207" s="68">
        <f t="shared" si="41"/>
        <v>0</v>
      </c>
      <c r="K207" s="68">
        <f t="shared" si="42"/>
        <v>0</v>
      </c>
      <c r="L207" s="68">
        <f t="shared" si="43"/>
        <v>0</v>
      </c>
      <c r="M207" s="68">
        <f t="shared" ca="1" si="44"/>
        <v>-5.3880857394745173E-4</v>
      </c>
      <c r="N207" s="68">
        <f t="shared" ca="1" si="45"/>
        <v>0</v>
      </c>
      <c r="O207" s="96">
        <f t="shared" ca="1" si="46"/>
        <v>0</v>
      </c>
      <c r="P207" s="68">
        <f t="shared" ca="1" si="47"/>
        <v>0</v>
      </c>
      <c r="Q207" s="68">
        <f t="shared" ca="1" si="48"/>
        <v>0</v>
      </c>
      <c r="R207" s="31">
        <f t="shared" ca="1" si="49"/>
        <v>5.3880857394745173E-4</v>
      </c>
    </row>
    <row r="208" spans="1:18" x14ac:dyDescent="0.2">
      <c r="A208" s="76"/>
      <c r="B208" s="76"/>
      <c r="C208" s="76"/>
      <c r="D208" s="77">
        <f t="shared" si="35"/>
        <v>0</v>
      </c>
      <c r="E208" s="77">
        <f t="shared" si="36"/>
        <v>0</v>
      </c>
      <c r="F208" s="68">
        <f t="shared" si="37"/>
        <v>0</v>
      </c>
      <c r="G208" s="68">
        <f t="shared" si="38"/>
        <v>0</v>
      </c>
      <c r="H208" s="68">
        <f t="shared" si="39"/>
        <v>0</v>
      </c>
      <c r="I208" s="68">
        <f t="shared" si="40"/>
        <v>0</v>
      </c>
      <c r="J208" s="68">
        <f t="shared" si="41"/>
        <v>0</v>
      </c>
      <c r="K208" s="68">
        <f t="shared" si="42"/>
        <v>0</v>
      </c>
      <c r="L208" s="68">
        <f t="shared" si="43"/>
        <v>0</v>
      </c>
      <c r="M208" s="68">
        <f t="shared" ca="1" si="44"/>
        <v>-5.3880857394745173E-4</v>
      </c>
      <c r="N208" s="68">
        <f t="shared" ca="1" si="45"/>
        <v>0</v>
      </c>
      <c r="O208" s="96">
        <f t="shared" ca="1" si="46"/>
        <v>0</v>
      </c>
      <c r="P208" s="68">
        <f t="shared" ca="1" si="47"/>
        <v>0</v>
      </c>
      <c r="Q208" s="68">
        <f t="shared" ca="1" si="48"/>
        <v>0</v>
      </c>
      <c r="R208" s="31">
        <f t="shared" ca="1" si="49"/>
        <v>5.3880857394745173E-4</v>
      </c>
    </row>
    <row r="209" spans="1:18" x14ac:dyDescent="0.2">
      <c r="A209" s="76"/>
      <c r="B209" s="76"/>
      <c r="C209" s="76"/>
      <c r="D209" s="77">
        <f t="shared" si="35"/>
        <v>0</v>
      </c>
      <c r="E209" s="77">
        <f t="shared" si="36"/>
        <v>0</v>
      </c>
      <c r="F209" s="68">
        <f t="shared" si="37"/>
        <v>0</v>
      </c>
      <c r="G209" s="68">
        <f t="shared" si="38"/>
        <v>0</v>
      </c>
      <c r="H209" s="68">
        <f t="shared" si="39"/>
        <v>0</v>
      </c>
      <c r="I209" s="68">
        <f t="shared" si="40"/>
        <v>0</v>
      </c>
      <c r="J209" s="68">
        <f t="shared" si="41"/>
        <v>0</v>
      </c>
      <c r="K209" s="68">
        <f t="shared" si="42"/>
        <v>0</v>
      </c>
      <c r="L209" s="68">
        <f t="shared" si="43"/>
        <v>0</v>
      </c>
      <c r="M209" s="68">
        <f t="shared" ca="1" si="44"/>
        <v>-5.3880857394745173E-4</v>
      </c>
      <c r="N209" s="68">
        <f t="shared" ca="1" si="45"/>
        <v>0</v>
      </c>
      <c r="O209" s="96">
        <f t="shared" ca="1" si="46"/>
        <v>0</v>
      </c>
      <c r="P209" s="68">
        <f t="shared" ca="1" si="47"/>
        <v>0</v>
      </c>
      <c r="Q209" s="68">
        <f t="shared" ca="1" si="48"/>
        <v>0</v>
      </c>
      <c r="R209" s="31">
        <f t="shared" ca="1" si="49"/>
        <v>5.3880857394745173E-4</v>
      </c>
    </row>
    <row r="210" spans="1:18" x14ac:dyDescent="0.2">
      <c r="A210" s="76"/>
      <c r="B210" s="76"/>
      <c r="C210" s="76"/>
      <c r="D210" s="77">
        <f t="shared" si="35"/>
        <v>0</v>
      </c>
      <c r="E210" s="77">
        <f t="shared" si="36"/>
        <v>0</v>
      </c>
      <c r="F210" s="68">
        <f t="shared" si="37"/>
        <v>0</v>
      </c>
      <c r="G210" s="68">
        <f t="shared" si="38"/>
        <v>0</v>
      </c>
      <c r="H210" s="68">
        <f t="shared" si="39"/>
        <v>0</v>
      </c>
      <c r="I210" s="68">
        <f t="shared" si="40"/>
        <v>0</v>
      </c>
      <c r="J210" s="68">
        <f t="shared" si="41"/>
        <v>0</v>
      </c>
      <c r="K210" s="68">
        <f t="shared" si="42"/>
        <v>0</v>
      </c>
      <c r="L210" s="68">
        <f t="shared" si="43"/>
        <v>0</v>
      </c>
      <c r="M210" s="68">
        <f t="shared" ca="1" si="44"/>
        <v>-5.3880857394745173E-4</v>
      </c>
      <c r="N210" s="68">
        <f t="shared" ca="1" si="45"/>
        <v>0</v>
      </c>
      <c r="O210" s="96">
        <f t="shared" ca="1" si="46"/>
        <v>0</v>
      </c>
      <c r="P210" s="68">
        <f t="shared" ca="1" si="47"/>
        <v>0</v>
      </c>
      <c r="Q210" s="68">
        <f t="shared" ca="1" si="48"/>
        <v>0</v>
      </c>
      <c r="R210" s="31">
        <f t="shared" ca="1" si="49"/>
        <v>5.3880857394745173E-4</v>
      </c>
    </row>
    <row r="211" spans="1:18" x14ac:dyDescent="0.2">
      <c r="A211" s="76"/>
      <c r="B211" s="76"/>
      <c r="C211" s="76"/>
      <c r="D211" s="77">
        <f t="shared" si="35"/>
        <v>0</v>
      </c>
      <c r="E211" s="77">
        <f t="shared" si="36"/>
        <v>0</v>
      </c>
      <c r="F211" s="68">
        <f t="shared" si="37"/>
        <v>0</v>
      </c>
      <c r="G211" s="68">
        <f t="shared" si="38"/>
        <v>0</v>
      </c>
      <c r="H211" s="68">
        <f t="shared" si="39"/>
        <v>0</v>
      </c>
      <c r="I211" s="68">
        <f t="shared" si="40"/>
        <v>0</v>
      </c>
      <c r="J211" s="68">
        <f t="shared" si="41"/>
        <v>0</v>
      </c>
      <c r="K211" s="68">
        <f t="shared" si="42"/>
        <v>0</v>
      </c>
      <c r="L211" s="68">
        <f t="shared" si="43"/>
        <v>0</v>
      </c>
      <c r="M211" s="68">
        <f t="shared" ca="1" si="44"/>
        <v>-5.3880857394745173E-4</v>
      </c>
      <c r="N211" s="68">
        <f t="shared" ca="1" si="45"/>
        <v>0</v>
      </c>
      <c r="O211" s="96">
        <f t="shared" ca="1" si="46"/>
        <v>0</v>
      </c>
      <c r="P211" s="68">
        <f t="shared" ca="1" si="47"/>
        <v>0</v>
      </c>
      <c r="Q211" s="68">
        <f t="shared" ca="1" si="48"/>
        <v>0</v>
      </c>
      <c r="R211" s="31">
        <f t="shared" ca="1" si="49"/>
        <v>5.3880857394745173E-4</v>
      </c>
    </row>
    <row r="212" spans="1:18" x14ac:dyDescent="0.2">
      <c r="A212" s="76"/>
      <c r="B212" s="76"/>
      <c r="C212" s="76"/>
      <c r="D212" s="77">
        <f t="shared" si="35"/>
        <v>0</v>
      </c>
      <c r="E212" s="77">
        <f t="shared" si="36"/>
        <v>0</v>
      </c>
      <c r="F212" s="68">
        <f t="shared" si="37"/>
        <v>0</v>
      </c>
      <c r="G212" s="68">
        <f t="shared" si="38"/>
        <v>0</v>
      </c>
      <c r="H212" s="68">
        <f t="shared" si="39"/>
        <v>0</v>
      </c>
      <c r="I212" s="68">
        <f t="shared" si="40"/>
        <v>0</v>
      </c>
      <c r="J212" s="68">
        <f t="shared" si="41"/>
        <v>0</v>
      </c>
      <c r="K212" s="68">
        <f t="shared" si="42"/>
        <v>0</v>
      </c>
      <c r="L212" s="68">
        <f t="shared" si="43"/>
        <v>0</v>
      </c>
      <c r="M212" s="68">
        <f t="shared" ca="1" si="44"/>
        <v>-5.3880857394745173E-4</v>
      </c>
      <c r="N212" s="68">
        <f t="shared" ca="1" si="45"/>
        <v>0</v>
      </c>
      <c r="O212" s="96">
        <f t="shared" ca="1" si="46"/>
        <v>0</v>
      </c>
      <c r="P212" s="68">
        <f t="shared" ca="1" si="47"/>
        <v>0</v>
      </c>
      <c r="Q212" s="68">
        <f t="shared" ca="1" si="48"/>
        <v>0</v>
      </c>
      <c r="R212" s="31">
        <f t="shared" ca="1" si="49"/>
        <v>5.3880857394745173E-4</v>
      </c>
    </row>
    <row r="213" spans="1:18" x14ac:dyDescent="0.2">
      <c r="A213" s="76"/>
      <c r="B213" s="76"/>
      <c r="C213" s="76"/>
      <c r="D213" s="77">
        <f t="shared" ref="D213:D276" si="50">A213/A$18</f>
        <v>0</v>
      </c>
      <c r="E213" s="77">
        <f t="shared" ref="E213:E276" si="51">B213/B$18</f>
        <v>0</v>
      </c>
      <c r="F213" s="68">
        <f t="shared" ref="F213:F276" si="52">$C213*D213</f>
        <v>0</v>
      </c>
      <c r="G213" s="68">
        <f t="shared" ref="G213:G276" si="53">$C213*E213</f>
        <v>0</v>
      </c>
      <c r="H213" s="68">
        <f t="shared" ref="H213:H276" si="54">C213*D213*D213</f>
        <v>0</v>
      </c>
      <c r="I213" s="68">
        <f t="shared" ref="I213:I276" si="55">C213*D213*D213*D213</f>
        <v>0</v>
      </c>
      <c r="J213" s="68">
        <f t="shared" ref="J213:J276" si="56">C213*D213*D213*D213*D213</f>
        <v>0</v>
      </c>
      <c r="K213" s="68">
        <f t="shared" ref="K213:K276" si="57">C213*E213*D213</f>
        <v>0</v>
      </c>
      <c r="L213" s="68">
        <f t="shared" ref="L213:L276" si="58">C213*E213*D213*D213</f>
        <v>0</v>
      </c>
      <c r="M213" s="68">
        <f t="shared" ref="M213:M276" ca="1" si="59">+E$4+E$5*D213+E$6*D213^2</f>
        <v>-5.3880857394745173E-4</v>
      </c>
      <c r="N213" s="68">
        <f t="shared" ref="N213:N276" ca="1" si="60">C213*(M213-E213)^2</f>
        <v>0</v>
      </c>
      <c r="O213" s="96">
        <f t="shared" ref="O213:O276" ca="1" si="61">(C213*O$1-O$2*F213+O$3*H213)^2</f>
        <v>0</v>
      </c>
      <c r="P213" s="68">
        <f t="shared" ref="P213:P276" ca="1" si="62">(-C213*O$2+O$4*F213-O$5*H213)^2</f>
        <v>0</v>
      </c>
      <c r="Q213" s="68">
        <f t="shared" ref="Q213:Q276" ca="1" si="63">+(C213*O$3-F213*O$5+H213*O$6)^2</f>
        <v>0</v>
      </c>
      <c r="R213" s="31">
        <f t="shared" ref="R213:R276" ca="1" si="64">+E213-M213</f>
        <v>5.3880857394745173E-4</v>
      </c>
    </row>
    <row r="214" spans="1:18" x14ac:dyDescent="0.2">
      <c r="A214" s="76"/>
      <c r="B214" s="76"/>
      <c r="C214" s="76"/>
      <c r="D214" s="77">
        <f t="shared" si="50"/>
        <v>0</v>
      </c>
      <c r="E214" s="77">
        <f t="shared" si="51"/>
        <v>0</v>
      </c>
      <c r="F214" s="68">
        <f t="shared" si="52"/>
        <v>0</v>
      </c>
      <c r="G214" s="68">
        <f t="shared" si="53"/>
        <v>0</v>
      </c>
      <c r="H214" s="68">
        <f t="shared" si="54"/>
        <v>0</v>
      </c>
      <c r="I214" s="68">
        <f t="shared" si="55"/>
        <v>0</v>
      </c>
      <c r="J214" s="68">
        <f t="shared" si="56"/>
        <v>0</v>
      </c>
      <c r="K214" s="68">
        <f t="shared" si="57"/>
        <v>0</v>
      </c>
      <c r="L214" s="68">
        <f t="shared" si="58"/>
        <v>0</v>
      </c>
      <c r="M214" s="68">
        <f t="shared" ca="1" si="59"/>
        <v>-5.3880857394745173E-4</v>
      </c>
      <c r="N214" s="68">
        <f t="shared" ca="1" si="60"/>
        <v>0</v>
      </c>
      <c r="O214" s="96">
        <f t="shared" ca="1" si="61"/>
        <v>0</v>
      </c>
      <c r="P214" s="68">
        <f t="shared" ca="1" si="62"/>
        <v>0</v>
      </c>
      <c r="Q214" s="68">
        <f t="shared" ca="1" si="63"/>
        <v>0</v>
      </c>
      <c r="R214" s="31">
        <f t="shared" ca="1" si="64"/>
        <v>5.3880857394745173E-4</v>
      </c>
    </row>
    <row r="215" spans="1:18" x14ac:dyDescent="0.2">
      <c r="A215" s="76"/>
      <c r="B215" s="76"/>
      <c r="C215" s="76"/>
      <c r="D215" s="77">
        <f t="shared" si="50"/>
        <v>0</v>
      </c>
      <c r="E215" s="77">
        <f t="shared" si="51"/>
        <v>0</v>
      </c>
      <c r="F215" s="68">
        <f t="shared" si="52"/>
        <v>0</v>
      </c>
      <c r="G215" s="68">
        <f t="shared" si="53"/>
        <v>0</v>
      </c>
      <c r="H215" s="68">
        <f t="shared" si="54"/>
        <v>0</v>
      </c>
      <c r="I215" s="68">
        <f t="shared" si="55"/>
        <v>0</v>
      </c>
      <c r="J215" s="68">
        <f t="shared" si="56"/>
        <v>0</v>
      </c>
      <c r="K215" s="68">
        <f t="shared" si="57"/>
        <v>0</v>
      </c>
      <c r="L215" s="68">
        <f t="shared" si="58"/>
        <v>0</v>
      </c>
      <c r="M215" s="68">
        <f t="shared" ca="1" si="59"/>
        <v>-5.3880857394745173E-4</v>
      </c>
      <c r="N215" s="68">
        <f t="shared" ca="1" si="60"/>
        <v>0</v>
      </c>
      <c r="O215" s="96">
        <f t="shared" ca="1" si="61"/>
        <v>0</v>
      </c>
      <c r="P215" s="68">
        <f t="shared" ca="1" si="62"/>
        <v>0</v>
      </c>
      <c r="Q215" s="68">
        <f t="shared" ca="1" si="63"/>
        <v>0</v>
      </c>
      <c r="R215" s="31">
        <f t="shared" ca="1" si="64"/>
        <v>5.3880857394745173E-4</v>
      </c>
    </row>
    <row r="216" spans="1:18" x14ac:dyDescent="0.2">
      <c r="A216" s="76"/>
      <c r="B216" s="76"/>
      <c r="C216" s="76"/>
      <c r="D216" s="77">
        <f t="shared" si="50"/>
        <v>0</v>
      </c>
      <c r="E216" s="77">
        <f t="shared" si="51"/>
        <v>0</v>
      </c>
      <c r="F216" s="68">
        <f t="shared" si="52"/>
        <v>0</v>
      </c>
      <c r="G216" s="68">
        <f t="shared" si="53"/>
        <v>0</v>
      </c>
      <c r="H216" s="68">
        <f t="shared" si="54"/>
        <v>0</v>
      </c>
      <c r="I216" s="68">
        <f t="shared" si="55"/>
        <v>0</v>
      </c>
      <c r="J216" s="68">
        <f t="shared" si="56"/>
        <v>0</v>
      </c>
      <c r="K216" s="68">
        <f t="shared" si="57"/>
        <v>0</v>
      </c>
      <c r="L216" s="68">
        <f t="shared" si="58"/>
        <v>0</v>
      </c>
      <c r="M216" s="68">
        <f t="shared" ca="1" si="59"/>
        <v>-5.3880857394745173E-4</v>
      </c>
      <c r="N216" s="68">
        <f t="shared" ca="1" si="60"/>
        <v>0</v>
      </c>
      <c r="O216" s="96">
        <f t="shared" ca="1" si="61"/>
        <v>0</v>
      </c>
      <c r="P216" s="68">
        <f t="shared" ca="1" si="62"/>
        <v>0</v>
      </c>
      <c r="Q216" s="68">
        <f t="shared" ca="1" si="63"/>
        <v>0</v>
      </c>
      <c r="R216" s="31">
        <f t="shared" ca="1" si="64"/>
        <v>5.3880857394745173E-4</v>
      </c>
    </row>
    <row r="217" spans="1:18" x14ac:dyDescent="0.2">
      <c r="A217" s="76"/>
      <c r="B217" s="76"/>
      <c r="C217" s="76"/>
      <c r="D217" s="77">
        <f t="shared" si="50"/>
        <v>0</v>
      </c>
      <c r="E217" s="77">
        <f t="shared" si="51"/>
        <v>0</v>
      </c>
      <c r="F217" s="68">
        <f t="shared" si="52"/>
        <v>0</v>
      </c>
      <c r="G217" s="68">
        <f t="shared" si="53"/>
        <v>0</v>
      </c>
      <c r="H217" s="68">
        <f t="shared" si="54"/>
        <v>0</v>
      </c>
      <c r="I217" s="68">
        <f t="shared" si="55"/>
        <v>0</v>
      </c>
      <c r="J217" s="68">
        <f t="shared" si="56"/>
        <v>0</v>
      </c>
      <c r="K217" s="68">
        <f t="shared" si="57"/>
        <v>0</v>
      </c>
      <c r="L217" s="68">
        <f t="shared" si="58"/>
        <v>0</v>
      </c>
      <c r="M217" s="68">
        <f t="shared" ca="1" si="59"/>
        <v>-5.3880857394745173E-4</v>
      </c>
      <c r="N217" s="68">
        <f t="shared" ca="1" si="60"/>
        <v>0</v>
      </c>
      <c r="O217" s="96">
        <f t="shared" ca="1" si="61"/>
        <v>0</v>
      </c>
      <c r="P217" s="68">
        <f t="shared" ca="1" si="62"/>
        <v>0</v>
      </c>
      <c r="Q217" s="68">
        <f t="shared" ca="1" si="63"/>
        <v>0</v>
      </c>
      <c r="R217" s="31">
        <f t="shared" ca="1" si="64"/>
        <v>5.3880857394745173E-4</v>
      </c>
    </row>
    <row r="218" spans="1:18" x14ac:dyDescent="0.2">
      <c r="A218" s="76"/>
      <c r="B218" s="76"/>
      <c r="C218" s="76"/>
      <c r="D218" s="77">
        <f t="shared" si="50"/>
        <v>0</v>
      </c>
      <c r="E218" s="77">
        <f t="shared" si="51"/>
        <v>0</v>
      </c>
      <c r="F218" s="68">
        <f t="shared" si="52"/>
        <v>0</v>
      </c>
      <c r="G218" s="68">
        <f t="shared" si="53"/>
        <v>0</v>
      </c>
      <c r="H218" s="68">
        <f t="shared" si="54"/>
        <v>0</v>
      </c>
      <c r="I218" s="68">
        <f t="shared" si="55"/>
        <v>0</v>
      </c>
      <c r="J218" s="68">
        <f t="shared" si="56"/>
        <v>0</v>
      </c>
      <c r="K218" s="68">
        <f t="shared" si="57"/>
        <v>0</v>
      </c>
      <c r="L218" s="68">
        <f t="shared" si="58"/>
        <v>0</v>
      </c>
      <c r="M218" s="68">
        <f t="shared" ca="1" si="59"/>
        <v>-5.3880857394745173E-4</v>
      </c>
      <c r="N218" s="68">
        <f t="shared" ca="1" si="60"/>
        <v>0</v>
      </c>
      <c r="O218" s="96">
        <f t="shared" ca="1" si="61"/>
        <v>0</v>
      </c>
      <c r="P218" s="68">
        <f t="shared" ca="1" si="62"/>
        <v>0</v>
      </c>
      <c r="Q218" s="68">
        <f t="shared" ca="1" si="63"/>
        <v>0</v>
      </c>
      <c r="R218" s="31">
        <f t="shared" ca="1" si="64"/>
        <v>5.3880857394745173E-4</v>
      </c>
    </row>
    <row r="219" spans="1:18" x14ac:dyDescent="0.2">
      <c r="A219" s="76"/>
      <c r="B219" s="76"/>
      <c r="C219" s="76"/>
      <c r="D219" s="77">
        <f t="shared" si="50"/>
        <v>0</v>
      </c>
      <c r="E219" s="77">
        <f t="shared" si="51"/>
        <v>0</v>
      </c>
      <c r="F219" s="68">
        <f t="shared" si="52"/>
        <v>0</v>
      </c>
      <c r="G219" s="68">
        <f t="shared" si="53"/>
        <v>0</v>
      </c>
      <c r="H219" s="68">
        <f t="shared" si="54"/>
        <v>0</v>
      </c>
      <c r="I219" s="68">
        <f t="shared" si="55"/>
        <v>0</v>
      </c>
      <c r="J219" s="68">
        <f t="shared" si="56"/>
        <v>0</v>
      </c>
      <c r="K219" s="68">
        <f t="shared" si="57"/>
        <v>0</v>
      </c>
      <c r="L219" s="68">
        <f t="shared" si="58"/>
        <v>0</v>
      </c>
      <c r="M219" s="68">
        <f t="shared" ca="1" si="59"/>
        <v>-5.3880857394745173E-4</v>
      </c>
      <c r="N219" s="68">
        <f t="shared" ca="1" si="60"/>
        <v>0</v>
      </c>
      <c r="O219" s="96">
        <f t="shared" ca="1" si="61"/>
        <v>0</v>
      </c>
      <c r="P219" s="68">
        <f t="shared" ca="1" si="62"/>
        <v>0</v>
      </c>
      <c r="Q219" s="68">
        <f t="shared" ca="1" si="63"/>
        <v>0</v>
      </c>
      <c r="R219" s="31">
        <f t="shared" ca="1" si="64"/>
        <v>5.3880857394745173E-4</v>
      </c>
    </row>
    <row r="220" spans="1:18" x14ac:dyDescent="0.2">
      <c r="A220" s="76"/>
      <c r="B220" s="76"/>
      <c r="C220" s="76"/>
      <c r="D220" s="77">
        <f t="shared" si="50"/>
        <v>0</v>
      </c>
      <c r="E220" s="77">
        <f t="shared" si="51"/>
        <v>0</v>
      </c>
      <c r="F220" s="68">
        <f t="shared" si="52"/>
        <v>0</v>
      </c>
      <c r="G220" s="68">
        <f t="shared" si="53"/>
        <v>0</v>
      </c>
      <c r="H220" s="68">
        <f t="shared" si="54"/>
        <v>0</v>
      </c>
      <c r="I220" s="68">
        <f t="shared" si="55"/>
        <v>0</v>
      </c>
      <c r="J220" s="68">
        <f t="shared" si="56"/>
        <v>0</v>
      </c>
      <c r="K220" s="68">
        <f t="shared" si="57"/>
        <v>0</v>
      </c>
      <c r="L220" s="68">
        <f t="shared" si="58"/>
        <v>0</v>
      </c>
      <c r="M220" s="68">
        <f t="shared" ca="1" si="59"/>
        <v>-5.3880857394745173E-4</v>
      </c>
      <c r="N220" s="68">
        <f t="shared" ca="1" si="60"/>
        <v>0</v>
      </c>
      <c r="O220" s="96">
        <f t="shared" ca="1" si="61"/>
        <v>0</v>
      </c>
      <c r="P220" s="68">
        <f t="shared" ca="1" si="62"/>
        <v>0</v>
      </c>
      <c r="Q220" s="68">
        <f t="shared" ca="1" si="63"/>
        <v>0</v>
      </c>
      <c r="R220" s="31">
        <f t="shared" ca="1" si="64"/>
        <v>5.3880857394745173E-4</v>
      </c>
    </row>
    <row r="221" spans="1:18" x14ac:dyDescent="0.2">
      <c r="A221" s="76"/>
      <c r="B221" s="76"/>
      <c r="C221" s="76"/>
      <c r="D221" s="77">
        <f t="shared" si="50"/>
        <v>0</v>
      </c>
      <c r="E221" s="77">
        <f t="shared" si="51"/>
        <v>0</v>
      </c>
      <c r="F221" s="68">
        <f t="shared" si="52"/>
        <v>0</v>
      </c>
      <c r="G221" s="68">
        <f t="shared" si="53"/>
        <v>0</v>
      </c>
      <c r="H221" s="68">
        <f t="shared" si="54"/>
        <v>0</v>
      </c>
      <c r="I221" s="68">
        <f t="shared" si="55"/>
        <v>0</v>
      </c>
      <c r="J221" s="68">
        <f t="shared" si="56"/>
        <v>0</v>
      </c>
      <c r="K221" s="68">
        <f t="shared" si="57"/>
        <v>0</v>
      </c>
      <c r="L221" s="68">
        <f t="shared" si="58"/>
        <v>0</v>
      </c>
      <c r="M221" s="68">
        <f t="shared" ca="1" si="59"/>
        <v>-5.3880857394745173E-4</v>
      </c>
      <c r="N221" s="68">
        <f t="shared" ca="1" si="60"/>
        <v>0</v>
      </c>
      <c r="O221" s="96">
        <f t="shared" ca="1" si="61"/>
        <v>0</v>
      </c>
      <c r="P221" s="68">
        <f t="shared" ca="1" si="62"/>
        <v>0</v>
      </c>
      <c r="Q221" s="68">
        <f t="shared" ca="1" si="63"/>
        <v>0</v>
      </c>
      <c r="R221" s="31">
        <f t="shared" ca="1" si="64"/>
        <v>5.3880857394745173E-4</v>
      </c>
    </row>
    <row r="222" spans="1:18" x14ac:dyDescent="0.2">
      <c r="A222" s="76"/>
      <c r="B222" s="76"/>
      <c r="C222" s="76"/>
      <c r="D222" s="77">
        <f t="shared" si="50"/>
        <v>0</v>
      </c>
      <c r="E222" s="77">
        <f t="shared" si="51"/>
        <v>0</v>
      </c>
      <c r="F222" s="68">
        <f t="shared" si="52"/>
        <v>0</v>
      </c>
      <c r="G222" s="68">
        <f t="shared" si="53"/>
        <v>0</v>
      </c>
      <c r="H222" s="68">
        <f t="shared" si="54"/>
        <v>0</v>
      </c>
      <c r="I222" s="68">
        <f t="shared" si="55"/>
        <v>0</v>
      </c>
      <c r="J222" s="68">
        <f t="shared" si="56"/>
        <v>0</v>
      </c>
      <c r="K222" s="68">
        <f t="shared" si="57"/>
        <v>0</v>
      </c>
      <c r="L222" s="68">
        <f t="shared" si="58"/>
        <v>0</v>
      </c>
      <c r="M222" s="68">
        <f t="shared" ca="1" si="59"/>
        <v>-5.3880857394745173E-4</v>
      </c>
      <c r="N222" s="68">
        <f t="shared" ca="1" si="60"/>
        <v>0</v>
      </c>
      <c r="O222" s="96">
        <f t="shared" ca="1" si="61"/>
        <v>0</v>
      </c>
      <c r="P222" s="68">
        <f t="shared" ca="1" si="62"/>
        <v>0</v>
      </c>
      <c r="Q222" s="68">
        <f t="shared" ca="1" si="63"/>
        <v>0</v>
      </c>
      <c r="R222" s="31">
        <f t="shared" ca="1" si="64"/>
        <v>5.3880857394745173E-4</v>
      </c>
    </row>
    <row r="223" spans="1:18" x14ac:dyDescent="0.2">
      <c r="A223" s="76"/>
      <c r="B223" s="76"/>
      <c r="C223" s="76"/>
      <c r="D223" s="77">
        <f t="shared" si="50"/>
        <v>0</v>
      </c>
      <c r="E223" s="77">
        <f t="shared" si="51"/>
        <v>0</v>
      </c>
      <c r="F223" s="68">
        <f t="shared" si="52"/>
        <v>0</v>
      </c>
      <c r="G223" s="68">
        <f t="shared" si="53"/>
        <v>0</v>
      </c>
      <c r="H223" s="68">
        <f t="shared" si="54"/>
        <v>0</v>
      </c>
      <c r="I223" s="68">
        <f t="shared" si="55"/>
        <v>0</v>
      </c>
      <c r="J223" s="68">
        <f t="shared" si="56"/>
        <v>0</v>
      </c>
      <c r="K223" s="68">
        <f t="shared" si="57"/>
        <v>0</v>
      </c>
      <c r="L223" s="68">
        <f t="shared" si="58"/>
        <v>0</v>
      </c>
      <c r="M223" s="68">
        <f t="shared" ca="1" si="59"/>
        <v>-5.3880857394745173E-4</v>
      </c>
      <c r="N223" s="68">
        <f t="shared" ca="1" si="60"/>
        <v>0</v>
      </c>
      <c r="O223" s="96">
        <f t="shared" ca="1" si="61"/>
        <v>0</v>
      </c>
      <c r="P223" s="68">
        <f t="shared" ca="1" si="62"/>
        <v>0</v>
      </c>
      <c r="Q223" s="68">
        <f t="shared" ca="1" si="63"/>
        <v>0</v>
      </c>
      <c r="R223" s="31">
        <f t="shared" ca="1" si="64"/>
        <v>5.3880857394745173E-4</v>
      </c>
    </row>
    <row r="224" spans="1:18" x14ac:dyDescent="0.2">
      <c r="A224" s="76"/>
      <c r="B224" s="76"/>
      <c r="C224" s="76"/>
      <c r="D224" s="77">
        <f t="shared" si="50"/>
        <v>0</v>
      </c>
      <c r="E224" s="77">
        <f t="shared" si="51"/>
        <v>0</v>
      </c>
      <c r="F224" s="68">
        <f t="shared" si="52"/>
        <v>0</v>
      </c>
      <c r="G224" s="68">
        <f t="shared" si="53"/>
        <v>0</v>
      </c>
      <c r="H224" s="68">
        <f t="shared" si="54"/>
        <v>0</v>
      </c>
      <c r="I224" s="68">
        <f t="shared" si="55"/>
        <v>0</v>
      </c>
      <c r="J224" s="68">
        <f t="shared" si="56"/>
        <v>0</v>
      </c>
      <c r="K224" s="68">
        <f t="shared" si="57"/>
        <v>0</v>
      </c>
      <c r="L224" s="68">
        <f t="shared" si="58"/>
        <v>0</v>
      </c>
      <c r="M224" s="68">
        <f t="shared" ca="1" si="59"/>
        <v>-5.3880857394745173E-4</v>
      </c>
      <c r="N224" s="68">
        <f t="shared" ca="1" si="60"/>
        <v>0</v>
      </c>
      <c r="O224" s="96">
        <f t="shared" ca="1" si="61"/>
        <v>0</v>
      </c>
      <c r="P224" s="68">
        <f t="shared" ca="1" si="62"/>
        <v>0</v>
      </c>
      <c r="Q224" s="68">
        <f t="shared" ca="1" si="63"/>
        <v>0</v>
      </c>
      <c r="R224" s="31">
        <f t="shared" ca="1" si="64"/>
        <v>5.3880857394745173E-4</v>
      </c>
    </row>
    <row r="225" spans="1:18" x14ac:dyDescent="0.2">
      <c r="A225" s="76"/>
      <c r="B225" s="76"/>
      <c r="C225" s="76"/>
      <c r="D225" s="77">
        <f t="shared" si="50"/>
        <v>0</v>
      </c>
      <c r="E225" s="77">
        <f t="shared" si="51"/>
        <v>0</v>
      </c>
      <c r="F225" s="68">
        <f t="shared" si="52"/>
        <v>0</v>
      </c>
      <c r="G225" s="68">
        <f t="shared" si="53"/>
        <v>0</v>
      </c>
      <c r="H225" s="68">
        <f t="shared" si="54"/>
        <v>0</v>
      </c>
      <c r="I225" s="68">
        <f t="shared" si="55"/>
        <v>0</v>
      </c>
      <c r="J225" s="68">
        <f t="shared" si="56"/>
        <v>0</v>
      </c>
      <c r="K225" s="68">
        <f t="shared" si="57"/>
        <v>0</v>
      </c>
      <c r="L225" s="68">
        <f t="shared" si="58"/>
        <v>0</v>
      </c>
      <c r="M225" s="68">
        <f t="shared" ca="1" si="59"/>
        <v>-5.3880857394745173E-4</v>
      </c>
      <c r="N225" s="68">
        <f t="shared" ca="1" si="60"/>
        <v>0</v>
      </c>
      <c r="O225" s="96">
        <f t="shared" ca="1" si="61"/>
        <v>0</v>
      </c>
      <c r="P225" s="68">
        <f t="shared" ca="1" si="62"/>
        <v>0</v>
      </c>
      <c r="Q225" s="68">
        <f t="shared" ca="1" si="63"/>
        <v>0</v>
      </c>
      <c r="R225" s="31">
        <f t="shared" ca="1" si="64"/>
        <v>5.3880857394745173E-4</v>
      </c>
    </row>
    <row r="226" spans="1:18" x14ac:dyDescent="0.2">
      <c r="A226" s="76"/>
      <c r="B226" s="76"/>
      <c r="C226" s="76"/>
      <c r="D226" s="77">
        <f t="shared" si="50"/>
        <v>0</v>
      </c>
      <c r="E226" s="77">
        <f t="shared" si="51"/>
        <v>0</v>
      </c>
      <c r="F226" s="68">
        <f t="shared" si="52"/>
        <v>0</v>
      </c>
      <c r="G226" s="68">
        <f t="shared" si="53"/>
        <v>0</v>
      </c>
      <c r="H226" s="68">
        <f t="shared" si="54"/>
        <v>0</v>
      </c>
      <c r="I226" s="68">
        <f t="shared" si="55"/>
        <v>0</v>
      </c>
      <c r="J226" s="68">
        <f t="shared" si="56"/>
        <v>0</v>
      </c>
      <c r="K226" s="68">
        <f t="shared" si="57"/>
        <v>0</v>
      </c>
      <c r="L226" s="68">
        <f t="shared" si="58"/>
        <v>0</v>
      </c>
      <c r="M226" s="68">
        <f t="shared" ca="1" si="59"/>
        <v>-5.3880857394745173E-4</v>
      </c>
      <c r="N226" s="68">
        <f t="shared" ca="1" si="60"/>
        <v>0</v>
      </c>
      <c r="O226" s="96">
        <f t="shared" ca="1" si="61"/>
        <v>0</v>
      </c>
      <c r="P226" s="68">
        <f t="shared" ca="1" si="62"/>
        <v>0</v>
      </c>
      <c r="Q226" s="68">
        <f t="shared" ca="1" si="63"/>
        <v>0</v>
      </c>
      <c r="R226" s="31">
        <f t="shared" ca="1" si="64"/>
        <v>5.3880857394745173E-4</v>
      </c>
    </row>
    <row r="227" spans="1:18" x14ac:dyDescent="0.2">
      <c r="A227" s="76"/>
      <c r="B227" s="76"/>
      <c r="C227" s="76"/>
      <c r="D227" s="77">
        <f t="shared" si="50"/>
        <v>0</v>
      </c>
      <c r="E227" s="77">
        <f t="shared" si="51"/>
        <v>0</v>
      </c>
      <c r="F227" s="68">
        <f t="shared" si="52"/>
        <v>0</v>
      </c>
      <c r="G227" s="68">
        <f t="shared" si="53"/>
        <v>0</v>
      </c>
      <c r="H227" s="68">
        <f t="shared" si="54"/>
        <v>0</v>
      </c>
      <c r="I227" s="68">
        <f t="shared" si="55"/>
        <v>0</v>
      </c>
      <c r="J227" s="68">
        <f t="shared" si="56"/>
        <v>0</v>
      </c>
      <c r="K227" s="68">
        <f t="shared" si="57"/>
        <v>0</v>
      </c>
      <c r="L227" s="68">
        <f t="shared" si="58"/>
        <v>0</v>
      </c>
      <c r="M227" s="68">
        <f t="shared" ca="1" si="59"/>
        <v>-5.3880857394745173E-4</v>
      </c>
      <c r="N227" s="68">
        <f t="shared" ca="1" si="60"/>
        <v>0</v>
      </c>
      <c r="O227" s="96">
        <f t="shared" ca="1" si="61"/>
        <v>0</v>
      </c>
      <c r="P227" s="68">
        <f t="shared" ca="1" si="62"/>
        <v>0</v>
      </c>
      <c r="Q227" s="68">
        <f t="shared" ca="1" si="63"/>
        <v>0</v>
      </c>
      <c r="R227" s="31">
        <f t="shared" ca="1" si="64"/>
        <v>5.3880857394745173E-4</v>
      </c>
    </row>
    <row r="228" spans="1:18" x14ac:dyDescent="0.2">
      <c r="A228" s="76"/>
      <c r="B228" s="76"/>
      <c r="C228" s="76"/>
      <c r="D228" s="77">
        <f t="shared" si="50"/>
        <v>0</v>
      </c>
      <c r="E228" s="77">
        <f t="shared" si="51"/>
        <v>0</v>
      </c>
      <c r="F228" s="68">
        <f t="shared" si="52"/>
        <v>0</v>
      </c>
      <c r="G228" s="68">
        <f t="shared" si="53"/>
        <v>0</v>
      </c>
      <c r="H228" s="68">
        <f t="shared" si="54"/>
        <v>0</v>
      </c>
      <c r="I228" s="68">
        <f t="shared" si="55"/>
        <v>0</v>
      </c>
      <c r="J228" s="68">
        <f t="shared" si="56"/>
        <v>0</v>
      </c>
      <c r="K228" s="68">
        <f t="shared" si="57"/>
        <v>0</v>
      </c>
      <c r="L228" s="68">
        <f t="shared" si="58"/>
        <v>0</v>
      </c>
      <c r="M228" s="68">
        <f t="shared" ca="1" si="59"/>
        <v>-5.3880857394745173E-4</v>
      </c>
      <c r="N228" s="68">
        <f t="shared" ca="1" si="60"/>
        <v>0</v>
      </c>
      <c r="O228" s="96">
        <f t="shared" ca="1" si="61"/>
        <v>0</v>
      </c>
      <c r="P228" s="68">
        <f t="shared" ca="1" si="62"/>
        <v>0</v>
      </c>
      <c r="Q228" s="68">
        <f t="shared" ca="1" si="63"/>
        <v>0</v>
      </c>
      <c r="R228" s="31">
        <f t="shared" ca="1" si="64"/>
        <v>5.3880857394745173E-4</v>
      </c>
    </row>
    <row r="229" spans="1:18" x14ac:dyDescent="0.2">
      <c r="A229" s="76"/>
      <c r="B229" s="76"/>
      <c r="C229" s="76"/>
      <c r="D229" s="77">
        <f t="shared" si="50"/>
        <v>0</v>
      </c>
      <c r="E229" s="77">
        <f t="shared" si="51"/>
        <v>0</v>
      </c>
      <c r="F229" s="68">
        <f t="shared" si="52"/>
        <v>0</v>
      </c>
      <c r="G229" s="68">
        <f t="shared" si="53"/>
        <v>0</v>
      </c>
      <c r="H229" s="68">
        <f t="shared" si="54"/>
        <v>0</v>
      </c>
      <c r="I229" s="68">
        <f t="shared" si="55"/>
        <v>0</v>
      </c>
      <c r="J229" s="68">
        <f t="shared" si="56"/>
        <v>0</v>
      </c>
      <c r="K229" s="68">
        <f t="shared" si="57"/>
        <v>0</v>
      </c>
      <c r="L229" s="68">
        <f t="shared" si="58"/>
        <v>0</v>
      </c>
      <c r="M229" s="68">
        <f t="shared" ca="1" si="59"/>
        <v>-5.3880857394745173E-4</v>
      </c>
      <c r="N229" s="68">
        <f t="shared" ca="1" si="60"/>
        <v>0</v>
      </c>
      <c r="O229" s="96">
        <f t="shared" ca="1" si="61"/>
        <v>0</v>
      </c>
      <c r="P229" s="68">
        <f t="shared" ca="1" si="62"/>
        <v>0</v>
      </c>
      <c r="Q229" s="68">
        <f t="shared" ca="1" si="63"/>
        <v>0</v>
      </c>
      <c r="R229" s="31">
        <f t="shared" ca="1" si="64"/>
        <v>5.3880857394745173E-4</v>
      </c>
    </row>
    <row r="230" spans="1:18" x14ac:dyDescent="0.2">
      <c r="A230" s="76"/>
      <c r="B230" s="76"/>
      <c r="C230" s="76"/>
      <c r="D230" s="77">
        <f t="shared" si="50"/>
        <v>0</v>
      </c>
      <c r="E230" s="77">
        <f t="shared" si="51"/>
        <v>0</v>
      </c>
      <c r="F230" s="68">
        <f t="shared" si="52"/>
        <v>0</v>
      </c>
      <c r="G230" s="68">
        <f t="shared" si="53"/>
        <v>0</v>
      </c>
      <c r="H230" s="68">
        <f t="shared" si="54"/>
        <v>0</v>
      </c>
      <c r="I230" s="68">
        <f t="shared" si="55"/>
        <v>0</v>
      </c>
      <c r="J230" s="68">
        <f t="shared" si="56"/>
        <v>0</v>
      </c>
      <c r="K230" s="68">
        <f t="shared" si="57"/>
        <v>0</v>
      </c>
      <c r="L230" s="68">
        <f t="shared" si="58"/>
        <v>0</v>
      </c>
      <c r="M230" s="68">
        <f t="shared" ca="1" si="59"/>
        <v>-5.3880857394745173E-4</v>
      </c>
      <c r="N230" s="68">
        <f t="shared" ca="1" si="60"/>
        <v>0</v>
      </c>
      <c r="O230" s="96">
        <f t="shared" ca="1" si="61"/>
        <v>0</v>
      </c>
      <c r="P230" s="68">
        <f t="shared" ca="1" si="62"/>
        <v>0</v>
      </c>
      <c r="Q230" s="68">
        <f t="shared" ca="1" si="63"/>
        <v>0</v>
      </c>
      <c r="R230" s="31">
        <f t="shared" ca="1" si="64"/>
        <v>5.3880857394745173E-4</v>
      </c>
    </row>
    <row r="231" spans="1:18" x14ac:dyDescent="0.2">
      <c r="A231" s="76"/>
      <c r="B231" s="76"/>
      <c r="C231" s="76"/>
      <c r="D231" s="77">
        <f t="shared" si="50"/>
        <v>0</v>
      </c>
      <c r="E231" s="77">
        <f t="shared" si="51"/>
        <v>0</v>
      </c>
      <c r="F231" s="68">
        <f t="shared" si="52"/>
        <v>0</v>
      </c>
      <c r="G231" s="68">
        <f t="shared" si="53"/>
        <v>0</v>
      </c>
      <c r="H231" s="68">
        <f t="shared" si="54"/>
        <v>0</v>
      </c>
      <c r="I231" s="68">
        <f t="shared" si="55"/>
        <v>0</v>
      </c>
      <c r="J231" s="68">
        <f t="shared" si="56"/>
        <v>0</v>
      </c>
      <c r="K231" s="68">
        <f t="shared" si="57"/>
        <v>0</v>
      </c>
      <c r="L231" s="68">
        <f t="shared" si="58"/>
        <v>0</v>
      </c>
      <c r="M231" s="68">
        <f t="shared" ca="1" si="59"/>
        <v>-5.3880857394745173E-4</v>
      </c>
      <c r="N231" s="68">
        <f t="shared" ca="1" si="60"/>
        <v>0</v>
      </c>
      <c r="O231" s="96">
        <f t="shared" ca="1" si="61"/>
        <v>0</v>
      </c>
      <c r="P231" s="68">
        <f t="shared" ca="1" si="62"/>
        <v>0</v>
      </c>
      <c r="Q231" s="68">
        <f t="shared" ca="1" si="63"/>
        <v>0</v>
      </c>
      <c r="R231" s="31">
        <f t="shared" ca="1" si="64"/>
        <v>5.3880857394745173E-4</v>
      </c>
    </row>
    <row r="232" spans="1:18" x14ac:dyDescent="0.2">
      <c r="A232" s="76"/>
      <c r="B232" s="76"/>
      <c r="C232" s="76"/>
      <c r="D232" s="77">
        <f t="shared" si="50"/>
        <v>0</v>
      </c>
      <c r="E232" s="77">
        <f t="shared" si="51"/>
        <v>0</v>
      </c>
      <c r="F232" s="68">
        <f t="shared" si="52"/>
        <v>0</v>
      </c>
      <c r="G232" s="68">
        <f t="shared" si="53"/>
        <v>0</v>
      </c>
      <c r="H232" s="68">
        <f t="shared" si="54"/>
        <v>0</v>
      </c>
      <c r="I232" s="68">
        <f t="shared" si="55"/>
        <v>0</v>
      </c>
      <c r="J232" s="68">
        <f t="shared" si="56"/>
        <v>0</v>
      </c>
      <c r="K232" s="68">
        <f t="shared" si="57"/>
        <v>0</v>
      </c>
      <c r="L232" s="68">
        <f t="shared" si="58"/>
        <v>0</v>
      </c>
      <c r="M232" s="68">
        <f t="shared" ca="1" si="59"/>
        <v>-5.3880857394745173E-4</v>
      </c>
      <c r="N232" s="68">
        <f t="shared" ca="1" si="60"/>
        <v>0</v>
      </c>
      <c r="O232" s="96">
        <f t="shared" ca="1" si="61"/>
        <v>0</v>
      </c>
      <c r="P232" s="68">
        <f t="shared" ca="1" si="62"/>
        <v>0</v>
      </c>
      <c r="Q232" s="68">
        <f t="shared" ca="1" si="63"/>
        <v>0</v>
      </c>
      <c r="R232" s="31">
        <f t="shared" ca="1" si="64"/>
        <v>5.3880857394745173E-4</v>
      </c>
    </row>
    <row r="233" spans="1:18" x14ac:dyDescent="0.2">
      <c r="A233" s="76"/>
      <c r="B233" s="76"/>
      <c r="C233" s="76"/>
      <c r="D233" s="77">
        <f t="shared" si="50"/>
        <v>0</v>
      </c>
      <c r="E233" s="77">
        <f t="shared" si="51"/>
        <v>0</v>
      </c>
      <c r="F233" s="68">
        <f t="shared" si="52"/>
        <v>0</v>
      </c>
      <c r="G233" s="68">
        <f t="shared" si="53"/>
        <v>0</v>
      </c>
      <c r="H233" s="68">
        <f t="shared" si="54"/>
        <v>0</v>
      </c>
      <c r="I233" s="68">
        <f t="shared" si="55"/>
        <v>0</v>
      </c>
      <c r="J233" s="68">
        <f t="shared" si="56"/>
        <v>0</v>
      </c>
      <c r="K233" s="68">
        <f t="shared" si="57"/>
        <v>0</v>
      </c>
      <c r="L233" s="68">
        <f t="shared" si="58"/>
        <v>0</v>
      </c>
      <c r="M233" s="68">
        <f t="shared" ca="1" si="59"/>
        <v>-5.3880857394745173E-4</v>
      </c>
      <c r="N233" s="68">
        <f t="shared" ca="1" si="60"/>
        <v>0</v>
      </c>
      <c r="O233" s="96">
        <f t="shared" ca="1" si="61"/>
        <v>0</v>
      </c>
      <c r="P233" s="68">
        <f t="shared" ca="1" si="62"/>
        <v>0</v>
      </c>
      <c r="Q233" s="68">
        <f t="shared" ca="1" si="63"/>
        <v>0</v>
      </c>
      <c r="R233" s="31">
        <f t="shared" ca="1" si="64"/>
        <v>5.3880857394745173E-4</v>
      </c>
    </row>
    <row r="234" spans="1:18" x14ac:dyDescent="0.2">
      <c r="A234" s="76"/>
      <c r="B234" s="76"/>
      <c r="C234" s="76"/>
      <c r="D234" s="77">
        <f t="shared" si="50"/>
        <v>0</v>
      </c>
      <c r="E234" s="77">
        <f t="shared" si="51"/>
        <v>0</v>
      </c>
      <c r="F234" s="68">
        <f t="shared" si="52"/>
        <v>0</v>
      </c>
      <c r="G234" s="68">
        <f t="shared" si="53"/>
        <v>0</v>
      </c>
      <c r="H234" s="68">
        <f t="shared" si="54"/>
        <v>0</v>
      </c>
      <c r="I234" s="68">
        <f t="shared" si="55"/>
        <v>0</v>
      </c>
      <c r="J234" s="68">
        <f t="shared" si="56"/>
        <v>0</v>
      </c>
      <c r="K234" s="68">
        <f t="shared" si="57"/>
        <v>0</v>
      </c>
      <c r="L234" s="68">
        <f t="shared" si="58"/>
        <v>0</v>
      </c>
      <c r="M234" s="68">
        <f t="shared" ca="1" si="59"/>
        <v>-5.3880857394745173E-4</v>
      </c>
      <c r="N234" s="68">
        <f t="shared" ca="1" si="60"/>
        <v>0</v>
      </c>
      <c r="O234" s="96">
        <f t="shared" ca="1" si="61"/>
        <v>0</v>
      </c>
      <c r="P234" s="68">
        <f t="shared" ca="1" si="62"/>
        <v>0</v>
      </c>
      <c r="Q234" s="68">
        <f t="shared" ca="1" si="63"/>
        <v>0</v>
      </c>
      <c r="R234" s="31">
        <f t="shared" ca="1" si="64"/>
        <v>5.3880857394745173E-4</v>
      </c>
    </row>
    <row r="235" spans="1:18" x14ac:dyDescent="0.2">
      <c r="A235" s="76"/>
      <c r="B235" s="76"/>
      <c r="C235" s="76"/>
      <c r="D235" s="77">
        <f t="shared" si="50"/>
        <v>0</v>
      </c>
      <c r="E235" s="77">
        <f t="shared" si="51"/>
        <v>0</v>
      </c>
      <c r="F235" s="68">
        <f t="shared" si="52"/>
        <v>0</v>
      </c>
      <c r="G235" s="68">
        <f t="shared" si="53"/>
        <v>0</v>
      </c>
      <c r="H235" s="68">
        <f t="shared" si="54"/>
        <v>0</v>
      </c>
      <c r="I235" s="68">
        <f t="shared" si="55"/>
        <v>0</v>
      </c>
      <c r="J235" s="68">
        <f t="shared" si="56"/>
        <v>0</v>
      </c>
      <c r="K235" s="68">
        <f t="shared" si="57"/>
        <v>0</v>
      </c>
      <c r="L235" s="68">
        <f t="shared" si="58"/>
        <v>0</v>
      </c>
      <c r="M235" s="68">
        <f t="shared" ca="1" si="59"/>
        <v>-5.3880857394745173E-4</v>
      </c>
      <c r="N235" s="68">
        <f t="shared" ca="1" si="60"/>
        <v>0</v>
      </c>
      <c r="O235" s="96">
        <f t="shared" ca="1" si="61"/>
        <v>0</v>
      </c>
      <c r="P235" s="68">
        <f t="shared" ca="1" si="62"/>
        <v>0</v>
      </c>
      <c r="Q235" s="68">
        <f t="shared" ca="1" si="63"/>
        <v>0</v>
      </c>
      <c r="R235" s="31">
        <f t="shared" ca="1" si="64"/>
        <v>5.3880857394745173E-4</v>
      </c>
    </row>
    <row r="236" spans="1:18" x14ac:dyDescent="0.2">
      <c r="A236" s="76"/>
      <c r="B236" s="76"/>
      <c r="C236" s="76"/>
      <c r="D236" s="77">
        <f t="shared" si="50"/>
        <v>0</v>
      </c>
      <c r="E236" s="77">
        <f t="shared" si="51"/>
        <v>0</v>
      </c>
      <c r="F236" s="68">
        <f t="shared" si="52"/>
        <v>0</v>
      </c>
      <c r="G236" s="68">
        <f t="shared" si="53"/>
        <v>0</v>
      </c>
      <c r="H236" s="68">
        <f t="shared" si="54"/>
        <v>0</v>
      </c>
      <c r="I236" s="68">
        <f t="shared" si="55"/>
        <v>0</v>
      </c>
      <c r="J236" s="68">
        <f t="shared" si="56"/>
        <v>0</v>
      </c>
      <c r="K236" s="68">
        <f t="shared" si="57"/>
        <v>0</v>
      </c>
      <c r="L236" s="68">
        <f t="shared" si="58"/>
        <v>0</v>
      </c>
      <c r="M236" s="68">
        <f t="shared" ca="1" si="59"/>
        <v>-5.3880857394745173E-4</v>
      </c>
      <c r="N236" s="68">
        <f t="shared" ca="1" si="60"/>
        <v>0</v>
      </c>
      <c r="O236" s="96">
        <f t="shared" ca="1" si="61"/>
        <v>0</v>
      </c>
      <c r="P236" s="68">
        <f t="shared" ca="1" si="62"/>
        <v>0</v>
      </c>
      <c r="Q236" s="68">
        <f t="shared" ca="1" si="63"/>
        <v>0</v>
      </c>
      <c r="R236" s="31">
        <f t="shared" ca="1" si="64"/>
        <v>5.3880857394745173E-4</v>
      </c>
    </row>
    <row r="237" spans="1:18" x14ac:dyDescent="0.2">
      <c r="A237" s="76"/>
      <c r="B237" s="76"/>
      <c r="C237" s="76"/>
      <c r="D237" s="77">
        <f t="shared" si="50"/>
        <v>0</v>
      </c>
      <c r="E237" s="77">
        <f t="shared" si="51"/>
        <v>0</v>
      </c>
      <c r="F237" s="68">
        <f t="shared" si="52"/>
        <v>0</v>
      </c>
      <c r="G237" s="68">
        <f t="shared" si="53"/>
        <v>0</v>
      </c>
      <c r="H237" s="68">
        <f t="shared" si="54"/>
        <v>0</v>
      </c>
      <c r="I237" s="68">
        <f t="shared" si="55"/>
        <v>0</v>
      </c>
      <c r="J237" s="68">
        <f t="shared" si="56"/>
        <v>0</v>
      </c>
      <c r="K237" s="68">
        <f t="shared" si="57"/>
        <v>0</v>
      </c>
      <c r="L237" s="68">
        <f t="shared" si="58"/>
        <v>0</v>
      </c>
      <c r="M237" s="68">
        <f t="shared" ca="1" si="59"/>
        <v>-5.3880857394745173E-4</v>
      </c>
      <c r="N237" s="68">
        <f t="shared" ca="1" si="60"/>
        <v>0</v>
      </c>
      <c r="O237" s="96">
        <f t="shared" ca="1" si="61"/>
        <v>0</v>
      </c>
      <c r="P237" s="68">
        <f t="shared" ca="1" si="62"/>
        <v>0</v>
      </c>
      <c r="Q237" s="68">
        <f t="shared" ca="1" si="63"/>
        <v>0</v>
      </c>
      <c r="R237" s="31">
        <f t="shared" ca="1" si="64"/>
        <v>5.3880857394745173E-4</v>
      </c>
    </row>
    <row r="238" spans="1:18" x14ac:dyDescent="0.2">
      <c r="A238" s="76"/>
      <c r="B238" s="76"/>
      <c r="C238" s="76"/>
      <c r="D238" s="77">
        <f t="shared" si="50"/>
        <v>0</v>
      </c>
      <c r="E238" s="77">
        <f t="shared" si="51"/>
        <v>0</v>
      </c>
      <c r="F238" s="68">
        <f t="shared" si="52"/>
        <v>0</v>
      </c>
      <c r="G238" s="68">
        <f t="shared" si="53"/>
        <v>0</v>
      </c>
      <c r="H238" s="68">
        <f t="shared" si="54"/>
        <v>0</v>
      </c>
      <c r="I238" s="68">
        <f t="shared" si="55"/>
        <v>0</v>
      </c>
      <c r="J238" s="68">
        <f t="shared" si="56"/>
        <v>0</v>
      </c>
      <c r="K238" s="68">
        <f t="shared" si="57"/>
        <v>0</v>
      </c>
      <c r="L238" s="68">
        <f t="shared" si="58"/>
        <v>0</v>
      </c>
      <c r="M238" s="68">
        <f t="shared" ca="1" si="59"/>
        <v>-5.3880857394745173E-4</v>
      </c>
      <c r="N238" s="68">
        <f t="shared" ca="1" si="60"/>
        <v>0</v>
      </c>
      <c r="O238" s="96">
        <f t="shared" ca="1" si="61"/>
        <v>0</v>
      </c>
      <c r="P238" s="68">
        <f t="shared" ca="1" si="62"/>
        <v>0</v>
      </c>
      <c r="Q238" s="68">
        <f t="shared" ca="1" si="63"/>
        <v>0</v>
      </c>
      <c r="R238" s="31">
        <f t="shared" ca="1" si="64"/>
        <v>5.3880857394745173E-4</v>
      </c>
    </row>
    <row r="239" spans="1:18" x14ac:dyDescent="0.2">
      <c r="A239" s="76"/>
      <c r="B239" s="76"/>
      <c r="C239" s="76"/>
      <c r="D239" s="77">
        <f t="shared" si="50"/>
        <v>0</v>
      </c>
      <c r="E239" s="77">
        <f t="shared" si="51"/>
        <v>0</v>
      </c>
      <c r="F239" s="68">
        <f t="shared" si="52"/>
        <v>0</v>
      </c>
      <c r="G239" s="68">
        <f t="shared" si="53"/>
        <v>0</v>
      </c>
      <c r="H239" s="68">
        <f t="shared" si="54"/>
        <v>0</v>
      </c>
      <c r="I239" s="68">
        <f t="shared" si="55"/>
        <v>0</v>
      </c>
      <c r="J239" s="68">
        <f t="shared" si="56"/>
        <v>0</v>
      </c>
      <c r="K239" s="68">
        <f t="shared" si="57"/>
        <v>0</v>
      </c>
      <c r="L239" s="68">
        <f t="shared" si="58"/>
        <v>0</v>
      </c>
      <c r="M239" s="68">
        <f t="shared" ca="1" si="59"/>
        <v>-5.3880857394745173E-4</v>
      </c>
      <c r="N239" s="68">
        <f t="shared" ca="1" si="60"/>
        <v>0</v>
      </c>
      <c r="O239" s="96">
        <f t="shared" ca="1" si="61"/>
        <v>0</v>
      </c>
      <c r="P239" s="68">
        <f t="shared" ca="1" si="62"/>
        <v>0</v>
      </c>
      <c r="Q239" s="68">
        <f t="shared" ca="1" si="63"/>
        <v>0</v>
      </c>
      <c r="R239" s="31">
        <f t="shared" ca="1" si="64"/>
        <v>5.3880857394745173E-4</v>
      </c>
    </row>
    <row r="240" spans="1:18" x14ac:dyDescent="0.2">
      <c r="A240" s="76"/>
      <c r="B240" s="76"/>
      <c r="C240" s="76"/>
      <c r="D240" s="77">
        <f t="shared" si="50"/>
        <v>0</v>
      </c>
      <c r="E240" s="77">
        <f t="shared" si="51"/>
        <v>0</v>
      </c>
      <c r="F240" s="68">
        <f t="shared" si="52"/>
        <v>0</v>
      </c>
      <c r="G240" s="68">
        <f t="shared" si="53"/>
        <v>0</v>
      </c>
      <c r="H240" s="68">
        <f t="shared" si="54"/>
        <v>0</v>
      </c>
      <c r="I240" s="68">
        <f t="shared" si="55"/>
        <v>0</v>
      </c>
      <c r="J240" s="68">
        <f t="shared" si="56"/>
        <v>0</v>
      </c>
      <c r="K240" s="68">
        <f t="shared" si="57"/>
        <v>0</v>
      </c>
      <c r="L240" s="68">
        <f t="shared" si="58"/>
        <v>0</v>
      </c>
      <c r="M240" s="68">
        <f t="shared" ca="1" si="59"/>
        <v>-5.3880857394745173E-4</v>
      </c>
      <c r="N240" s="68">
        <f t="shared" ca="1" si="60"/>
        <v>0</v>
      </c>
      <c r="O240" s="96">
        <f t="shared" ca="1" si="61"/>
        <v>0</v>
      </c>
      <c r="P240" s="68">
        <f t="shared" ca="1" si="62"/>
        <v>0</v>
      </c>
      <c r="Q240" s="68">
        <f t="shared" ca="1" si="63"/>
        <v>0</v>
      </c>
      <c r="R240" s="31">
        <f t="shared" ca="1" si="64"/>
        <v>5.3880857394745173E-4</v>
      </c>
    </row>
    <row r="241" spans="1:18" x14ac:dyDescent="0.2">
      <c r="A241" s="76"/>
      <c r="B241" s="76"/>
      <c r="C241" s="76"/>
      <c r="D241" s="77">
        <f t="shared" si="50"/>
        <v>0</v>
      </c>
      <c r="E241" s="77">
        <f t="shared" si="51"/>
        <v>0</v>
      </c>
      <c r="F241" s="68">
        <f t="shared" si="52"/>
        <v>0</v>
      </c>
      <c r="G241" s="68">
        <f t="shared" si="53"/>
        <v>0</v>
      </c>
      <c r="H241" s="68">
        <f t="shared" si="54"/>
        <v>0</v>
      </c>
      <c r="I241" s="68">
        <f t="shared" si="55"/>
        <v>0</v>
      </c>
      <c r="J241" s="68">
        <f t="shared" si="56"/>
        <v>0</v>
      </c>
      <c r="K241" s="68">
        <f t="shared" si="57"/>
        <v>0</v>
      </c>
      <c r="L241" s="68">
        <f t="shared" si="58"/>
        <v>0</v>
      </c>
      <c r="M241" s="68">
        <f t="shared" ca="1" si="59"/>
        <v>-5.3880857394745173E-4</v>
      </c>
      <c r="N241" s="68">
        <f t="shared" ca="1" si="60"/>
        <v>0</v>
      </c>
      <c r="O241" s="96">
        <f t="shared" ca="1" si="61"/>
        <v>0</v>
      </c>
      <c r="P241" s="68">
        <f t="shared" ca="1" si="62"/>
        <v>0</v>
      </c>
      <c r="Q241" s="68">
        <f t="shared" ca="1" si="63"/>
        <v>0</v>
      </c>
      <c r="R241" s="31">
        <f t="shared" ca="1" si="64"/>
        <v>5.3880857394745173E-4</v>
      </c>
    </row>
    <row r="242" spans="1:18" x14ac:dyDescent="0.2">
      <c r="A242" s="76"/>
      <c r="B242" s="76"/>
      <c r="C242" s="76"/>
      <c r="D242" s="77">
        <f t="shared" si="50"/>
        <v>0</v>
      </c>
      <c r="E242" s="77">
        <f t="shared" si="51"/>
        <v>0</v>
      </c>
      <c r="F242" s="68">
        <f t="shared" si="52"/>
        <v>0</v>
      </c>
      <c r="G242" s="68">
        <f t="shared" si="53"/>
        <v>0</v>
      </c>
      <c r="H242" s="68">
        <f t="shared" si="54"/>
        <v>0</v>
      </c>
      <c r="I242" s="68">
        <f t="shared" si="55"/>
        <v>0</v>
      </c>
      <c r="J242" s="68">
        <f t="shared" si="56"/>
        <v>0</v>
      </c>
      <c r="K242" s="68">
        <f t="shared" si="57"/>
        <v>0</v>
      </c>
      <c r="L242" s="68">
        <f t="shared" si="58"/>
        <v>0</v>
      </c>
      <c r="M242" s="68">
        <f t="shared" ca="1" si="59"/>
        <v>-5.3880857394745173E-4</v>
      </c>
      <c r="N242" s="68">
        <f t="shared" ca="1" si="60"/>
        <v>0</v>
      </c>
      <c r="O242" s="96">
        <f t="shared" ca="1" si="61"/>
        <v>0</v>
      </c>
      <c r="P242" s="68">
        <f t="shared" ca="1" si="62"/>
        <v>0</v>
      </c>
      <c r="Q242" s="68">
        <f t="shared" ca="1" si="63"/>
        <v>0</v>
      </c>
      <c r="R242" s="31">
        <f t="shared" ca="1" si="64"/>
        <v>5.3880857394745173E-4</v>
      </c>
    </row>
    <row r="243" spans="1:18" x14ac:dyDescent="0.2">
      <c r="A243" s="76"/>
      <c r="B243" s="76"/>
      <c r="C243" s="76"/>
      <c r="D243" s="77">
        <f t="shared" si="50"/>
        <v>0</v>
      </c>
      <c r="E243" s="77">
        <f t="shared" si="51"/>
        <v>0</v>
      </c>
      <c r="F243" s="68">
        <f t="shared" si="52"/>
        <v>0</v>
      </c>
      <c r="G243" s="68">
        <f t="shared" si="53"/>
        <v>0</v>
      </c>
      <c r="H243" s="68">
        <f t="shared" si="54"/>
        <v>0</v>
      </c>
      <c r="I243" s="68">
        <f t="shared" si="55"/>
        <v>0</v>
      </c>
      <c r="J243" s="68">
        <f t="shared" si="56"/>
        <v>0</v>
      </c>
      <c r="K243" s="68">
        <f t="shared" si="57"/>
        <v>0</v>
      </c>
      <c r="L243" s="68">
        <f t="shared" si="58"/>
        <v>0</v>
      </c>
      <c r="M243" s="68">
        <f t="shared" ca="1" si="59"/>
        <v>-5.3880857394745173E-4</v>
      </c>
      <c r="N243" s="68">
        <f t="shared" ca="1" si="60"/>
        <v>0</v>
      </c>
      <c r="O243" s="96">
        <f t="shared" ca="1" si="61"/>
        <v>0</v>
      </c>
      <c r="P243" s="68">
        <f t="shared" ca="1" si="62"/>
        <v>0</v>
      </c>
      <c r="Q243" s="68">
        <f t="shared" ca="1" si="63"/>
        <v>0</v>
      </c>
      <c r="R243" s="31">
        <f t="shared" ca="1" si="64"/>
        <v>5.3880857394745173E-4</v>
      </c>
    </row>
    <row r="244" spans="1:18" x14ac:dyDescent="0.2">
      <c r="A244" s="76"/>
      <c r="B244" s="76"/>
      <c r="C244" s="76"/>
      <c r="D244" s="77">
        <f t="shared" si="50"/>
        <v>0</v>
      </c>
      <c r="E244" s="77">
        <f t="shared" si="51"/>
        <v>0</v>
      </c>
      <c r="F244" s="68">
        <f t="shared" si="52"/>
        <v>0</v>
      </c>
      <c r="G244" s="68">
        <f t="shared" si="53"/>
        <v>0</v>
      </c>
      <c r="H244" s="68">
        <f t="shared" si="54"/>
        <v>0</v>
      </c>
      <c r="I244" s="68">
        <f t="shared" si="55"/>
        <v>0</v>
      </c>
      <c r="J244" s="68">
        <f t="shared" si="56"/>
        <v>0</v>
      </c>
      <c r="K244" s="68">
        <f t="shared" si="57"/>
        <v>0</v>
      </c>
      <c r="L244" s="68">
        <f t="shared" si="58"/>
        <v>0</v>
      </c>
      <c r="M244" s="68">
        <f t="shared" ca="1" si="59"/>
        <v>-5.3880857394745173E-4</v>
      </c>
      <c r="N244" s="68">
        <f t="shared" ca="1" si="60"/>
        <v>0</v>
      </c>
      <c r="O244" s="96">
        <f t="shared" ca="1" si="61"/>
        <v>0</v>
      </c>
      <c r="P244" s="68">
        <f t="shared" ca="1" si="62"/>
        <v>0</v>
      </c>
      <c r="Q244" s="68">
        <f t="shared" ca="1" si="63"/>
        <v>0</v>
      </c>
      <c r="R244" s="31">
        <f t="shared" ca="1" si="64"/>
        <v>5.3880857394745173E-4</v>
      </c>
    </row>
    <row r="245" spans="1:18" x14ac:dyDescent="0.2">
      <c r="A245" s="76"/>
      <c r="B245" s="76"/>
      <c r="C245" s="76"/>
      <c r="D245" s="77">
        <f t="shared" si="50"/>
        <v>0</v>
      </c>
      <c r="E245" s="77">
        <f t="shared" si="51"/>
        <v>0</v>
      </c>
      <c r="F245" s="68">
        <f t="shared" si="52"/>
        <v>0</v>
      </c>
      <c r="G245" s="68">
        <f t="shared" si="53"/>
        <v>0</v>
      </c>
      <c r="H245" s="68">
        <f t="shared" si="54"/>
        <v>0</v>
      </c>
      <c r="I245" s="68">
        <f t="shared" si="55"/>
        <v>0</v>
      </c>
      <c r="J245" s="68">
        <f t="shared" si="56"/>
        <v>0</v>
      </c>
      <c r="K245" s="68">
        <f t="shared" si="57"/>
        <v>0</v>
      </c>
      <c r="L245" s="68">
        <f t="shared" si="58"/>
        <v>0</v>
      </c>
      <c r="M245" s="68">
        <f t="shared" ca="1" si="59"/>
        <v>-5.3880857394745173E-4</v>
      </c>
      <c r="N245" s="68">
        <f t="shared" ca="1" si="60"/>
        <v>0</v>
      </c>
      <c r="O245" s="96">
        <f t="shared" ca="1" si="61"/>
        <v>0</v>
      </c>
      <c r="P245" s="68">
        <f t="shared" ca="1" si="62"/>
        <v>0</v>
      </c>
      <c r="Q245" s="68">
        <f t="shared" ca="1" si="63"/>
        <v>0</v>
      </c>
      <c r="R245" s="31">
        <f t="shared" ca="1" si="64"/>
        <v>5.3880857394745173E-4</v>
      </c>
    </row>
    <row r="246" spans="1:18" x14ac:dyDescent="0.2">
      <c r="A246" s="76"/>
      <c r="B246" s="76"/>
      <c r="C246" s="76"/>
      <c r="D246" s="77">
        <f t="shared" si="50"/>
        <v>0</v>
      </c>
      <c r="E246" s="77">
        <f t="shared" si="51"/>
        <v>0</v>
      </c>
      <c r="F246" s="68">
        <f t="shared" si="52"/>
        <v>0</v>
      </c>
      <c r="G246" s="68">
        <f t="shared" si="53"/>
        <v>0</v>
      </c>
      <c r="H246" s="68">
        <f t="shared" si="54"/>
        <v>0</v>
      </c>
      <c r="I246" s="68">
        <f t="shared" si="55"/>
        <v>0</v>
      </c>
      <c r="J246" s="68">
        <f t="shared" si="56"/>
        <v>0</v>
      </c>
      <c r="K246" s="68">
        <f t="shared" si="57"/>
        <v>0</v>
      </c>
      <c r="L246" s="68">
        <f t="shared" si="58"/>
        <v>0</v>
      </c>
      <c r="M246" s="68">
        <f t="shared" ca="1" si="59"/>
        <v>-5.3880857394745173E-4</v>
      </c>
      <c r="N246" s="68">
        <f t="shared" ca="1" si="60"/>
        <v>0</v>
      </c>
      <c r="O246" s="96">
        <f t="shared" ca="1" si="61"/>
        <v>0</v>
      </c>
      <c r="P246" s="68">
        <f t="shared" ca="1" si="62"/>
        <v>0</v>
      </c>
      <c r="Q246" s="68">
        <f t="shared" ca="1" si="63"/>
        <v>0</v>
      </c>
      <c r="R246" s="31">
        <f t="shared" ca="1" si="64"/>
        <v>5.3880857394745173E-4</v>
      </c>
    </row>
    <row r="247" spans="1:18" x14ac:dyDescent="0.2">
      <c r="A247" s="76"/>
      <c r="B247" s="76"/>
      <c r="C247" s="76"/>
      <c r="D247" s="77">
        <f t="shared" si="50"/>
        <v>0</v>
      </c>
      <c r="E247" s="77">
        <f t="shared" si="51"/>
        <v>0</v>
      </c>
      <c r="F247" s="68">
        <f t="shared" si="52"/>
        <v>0</v>
      </c>
      <c r="G247" s="68">
        <f t="shared" si="53"/>
        <v>0</v>
      </c>
      <c r="H247" s="68">
        <f t="shared" si="54"/>
        <v>0</v>
      </c>
      <c r="I247" s="68">
        <f t="shared" si="55"/>
        <v>0</v>
      </c>
      <c r="J247" s="68">
        <f t="shared" si="56"/>
        <v>0</v>
      </c>
      <c r="K247" s="68">
        <f t="shared" si="57"/>
        <v>0</v>
      </c>
      <c r="L247" s="68">
        <f t="shared" si="58"/>
        <v>0</v>
      </c>
      <c r="M247" s="68">
        <f t="shared" ca="1" si="59"/>
        <v>-5.3880857394745173E-4</v>
      </c>
      <c r="N247" s="68">
        <f t="shared" ca="1" si="60"/>
        <v>0</v>
      </c>
      <c r="O247" s="96">
        <f t="shared" ca="1" si="61"/>
        <v>0</v>
      </c>
      <c r="P247" s="68">
        <f t="shared" ca="1" si="62"/>
        <v>0</v>
      </c>
      <c r="Q247" s="68">
        <f t="shared" ca="1" si="63"/>
        <v>0</v>
      </c>
      <c r="R247" s="31">
        <f t="shared" ca="1" si="64"/>
        <v>5.3880857394745173E-4</v>
      </c>
    </row>
    <row r="248" spans="1:18" x14ac:dyDescent="0.2">
      <c r="A248" s="76"/>
      <c r="B248" s="76"/>
      <c r="C248" s="76"/>
      <c r="D248" s="77">
        <f t="shared" si="50"/>
        <v>0</v>
      </c>
      <c r="E248" s="77">
        <f t="shared" si="51"/>
        <v>0</v>
      </c>
      <c r="F248" s="68">
        <f t="shared" si="52"/>
        <v>0</v>
      </c>
      <c r="G248" s="68">
        <f t="shared" si="53"/>
        <v>0</v>
      </c>
      <c r="H248" s="68">
        <f t="shared" si="54"/>
        <v>0</v>
      </c>
      <c r="I248" s="68">
        <f t="shared" si="55"/>
        <v>0</v>
      </c>
      <c r="J248" s="68">
        <f t="shared" si="56"/>
        <v>0</v>
      </c>
      <c r="K248" s="68">
        <f t="shared" si="57"/>
        <v>0</v>
      </c>
      <c r="L248" s="68">
        <f t="shared" si="58"/>
        <v>0</v>
      </c>
      <c r="M248" s="68">
        <f t="shared" ca="1" si="59"/>
        <v>-5.3880857394745173E-4</v>
      </c>
      <c r="N248" s="68">
        <f t="shared" ca="1" si="60"/>
        <v>0</v>
      </c>
      <c r="O248" s="96">
        <f t="shared" ca="1" si="61"/>
        <v>0</v>
      </c>
      <c r="P248" s="68">
        <f t="shared" ca="1" si="62"/>
        <v>0</v>
      </c>
      <c r="Q248" s="68">
        <f t="shared" ca="1" si="63"/>
        <v>0</v>
      </c>
      <c r="R248" s="31">
        <f t="shared" ca="1" si="64"/>
        <v>5.3880857394745173E-4</v>
      </c>
    </row>
    <row r="249" spans="1:18" x14ac:dyDescent="0.2">
      <c r="A249" s="76"/>
      <c r="B249" s="76"/>
      <c r="C249" s="76"/>
      <c r="D249" s="77">
        <f t="shared" si="50"/>
        <v>0</v>
      </c>
      <c r="E249" s="77">
        <f t="shared" si="51"/>
        <v>0</v>
      </c>
      <c r="F249" s="68">
        <f t="shared" si="52"/>
        <v>0</v>
      </c>
      <c r="G249" s="68">
        <f t="shared" si="53"/>
        <v>0</v>
      </c>
      <c r="H249" s="68">
        <f t="shared" si="54"/>
        <v>0</v>
      </c>
      <c r="I249" s="68">
        <f t="shared" si="55"/>
        <v>0</v>
      </c>
      <c r="J249" s="68">
        <f t="shared" si="56"/>
        <v>0</v>
      </c>
      <c r="K249" s="68">
        <f t="shared" si="57"/>
        <v>0</v>
      </c>
      <c r="L249" s="68">
        <f t="shared" si="58"/>
        <v>0</v>
      </c>
      <c r="M249" s="68">
        <f t="shared" ca="1" si="59"/>
        <v>-5.3880857394745173E-4</v>
      </c>
      <c r="N249" s="68">
        <f t="shared" ca="1" si="60"/>
        <v>0</v>
      </c>
      <c r="O249" s="96">
        <f t="shared" ca="1" si="61"/>
        <v>0</v>
      </c>
      <c r="P249" s="68">
        <f t="shared" ca="1" si="62"/>
        <v>0</v>
      </c>
      <c r="Q249" s="68">
        <f t="shared" ca="1" si="63"/>
        <v>0</v>
      </c>
      <c r="R249" s="31">
        <f t="shared" ca="1" si="64"/>
        <v>5.3880857394745173E-4</v>
      </c>
    </row>
    <row r="250" spans="1:18" x14ac:dyDescent="0.2">
      <c r="A250" s="76"/>
      <c r="B250" s="76"/>
      <c r="C250" s="76"/>
      <c r="D250" s="77">
        <f t="shared" si="50"/>
        <v>0</v>
      </c>
      <c r="E250" s="77">
        <f t="shared" si="51"/>
        <v>0</v>
      </c>
      <c r="F250" s="68">
        <f t="shared" si="52"/>
        <v>0</v>
      </c>
      <c r="G250" s="68">
        <f t="shared" si="53"/>
        <v>0</v>
      </c>
      <c r="H250" s="68">
        <f t="shared" si="54"/>
        <v>0</v>
      </c>
      <c r="I250" s="68">
        <f t="shared" si="55"/>
        <v>0</v>
      </c>
      <c r="J250" s="68">
        <f t="shared" si="56"/>
        <v>0</v>
      </c>
      <c r="K250" s="68">
        <f t="shared" si="57"/>
        <v>0</v>
      </c>
      <c r="L250" s="68">
        <f t="shared" si="58"/>
        <v>0</v>
      </c>
      <c r="M250" s="68">
        <f t="shared" ca="1" si="59"/>
        <v>-5.3880857394745173E-4</v>
      </c>
      <c r="N250" s="68">
        <f t="shared" ca="1" si="60"/>
        <v>0</v>
      </c>
      <c r="O250" s="96">
        <f t="shared" ca="1" si="61"/>
        <v>0</v>
      </c>
      <c r="P250" s="68">
        <f t="shared" ca="1" si="62"/>
        <v>0</v>
      </c>
      <c r="Q250" s="68">
        <f t="shared" ca="1" si="63"/>
        <v>0</v>
      </c>
      <c r="R250" s="31">
        <f t="shared" ca="1" si="64"/>
        <v>5.3880857394745173E-4</v>
      </c>
    </row>
    <row r="251" spans="1:18" x14ac:dyDescent="0.2">
      <c r="A251" s="76"/>
      <c r="B251" s="76"/>
      <c r="C251" s="76"/>
      <c r="D251" s="77">
        <f t="shared" si="50"/>
        <v>0</v>
      </c>
      <c r="E251" s="77">
        <f t="shared" si="51"/>
        <v>0</v>
      </c>
      <c r="F251" s="68">
        <f t="shared" si="52"/>
        <v>0</v>
      </c>
      <c r="G251" s="68">
        <f t="shared" si="53"/>
        <v>0</v>
      </c>
      <c r="H251" s="68">
        <f t="shared" si="54"/>
        <v>0</v>
      </c>
      <c r="I251" s="68">
        <f t="shared" si="55"/>
        <v>0</v>
      </c>
      <c r="J251" s="68">
        <f t="shared" si="56"/>
        <v>0</v>
      </c>
      <c r="K251" s="68">
        <f t="shared" si="57"/>
        <v>0</v>
      </c>
      <c r="L251" s="68">
        <f t="shared" si="58"/>
        <v>0</v>
      </c>
      <c r="M251" s="68">
        <f t="shared" ca="1" si="59"/>
        <v>-5.3880857394745173E-4</v>
      </c>
      <c r="N251" s="68">
        <f t="shared" ca="1" si="60"/>
        <v>0</v>
      </c>
      <c r="O251" s="96">
        <f t="shared" ca="1" si="61"/>
        <v>0</v>
      </c>
      <c r="P251" s="68">
        <f t="shared" ca="1" si="62"/>
        <v>0</v>
      </c>
      <c r="Q251" s="68">
        <f t="shared" ca="1" si="63"/>
        <v>0</v>
      </c>
      <c r="R251" s="31">
        <f t="shared" ca="1" si="64"/>
        <v>5.3880857394745173E-4</v>
      </c>
    </row>
    <row r="252" spans="1:18" x14ac:dyDescent="0.2">
      <c r="A252" s="76"/>
      <c r="B252" s="76"/>
      <c r="C252" s="76"/>
      <c r="D252" s="77">
        <f t="shared" si="50"/>
        <v>0</v>
      </c>
      <c r="E252" s="77">
        <f t="shared" si="51"/>
        <v>0</v>
      </c>
      <c r="F252" s="68">
        <f t="shared" si="52"/>
        <v>0</v>
      </c>
      <c r="G252" s="68">
        <f t="shared" si="53"/>
        <v>0</v>
      </c>
      <c r="H252" s="68">
        <f t="shared" si="54"/>
        <v>0</v>
      </c>
      <c r="I252" s="68">
        <f t="shared" si="55"/>
        <v>0</v>
      </c>
      <c r="J252" s="68">
        <f t="shared" si="56"/>
        <v>0</v>
      </c>
      <c r="K252" s="68">
        <f t="shared" si="57"/>
        <v>0</v>
      </c>
      <c r="L252" s="68">
        <f t="shared" si="58"/>
        <v>0</v>
      </c>
      <c r="M252" s="68">
        <f t="shared" ca="1" si="59"/>
        <v>-5.3880857394745173E-4</v>
      </c>
      <c r="N252" s="68">
        <f t="shared" ca="1" si="60"/>
        <v>0</v>
      </c>
      <c r="O252" s="96">
        <f t="shared" ca="1" si="61"/>
        <v>0</v>
      </c>
      <c r="P252" s="68">
        <f t="shared" ca="1" si="62"/>
        <v>0</v>
      </c>
      <c r="Q252" s="68">
        <f t="shared" ca="1" si="63"/>
        <v>0</v>
      </c>
      <c r="R252" s="31">
        <f t="shared" ca="1" si="64"/>
        <v>5.3880857394745173E-4</v>
      </c>
    </row>
    <row r="253" spans="1:18" x14ac:dyDescent="0.2">
      <c r="A253" s="76"/>
      <c r="B253" s="76"/>
      <c r="C253" s="76"/>
      <c r="D253" s="77">
        <f t="shared" si="50"/>
        <v>0</v>
      </c>
      <c r="E253" s="77">
        <f t="shared" si="51"/>
        <v>0</v>
      </c>
      <c r="F253" s="68">
        <f t="shared" si="52"/>
        <v>0</v>
      </c>
      <c r="G253" s="68">
        <f t="shared" si="53"/>
        <v>0</v>
      </c>
      <c r="H253" s="68">
        <f t="shared" si="54"/>
        <v>0</v>
      </c>
      <c r="I253" s="68">
        <f t="shared" si="55"/>
        <v>0</v>
      </c>
      <c r="J253" s="68">
        <f t="shared" si="56"/>
        <v>0</v>
      </c>
      <c r="K253" s="68">
        <f t="shared" si="57"/>
        <v>0</v>
      </c>
      <c r="L253" s="68">
        <f t="shared" si="58"/>
        <v>0</v>
      </c>
      <c r="M253" s="68">
        <f t="shared" ca="1" si="59"/>
        <v>-5.3880857394745173E-4</v>
      </c>
      <c r="N253" s="68">
        <f t="shared" ca="1" si="60"/>
        <v>0</v>
      </c>
      <c r="O253" s="96">
        <f t="shared" ca="1" si="61"/>
        <v>0</v>
      </c>
      <c r="P253" s="68">
        <f t="shared" ca="1" si="62"/>
        <v>0</v>
      </c>
      <c r="Q253" s="68">
        <f t="shared" ca="1" si="63"/>
        <v>0</v>
      </c>
      <c r="R253" s="31">
        <f t="shared" ca="1" si="64"/>
        <v>5.3880857394745173E-4</v>
      </c>
    </row>
    <row r="254" spans="1:18" x14ac:dyDescent="0.2">
      <c r="A254" s="76"/>
      <c r="B254" s="76"/>
      <c r="C254" s="76"/>
      <c r="D254" s="77">
        <f t="shared" si="50"/>
        <v>0</v>
      </c>
      <c r="E254" s="77">
        <f t="shared" si="51"/>
        <v>0</v>
      </c>
      <c r="F254" s="68">
        <f t="shared" si="52"/>
        <v>0</v>
      </c>
      <c r="G254" s="68">
        <f t="shared" si="53"/>
        <v>0</v>
      </c>
      <c r="H254" s="68">
        <f t="shared" si="54"/>
        <v>0</v>
      </c>
      <c r="I254" s="68">
        <f t="shared" si="55"/>
        <v>0</v>
      </c>
      <c r="J254" s="68">
        <f t="shared" si="56"/>
        <v>0</v>
      </c>
      <c r="K254" s="68">
        <f t="shared" si="57"/>
        <v>0</v>
      </c>
      <c r="L254" s="68">
        <f t="shared" si="58"/>
        <v>0</v>
      </c>
      <c r="M254" s="68">
        <f t="shared" ca="1" si="59"/>
        <v>-5.3880857394745173E-4</v>
      </c>
      <c r="N254" s="68">
        <f t="shared" ca="1" si="60"/>
        <v>0</v>
      </c>
      <c r="O254" s="96">
        <f t="shared" ca="1" si="61"/>
        <v>0</v>
      </c>
      <c r="P254" s="68">
        <f t="shared" ca="1" si="62"/>
        <v>0</v>
      </c>
      <c r="Q254" s="68">
        <f t="shared" ca="1" si="63"/>
        <v>0</v>
      </c>
      <c r="R254" s="31">
        <f t="shared" ca="1" si="64"/>
        <v>5.3880857394745173E-4</v>
      </c>
    </row>
    <row r="255" spans="1:18" x14ac:dyDescent="0.2">
      <c r="A255" s="76"/>
      <c r="B255" s="76"/>
      <c r="C255" s="76"/>
      <c r="D255" s="77">
        <f t="shared" si="50"/>
        <v>0</v>
      </c>
      <c r="E255" s="77">
        <f t="shared" si="51"/>
        <v>0</v>
      </c>
      <c r="F255" s="68">
        <f t="shared" si="52"/>
        <v>0</v>
      </c>
      <c r="G255" s="68">
        <f t="shared" si="53"/>
        <v>0</v>
      </c>
      <c r="H255" s="68">
        <f t="shared" si="54"/>
        <v>0</v>
      </c>
      <c r="I255" s="68">
        <f t="shared" si="55"/>
        <v>0</v>
      </c>
      <c r="J255" s="68">
        <f t="shared" si="56"/>
        <v>0</v>
      </c>
      <c r="K255" s="68">
        <f t="shared" si="57"/>
        <v>0</v>
      </c>
      <c r="L255" s="68">
        <f t="shared" si="58"/>
        <v>0</v>
      </c>
      <c r="M255" s="68">
        <f t="shared" ca="1" si="59"/>
        <v>-5.3880857394745173E-4</v>
      </c>
      <c r="N255" s="68">
        <f t="shared" ca="1" si="60"/>
        <v>0</v>
      </c>
      <c r="O255" s="96">
        <f t="shared" ca="1" si="61"/>
        <v>0</v>
      </c>
      <c r="P255" s="68">
        <f t="shared" ca="1" si="62"/>
        <v>0</v>
      </c>
      <c r="Q255" s="68">
        <f t="shared" ca="1" si="63"/>
        <v>0</v>
      </c>
      <c r="R255" s="31">
        <f t="shared" ca="1" si="64"/>
        <v>5.3880857394745173E-4</v>
      </c>
    </row>
    <row r="256" spans="1:18" x14ac:dyDescent="0.2">
      <c r="A256" s="76"/>
      <c r="B256" s="76"/>
      <c r="C256" s="76"/>
      <c r="D256" s="77">
        <f t="shared" si="50"/>
        <v>0</v>
      </c>
      <c r="E256" s="77">
        <f t="shared" si="51"/>
        <v>0</v>
      </c>
      <c r="F256" s="68">
        <f t="shared" si="52"/>
        <v>0</v>
      </c>
      <c r="G256" s="68">
        <f t="shared" si="53"/>
        <v>0</v>
      </c>
      <c r="H256" s="68">
        <f t="shared" si="54"/>
        <v>0</v>
      </c>
      <c r="I256" s="68">
        <f t="shared" si="55"/>
        <v>0</v>
      </c>
      <c r="J256" s="68">
        <f t="shared" si="56"/>
        <v>0</v>
      </c>
      <c r="K256" s="68">
        <f t="shared" si="57"/>
        <v>0</v>
      </c>
      <c r="L256" s="68">
        <f t="shared" si="58"/>
        <v>0</v>
      </c>
      <c r="M256" s="68">
        <f t="shared" ca="1" si="59"/>
        <v>-5.3880857394745173E-4</v>
      </c>
      <c r="N256" s="68">
        <f t="shared" ca="1" si="60"/>
        <v>0</v>
      </c>
      <c r="O256" s="96">
        <f t="shared" ca="1" si="61"/>
        <v>0</v>
      </c>
      <c r="P256" s="68">
        <f t="shared" ca="1" si="62"/>
        <v>0</v>
      </c>
      <c r="Q256" s="68">
        <f t="shared" ca="1" si="63"/>
        <v>0</v>
      </c>
      <c r="R256" s="31">
        <f t="shared" ca="1" si="64"/>
        <v>5.3880857394745173E-4</v>
      </c>
    </row>
    <row r="257" spans="1:18" x14ac:dyDescent="0.2">
      <c r="A257" s="76"/>
      <c r="B257" s="76"/>
      <c r="C257" s="76"/>
      <c r="D257" s="77">
        <f t="shared" si="50"/>
        <v>0</v>
      </c>
      <c r="E257" s="77">
        <f t="shared" si="51"/>
        <v>0</v>
      </c>
      <c r="F257" s="68">
        <f t="shared" si="52"/>
        <v>0</v>
      </c>
      <c r="G257" s="68">
        <f t="shared" si="53"/>
        <v>0</v>
      </c>
      <c r="H257" s="68">
        <f t="shared" si="54"/>
        <v>0</v>
      </c>
      <c r="I257" s="68">
        <f t="shared" si="55"/>
        <v>0</v>
      </c>
      <c r="J257" s="68">
        <f t="shared" si="56"/>
        <v>0</v>
      </c>
      <c r="K257" s="68">
        <f t="shared" si="57"/>
        <v>0</v>
      </c>
      <c r="L257" s="68">
        <f t="shared" si="58"/>
        <v>0</v>
      </c>
      <c r="M257" s="68">
        <f t="shared" ca="1" si="59"/>
        <v>-5.3880857394745173E-4</v>
      </c>
      <c r="N257" s="68">
        <f t="shared" ca="1" si="60"/>
        <v>0</v>
      </c>
      <c r="O257" s="96">
        <f t="shared" ca="1" si="61"/>
        <v>0</v>
      </c>
      <c r="P257" s="68">
        <f t="shared" ca="1" si="62"/>
        <v>0</v>
      </c>
      <c r="Q257" s="68">
        <f t="shared" ca="1" si="63"/>
        <v>0</v>
      </c>
      <c r="R257" s="31">
        <f t="shared" ca="1" si="64"/>
        <v>5.3880857394745173E-4</v>
      </c>
    </row>
    <row r="258" spans="1:18" x14ac:dyDescent="0.2">
      <c r="A258" s="76"/>
      <c r="B258" s="76"/>
      <c r="C258" s="76"/>
      <c r="D258" s="77">
        <f t="shared" si="50"/>
        <v>0</v>
      </c>
      <c r="E258" s="77">
        <f t="shared" si="51"/>
        <v>0</v>
      </c>
      <c r="F258" s="68">
        <f t="shared" si="52"/>
        <v>0</v>
      </c>
      <c r="G258" s="68">
        <f t="shared" si="53"/>
        <v>0</v>
      </c>
      <c r="H258" s="68">
        <f t="shared" si="54"/>
        <v>0</v>
      </c>
      <c r="I258" s="68">
        <f t="shared" si="55"/>
        <v>0</v>
      </c>
      <c r="J258" s="68">
        <f t="shared" si="56"/>
        <v>0</v>
      </c>
      <c r="K258" s="68">
        <f t="shared" si="57"/>
        <v>0</v>
      </c>
      <c r="L258" s="68">
        <f t="shared" si="58"/>
        <v>0</v>
      </c>
      <c r="M258" s="68">
        <f t="shared" ca="1" si="59"/>
        <v>-5.3880857394745173E-4</v>
      </c>
      <c r="N258" s="68">
        <f t="shared" ca="1" si="60"/>
        <v>0</v>
      </c>
      <c r="O258" s="96">
        <f t="shared" ca="1" si="61"/>
        <v>0</v>
      </c>
      <c r="P258" s="68">
        <f t="shared" ca="1" si="62"/>
        <v>0</v>
      </c>
      <c r="Q258" s="68">
        <f t="shared" ca="1" si="63"/>
        <v>0</v>
      </c>
      <c r="R258" s="31">
        <f t="shared" ca="1" si="64"/>
        <v>5.3880857394745173E-4</v>
      </c>
    </row>
    <row r="259" spans="1:18" x14ac:dyDescent="0.2">
      <c r="A259" s="76"/>
      <c r="B259" s="76"/>
      <c r="C259" s="76"/>
      <c r="D259" s="77">
        <f t="shared" si="50"/>
        <v>0</v>
      </c>
      <c r="E259" s="77">
        <f t="shared" si="51"/>
        <v>0</v>
      </c>
      <c r="F259" s="68">
        <f t="shared" si="52"/>
        <v>0</v>
      </c>
      <c r="G259" s="68">
        <f t="shared" si="53"/>
        <v>0</v>
      </c>
      <c r="H259" s="68">
        <f t="shared" si="54"/>
        <v>0</v>
      </c>
      <c r="I259" s="68">
        <f t="shared" si="55"/>
        <v>0</v>
      </c>
      <c r="J259" s="68">
        <f t="shared" si="56"/>
        <v>0</v>
      </c>
      <c r="K259" s="68">
        <f t="shared" si="57"/>
        <v>0</v>
      </c>
      <c r="L259" s="68">
        <f t="shared" si="58"/>
        <v>0</v>
      </c>
      <c r="M259" s="68">
        <f t="shared" ca="1" si="59"/>
        <v>-5.3880857394745173E-4</v>
      </c>
      <c r="N259" s="68">
        <f t="shared" ca="1" si="60"/>
        <v>0</v>
      </c>
      <c r="O259" s="96">
        <f t="shared" ca="1" si="61"/>
        <v>0</v>
      </c>
      <c r="P259" s="68">
        <f t="shared" ca="1" si="62"/>
        <v>0</v>
      </c>
      <c r="Q259" s="68">
        <f t="shared" ca="1" si="63"/>
        <v>0</v>
      </c>
      <c r="R259" s="31">
        <f t="shared" ca="1" si="64"/>
        <v>5.3880857394745173E-4</v>
      </c>
    </row>
    <row r="260" spans="1:18" x14ac:dyDescent="0.2">
      <c r="A260" s="76"/>
      <c r="B260" s="76"/>
      <c r="C260" s="76"/>
      <c r="D260" s="77">
        <f t="shared" si="50"/>
        <v>0</v>
      </c>
      <c r="E260" s="77">
        <f t="shared" si="51"/>
        <v>0</v>
      </c>
      <c r="F260" s="68">
        <f t="shared" si="52"/>
        <v>0</v>
      </c>
      <c r="G260" s="68">
        <f t="shared" si="53"/>
        <v>0</v>
      </c>
      <c r="H260" s="68">
        <f t="shared" si="54"/>
        <v>0</v>
      </c>
      <c r="I260" s="68">
        <f t="shared" si="55"/>
        <v>0</v>
      </c>
      <c r="J260" s="68">
        <f t="shared" si="56"/>
        <v>0</v>
      </c>
      <c r="K260" s="68">
        <f t="shared" si="57"/>
        <v>0</v>
      </c>
      <c r="L260" s="68">
        <f t="shared" si="58"/>
        <v>0</v>
      </c>
      <c r="M260" s="68">
        <f t="shared" ca="1" si="59"/>
        <v>-5.3880857394745173E-4</v>
      </c>
      <c r="N260" s="68">
        <f t="shared" ca="1" si="60"/>
        <v>0</v>
      </c>
      <c r="O260" s="96">
        <f t="shared" ca="1" si="61"/>
        <v>0</v>
      </c>
      <c r="P260" s="68">
        <f t="shared" ca="1" si="62"/>
        <v>0</v>
      </c>
      <c r="Q260" s="68">
        <f t="shared" ca="1" si="63"/>
        <v>0</v>
      </c>
      <c r="R260" s="31">
        <f t="shared" ca="1" si="64"/>
        <v>5.3880857394745173E-4</v>
      </c>
    </row>
    <row r="261" spans="1:18" x14ac:dyDescent="0.2">
      <c r="A261" s="76"/>
      <c r="B261" s="76"/>
      <c r="C261" s="76"/>
      <c r="D261" s="77">
        <f t="shared" si="50"/>
        <v>0</v>
      </c>
      <c r="E261" s="77">
        <f t="shared" si="51"/>
        <v>0</v>
      </c>
      <c r="F261" s="68">
        <f t="shared" si="52"/>
        <v>0</v>
      </c>
      <c r="G261" s="68">
        <f t="shared" si="53"/>
        <v>0</v>
      </c>
      <c r="H261" s="68">
        <f t="shared" si="54"/>
        <v>0</v>
      </c>
      <c r="I261" s="68">
        <f t="shared" si="55"/>
        <v>0</v>
      </c>
      <c r="J261" s="68">
        <f t="shared" si="56"/>
        <v>0</v>
      </c>
      <c r="K261" s="68">
        <f t="shared" si="57"/>
        <v>0</v>
      </c>
      <c r="L261" s="68">
        <f t="shared" si="58"/>
        <v>0</v>
      </c>
      <c r="M261" s="68">
        <f t="shared" ca="1" si="59"/>
        <v>-5.3880857394745173E-4</v>
      </c>
      <c r="N261" s="68">
        <f t="shared" ca="1" si="60"/>
        <v>0</v>
      </c>
      <c r="O261" s="96">
        <f t="shared" ca="1" si="61"/>
        <v>0</v>
      </c>
      <c r="P261" s="68">
        <f t="shared" ca="1" si="62"/>
        <v>0</v>
      </c>
      <c r="Q261" s="68">
        <f t="shared" ca="1" si="63"/>
        <v>0</v>
      </c>
      <c r="R261" s="31">
        <f t="shared" ca="1" si="64"/>
        <v>5.3880857394745173E-4</v>
      </c>
    </row>
    <row r="262" spans="1:18" x14ac:dyDescent="0.2">
      <c r="A262" s="76"/>
      <c r="B262" s="76"/>
      <c r="C262" s="76"/>
      <c r="D262" s="77">
        <f t="shared" si="50"/>
        <v>0</v>
      </c>
      <c r="E262" s="77">
        <f t="shared" si="51"/>
        <v>0</v>
      </c>
      <c r="F262" s="68">
        <f t="shared" si="52"/>
        <v>0</v>
      </c>
      <c r="G262" s="68">
        <f t="shared" si="53"/>
        <v>0</v>
      </c>
      <c r="H262" s="68">
        <f t="shared" si="54"/>
        <v>0</v>
      </c>
      <c r="I262" s="68">
        <f t="shared" si="55"/>
        <v>0</v>
      </c>
      <c r="J262" s="68">
        <f t="shared" si="56"/>
        <v>0</v>
      </c>
      <c r="K262" s="68">
        <f t="shared" si="57"/>
        <v>0</v>
      </c>
      <c r="L262" s="68">
        <f t="shared" si="58"/>
        <v>0</v>
      </c>
      <c r="M262" s="68">
        <f t="shared" ca="1" si="59"/>
        <v>-5.3880857394745173E-4</v>
      </c>
      <c r="N262" s="68">
        <f t="shared" ca="1" si="60"/>
        <v>0</v>
      </c>
      <c r="O262" s="96">
        <f t="shared" ca="1" si="61"/>
        <v>0</v>
      </c>
      <c r="P262" s="68">
        <f t="shared" ca="1" si="62"/>
        <v>0</v>
      </c>
      <c r="Q262" s="68">
        <f t="shared" ca="1" si="63"/>
        <v>0</v>
      </c>
      <c r="R262" s="31">
        <f t="shared" ca="1" si="64"/>
        <v>5.3880857394745173E-4</v>
      </c>
    </row>
    <row r="263" spans="1:18" x14ac:dyDescent="0.2">
      <c r="A263" s="76"/>
      <c r="B263" s="76"/>
      <c r="C263" s="76"/>
      <c r="D263" s="77">
        <f t="shared" si="50"/>
        <v>0</v>
      </c>
      <c r="E263" s="77">
        <f t="shared" si="51"/>
        <v>0</v>
      </c>
      <c r="F263" s="68">
        <f t="shared" si="52"/>
        <v>0</v>
      </c>
      <c r="G263" s="68">
        <f t="shared" si="53"/>
        <v>0</v>
      </c>
      <c r="H263" s="68">
        <f t="shared" si="54"/>
        <v>0</v>
      </c>
      <c r="I263" s="68">
        <f t="shared" si="55"/>
        <v>0</v>
      </c>
      <c r="J263" s="68">
        <f t="shared" si="56"/>
        <v>0</v>
      </c>
      <c r="K263" s="68">
        <f t="shared" si="57"/>
        <v>0</v>
      </c>
      <c r="L263" s="68">
        <f t="shared" si="58"/>
        <v>0</v>
      </c>
      <c r="M263" s="68">
        <f t="shared" ca="1" si="59"/>
        <v>-5.3880857394745173E-4</v>
      </c>
      <c r="N263" s="68">
        <f t="shared" ca="1" si="60"/>
        <v>0</v>
      </c>
      <c r="O263" s="96">
        <f t="shared" ca="1" si="61"/>
        <v>0</v>
      </c>
      <c r="P263" s="68">
        <f t="shared" ca="1" si="62"/>
        <v>0</v>
      </c>
      <c r="Q263" s="68">
        <f t="shared" ca="1" si="63"/>
        <v>0</v>
      </c>
      <c r="R263" s="31">
        <f t="shared" ca="1" si="64"/>
        <v>5.3880857394745173E-4</v>
      </c>
    </row>
    <row r="264" spans="1:18" x14ac:dyDescent="0.2">
      <c r="A264" s="76"/>
      <c r="B264" s="76"/>
      <c r="C264" s="76"/>
      <c r="D264" s="77">
        <f t="shared" si="50"/>
        <v>0</v>
      </c>
      <c r="E264" s="77">
        <f t="shared" si="51"/>
        <v>0</v>
      </c>
      <c r="F264" s="68">
        <f t="shared" si="52"/>
        <v>0</v>
      </c>
      <c r="G264" s="68">
        <f t="shared" si="53"/>
        <v>0</v>
      </c>
      <c r="H264" s="68">
        <f t="shared" si="54"/>
        <v>0</v>
      </c>
      <c r="I264" s="68">
        <f t="shared" si="55"/>
        <v>0</v>
      </c>
      <c r="J264" s="68">
        <f t="shared" si="56"/>
        <v>0</v>
      </c>
      <c r="K264" s="68">
        <f t="shared" si="57"/>
        <v>0</v>
      </c>
      <c r="L264" s="68">
        <f t="shared" si="58"/>
        <v>0</v>
      </c>
      <c r="M264" s="68">
        <f t="shared" ca="1" si="59"/>
        <v>-5.3880857394745173E-4</v>
      </c>
      <c r="N264" s="68">
        <f t="shared" ca="1" si="60"/>
        <v>0</v>
      </c>
      <c r="O264" s="96">
        <f t="shared" ca="1" si="61"/>
        <v>0</v>
      </c>
      <c r="P264" s="68">
        <f t="shared" ca="1" si="62"/>
        <v>0</v>
      </c>
      <c r="Q264" s="68">
        <f t="shared" ca="1" si="63"/>
        <v>0</v>
      </c>
      <c r="R264" s="31">
        <f t="shared" ca="1" si="64"/>
        <v>5.3880857394745173E-4</v>
      </c>
    </row>
    <row r="265" spans="1:18" x14ac:dyDescent="0.2">
      <c r="A265" s="76"/>
      <c r="B265" s="76"/>
      <c r="C265" s="76"/>
      <c r="D265" s="77">
        <f t="shared" si="50"/>
        <v>0</v>
      </c>
      <c r="E265" s="77">
        <f t="shared" si="51"/>
        <v>0</v>
      </c>
      <c r="F265" s="68">
        <f t="shared" si="52"/>
        <v>0</v>
      </c>
      <c r="G265" s="68">
        <f t="shared" si="53"/>
        <v>0</v>
      </c>
      <c r="H265" s="68">
        <f t="shared" si="54"/>
        <v>0</v>
      </c>
      <c r="I265" s="68">
        <f t="shared" si="55"/>
        <v>0</v>
      </c>
      <c r="J265" s="68">
        <f t="shared" si="56"/>
        <v>0</v>
      </c>
      <c r="K265" s="68">
        <f t="shared" si="57"/>
        <v>0</v>
      </c>
      <c r="L265" s="68">
        <f t="shared" si="58"/>
        <v>0</v>
      </c>
      <c r="M265" s="68">
        <f t="shared" ca="1" si="59"/>
        <v>-5.3880857394745173E-4</v>
      </c>
      <c r="N265" s="68">
        <f t="shared" ca="1" si="60"/>
        <v>0</v>
      </c>
      <c r="O265" s="96">
        <f t="shared" ca="1" si="61"/>
        <v>0</v>
      </c>
      <c r="P265" s="68">
        <f t="shared" ca="1" si="62"/>
        <v>0</v>
      </c>
      <c r="Q265" s="68">
        <f t="shared" ca="1" si="63"/>
        <v>0</v>
      </c>
      <c r="R265" s="31">
        <f t="shared" ca="1" si="64"/>
        <v>5.3880857394745173E-4</v>
      </c>
    </row>
    <row r="266" spans="1:18" x14ac:dyDescent="0.2">
      <c r="A266" s="76"/>
      <c r="B266" s="76"/>
      <c r="C266" s="76"/>
      <c r="D266" s="77">
        <f t="shared" si="50"/>
        <v>0</v>
      </c>
      <c r="E266" s="77">
        <f t="shared" si="51"/>
        <v>0</v>
      </c>
      <c r="F266" s="68">
        <f t="shared" si="52"/>
        <v>0</v>
      </c>
      <c r="G266" s="68">
        <f t="shared" si="53"/>
        <v>0</v>
      </c>
      <c r="H266" s="68">
        <f t="shared" si="54"/>
        <v>0</v>
      </c>
      <c r="I266" s="68">
        <f t="shared" si="55"/>
        <v>0</v>
      </c>
      <c r="J266" s="68">
        <f t="shared" si="56"/>
        <v>0</v>
      </c>
      <c r="K266" s="68">
        <f t="shared" si="57"/>
        <v>0</v>
      </c>
      <c r="L266" s="68">
        <f t="shared" si="58"/>
        <v>0</v>
      </c>
      <c r="M266" s="68">
        <f t="shared" ca="1" si="59"/>
        <v>-5.3880857394745173E-4</v>
      </c>
      <c r="N266" s="68">
        <f t="shared" ca="1" si="60"/>
        <v>0</v>
      </c>
      <c r="O266" s="96">
        <f t="shared" ca="1" si="61"/>
        <v>0</v>
      </c>
      <c r="P266" s="68">
        <f t="shared" ca="1" si="62"/>
        <v>0</v>
      </c>
      <c r="Q266" s="68">
        <f t="shared" ca="1" si="63"/>
        <v>0</v>
      </c>
      <c r="R266" s="31">
        <f t="shared" ca="1" si="64"/>
        <v>5.3880857394745173E-4</v>
      </c>
    </row>
    <row r="267" spans="1:18" x14ac:dyDescent="0.2">
      <c r="A267" s="76"/>
      <c r="B267" s="76"/>
      <c r="C267" s="76"/>
      <c r="D267" s="77">
        <f t="shared" si="50"/>
        <v>0</v>
      </c>
      <c r="E267" s="77">
        <f t="shared" si="51"/>
        <v>0</v>
      </c>
      <c r="F267" s="68">
        <f t="shared" si="52"/>
        <v>0</v>
      </c>
      <c r="G267" s="68">
        <f t="shared" si="53"/>
        <v>0</v>
      </c>
      <c r="H267" s="68">
        <f t="shared" si="54"/>
        <v>0</v>
      </c>
      <c r="I267" s="68">
        <f t="shared" si="55"/>
        <v>0</v>
      </c>
      <c r="J267" s="68">
        <f t="shared" si="56"/>
        <v>0</v>
      </c>
      <c r="K267" s="68">
        <f t="shared" si="57"/>
        <v>0</v>
      </c>
      <c r="L267" s="68">
        <f t="shared" si="58"/>
        <v>0</v>
      </c>
      <c r="M267" s="68">
        <f t="shared" ca="1" si="59"/>
        <v>-5.3880857394745173E-4</v>
      </c>
      <c r="N267" s="68">
        <f t="shared" ca="1" si="60"/>
        <v>0</v>
      </c>
      <c r="O267" s="96">
        <f t="shared" ca="1" si="61"/>
        <v>0</v>
      </c>
      <c r="P267" s="68">
        <f t="shared" ca="1" si="62"/>
        <v>0</v>
      </c>
      <c r="Q267" s="68">
        <f t="shared" ca="1" si="63"/>
        <v>0</v>
      </c>
      <c r="R267" s="31">
        <f t="shared" ca="1" si="64"/>
        <v>5.3880857394745173E-4</v>
      </c>
    </row>
    <row r="268" spans="1:18" x14ac:dyDescent="0.2">
      <c r="A268" s="76"/>
      <c r="B268" s="76"/>
      <c r="C268" s="76"/>
      <c r="D268" s="77">
        <f t="shared" si="50"/>
        <v>0</v>
      </c>
      <c r="E268" s="77">
        <f t="shared" si="51"/>
        <v>0</v>
      </c>
      <c r="F268" s="68">
        <f t="shared" si="52"/>
        <v>0</v>
      </c>
      <c r="G268" s="68">
        <f t="shared" si="53"/>
        <v>0</v>
      </c>
      <c r="H268" s="68">
        <f t="shared" si="54"/>
        <v>0</v>
      </c>
      <c r="I268" s="68">
        <f t="shared" si="55"/>
        <v>0</v>
      </c>
      <c r="J268" s="68">
        <f t="shared" si="56"/>
        <v>0</v>
      </c>
      <c r="K268" s="68">
        <f t="shared" si="57"/>
        <v>0</v>
      </c>
      <c r="L268" s="68">
        <f t="shared" si="58"/>
        <v>0</v>
      </c>
      <c r="M268" s="68">
        <f t="shared" ca="1" si="59"/>
        <v>-5.3880857394745173E-4</v>
      </c>
      <c r="N268" s="68">
        <f t="shared" ca="1" si="60"/>
        <v>0</v>
      </c>
      <c r="O268" s="96">
        <f t="shared" ca="1" si="61"/>
        <v>0</v>
      </c>
      <c r="P268" s="68">
        <f t="shared" ca="1" si="62"/>
        <v>0</v>
      </c>
      <c r="Q268" s="68">
        <f t="shared" ca="1" si="63"/>
        <v>0</v>
      </c>
      <c r="R268" s="31">
        <f t="shared" ca="1" si="64"/>
        <v>5.3880857394745173E-4</v>
      </c>
    </row>
    <row r="269" spans="1:18" x14ac:dyDescent="0.2">
      <c r="A269" s="76"/>
      <c r="B269" s="76"/>
      <c r="C269" s="76"/>
      <c r="D269" s="77">
        <f t="shared" si="50"/>
        <v>0</v>
      </c>
      <c r="E269" s="77">
        <f t="shared" si="51"/>
        <v>0</v>
      </c>
      <c r="F269" s="68">
        <f t="shared" si="52"/>
        <v>0</v>
      </c>
      <c r="G269" s="68">
        <f t="shared" si="53"/>
        <v>0</v>
      </c>
      <c r="H269" s="68">
        <f t="shared" si="54"/>
        <v>0</v>
      </c>
      <c r="I269" s="68">
        <f t="shared" si="55"/>
        <v>0</v>
      </c>
      <c r="J269" s="68">
        <f t="shared" si="56"/>
        <v>0</v>
      </c>
      <c r="K269" s="68">
        <f t="shared" si="57"/>
        <v>0</v>
      </c>
      <c r="L269" s="68">
        <f t="shared" si="58"/>
        <v>0</v>
      </c>
      <c r="M269" s="68">
        <f t="shared" ca="1" si="59"/>
        <v>-5.3880857394745173E-4</v>
      </c>
      <c r="N269" s="68">
        <f t="shared" ca="1" si="60"/>
        <v>0</v>
      </c>
      <c r="O269" s="96">
        <f t="shared" ca="1" si="61"/>
        <v>0</v>
      </c>
      <c r="P269" s="68">
        <f t="shared" ca="1" si="62"/>
        <v>0</v>
      </c>
      <c r="Q269" s="68">
        <f t="shared" ca="1" si="63"/>
        <v>0</v>
      </c>
      <c r="R269" s="31">
        <f t="shared" ca="1" si="64"/>
        <v>5.3880857394745173E-4</v>
      </c>
    </row>
    <row r="270" spans="1:18" x14ac:dyDescent="0.2">
      <c r="A270" s="76"/>
      <c r="B270" s="76"/>
      <c r="C270" s="76"/>
      <c r="D270" s="77">
        <f t="shared" si="50"/>
        <v>0</v>
      </c>
      <c r="E270" s="77">
        <f t="shared" si="51"/>
        <v>0</v>
      </c>
      <c r="F270" s="68">
        <f t="shared" si="52"/>
        <v>0</v>
      </c>
      <c r="G270" s="68">
        <f t="shared" si="53"/>
        <v>0</v>
      </c>
      <c r="H270" s="68">
        <f t="shared" si="54"/>
        <v>0</v>
      </c>
      <c r="I270" s="68">
        <f t="shared" si="55"/>
        <v>0</v>
      </c>
      <c r="J270" s="68">
        <f t="shared" si="56"/>
        <v>0</v>
      </c>
      <c r="K270" s="68">
        <f t="shared" si="57"/>
        <v>0</v>
      </c>
      <c r="L270" s="68">
        <f t="shared" si="58"/>
        <v>0</v>
      </c>
      <c r="M270" s="68">
        <f t="shared" ca="1" si="59"/>
        <v>-5.3880857394745173E-4</v>
      </c>
      <c r="N270" s="68">
        <f t="shared" ca="1" si="60"/>
        <v>0</v>
      </c>
      <c r="O270" s="96">
        <f t="shared" ca="1" si="61"/>
        <v>0</v>
      </c>
      <c r="P270" s="68">
        <f t="shared" ca="1" si="62"/>
        <v>0</v>
      </c>
      <c r="Q270" s="68">
        <f t="shared" ca="1" si="63"/>
        <v>0</v>
      </c>
      <c r="R270" s="31">
        <f t="shared" ca="1" si="64"/>
        <v>5.3880857394745173E-4</v>
      </c>
    </row>
    <row r="271" spans="1:18" x14ac:dyDescent="0.2">
      <c r="A271" s="76"/>
      <c r="B271" s="76"/>
      <c r="C271" s="76"/>
      <c r="D271" s="77">
        <f t="shared" si="50"/>
        <v>0</v>
      </c>
      <c r="E271" s="77">
        <f t="shared" si="51"/>
        <v>0</v>
      </c>
      <c r="F271" s="68">
        <f t="shared" si="52"/>
        <v>0</v>
      </c>
      <c r="G271" s="68">
        <f t="shared" si="53"/>
        <v>0</v>
      </c>
      <c r="H271" s="68">
        <f t="shared" si="54"/>
        <v>0</v>
      </c>
      <c r="I271" s="68">
        <f t="shared" si="55"/>
        <v>0</v>
      </c>
      <c r="J271" s="68">
        <f t="shared" si="56"/>
        <v>0</v>
      </c>
      <c r="K271" s="68">
        <f t="shared" si="57"/>
        <v>0</v>
      </c>
      <c r="L271" s="68">
        <f t="shared" si="58"/>
        <v>0</v>
      </c>
      <c r="M271" s="68">
        <f t="shared" ca="1" si="59"/>
        <v>-5.3880857394745173E-4</v>
      </c>
      <c r="N271" s="68">
        <f t="shared" ca="1" si="60"/>
        <v>0</v>
      </c>
      <c r="O271" s="96">
        <f t="shared" ca="1" si="61"/>
        <v>0</v>
      </c>
      <c r="P271" s="68">
        <f t="shared" ca="1" si="62"/>
        <v>0</v>
      </c>
      <c r="Q271" s="68">
        <f t="shared" ca="1" si="63"/>
        <v>0</v>
      </c>
      <c r="R271" s="31">
        <f t="shared" ca="1" si="64"/>
        <v>5.3880857394745173E-4</v>
      </c>
    </row>
    <row r="272" spans="1:18" x14ac:dyDescent="0.2">
      <c r="A272" s="76"/>
      <c r="B272" s="76"/>
      <c r="C272" s="76"/>
      <c r="D272" s="77">
        <f t="shared" si="50"/>
        <v>0</v>
      </c>
      <c r="E272" s="77">
        <f t="shared" si="51"/>
        <v>0</v>
      </c>
      <c r="F272" s="68">
        <f t="shared" si="52"/>
        <v>0</v>
      </c>
      <c r="G272" s="68">
        <f t="shared" si="53"/>
        <v>0</v>
      </c>
      <c r="H272" s="68">
        <f t="shared" si="54"/>
        <v>0</v>
      </c>
      <c r="I272" s="68">
        <f t="shared" si="55"/>
        <v>0</v>
      </c>
      <c r="J272" s="68">
        <f t="shared" si="56"/>
        <v>0</v>
      </c>
      <c r="K272" s="68">
        <f t="shared" si="57"/>
        <v>0</v>
      </c>
      <c r="L272" s="68">
        <f t="shared" si="58"/>
        <v>0</v>
      </c>
      <c r="M272" s="68">
        <f t="shared" ca="1" si="59"/>
        <v>-5.3880857394745173E-4</v>
      </c>
      <c r="N272" s="68">
        <f t="shared" ca="1" si="60"/>
        <v>0</v>
      </c>
      <c r="O272" s="96">
        <f t="shared" ca="1" si="61"/>
        <v>0</v>
      </c>
      <c r="P272" s="68">
        <f t="shared" ca="1" si="62"/>
        <v>0</v>
      </c>
      <c r="Q272" s="68">
        <f t="shared" ca="1" si="63"/>
        <v>0</v>
      </c>
      <c r="R272" s="31">
        <f t="shared" ca="1" si="64"/>
        <v>5.3880857394745173E-4</v>
      </c>
    </row>
    <row r="273" spans="1:18" x14ac:dyDescent="0.2">
      <c r="A273" s="76"/>
      <c r="B273" s="76"/>
      <c r="C273" s="76"/>
      <c r="D273" s="77">
        <f t="shared" si="50"/>
        <v>0</v>
      </c>
      <c r="E273" s="77">
        <f t="shared" si="51"/>
        <v>0</v>
      </c>
      <c r="F273" s="68">
        <f t="shared" si="52"/>
        <v>0</v>
      </c>
      <c r="G273" s="68">
        <f t="shared" si="53"/>
        <v>0</v>
      </c>
      <c r="H273" s="68">
        <f t="shared" si="54"/>
        <v>0</v>
      </c>
      <c r="I273" s="68">
        <f t="shared" si="55"/>
        <v>0</v>
      </c>
      <c r="J273" s="68">
        <f t="shared" si="56"/>
        <v>0</v>
      </c>
      <c r="K273" s="68">
        <f t="shared" si="57"/>
        <v>0</v>
      </c>
      <c r="L273" s="68">
        <f t="shared" si="58"/>
        <v>0</v>
      </c>
      <c r="M273" s="68">
        <f t="shared" ca="1" si="59"/>
        <v>-5.3880857394745173E-4</v>
      </c>
      <c r="N273" s="68">
        <f t="shared" ca="1" si="60"/>
        <v>0</v>
      </c>
      <c r="O273" s="96">
        <f t="shared" ca="1" si="61"/>
        <v>0</v>
      </c>
      <c r="P273" s="68">
        <f t="shared" ca="1" si="62"/>
        <v>0</v>
      </c>
      <c r="Q273" s="68">
        <f t="shared" ca="1" si="63"/>
        <v>0</v>
      </c>
      <c r="R273" s="31">
        <f t="shared" ca="1" si="64"/>
        <v>5.3880857394745173E-4</v>
      </c>
    </row>
    <row r="274" spans="1:18" x14ac:dyDescent="0.2">
      <c r="A274" s="76"/>
      <c r="B274" s="76"/>
      <c r="C274" s="76"/>
      <c r="D274" s="77">
        <f t="shared" si="50"/>
        <v>0</v>
      </c>
      <c r="E274" s="77">
        <f t="shared" si="51"/>
        <v>0</v>
      </c>
      <c r="F274" s="68">
        <f t="shared" si="52"/>
        <v>0</v>
      </c>
      <c r="G274" s="68">
        <f t="shared" si="53"/>
        <v>0</v>
      </c>
      <c r="H274" s="68">
        <f t="shared" si="54"/>
        <v>0</v>
      </c>
      <c r="I274" s="68">
        <f t="shared" si="55"/>
        <v>0</v>
      </c>
      <c r="J274" s="68">
        <f t="shared" si="56"/>
        <v>0</v>
      </c>
      <c r="K274" s="68">
        <f t="shared" si="57"/>
        <v>0</v>
      </c>
      <c r="L274" s="68">
        <f t="shared" si="58"/>
        <v>0</v>
      </c>
      <c r="M274" s="68">
        <f t="shared" ca="1" si="59"/>
        <v>-5.3880857394745173E-4</v>
      </c>
      <c r="N274" s="68">
        <f t="shared" ca="1" si="60"/>
        <v>0</v>
      </c>
      <c r="O274" s="96">
        <f t="shared" ca="1" si="61"/>
        <v>0</v>
      </c>
      <c r="P274" s="68">
        <f t="shared" ca="1" si="62"/>
        <v>0</v>
      </c>
      <c r="Q274" s="68">
        <f t="shared" ca="1" si="63"/>
        <v>0</v>
      </c>
      <c r="R274" s="31">
        <f t="shared" ca="1" si="64"/>
        <v>5.3880857394745173E-4</v>
      </c>
    </row>
    <row r="275" spans="1:18" x14ac:dyDescent="0.2">
      <c r="A275" s="76"/>
      <c r="B275" s="76"/>
      <c r="C275" s="76"/>
      <c r="D275" s="77">
        <f t="shared" si="50"/>
        <v>0</v>
      </c>
      <c r="E275" s="77">
        <f t="shared" si="51"/>
        <v>0</v>
      </c>
      <c r="F275" s="68">
        <f t="shared" si="52"/>
        <v>0</v>
      </c>
      <c r="G275" s="68">
        <f t="shared" si="53"/>
        <v>0</v>
      </c>
      <c r="H275" s="68">
        <f t="shared" si="54"/>
        <v>0</v>
      </c>
      <c r="I275" s="68">
        <f t="shared" si="55"/>
        <v>0</v>
      </c>
      <c r="J275" s="68">
        <f t="shared" si="56"/>
        <v>0</v>
      </c>
      <c r="K275" s="68">
        <f t="shared" si="57"/>
        <v>0</v>
      </c>
      <c r="L275" s="68">
        <f t="shared" si="58"/>
        <v>0</v>
      </c>
      <c r="M275" s="68">
        <f t="shared" ca="1" si="59"/>
        <v>-5.3880857394745173E-4</v>
      </c>
      <c r="N275" s="68">
        <f t="shared" ca="1" si="60"/>
        <v>0</v>
      </c>
      <c r="O275" s="96">
        <f t="shared" ca="1" si="61"/>
        <v>0</v>
      </c>
      <c r="P275" s="68">
        <f t="shared" ca="1" si="62"/>
        <v>0</v>
      </c>
      <c r="Q275" s="68">
        <f t="shared" ca="1" si="63"/>
        <v>0</v>
      </c>
      <c r="R275" s="31">
        <f t="shared" ca="1" si="64"/>
        <v>5.3880857394745173E-4</v>
      </c>
    </row>
    <row r="276" spans="1:18" x14ac:dyDescent="0.2">
      <c r="A276" s="76"/>
      <c r="B276" s="76"/>
      <c r="C276" s="76"/>
      <c r="D276" s="77">
        <f t="shared" si="50"/>
        <v>0</v>
      </c>
      <c r="E276" s="77">
        <f t="shared" si="51"/>
        <v>0</v>
      </c>
      <c r="F276" s="68">
        <f t="shared" si="52"/>
        <v>0</v>
      </c>
      <c r="G276" s="68">
        <f t="shared" si="53"/>
        <v>0</v>
      </c>
      <c r="H276" s="68">
        <f t="shared" si="54"/>
        <v>0</v>
      </c>
      <c r="I276" s="68">
        <f t="shared" si="55"/>
        <v>0</v>
      </c>
      <c r="J276" s="68">
        <f t="shared" si="56"/>
        <v>0</v>
      </c>
      <c r="K276" s="68">
        <f t="shared" si="57"/>
        <v>0</v>
      </c>
      <c r="L276" s="68">
        <f t="shared" si="58"/>
        <v>0</v>
      </c>
      <c r="M276" s="68">
        <f t="shared" ca="1" si="59"/>
        <v>-5.3880857394745173E-4</v>
      </c>
      <c r="N276" s="68">
        <f t="shared" ca="1" si="60"/>
        <v>0</v>
      </c>
      <c r="O276" s="96">
        <f t="shared" ca="1" si="61"/>
        <v>0</v>
      </c>
      <c r="P276" s="68">
        <f t="shared" ca="1" si="62"/>
        <v>0</v>
      </c>
      <c r="Q276" s="68">
        <f t="shared" ca="1" si="63"/>
        <v>0</v>
      </c>
      <c r="R276" s="31">
        <f t="shared" ca="1" si="64"/>
        <v>5.3880857394745173E-4</v>
      </c>
    </row>
    <row r="277" spans="1:18" x14ac:dyDescent="0.2">
      <c r="A277" s="76"/>
      <c r="B277" s="76"/>
      <c r="C277" s="76"/>
      <c r="D277" s="77">
        <f t="shared" ref="D277:D339" si="65">A277/A$18</f>
        <v>0</v>
      </c>
      <c r="E277" s="77">
        <f t="shared" ref="E277:E339" si="66">B277/B$18</f>
        <v>0</v>
      </c>
      <c r="F277" s="68">
        <f t="shared" ref="F277:F339" si="67">$C277*D277</f>
        <v>0</v>
      </c>
      <c r="G277" s="68">
        <f t="shared" ref="G277:G339" si="68">$C277*E277</f>
        <v>0</v>
      </c>
      <c r="H277" s="68">
        <f t="shared" ref="H277:H339" si="69">C277*D277*D277</f>
        <v>0</v>
      </c>
      <c r="I277" s="68">
        <f t="shared" ref="I277:I339" si="70">C277*D277*D277*D277</f>
        <v>0</v>
      </c>
      <c r="J277" s="68">
        <f t="shared" ref="J277:J339" si="71">C277*D277*D277*D277*D277</f>
        <v>0</v>
      </c>
      <c r="K277" s="68">
        <f t="shared" ref="K277:K339" si="72">C277*E277*D277</f>
        <v>0</v>
      </c>
      <c r="L277" s="68">
        <f t="shared" ref="L277:L339" si="73">C277*E277*D277*D277</f>
        <v>0</v>
      </c>
      <c r="M277" s="68">
        <f t="shared" ref="M277:M339" ca="1" si="74">+E$4+E$5*D277+E$6*D277^2</f>
        <v>-5.3880857394745173E-4</v>
      </c>
      <c r="N277" s="68">
        <f t="shared" ref="N277:N339" ca="1" si="75">C277*(M277-E277)^2</f>
        <v>0</v>
      </c>
      <c r="O277" s="96">
        <f t="shared" ref="O277:O339" ca="1" si="76">(C277*O$1-O$2*F277+O$3*H277)^2</f>
        <v>0</v>
      </c>
      <c r="P277" s="68">
        <f t="shared" ref="P277:P339" ca="1" si="77">(-C277*O$2+O$4*F277-O$5*H277)^2</f>
        <v>0</v>
      </c>
      <c r="Q277" s="68">
        <f t="shared" ref="Q277:Q339" ca="1" si="78">+(C277*O$3-F277*O$5+H277*O$6)^2</f>
        <v>0</v>
      </c>
      <c r="R277" s="31">
        <f t="shared" ref="R277:R339" ca="1" si="79">+E277-M277</f>
        <v>5.3880857394745173E-4</v>
      </c>
    </row>
    <row r="278" spans="1:18" x14ac:dyDescent="0.2">
      <c r="A278" s="76"/>
      <c r="B278" s="76"/>
      <c r="C278" s="76"/>
      <c r="D278" s="77">
        <f t="shared" si="65"/>
        <v>0</v>
      </c>
      <c r="E278" s="77">
        <f t="shared" si="66"/>
        <v>0</v>
      </c>
      <c r="F278" s="68">
        <f t="shared" si="67"/>
        <v>0</v>
      </c>
      <c r="G278" s="68">
        <f t="shared" si="68"/>
        <v>0</v>
      </c>
      <c r="H278" s="68">
        <f t="shared" si="69"/>
        <v>0</v>
      </c>
      <c r="I278" s="68">
        <f t="shared" si="70"/>
        <v>0</v>
      </c>
      <c r="J278" s="68">
        <f t="shared" si="71"/>
        <v>0</v>
      </c>
      <c r="K278" s="68">
        <f t="shared" si="72"/>
        <v>0</v>
      </c>
      <c r="L278" s="68">
        <f t="shared" si="73"/>
        <v>0</v>
      </c>
      <c r="M278" s="68">
        <f t="shared" ca="1" si="74"/>
        <v>-5.3880857394745173E-4</v>
      </c>
      <c r="N278" s="68">
        <f t="shared" ca="1" si="75"/>
        <v>0</v>
      </c>
      <c r="O278" s="96">
        <f t="shared" ca="1" si="76"/>
        <v>0</v>
      </c>
      <c r="P278" s="68">
        <f t="shared" ca="1" si="77"/>
        <v>0</v>
      </c>
      <c r="Q278" s="68">
        <f t="shared" ca="1" si="78"/>
        <v>0</v>
      </c>
      <c r="R278" s="31">
        <f t="shared" ca="1" si="79"/>
        <v>5.3880857394745173E-4</v>
      </c>
    </row>
    <row r="279" spans="1:18" x14ac:dyDescent="0.2">
      <c r="A279" s="76"/>
      <c r="B279" s="76"/>
      <c r="C279" s="76"/>
      <c r="D279" s="77">
        <f t="shared" si="65"/>
        <v>0</v>
      </c>
      <c r="E279" s="77">
        <f t="shared" si="66"/>
        <v>0</v>
      </c>
      <c r="F279" s="68">
        <f t="shared" si="67"/>
        <v>0</v>
      </c>
      <c r="G279" s="68">
        <f t="shared" si="68"/>
        <v>0</v>
      </c>
      <c r="H279" s="68">
        <f t="shared" si="69"/>
        <v>0</v>
      </c>
      <c r="I279" s="68">
        <f t="shared" si="70"/>
        <v>0</v>
      </c>
      <c r="J279" s="68">
        <f t="shared" si="71"/>
        <v>0</v>
      </c>
      <c r="K279" s="68">
        <f t="shared" si="72"/>
        <v>0</v>
      </c>
      <c r="L279" s="68">
        <f t="shared" si="73"/>
        <v>0</v>
      </c>
      <c r="M279" s="68">
        <f t="shared" ca="1" si="74"/>
        <v>-5.3880857394745173E-4</v>
      </c>
      <c r="N279" s="68">
        <f t="shared" ca="1" si="75"/>
        <v>0</v>
      </c>
      <c r="O279" s="96">
        <f t="shared" ca="1" si="76"/>
        <v>0</v>
      </c>
      <c r="P279" s="68">
        <f t="shared" ca="1" si="77"/>
        <v>0</v>
      </c>
      <c r="Q279" s="68">
        <f t="shared" ca="1" si="78"/>
        <v>0</v>
      </c>
      <c r="R279" s="31">
        <f t="shared" ca="1" si="79"/>
        <v>5.3880857394745173E-4</v>
      </c>
    </row>
    <row r="280" spans="1:18" x14ac:dyDescent="0.2">
      <c r="A280" s="76"/>
      <c r="B280" s="76"/>
      <c r="C280" s="76"/>
      <c r="D280" s="77">
        <f t="shared" si="65"/>
        <v>0</v>
      </c>
      <c r="E280" s="77">
        <f t="shared" si="66"/>
        <v>0</v>
      </c>
      <c r="F280" s="68">
        <f t="shared" si="67"/>
        <v>0</v>
      </c>
      <c r="G280" s="68">
        <f t="shared" si="68"/>
        <v>0</v>
      </c>
      <c r="H280" s="68">
        <f t="shared" si="69"/>
        <v>0</v>
      </c>
      <c r="I280" s="68">
        <f t="shared" si="70"/>
        <v>0</v>
      </c>
      <c r="J280" s="68">
        <f t="shared" si="71"/>
        <v>0</v>
      </c>
      <c r="K280" s="68">
        <f t="shared" si="72"/>
        <v>0</v>
      </c>
      <c r="L280" s="68">
        <f t="shared" si="73"/>
        <v>0</v>
      </c>
      <c r="M280" s="68">
        <f t="shared" ca="1" si="74"/>
        <v>-5.3880857394745173E-4</v>
      </c>
      <c r="N280" s="68">
        <f t="shared" ca="1" si="75"/>
        <v>0</v>
      </c>
      <c r="O280" s="96">
        <f t="shared" ca="1" si="76"/>
        <v>0</v>
      </c>
      <c r="P280" s="68">
        <f t="shared" ca="1" si="77"/>
        <v>0</v>
      </c>
      <c r="Q280" s="68">
        <f t="shared" ca="1" si="78"/>
        <v>0</v>
      </c>
      <c r="R280" s="31">
        <f t="shared" ca="1" si="79"/>
        <v>5.3880857394745173E-4</v>
      </c>
    </row>
    <row r="281" spans="1:18" x14ac:dyDescent="0.2">
      <c r="A281" s="76"/>
      <c r="B281" s="76"/>
      <c r="C281" s="76"/>
      <c r="D281" s="77">
        <f t="shared" si="65"/>
        <v>0</v>
      </c>
      <c r="E281" s="77">
        <f t="shared" si="66"/>
        <v>0</v>
      </c>
      <c r="F281" s="68">
        <f t="shared" si="67"/>
        <v>0</v>
      </c>
      <c r="G281" s="68">
        <f t="shared" si="68"/>
        <v>0</v>
      </c>
      <c r="H281" s="68">
        <f t="shared" si="69"/>
        <v>0</v>
      </c>
      <c r="I281" s="68">
        <f t="shared" si="70"/>
        <v>0</v>
      </c>
      <c r="J281" s="68">
        <f t="shared" si="71"/>
        <v>0</v>
      </c>
      <c r="K281" s="68">
        <f t="shared" si="72"/>
        <v>0</v>
      </c>
      <c r="L281" s="68">
        <f t="shared" si="73"/>
        <v>0</v>
      </c>
      <c r="M281" s="68">
        <f t="shared" ca="1" si="74"/>
        <v>-5.3880857394745173E-4</v>
      </c>
      <c r="N281" s="68">
        <f t="shared" ca="1" si="75"/>
        <v>0</v>
      </c>
      <c r="O281" s="96">
        <f t="shared" ca="1" si="76"/>
        <v>0</v>
      </c>
      <c r="P281" s="68">
        <f t="shared" ca="1" si="77"/>
        <v>0</v>
      </c>
      <c r="Q281" s="68">
        <f t="shared" ca="1" si="78"/>
        <v>0</v>
      </c>
      <c r="R281" s="31">
        <f t="shared" ca="1" si="79"/>
        <v>5.3880857394745173E-4</v>
      </c>
    </row>
    <row r="282" spans="1:18" x14ac:dyDescent="0.2">
      <c r="A282" s="76"/>
      <c r="B282" s="76"/>
      <c r="C282" s="76"/>
      <c r="D282" s="77">
        <f t="shared" si="65"/>
        <v>0</v>
      </c>
      <c r="E282" s="77">
        <f t="shared" si="66"/>
        <v>0</v>
      </c>
      <c r="F282" s="68">
        <f t="shared" si="67"/>
        <v>0</v>
      </c>
      <c r="G282" s="68">
        <f t="shared" si="68"/>
        <v>0</v>
      </c>
      <c r="H282" s="68">
        <f t="shared" si="69"/>
        <v>0</v>
      </c>
      <c r="I282" s="68">
        <f t="shared" si="70"/>
        <v>0</v>
      </c>
      <c r="J282" s="68">
        <f t="shared" si="71"/>
        <v>0</v>
      </c>
      <c r="K282" s="68">
        <f t="shared" si="72"/>
        <v>0</v>
      </c>
      <c r="L282" s="68">
        <f t="shared" si="73"/>
        <v>0</v>
      </c>
      <c r="M282" s="68">
        <f t="shared" ca="1" si="74"/>
        <v>-5.3880857394745173E-4</v>
      </c>
      <c r="N282" s="68">
        <f t="shared" ca="1" si="75"/>
        <v>0</v>
      </c>
      <c r="O282" s="96">
        <f t="shared" ca="1" si="76"/>
        <v>0</v>
      </c>
      <c r="P282" s="68">
        <f t="shared" ca="1" si="77"/>
        <v>0</v>
      </c>
      <c r="Q282" s="68">
        <f t="shared" ca="1" si="78"/>
        <v>0</v>
      </c>
      <c r="R282" s="31">
        <f t="shared" ca="1" si="79"/>
        <v>5.3880857394745173E-4</v>
      </c>
    </row>
    <row r="283" spans="1:18" x14ac:dyDescent="0.2">
      <c r="A283" s="76"/>
      <c r="B283" s="76"/>
      <c r="C283" s="76"/>
      <c r="D283" s="77">
        <f t="shared" si="65"/>
        <v>0</v>
      </c>
      <c r="E283" s="77">
        <f t="shared" si="66"/>
        <v>0</v>
      </c>
      <c r="F283" s="68">
        <f t="shared" si="67"/>
        <v>0</v>
      </c>
      <c r="G283" s="68">
        <f t="shared" si="68"/>
        <v>0</v>
      </c>
      <c r="H283" s="68">
        <f t="shared" si="69"/>
        <v>0</v>
      </c>
      <c r="I283" s="68">
        <f t="shared" si="70"/>
        <v>0</v>
      </c>
      <c r="J283" s="68">
        <f t="shared" si="71"/>
        <v>0</v>
      </c>
      <c r="K283" s="68">
        <f t="shared" si="72"/>
        <v>0</v>
      </c>
      <c r="L283" s="68">
        <f t="shared" si="73"/>
        <v>0</v>
      </c>
      <c r="M283" s="68">
        <f t="shared" ca="1" si="74"/>
        <v>-5.3880857394745173E-4</v>
      </c>
      <c r="N283" s="68">
        <f t="shared" ca="1" si="75"/>
        <v>0</v>
      </c>
      <c r="O283" s="96">
        <f t="shared" ca="1" si="76"/>
        <v>0</v>
      </c>
      <c r="P283" s="68">
        <f t="shared" ca="1" si="77"/>
        <v>0</v>
      </c>
      <c r="Q283" s="68">
        <f t="shared" ca="1" si="78"/>
        <v>0</v>
      </c>
      <c r="R283" s="31">
        <f t="shared" ca="1" si="79"/>
        <v>5.3880857394745173E-4</v>
      </c>
    </row>
    <row r="284" spans="1:18" x14ac:dyDescent="0.2">
      <c r="A284" s="76"/>
      <c r="B284" s="76"/>
      <c r="C284" s="76"/>
      <c r="D284" s="77">
        <f t="shared" si="65"/>
        <v>0</v>
      </c>
      <c r="E284" s="77">
        <f t="shared" si="66"/>
        <v>0</v>
      </c>
      <c r="F284" s="68">
        <f t="shared" si="67"/>
        <v>0</v>
      </c>
      <c r="G284" s="68">
        <f t="shared" si="68"/>
        <v>0</v>
      </c>
      <c r="H284" s="68">
        <f t="shared" si="69"/>
        <v>0</v>
      </c>
      <c r="I284" s="68">
        <f t="shared" si="70"/>
        <v>0</v>
      </c>
      <c r="J284" s="68">
        <f t="shared" si="71"/>
        <v>0</v>
      </c>
      <c r="K284" s="68">
        <f t="shared" si="72"/>
        <v>0</v>
      </c>
      <c r="L284" s="68">
        <f t="shared" si="73"/>
        <v>0</v>
      </c>
      <c r="M284" s="68">
        <f t="shared" ca="1" si="74"/>
        <v>-5.3880857394745173E-4</v>
      </c>
      <c r="N284" s="68">
        <f t="shared" ca="1" si="75"/>
        <v>0</v>
      </c>
      <c r="O284" s="96">
        <f t="shared" ca="1" si="76"/>
        <v>0</v>
      </c>
      <c r="P284" s="68">
        <f t="shared" ca="1" si="77"/>
        <v>0</v>
      </c>
      <c r="Q284" s="68">
        <f t="shared" ca="1" si="78"/>
        <v>0</v>
      </c>
      <c r="R284" s="31">
        <f t="shared" ca="1" si="79"/>
        <v>5.3880857394745173E-4</v>
      </c>
    </row>
    <row r="285" spans="1:18" x14ac:dyDescent="0.2">
      <c r="A285" s="76"/>
      <c r="B285" s="76"/>
      <c r="C285" s="76"/>
      <c r="D285" s="77">
        <f t="shared" si="65"/>
        <v>0</v>
      </c>
      <c r="E285" s="77">
        <f t="shared" si="66"/>
        <v>0</v>
      </c>
      <c r="F285" s="68">
        <f t="shared" si="67"/>
        <v>0</v>
      </c>
      <c r="G285" s="68">
        <f t="shared" si="68"/>
        <v>0</v>
      </c>
      <c r="H285" s="68">
        <f t="shared" si="69"/>
        <v>0</v>
      </c>
      <c r="I285" s="68">
        <f t="shared" si="70"/>
        <v>0</v>
      </c>
      <c r="J285" s="68">
        <f t="shared" si="71"/>
        <v>0</v>
      </c>
      <c r="K285" s="68">
        <f t="shared" si="72"/>
        <v>0</v>
      </c>
      <c r="L285" s="68">
        <f t="shared" si="73"/>
        <v>0</v>
      </c>
      <c r="M285" s="68">
        <f t="shared" ca="1" si="74"/>
        <v>-5.3880857394745173E-4</v>
      </c>
      <c r="N285" s="68">
        <f t="shared" ca="1" si="75"/>
        <v>0</v>
      </c>
      <c r="O285" s="96">
        <f t="shared" ca="1" si="76"/>
        <v>0</v>
      </c>
      <c r="P285" s="68">
        <f t="shared" ca="1" si="77"/>
        <v>0</v>
      </c>
      <c r="Q285" s="68">
        <f t="shared" ca="1" si="78"/>
        <v>0</v>
      </c>
      <c r="R285" s="31">
        <f t="shared" ca="1" si="79"/>
        <v>5.3880857394745173E-4</v>
      </c>
    </row>
    <row r="286" spans="1:18" x14ac:dyDescent="0.2">
      <c r="A286" s="76"/>
      <c r="B286" s="76"/>
      <c r="C286" s="76"/>
      <c r="D286" s="77">
        <f t="shared" si="65"/>
        <v>0</v>
      </c>
      <c r="E286" s="77">
        <f t="shared" si="66"/>
        <v>0</v>
      </c>
      <c r="F286" s="68">
        <f t="shared" si="67"/>
        <v>0</v>
      </c>
      <c r="G286" s="68">
        <f t="shared" si="68"/>
        <v>0</v>
      </c>
      <c r="H286" s="68">
        <f t="shared" si="69"/>
        <v>0</v>
      </c>
      <c r="I286" s="68">
        <f t="shared" si="70"/>
        <v>0</v>
      </c>
      <c r="J286" s="68">
        <f t="shared" si="71"/>
        <v>0</v>
      </c>
      <c r="K286" s="68">
        <f t="shared" si="72"/>
        <v>0</v>
      </c>
      <c r="L286" s="68">
        <f t="shared" si="73"/>
        <v>0</v>
      </c>
      <c r="M286" s="68">
        <f t="shared" ca="1" si="74"/>
        <v>-5.3880857394745173E-4</v>
      </c>
      <c r="N286" s="68">
        <f t="shared" ca="1" si="75"/>
        <v>0</v>
      </c>
      <c r="O286" s="96">
        <f t="shared" ca="1" si="76"/>
        <v>0</v>
      </c>
      <c r="P286" s="68">
        <f t="shared" ca="1" si="77"/>
        <v>0</v>
      </c>
      <c r="Q286" s="68">
        <f t="shared" ca="1" si="78"/>
        <v>0</v>
      </c>
      <c r="R286" s="31">
        <f t="shared" ca="1" si="79"/>
        <v>5.3880857394745173E-4</v>
      </c>
    </row>
    <row r="287" spans="1:18" x14ac:dyDescent="0.2">
      <c r="A287" s="76"/>
      <c r="B287" s="76"/>
      <c r="C287" s="76"/>
      <c r="D287" s="77">
        <f t="shared" si="65"/>
        <v>0</v>
      </c>
      <c r="E287" s="77">
        <f t="shared" si="66"/>
        <v>0</v>
      </c>
      <c r="F287" s="68">
        <f t="shared" si="67"/>
        <v>0</v>
      </c>
      <c r="G287" s="68">
        <f t="shared" si="68"/>
        <v>0</v>
      </c>
      <c r="H287" s="68">
        <f t="shared" si="69"/>
        <v>0</v>
      </c>
      <c r="I287" s="68">
        <f t="shared" si="70"/>
        <v>0</v>
      </c>
      <c r="J287" s="68">
        <f t="shared" si="71"/>
        <v>0</v>
      </c>
      <c r="K287" s="68">
        <f t="shared" si="72"/>
        <v>0</v>
      </c>
      <c r="L287" s="68">
        <f t="shared" si="73"/>
        <v>0</v>
      </c>
      <c r="M287" s="68">
        <f t="shared" ca="1" si="74"/>
        <v>-5.3880857394745173E-4</v>
      </c>
      <c r="N287" s="68">
        <f t="shared" ca="1" si="75"/>
        <v>0</v>
      </c>
      <c r="O287" s="96">
        <f t="shared" ca="1" si="76"/>
        <v>0</v>
      </c>
      <c r="P287" s="68">
        <f t="shared" ca="1" si="77"/>
        <v>0</v>
      </c>
      <c r="Q287" s="68">
        <f t="shared" ca="1" si="78"/>
        <v>0</v>
      </c>
      <c r="R287" s="31">
        <f t="shared" ca="1" si="79"/>
        <v>5.3880857394745173E-4</v>
      </c>
    </row>
    <row r="288" spans="1:18" x14ac:dyDescent="0.2">
      <c r="A288" s="76"/>
      <c r="B288" s="76"/>
      <c r="C288" s="76"/>
      <c r="D288" s="77">
        <f t="shared" si="65"/>
        <v>0</v>
      </c>
      <c r="E288" s="77">
        <f t="shared" si="66"/>
        <v>0</v>
      </c>
      <c r="F288" s="68">
        <f t="shared" si="67"/>
        <v>0</v>
      </c>
      <c r="G288" s="68">
        <f t="shared" si="68"/>
        <v>0</v>
      </c>
      <c r="H288" s="68">
        <f t="shared" si="69"/>
        <v>0</v>
      </c>
      <c r="I288" s="68">
        <f t="shared" si="70"/>
        <v>0</v>
      </c>
      <c r="J288" s="68">
        <f t="shared" si="71"/>
        <v>0</v>
      </c>
      <c r="K288" s="68">
        <f t="shared" si="72"/>
        <v>0</v>
      </c>
      <c r="L288" s="68">
        <f t="shared" si="73"/>
        <v>0</v>
      </c>
      <c r="M288" s="68">
        <f t="shared" ca="1" si="74"/>
        <v>-5.3880857394745173E-4</v>
      </c>
      <c r="N288" s="68">
        <f t="shared" ca="1" si="75"/>
        <v>0</v>
      </c>
      <c r="O288" s="96">
        <f t="shared" ca="1" si="76"/>
        <v>0</v>
      </c>
      <c r="P288" s="68">
        <f t="shared" ca="1" si="77"/>
        <v>0</v>
      </c>
      <c r="Q288" s="68">
        <f t="shared" ca="1" si="78"/>
        <v>0</v>
      </c>
      <c r="R288" s="31">
        <f t="shared" ca="1" si="79"/>
        <v>5.3880857394745173E-4</v>
      </c>
    </row>
    <row r="289" spans="1:18" x14ac:dyDescent="0.2">
      <c r="A289" s="76"/>
      <c r="B289" s="76"/>
      <c r="C289" s="76"/>
      <c r="D289" s="77">
        <f t="shared" si="65"/>
        <v>0</v>
      </c>
      <c r="E289" s="77">
        <f t="shared" si="66"/>
        <v>0</v>
      </c>
      <c r="F289" s="68">
        <f t="shared" si="67"/>
        <v>0</v>
      </c>
      <c r="G289" s="68">
        <f t="shared" si="68"/>
        <v>0</v>
      </c>
      <c r="H289" s="68">
        <f t="shared" si="69"/>
        <v>0</v>
      </c>
      <c r="I289" s="68">
        <f t="shared" si="70"/>
        <v>0</v>
      </c>
      <c r="J289" s="68">
        <f t="shared" si="71"/>
        <v>0</v>
      </c>
      <c r="K289" s="68">
        <f t="shared" si="72"/>
        <v>0</v>
      </c>
      <c r="L289" s="68">
        <f t="shared" si="73"/>
        <v>0</v>
      </c>
      <c r="M289" s="68">
        <f t="shared" ca="1" si="74"/>
        <v>-5.3880857394745173E-4</v>
      </c>
      <c r="N289" s="68">
        <f t="shared" ca="1" si="75"/>
        <v>0</v>
      </c>
      <c r="O289" s="96">
        <f t="shared" ca="1" si="76"/>
        <v>0</v>
      </c>
      <c r="P289" s="68">
        <f t="shared" ca="1" si="77"/>
        <v>0</v>
      </c>
      <c r="Q289" s="68">
        <f t="shared" ca="1" si="78"/>
        <v>0</v>
      </c>
      <c r="R289" s="31">
        <f t="shared" ca="1" si="79"/>
        <v>5.3880857394745173E-4</v>
      </c>
    </row>
    <row r="290" spans="1:18" x14ac:dyDescent="0.2">
      <c r="A290" s="76"/>
      <c r="B290" s="76"/>
      <c r="C290" s="76"/>
      <c r="D290" s="77">
        <f t="shared" si="65"/>
        <v>0</v>
      </c>
      <c r="E290" s="77">
        <f t="shared" si="66"/>
        <v>0</v>
      </c>
      <c r="F290" s="68">
        <f t="shared" si="67"/>
        <v>0</v>
      </c>
      <c r="G290" s="68">
        <f t="shared" si="68"/>
        <v>0</v>
      </c>
      <c r="H290" s="68">
        <f t="shared" si="69"/>
        <v>0</v>
      </c>
      <c r="I290" s="68">
        <f t="shared" si="70"/>
        <v>0</v>
      </c>
      <c r="J290" s="68">
        <f t="shared" si="71"/>
        <v>0</v>
      </c>
      <c r="K290" s="68">
        <f t="shared" si="72"/>
        <v>0</v>
      </c>
      <c r="L290" s="68">
        <f t="shared" si="73"/>
        <v>0</v>
      </c>
      <c r="M290" s="68">
        <f t="shared" ca="1" si="74"/>
        <v>-5.3880857394745173E-4</v>
      </c>
      <c r="N290" s="68">
        <f t="shared" ca="1" si="75"/>
        <v>0</v>
      </c>
      <c r="O290" s="96">
        <f t="shared" ca="1" si="76"/>
        <v>0</v>
      </c>
      <c r="P290" s="68">
        <f t="shared" ca="1" si="77"/>
        <v>0</v>
      </c>
      <c r="Q290" s="68">
        <f t="shared" ca="1" si="78"/>
        <v>0</v>
      </c>
      <c r="R290" s="31">
        <f t="shared" ca="1" si="79"/>
        <v>5.3880857394745173E-4</v>
      </c>
    </row>
    <row r="291" spans="1:18" x14ac:dyDescent="0.2">
      <c r="A291" s="76"/>
      <c r="B291" s="76"/>
      <c r="C291" s="76"/>
      <c r="D291" s="77">
        <f t="shared" si="65"/>
        <v>0</v>
      </c>
      <c r="E291" s="77">
        <f t="shared" si="66"/>
        <v>0</v>
      </c>
      <c r="F291" s="68">
        <f t="shared" si="67"/>
        <v>0</v>
      </c>
      <c r="G291" s="68">
        <f t="shared" si="68"/>
        <v>0</v>
      </c>
      <c r="H291" s="68">
        <f t="shared" si="69"/>
        <v>0</v>
      </c>
      <c r="I291" s="68">
        <f t="shared" si="70"/>
        <v>0</v>
      </c>
      <c r="J291" s="68">
        <f t="shared" si="71"/>
        <v>0</v>
      </c>
      <c r="K291" s="68">
        <f t="shared" si="72"/>
        <v>0</v>
      </c>
      <c r="L291" s="68">
        <f t="shared" si="73"/>
        <v>0</v>
      </c>
      <c r="M291" s="68">
        <f t="shared" ca="1" si="74"/>
        <v>-5.3880857394745173E-4</v>
      </c>
      <c r="N291" s="68">
        <f t="shared" ca="1" si="75"/>
        <v>0</v>
      </c>
      <c r="O291" s="96">
        <f t="shared" ca="1" si="76"/>
        <v>0</v>
      </c>
      <c r="P291" s="68">
        <f t="shared" ca="1" si="77"/>
        <v>0</v>
      </c>
      <c r="Q291" s="68">
        <f t="shared" ca="1" si="78"/>
        <v>0</v>
      </c>
      <c r="R291" s="31">
        <f t="shared" ca="1" si="79"/>
        <v>5.3880857394745173E-4</v>
      </c>
    </row>
    <row r="292" spans="1:18" x14ac:dyDescent="0.2">
      <c r="A292" s="76"/>
      <c r="B292" s="76"/>
      <c r="C292" s="76"/>
      <c r="D292" s="77">
        <f t="shared" si="65"/>
        <v>0</v>
      </c>
      <c r="E292" s="77">
        <f t="shared" si="66"/>
        <v>0</v>
      </c>
      <c r="F292" s="68">
        <f t="shared" si="67"/>
        <v>0</v>
      </c>
      <c r="G292" s="68">
        <f t="shared" si="68"/>
        <v>0</v>
      </c>
      <c r="H292" s="68">
        <f t="shared" si="69"/>
        <v>0</v>
      </c>
      <c r="I292" s="68">
        <f t="shared" si="70"/>
        <v>0</v>
      </c>
      <c r="J292" s="68">
        <f t="shared" si="71"/>
        <v>0</v>
      </c>
      <c r="K292" s="68">
        <f t="shared" si="72"/>
        <v>0</v>
      </c>
      <c r="L292" s="68">
        <f t="shared" si="73"/>
        <v>0</v>
      </c>
      <c r="M292" s="68">
        <f t="shared" ca="1" si="74"/>
        <v>-5.3880857394745173E-4</v>
      </c>
      <c r="N292" s="68">
        <f t="shared" ca="1" si="75"/>
        <v>0</v>
      </c>
      <c r="O292" s="96">
        <f t="shared" ca="1" si="76"/>
        <v>0</v>
      </c>
      <c r="P292" s="68">
        <f t="shared" ca="1" si="77"/>
        <v>0</v>
      </c>
      <c r="Q292" s="68">
        <f t="shared" ca="1" si="78"/>
        <v>0</v>
      </c>
      <c r="R292" s="31">
        <f t="shared" ca="1" si="79"/>
        <v>5.3880857394745173E-4</v>
      </c>
    </row>
    <row r="293" spans="1:18" x14ac:dyDescent="0.2">
      <c r="A293" s="76"/>
      <c r="B293" s="76"/>
      <c r="C293" s="76"/>
      <c r="D293" s="77">
        <f t="shared" si="65"/>
        <v>0</v>
      </c>
      <c r="E293" s="77">
        <f t="shared" si="66"/>
        <v>0</v>
      </c>
      <c r="F293" s="68">
        <f t="shared" si="67"/>
        <v>0</v>
      </c>
      <c r="G293" s="68">
        <f t="shared" si="68"/>
        <v>0</v>
      </c>
      <c r="H293" s="68">
        <f t="shared" si="69"/>
        <v>0</v>
      </c>
      <c r="I293" s="68">
        <f t="shared" si="70"/>
        <v>0</v>
      </c>
      <c r="J293" s="68">
        <f t="shared" si="71"/>
        <v>0</v>
      </c>
      <c r="K293" s="68">
        <f t="shared" si="72"/>
        <v>0</v>
      </c>
      <c r="L293" s="68">
        <f t="shared" si="73"/>
        <v>0</v>
      </c>
      <c r="M293" s="68">
        <f t="shared" ca="1" si="74"/>
        <v>-5.3880857394745173E-4</v>
      </c>
      <c r="N293" s="68">
        <f t="shared" ca="1" si="75"/>
        <v>0</v>
      </c>
      <c r="O293" s="96">
        <f t="shared" ca="1" si="76"/>
        <v>0</v>
      </c>
      <c r="P293" s="68">
        <f t="shared" ca="1" si="77"/>
        <v>0</v>
      </c>
      <c r="Q293" s="68">
        <f t="shared" ca="1" si="78"/>
        <v>0</v>
      </c>
      <c r="R293" s="31">
        <f t="shared" ca="1" si="79"/>
        <v>5.3880857394745173E-4</v>
      </c>
    </row>
    <row r="294" spans="1:18" x14ac:dyDescent="0.2">
      <c r="A294" s="76"/>
      <c r="B294" s="76"/>
      <c r="C294" s="76"/>
      <c r="D294" s="77">
        <f t="shared" si="65"/>
        <v>0</v>
      </c>
      <c r="E294" s="77">
        <f t="shared" si="66"/>
        <v>0</v>
      </c>
      <c r="F294" s="68">
        <f t="shared" si="67"/>
        <v>0</v>
      </c>
      <c r="G294" s="68">
        <f t="shared" si="68"/>
        <v>0</v>
      </c>
      <c r="H294" s="68">
        <f t="shared" si="69"/>
        <v>0</v>
      </c>
      <c r="I294" s="68">
        <f t="shared" si="70"/>
        <v>0</v>
      </c>
      <c r="J294" s="68">
        <f t="shared" si="71"/>
        <v>0</v>
      </c>
      <c r="K294" s="68">
        <f t="shared" si="72"/>
        <v>0</v>
      </c>
      <c r="L294" s="68">
        <f t="shared" si="73"/>
        <v>0</v>
      </c>
      <c r="M294" s="68">
        <f t="shared" ca="1" si="74"/>
        <v>-5.3880857394745173E-4</v>
      </c>
      <c r="N294" s="68">
        <f t="shared" ca="1" si="75"/>
        <v>0</v>
      </c>
      <c r="O294" s="96">
        <f t="shared" ca="1" si="76"/>
        <v>0</v>
      </c>
      <c r="P294" s="68">
        <f t="shared" ca="1" si="77"/>
        <v>0</v>
      </c>
      <c r="Q294" s="68">
        <f t="shared" ca="1" si="78"/>
        <v>0</v>
      </c>
      <c r="R294" s="31">
        <f t="shared" ca="1" si="79"/>
        <v>5.3880857394745173E-4</v>
      </c>
    </row>
    <row r="295" spans="1:18" x14ac:dyDescent="0.2">
      <c r="A295" s="76"/>
      <c r="B295" s="76"/>
      <c r="C295" s="76"/>
      <c r="D295" s="77">
        <f t="shared" si="65"/>
        <v>0</v>
      </c>
      <c r="E295" s="77">
        <f t="shared" si="66"/>
        <v>0</v>
      </c>
      <c r="F295" s="68">
        <f t="shared" si="67"/>
        <v>0</v>
      </c>
      <c r="G295" s="68">
        <f t="shared" si="68"/>
        <v>0</v>
      </c>
      <c r="H295" s="68">
        <f t="shared" si="69"/>
        <v>0</v>
      </c>
      <c r="I295" s="68">
        <f t="shared" si="70"/>
        <v>0</v>
      </c>
      <c r="J295" s="68">
        <f t="shared" si="71"/>
        <v>0</v>
      </c>
      <c r="K295" s="68">
        <f t="shared" si="72"/>
        <v>0</v>
      </c>
      <c r="L295" s="68">
        <f t="shared" si="73"/>
        <v>0</v>
      </c>
      <c r="M295" s="68">
        <f t="shared" ca="1" si="74"/>
        <v>-5.3880857394745173E-4</v>
      </c>
      <c r="N295" s="68">
        <f t="shared" ca="1" si="75"/>
        <v>0</v>
      </c>
      <c r="O295" s="96">
        <f t="shared" ca="1" si="76"/>
        <v>0</v>
      </c>
      <c r="P295" s="68">
        <f t="shared" ca="1" si="77"/>
        <v>0</v>
      </c>
      <c r="Q295" s="68">
        <f t="shared" ca="1" si="78"/>
        <v>0</v>
      </c>
      <c r="R295" s="31">
        <f t="shared" ca="1" si="79"/>
        <v>5.3880857394745173E-4</v>
      </c>
    </row>
    <row r="296" spans="1:18" x14ac:dyDescent="0.2">
      <c r="A296" s="76"/>
      <c r="B296" s="76"/>
      <c r="C296" s="76"/>
      <c r="D296" s="77">
        <f t="shared" si="65"/>
        <v>0</v>
      </c>
      <c r="E296" s="77">
        <f t="shared" si="66"/>
        <v>0</v>
      </c>
      <c r="F296" s="68">
        <f t="shared" si="67"/>
        <v>0</v>
      </c>
      <c r="G296" s="68">
        <f t="shared" si="68"/>
        <v>0</v>
      </c>
      <c r="H296" s="68">
        <f t="shared" si="69"/>
        <v>0</v>
      </c>
      <c r="I296" s="68">
        <f t="shared" si="70"/>
        <v>0</v>
      </c>
      <c r="J296" s="68">
        <f t="shared" si="71"/>
        <v>0</v>
      </c>
      <c r="K296" s="68">
        <f t="shared" si="72"/>
        <v>0</v>
      </c>
      <c r="L296" s="68">
        <f t="shared" si="73"/>
        <v>0</v>
      </c>
      <c r="M296" s="68">
        <f t="shared" ca="1" si="74"/>
        <v>-5.3880857394745173E-4</v>
      </c>
      <c r="N296" s="68">
        <f t="shared" ca="1" si="75"/>
        <v>0</v>
      </c>
      <c r="O296" s="96">
        <f t="shared" ca="1" si="76"/>
        <v>0</v>
      </c>
      <c r="P296" s="68">
        <f t="shared" ca="1" si="77"/>
        <v>0</v>
      </c>
      <c r="Q296" s="68">
        <f t="shared" ca="1" si="78"/>
        <v>0</v>
      </c>
      <c r="R296" s="31">
        <f t="shared" ca="1" si="79"/>
        <v>5.3880857394745173E-4</v>
      </c>
    </row>
    <row r="297" spans="1:18" x14ac:dyDescent="0.2">
      <c r="A297" s="76"/>
      <c r="B297" s="76"/>
      <c r="C297" s="76"/>
      <c r="D297" s="77">
        <f t="shared" si="65"/>
        <v>0</v>
      </c>
      <c r="E297" s="77">
        <f t="shared" si="66"/>
        <v>0</v>
      </c>
      <c r="F297" s="68">
        <f t="shared" si="67"/>
        <v>0</v>
      </c>
      <c r="G297" s="68">
        <f t="shared" si="68"/>
        <v>0</v>
      </c>
      <c r="H297" s="68">
        <f t="shared" si="69"/>
        <v>0</v>
      </c>
      <c r="I297" s="68">
        <f t="shared" si="70"/>
        <v>0</v>
      </c>
      <c r="J297" s="68">
        <f t="shared" si="71"/>
        <v>0</v>
      </c>
      <c r="K297" s="68">
        <f t="shared" si="72"/>
        <v>0</v>
      </c>
      <c r="L297" s="68">
        <f t="shared" si="73"/>
        <v>0</v>
      </c>
      <c r="M297" s="68">
        <f t="shared" ca="1" si="74"/>
        <v>-5.3880857394745173E-4</v>
      </c>
      <c r="N297" s="68">
        <f t="shared" ca="1" si="75"/>
        <v>0</v>
      </c>
      <c r="O297" s="96">
        <f t="shared" ca="1" si="76"/>
        <v>0</v>
      </c>
      <c r="P297" s="68">
        <f t="shared" ca="1" si="77"/>
        <v>0</v>
      </c>
      <c r="Q297" s="68">
        <f t="shared" ca="1" si="78"/>
        <v>0</v>
      </c>
      <c r="R297" s="31">
        <f t="shared" ca="1" si="79"/>
        <v>5.3880857394745173E-4</v>
      </c>
    </row>
    <row r="298" spans="1:18" x14ac:dyDescent="0.2">
      <c r="A298" s="76"/>
      <c r="B298" s="76"/>
      <c r="C298" s="76"/>
      <c r="D298" s="77">
        <f t="shared" si="65"/>
        <v>0</v>
      </c>
      <c r="E298" s="77">
        <f t="shared" si="66"/>
        <v>0</v>
      </c>
      <c r="F298" s="68">
        <f t="shared" si="67"/>
        <v>0</v>
      </c>
      <c r="G298" s="68">
        <f t="shared" si="68"/>
        <v>0</v>
      </c>
      <c r="H298" s="68">
        <f t="shared" si="69"/>
        <v>0</v>
      </c>
      <c r="I298" s="68">
        <f t="shared" si="70"/>
        <v>0</v>
      </c>
      <c r="J298" s="68">
        <f t="shared" si="71"/>
        <v>0</v>
      </c>
      <c r="K298" s="68">
        <f t="shared" si="72"/>
        <v>0</v>
      </c>
      <c r="L298" s="68">
        <f t="shared" si="73"/>
        <v>0</v>
      </c>
      <c r="M298" s="68">
        <f t="shared" ca="1" si="74"/>
        <v>-5.3880857394745173E-4</v>
      </c>
      <c r="N298" s="68">
        <f t="shared" ca="1" si="75"/>
        <v>0</v>
      </c>
      <c r="O298" s="96">
        <f t="shared" ca="1" si="76"/>
        <v>0</v>
      </c>
      <c r="P298" s="68">
        <f t="shared" ca="1" si="77"/>
        <v>0</v>
      </c>
      <c r="Q298" s="68">
        <f t="shared" ca="1" si="78"/>
        <v>0</v>
      </c>
      <c r="R298" s="31">
        <f t="shared" ca="1" si="79"/>
        <v>5.3880857394745173E-4</v>
      </c>
    </row>
    <row r="299" spans="1:18" x14ac:dyDescent="0.2">
      <c r="A299" s="76"/>
      <c r="B299" s="76"/>
      <c r="C299" s="76"/>
      <c r="D299" s="77">
        <f t="shared" si="65"/>
        <v>0</v>
      </c>
      <c r="E299" s="77">
        <f t="shared" si="66"/>
        <v>0</v>
      </c>
      <c r="F299" s="68">
        <f t="shared" si="67"/>
        <v>0</v>
      </c>
      <c r="G299" s="68">
        <f t="shared" si="68"/>
        <v>0</v>
      </c>
      <c r="H299" s="68">
        <f t="shared" si="69"/>
        <v>0</v>
      </c>
      <c r="I299" s="68">
        <f t="shared" si="70"/>
        <v>0</v>
      </c>
      <c r="J299" s="68">
        <f t="shared" si="71"/>
        <v>0</v>
      </c>
      <c r="K299" s="68">
        <f t="shared" si="72"/>
        <v>0</v>
      </c>
      <c r="L299" s="68">
        <f t="shared" si="73"/>
        <v>0</v>
      </c>
      <c r="M299" s="68">
        <f t="shared" ca="1" si="74"/>
        <v>-5.3880857394745173E-4</v>
      </c>
      <c r="N299" s="68">
        <f t="shared" ca="1" si="75"/>
        <v>0</v>
      </c>
      <c r="O299" s="96">
        <f t="shared" ca="1" si="76"/>
        <v>0</v>
      </c>
      <c r="P299" s="68">
        <f t="shared" ca="1" si="77"/>
        <v>0</v>
      </c>
      <c r="Q299" s="68">
        <f t="shared" ca="1" si="78"/>
        <v>0</v>
      </c>
      <c r="R299" s="31">
        <f t="shared" ca="1" si="79"/>
        <v>5.3880857394745173E-4</v>
      </c>
    </row>
    <row r="300" spans="1:18" x14ac:dyDescent="0.2">
      <c r="A300" s="76"/>
      <c r="B300" s="76"/>
      <c r="C300" s="76"/>
      <c r="D300" s="77">
        <f t="shared" si="65"/>
        <v>0</v>
      </c>
      <c r="E300" s="77">
        <f t="shared" si="66"/>
        <v>0</v>
      </c>
      <c r="F300" s="68">
        <f t="shared" si="67"/>
        <v>0</v>
      </c>
      <c r="G300" s="68">
        <f t="shared" si="68"/>
        <v>0</v>
      </c>
      <c r="H300" s="68">
        <f t="shared" si="69"/>
        <v>0</v>
      </c>
      <c r="I300" s="68">
        <f t="shared" si="70"/>
        <v>0</v>
      </c>
      <c r="J300" s="68">
        <f t="shared" si="71"/>
        <v>0</v>
      </c>
      <c r="K300" s="68">
        <f t="shared" si="72"/>
        <v>0</v>
      </c>
      <c r="L300" s="68">
        <f t="shared" si="73"/>
        <v>0</v>
      </c>
      <c r="M300" s="68">
        <f t="shared" ca="1" si="74"/>
        <v>-5.3880857394745173E-4</v>
      </c>
      <c r="N300" s="68">
        <f t="shared" ca="1" si="75"/>
        <v>0</v>
      </c>
      <c r="O300" s="96">
        <f t="shared" ca="1" si="76"/>
        <v>0</v>
      </c>
      <c r="P300" s="68">
        <f t="shared" ca="1" si="77"/>
        <v>0</v>
      </c>
      <c r="Q300" s="68">
        <f t="shared" ca="1" si="78"/>
        <v>0</v>
      </c>
      <c r="R300" s="31">
        <f t="shared" ca="1" si="79"/>
        <v>5.3880857394745173E-4</v>
      </c>
    </row>
    <row r="301" spans="1:18" x14ac:dyDescent="0.2">
      <c r="A301" s="76"/>
      <c r="B301" s="76"/>
      <c r="C301" s="76"/>
      <c r="D301" s="77">
        <f t="shared" si="65"/>
        <v>0</v>
      </c>
      <c r="E301" s="77">
        <f t="shared" si="66"/>
        <v>0</v>
      </c>
      <c r="F301" s="68">
        <f t="shared" si="67"/>
        <v>0</v>
      </c>
      <c r="G301" s="68">
        <f t="shared" si="68"/>
        <v>0</v>
      </c>
      <c r="H301" s="68">
        <f t="shared" si="69"/>
        <v>0</v>
      </c>
      <c r="I301" s="68">
        <f t="shared" si="70"/>
        <v>0</v>
      </c>
      <c r="J301" s="68">
        <f t="shared" si="71"/>
        <v>0</v>
      </c>
      <c r="K301" s="68">
        <f t="shared" si="72"/>
        <v>0</v>
      </c>
      <c r="L301" s="68">
        <f t="shared" si="73"/>
        <v>0</v>
      </c>
      <c r="M301" s="68">
        <f t="shared" ca="1" si="74"/>
        <v>-5.3880857394745173E-4</v>
      </c>
      <c r="N301" s="68">
        <f t="shared" ca="1" si="75"/>
        <v>0</v>
      </c>
      <c r="O301" s="96">
        <f t="shared" ca="1" si="76"/>
        <v>0</v>
      </c>
      <c r="P301" s="68">
        <f t="shared" ca="1" si="77"/>
        <v>0</v>
      </c>
      <c r="Q301" s="68">
        <f t="shared" ca="1" si="78"/>
        <v>0</v>
      </c>
      <c r="R301" s="31">
        <f t="shared" ca="1" si="79"/>
        <v>5.3880857394745173E-4</v>
      </c>
    </row>
    <row r="302" spans="1:18" x14ac:dyDescent="0.2">
      <c r="A302" s="76"/>
      <c r="B302" s="76"/>
      <c r="C302" s="76"/>
      <c r="D302" s="77">
        <f t="shared" si="65"/>
        <v>0</v>
      </c>
      <c r="E302" s="77">
        <f t="shared" si="66"/>
        <v>0</v>
      </c>
      <c r="F302" s="68">
        <f t="shared" si="67"/>
        <v>0</v>
      </c>
      <c r="G302" s="68">
        <f t="shared" si="68"/>
        <v>0</v>
      </c>
      <c r="H302" s="68">
        <f t="shared" si="69"/>
        <v>0</v>
      </c>
      <c r="I302" s="68">
        <f t="shared" si="70"/>
        <v>0</v>
      </c>
      <c r="J302" s="68">
        <f t="shared" si="71"/>
        <v>0</v>
      </c>
      <c r="K302" s="68">
        <f t="shared" si="72"/>
        <v>0</v>
      </c>
      <c r="L302" s="68">
        <f t="shared" si="73"/>
        <v>0</v>
      </c>
      <c r="M302" s="68">
        <f t="shared" ca="1" si="74"/>
        <v>-5.3880857394745173E-4</v>
      </c>
      <c r="N302" s="68">
        <f t="shared" ca="1" si="75"/>
        <v>0</v>
      </c>
      <c r="O302" s="96">
        <f t="shared" ca="1" si="76"/>
        <v>0</v>
      </c>
      <c r="P302" s="68">
        <f t="shared" ca="1" si="77"/>
        <v>0</v>
      </c>
      <c r="Q302" s="68">
        <f t="shared" ca="1" si="78"/>
        <v>0</v>
      </c>
      <c r="R302" s="31">
        <f t="shared" ca="1" si="79"/>
        <v>5.3880857394745173E-4</v>
      </c>
    </row>
    <row r="303" spans="1:18" x14ac:dyDescent="0.2">
      <c r="A303" s="76"/>
      <c r="B303" s="76"/>
      <c r="C303" s="76"/>
      <c r="D303" s="77">
        <f t="shared" si="65"/>
        <v>0</v>
      </c>
      <c r="E303" s="77">
        <f t="shared" si="66"/>
        <v>0</v>
      </c>
      <c r="F303" s="68">
        <f t="shared" si="67"/>
        <v>0</v>
      </c>
      <c r="G303" s="68">
        <f t="shared" si="68"/>
        <v>0</v>
      </c>
      <c r="H303" s="68">
        <f t="shared" si="69"/>
        <v>0</v>
      </c>
      <c r="I303" s="68">
        <f t="shared" si="70"/>
        <v>0</v>
      </c>
      <c r="J303" s="68">
        <f t="shared" si="71"/>
        <v>0</v>
      </c>
      <c r="K303" s="68">
        <f t="shared" si="72"/>
        <v>0</v>
      </c>
      <c r="L303" s="68">
        <f t="shared" si="73"/>
        <v>0</v>
      </c>
      <c r="M303" s="68">
        <f t="shared" ca="1" si="74"/>
        <v>-5.3880857394745173E-4</v>
      </c>
      <c r="N303" s="68">
        <f t="shared" ca="1" si="75"/>
        <v>0</v>
      </c>
      <c r="O303" s="96">
        <f t="shared" ca="1" si="76"/>
        <v>0</v>
      </c>
      <c r="P303" s="68">
        <f t="shared" ca="1" si="77"/>
        <v>0</v>
      </c>
      <c r="Q303" s="68">
        <f t="shared" ca="1" si="78"/>
        <v>0</v>
      </c>
      <c r="R303" s="31">
        <f t="shared" ca="1" si="79"/>
        <v>5.3880857394745173E-4</v>
      </c>
    </row>
    <row r="304" spans="1:18" x14ac:dyDescent="0.2">
      <c r="A304" s="76"/>
      <c r="B304" s="76"/>
      <c r="C304" s="76"/>
      <c r="D304" s="77">
        <f t="shared" si="65"/>
        <v>0</v>
      </c>
      <c r="E304" s="77">
        <f t="shared" si="66"/>
        <v>0</v>
      </c>
      <c r="F304" s="68">
        <f t="shared" si="67"/>
        <v>0</v>
      </c>
      <c r="G304" s="68">
        <f t="shared" si="68"/>
        <v>0</v>
      </c>
      <c r="H304" s="68">
        <f t="shared" si="69"/>
        <v>0</v>
      </c>
      <c r="I304" s="68">
        <f t="shared" si="70"/>
        <v>0</v>
      </c>
      <c r="J304" s="68">
        <f t="shared" si="71"/>
        <v>0</v>
      </c>
      <c r="K304" s="68">
        <f t="shared" si="72"/>
        <v>0</v>
      </c>
      <c r="L304" s="68">
        <f t="shared" si="73"/>
        <v>0</v>
      </c>
      <c r="M304" s="68">
        <f t="shared" ca="1" si="74"/>
        <v>-5.3880857394745173E-4</v>
      </c>
      <c r="N304" s="68">
        <f t="shared" ca="1" si="75"/>
        <v>0</v>
      </c>
      <c r="O304" s="96">
        <f t="shared" ca="1" si="76"/>
        <v>0</v>
      </c>
      <c r="P304" s="68">
        <f t="shared" ca="1" si="77"/>
        <v>0</v>
      </c>
      <c r="Q304" s="68">
        <f t="shared" ca="1" si="78"/>
        <v>0</v>
      </c>
      <c r="R304" s="31">
        <f t="shared" ca="1" si="79"/>
        <v>5.3880857394745173E-4</v>
      </c>
    </row>
    <row r="305" spans="1:18" x14ac:dyDescent="0.2">
      <c r="A305" s="76"/>
      <c r="B305" s="76"/>
      <c r="C305" s="76"/>
      <c r="D305" s="77">
        <f t="shared" si="65"/>
        <v>0</v>
      </c>
      <c r="E305" s="77">
        <f t="shared" si="66"/>
        <v>0</v>
      </c>
      <c r="F305" s="68">
        <f t="shared" si="67"/>
        <v>0</v>
      </c>
      <c r="G305" s="68">
        <f t="shared" si="68"/>
        <v>0</v>
      </c>
      <c r="H305" s="68">
        <f t="shared" si="69"/>
        <v>0</v>
      </c>
      <c r="I305" s="68">
        <f t="shared" si="70"/>
        <v>0</v>
      </c>
      <c r="J305" s="68">
        <f t="shared" si="71"/>
        <v>0</v>
      </c>
      <c r="K305" s="68">
        <f t="shared" si="72"/>
        <v>0</v>
      </c>
      <c r="L305" s="68">
        <f t="shared" si="73"/>
        <v>0</v>
      </c>
      <c r="M305" s="68">
        <f t="shared" ca="1" si="74"/>
        <v>-5.3880857394745173E-4</v>
      </c>
      <c r="N305" s="68">
        <f t="shared" ca="1" si="75"/>
        <v>0</v>
      </c>
      <c r="O305" s="96">
        <f t="shared" ca="1" si="76"/>
        <v>0</v>
      </c>
      <c r="P305" s="68">
        <f t="shared" ca="1" si="77"/>
        <v>0</v>
      </c>
      <c r="Q305" s="68">
        <f t="shared" ca="1" si="78"/>
        <v>0</v>
      </c>
      <c r="R305" s="31">
        <f t="shared" ca="1" si="79"/>
        <v>5.3880857394745173E-4</v>
      </c>
    </row>
    <row r="306" spans="1:18" x14ac:dyDescent="0.2">
      <c r="A306" s="76"/>
      <c r="B306" s="76"/>
      <c r="C306" s="76"/>
      <c r="D306" s="77">
        <f t="shared" si="65"/>
        <v>0</v>
      </c>
      <c r="E306" s="77">
        <f t="shared" si="66"/>
        <v>0</v>
      </c>
      <c r="F306" s="68">
        <f t="shared" si="67"/>
        <v>0</v>
      </c>
      <c r="G306" s="68">
        <f t="shared" si="68"/>
        <v>0</v>
      </c>
      <c r="H306" s="68">
        <f t="shared" si="69"/>
        <v>0</v>
      </c>
      <c r="I306" s="68">
        <f t="shared" si="70"/>
        <v>0</v>
      </c>
      <c r="J306" s="68">
        <f t="shared" si="71"/>
        <v>0</v>
      </c>
      <c r="K306" s="68">
        <f t="shared" si="72"/>
        <v>0</v>
      </c>
      <c r="L306" s="68">
        <f t="shared" si="73"/>
        <v>0</v>
      </c>
      <c r="M306" s="68">
        <f t="shared" ca="1" si="74"/>
        <v>-5.3880857394745173E-4</v>
      </c>
      <c r="N306" s="68">
        <f t="shared" ca="1" si="75"/>
        <v>0</v>
      </c>
      <c r="O306" s="96">
        <f t="shared" ca="1" si="76"/>
        <v>0</v>
      </c>
      <c r="P306" s="68">
        <f t="shared" ca="1" si="77"/>
        <v>0</v>
      </c>
      <c r="Q306" s="68">
        <f t="shared" ca="1" si="78"/>
        <v>0</v>
      </c>
      <c r="R306" s="31">
        <f t="shared" ca="1" si="79"/>
        <v>5.3880857394745173E-4</v>
      </c>
    </row>
    <row r="307" spans="1:18" x14ac:dyDescent="0.2">
      <c r="A307" s="76"/>
      <c r="B307" s="76"/>
      <c r="C307" s="76"/>
      <c r="D307" s="77">
        <f t="shared" si="65"/>
        <v>0</v>
      </c>
      <c r="E307" s="77">
        <f t="shared" si="66"/>
        <v>0</v>
      </c>
      <c r="F307" s="68">
        <f t="shared" si="67"/>
        <v>0</v>
      </c>
      <c r="G307" s="68">
        <f t="shared" si="68"/>
        <v>0</v>
      </c>
      <c r="H307" s="68">
        <f t="shared" si="69"/>
        <v>0</v>
      </c>
      <c r="I307" s="68">
        <f t="shared" si="70"/>
        <v>0</v>
      </c>
      <c r="J307" s="68">
        <f t="shared" si="71"/>
        <v>0</v>
      </c>
      <c r="K307" s="68">
        <f t="shared" si="72"/>
        <v>0</v>
      </c>
      <c r="L307" s="68">
        <f t="shared" si="73"/>
        <v>0</v>
      </c>
      <c r="M307" s="68">
        <f t="shared" ca="1" si="74"/>
        <v>-5.3880857394745173E-4</v>
      </c>
      <c r="N307" s="68">
        <f t="shared" ca="1" si="75"/>
        <v>0</v>
      </c>
      <c r="O307" s="96">
        <f t="shared" ca="1" si="76"/>
        <v>0</v>
      </c>
      <c r="P307" s="68">
        <f t="shared" ca="1" si="77"/>
        <v>0</v>
      </c>
      <c r="Q307" s="68">
        <f t="shared" ca="1" si="78"/>
        <v>0</v>
      </c>
      <c r="R307" s="31">
        <f t="shared" ca="1" si="79"/>
        <v>5.3880857394745173E-4</v>
      </c>
    </row>
    <row r="308" spans="1:18" x14ac:dyDescent="0.2">
      <c r="A308" s="76"/>
      <c r="B308" s="76"/>
      <c r="C308" s="76"/>
      <c r="D308" s="77">
        <f t="shared" si="65"/>
        <v>0</v>
      </c>
      <c r="E308" s="77">
        <f t="shared" si="66"/>
        <v>0</v>
      </c>
      <c r="F308" s="68">
        <f t="shared" si="67"/>
        <v>0</v>
      </c>
      <c r="G308" s="68">
        <f t="shared" si="68"/>
        <v>0</v>
      </c>
      <c r="H308" s="68">
        <f t="shared" si="69"/>
        <v>0</v>
      </c>
      <c r="I308" s="68">
        <f t="shared" si="70"/>
        <v>0</v>
      </c>
      <c r="J308" s="68">
        <f t="shared" si="71"/>
        <v>0</v>
      </c>
      <c r="K308" s="68">
        <f t="shared" si="72"/>
        <v>0</v>
      </c>
      <c r="L308" s="68">
        <f t="shared" si="73"/>
        <v>0</v>
      </c>
      <c r="M308" s="68">
        <f t="shared" ca="1" si="74"/>
        <v>-5.3880857394745173E-4</v>
      </c>
      <c r="N308" s="68">
        <f t="shared" ca="1" si="75"/>
        <v>0</v>
      </c>
      <c r="O308" s="96">
        <f t="shared" ca="1" si="76"/>
        <v>0</v>
      </c>
      <c r="P308" s="68">
        <f t="shared" ca="1" si="77"/>
        <v>0</v>
      </c>
      <c r="Q308" s="68">
        <f t="shared" ca="1" si="78"/>
        <v>0</v>
      </c>
      <c r="R308" s="31">
        <f t="shared" ca="1" si="79"/>
        <v>5.3880857394745173E-4</v>
      </c>
    </row>
    <row r="309" spans="1:18" x14ac:dyDescent="0.2">
      <c r="A309" s="76"/>
      <c r="B309" s="76"/>
      <c r="C309" s="76"/>
      <c r="D309" s="77">
        <f t="shared" si="65"/>
        <v>0</v>
      </c>
      <c r="E309" s="77">
        <f t="shared" si="66"/>
        <v>0</v>
      </c>
      <c r="F309" s="68">
        <f t="shared" si="67"/>
        <v>0</v>
      </c>
      <c r="G309" s="68">
        <f t="shared" si="68"/>
        <v>0</v>
      </c>
      <c r="H309" s="68">
        <f t="shared" si="69"/>
        <v>0</v>
      </c>
      <c r="I309" s="68">
        <f t="shared" si="70"/>
        <v>0</v>
      </c>
      <c r="J309" s="68">
        <f t="shared" si="71"/>
        <v>0</v>
      </c>
      <c r="K309" s="68">
        <f t="shared" si="72"/>
        <v>0</v>
      </c>
      <c r="L309" s="68">
        <f t="shared" si="73"/>
        <v>0</v>
      </c>
      <c r="M309" s="68">
        <f t="shared" ca="1" si="74"/>
        <v>-5.3880857394745173E-4</v>
      </c>
      <c r="N309" s="68">
        <f t="shared" ca="1" si="75"/>
        <v>0</v>
      </c>
      <c r="O309" s="96">
        <f t="shared" ca="1" si="76"/>
        <v>0</v>
      </c>
      <c r="P309" s="68">
        <f t="shared" ca="1" si="77"/>
        <v>0</v>
      </c>
      <c r="Q309" s="68">
        <f t="shared" ca="1" si="78"/>
        <v>0</v>
      </c>
      <c r="R309" s="31">
        <f t="shared" ca="1" si="79"/>
        <v>5.3880857394745173E-4</v>
      </c>
    </row>
    <row r="310" spans="1:18" x14ac:dyDescent="0.2">
      <c r="A310" s="76"/>
      <c r="B310" s="76"/>
      <c r="C310" s="76"/>
      <c r="D310" s="77">
        <f t="shared" si="65"/>
        <v>0</v>
      </c>
      <c r="E310" s="77">
        <f t="shared" si="66"/>
        <v>0</v>
      </c>
      <c r="F310" s="68">
        <f t="shared" si="67"/>
        <v>0</v>
      </c>
      <c r="G310" s="68">
        <f t="shared" si="68"/>
        <v>0</v>
      </c>
      <c r="H310" s="68">
        <f t="shared" si="69"/>
        <v>0</v>
      </c>
      <c r="I310" s="68">
        <f t="shared" si="70"/>
        <v>0</v>
      </c>
      <c r="J310" s="68">
        <f t="shared" si="71"/>
        <v>0</v>
      </c>
      <c r="K310" s="68">
        <f t="shared" si="72"/>
        <v>0</v>
      </c>
      <c r="L310" s="68">
        <f t="shared" si="73"/>
        <v>0</v>
      </c>
      <c r="M310" s="68">
        <f t="shared" ca="1" si="74"/>
        <v>-5.3880857394745173E-4</v>
      </c>
      <c r="N310" s="68">
        <f t="shared" ca="1" si="75"/>
        <v>0</v>
      </c>
      <c r="O310" s="96">
        <f t="shared" ca="1" si="76"/>
        <v>0</v>
      </c>
      <c r="P310" s="68">
        <f t="shared" ca="1" si="77"/>
        <v>0</v>
      </c>
      <c r="Q310" s="68">
        <f t="shared" ca="1" si="78"/>
        <v>0</v>
      </c>
      <c r="R310" s="31">
        <f t="shared" ca="1" si="79"/>
        <v>5.3880857394745173E-4</v>
      </c>
    </row>
    <row r="311" spans="1:18" x14ac:dyDescent="0.2">
      <c r="A311" s="76"/>
      <c r="B311" s="76"/>
      <c r="C311" s="76"/>
      <c r="D311" s="77">
        <f t="shared" si="65"/>
        <v>0</v>
      </c>
      <c r="E311" s="77">
        <f t="shared" si="66"/>
        <v>0</v>
      </c>
      <c r="F311" s="68">
        <f t="shared" si="67"/>
        <v>0</v>
      </c>
      <c r="G311" s="68">
        <f t="shared" si="68"/>
        <v>0</v>
      </c>
      <c r="H311" s="68">
        <f t="shared" si="69"/>
        <v>0</v>
      </c>
      <c r="I311" s="68">
        <f t="shared" si="70"/>
        <v>0</v>
      </c>
      <c r="J311" s="68">
        <f t="shared" si="71"/>
        <v>0</v>
      </c>
      <c r="K311" s="68">
        <f t="shared" si="72"/>
        <v>0</v>
      </c>
      <c r="L311" s="68">
        <f t="shared" si="73"/>
        <v>0</v>
      </c>
      <c r="M311" s="68">
        <f t="shared" ca="1" si="74"/>
        <v>-5.3880857394745173E-4</v>
      </c>
      <c r="N311" s="68">
        <f t="shared" ca="1" si="75"/>
        <v>0</v>
      </c>
      <c r="O311" s="96">
        <f t="shared" ca="1" si="76"/>
        <v>0</v>
      </c>
      <c r="P311" s="68">
        <f t="shared" ca="1" si="77"/>
        <v>0</v>
      </c>
      <c r="Q311" s="68">
        <f t="shared" ca="1" si="78"/>
        <v>0</v>
      </c>
      <c r="R311" s="31">
        <f t="shared" ca="1" si="79"/>
        <v>5.3880857394745173E-4</v>
      </c>
    </row>
    <row r="312" spans="1:18" x14ac:dyDescent="0.2">
      <c r="A312" s="76"/>
      <c r="B312" s="76"/>
      <c r="C312" s="76"/>
      <c r="D312" s="77">
        <f t="shared" si="65"/>
        <v>0</v>
      </c>
      <c r="E312" s="77">
        <f t="shared" si="66"/>
        <v>0</v>
      </c>
      <c r="F312" s="68">
        <f t="shared" si="67"/>
        <v>0</v>
      </c>
      <c r="G312" s="68">
        <f t="shared" si="68"/>
        <v>0</v>
      </c>
      <c r="H312" s="68">
        <f t="shared" si="69"/>
        <v>0</v>
      </c>
      <c r="I312" s="68">
        <f t="shared" si="70"/>
        <v>0</v>
      </c>
      <c r="J312" s="68">
        <f t="shared" si="71"/>
        <v>0</v>
      </c>
      <c r="K312" s="68">
        <f t="shared" si="72"/>
        <v>0</v>
      </c>
      <c r="L312" s="68">
        <f t="shared" si="73"/>
        <v>0</v>
      </c>
      <c r="M312" s="68">
        <f t="shared" ca="1" si="74"/>
        <v>-5.3880857394745173E-4</v>
      </c>
      <c r="N312" s="68">
        <f t="shared" ca="1" si="75"/>
        <v>0</v>
      </c>
      <c r="O312" s="96">
        <f t="shared" ca="1" si="76"/>
        <v>0</v>
      </c>
      <c r="P312" s="68">
        <f t="shared" ca="1" si="77"/>
        <v>0</v>
      </c>
      <c r="Q312" s="68">
        <f t="shared" ca="1" si="78"/>
        <v>0</v>
      </c>
      <c r="R312" s="31">
        <f t="shared" ca="1" si="79"/>
        <v>5.3880857394745173E-4</v>
      </c>
    </row>
    <row r="313" spans="1:18" x14ac:dyDescent="0.2">
      <c r="A313" s="76"/>
      <c r="B313" s="76"/>
      <c r="C313" s="76"/>
      <c r="D313" s="77">
        <f t="shared" si="65"/>
        <v>0</v>
      </c>
      <c r="E313" s="77">
        <f t="shared" si="66"/>
        <v>0</v>
      </c>
      <c r="F313" s="68">
        <f t="shared" si="67"/>
        <v>0</v>
      </c>
      <c r="G313" s="68">
        <f t="shared" si="68"/>
        <v>0</v>
      </c>
      <c r="H313" s="68">
        <f t="shared" si="69"/>
        <v>0</v>
      </c>
      <c r="I313" s="68">
        <f t="shared" si="70"/>
        <v>0</v>
      </c>
      <c r="J313" s="68">
        <f t="shared" si="71"/>
        <v>0</v>
      </c>
      <c r="K313" s="68">
        <f t="shared" si="72"/>
        <v>0</v>
      </c>
      <c r="L313" s="68">
        <f t="shared" si="73"/>
        <v>0</v>
      </c>
      <c r="M313" s="68">
        <f t="shared" ca="1" si="74"/>
        <v>-5.3880857394745173E-4</v>
      </c>
      <c r="N313" s="68">
        <f t="shared" ca="1" si="75"/>
        <v>0</v>
      </c>
      <c r="O313" s="96">
        <f t="shared" ca="1" si="76"/>
        <v>0</v>
      </c>
      <c r="P313" s="68">
        <f t="shared" ca="1" si="77"/>
        <v>0</v>
      </c>
      <c r="Q313" s="68">
        <f t="shared" ca="1" si="78"/>
        <v>0</v>
      </c>
      <c r="R313" s="31">
        <f t="shared" ca="1" si="79"/>
        <v>5.3880857394745173E-4</v>
      </c>
    </row>
    <row r="314" spans="1:18" x14ac:dyDescent="0.2">
      <c r="A314" s="76"/>
      <c r="B314" s="76"/>
      <c r="C314" s="76"/>
      <c r="D314" s="77">
        <f t="shared" si="65"/>
        <v>0</v>
      </c>
      <c r="E314" s="77">
        <f t="shared" si="66"/>
        <v>0</v>
      </c>
      <c r="F314" s="68">
        <f t="shared" si="67"/>
        <v>0</v>
      </c>
      <c r="G314" s="68">
        <f t="shared" si="68"/>
        <v>0</v>
      </c>
      <c r="H314" s="68">
        <f t="shared" si="69"/>
        <v>0</v>
      </c>
      <c r="I314" s="68">
        <f t="shared" si="70"/>
        <v>0</v>
      </c>
      <c r="J314" s="68">
        <f t="shared" si="71"/>
        <v>0</v>
      </c>
      <c r="K314" s="68">
        <f t="shared" si="72"/>
        <v>0</v>
      </c>
      <c r="L314" s="68">
        <f t="shared" si="73"/>
        <v>0</v>
      </c>
      <c r="M314" s="68">
        <f t="shared" ca="1" si="74"/>
        <v>-5.3880857394745173E-4</v>
      </c>
      <c r="N314" s="68">
        <f t="shared" ca="1" si="75"/>
        <v>0</v>
      </c>
      <c r="O314" s="96">
        <f t="shared" ca="1" si="76"/>
        <v>0</v>
      </c>
      <c r="P314" s="68">
        <f t="shared" ca="1" si="77"/>
        <v>0</v>
      </c>
      <c r="Q314" s="68">
        <f t="shared" ca="1" si="78"/>
        <v>0</v>
      </c>
      <c r="R314" s="31">
        <f t="shared" ca="1" si="79"/>
        <v>5.3880857394745173E-4</v>
      </c>
    </row>
    <row r="315" spans="1:18" x14ac:dyDescent="0.2">
      <c r="A315" s="76"/>
      <c r="B315" s="76"/>
      <c r="C315" s="76"/>
      <c r="D315" s="77">
        <f t="shared" si="65"/>
        <v>0</v>
      </c>
      <c r="E315" s="77">
        <f t="shared" si="66"/>
        <v>0</v>
      </c>
      <c r="F315" s="68">
        <f t="shared" si="67"/>
        <v>0</v>
      </c>
      <c r="G315" s="68">
        <f t="shared" si="68"/>
        <v>0</v>
      </c>
      <c r="H315" s="68">
        <f t="shared" si="69"/>
        <v>0</v>
      </c>
      <c r="I315" s="68">
        <f t="shared" si="70"/>
        <v>0</v>
      </c>
      <c r="J315" s="68">
        <f t="shared" si="71"/>
        <v>0</v>
      </c>
      <c r="K315" s="68">
        <f t="shared" si="72"/>
        <v>0</v>
      </c>
      <c r="L315" s="68">
        <f t="shared" si="73"/>
        <v>0</v>
      </c>
      <c r="M315" s="68">
        <f t="shared" ca="1" si="74"/>
        <v>-5.3880857394745173E-4</v>
      </c>
      <c r="N315" s="68">
        <f t="shared" ca="1" si="75"/>
        <v>0</v>
      </c>
      <c r="O315" s="96">
        <f t="shared" ca="1" si="76"/>
        <v>0</v>
      </c>
      <c r="P315" s="68">
        <f t="shared" ca="1" si="77"/>
        <v>0</v>
      </c>
      <c r="Q315" s="68">
        <f t="shared" ca="1" si="78"/>
        <v>0</v>
      </c>
      <c r="R315" s="31">
        <f t="shared" ca="1" si="79"/>
        <v>5.3880857394745173E-4</v>
      </c>
    </row>
    <row r="316" spans="1:18" x14ac:dyDescent="0.2">
      <c r="A316" s="76"/>
      <c r="B316" s="76"/>
      <c r="C316" s="76"/>
      <c r="D316" s="77">
        <f t="shared" si="65"/>
        <v>0</v>
      </c>
      <c r="E316" s="77">
        <f t="shared" si="66"/>
        <v>0</v>
      </c>
      <c r="F316" s="68">
        <f t="shared" si="67"/>
        <v>0</v>
      </c>
      <c r="G316" s="68">
        <f t="shared" si="68"/>
        <v>0</v>
      </c>
      <c r="H316" s="68">
        <f t="shared" si="69"/>
        <v>0</v>
      </c>
      <c r="I316" s="68">
        <f t="shared" si="70"/>
        <v>0</v>
      </c>
      <c r="J316" s="68">
        <f t="shared" si="71"/>
        <v>0</v>
      </c>
      <c r="K316" s="68">
        <f t="shared" si="72"/>
        <v>0</v>
      </c>
      <c r="L316" s="68">
        <f t="shared" si="73"/>
        <v>0</v>
      </c>
      <c r="M316" s="68">
        <f t="shared" ca="1" si="74"/>
        <v>-5.3880857394745173E-4</v>
      </c>
      <c r="N316" s="68">
        <f t="shared" ca="1" si="75"/>
        <v>0</v>
      </c>
      <c r="O316" s="96">
        <f t="shared" ca="1" si="76"/>
        <v>0</v>
      </c>
      <c r="P316" s="68">
        <f t="shared" ca="1" si="77"/>
        <v>0</v>
      </c>
      <c r="Q316" s="68">
        <f t="shared" ca="1" si="78"/>
        <v>0</v>
      </c>
      <c r="R316" s="31">
        <f t="shared" ca="1" si="79"/>
        <v>5.3880857394745173E-4</v>
      </c>
    </row>
    <row r="317" spans="1:18" x14ac:dyDescent="0.2">
      <c r="A317" s="76"/>
      <c r="B317" s="76"/>
      <c r="C317" s="76"/>
      <c r="D317" s="77">
        <f t="shared" si="65"/>
        <v>0</v>
      </c>
      <c r="E317" s="77">
        <f t="shared" si="66"/>
        <v>0</v>
      </c>
      <c r="F317" s="68">
        <f t="shared" si="67"/>
        <v>0</v>
      </c>
      <c r="G317" s="68">
        <f t="shared" si="68"/>
        <v>0</v>
      </c>
      <c r="H317" s="68">
        <f t="shared" si="69"/>
        <v>0</v>
      </c>
      <c r="I317" s="68">
        <f t="shared" si="70"/>
        <v>0</v>
      </c>
      <c r="J317" s="68">
        <f t="shared" si="71"/>
        <v>0</v>
      </c>
      <c r="K317" s="68">
        <f t="shared" si="72"/>
        <v>0</v>
      </c>
      <c r="L317" s="68">
        <f t="shared" si="73"/>
        <v>0</v>
      </c>
      <c r="M317" s="68">
        <f t="shared" ca="1" si="74"/>
        <v>-5.3880857394745173E-4</v>
      </c>
      <c r="N317" s="68">
        <f t="shared" ca="1" si="75"/>
        <v>0</v>
      </c>
      <c r="O317" s="96">
        <f t="shared" ca="1" si="76"/>
        <v>0</v>
      </c>
      <c r="P317" s="68">
        <f t="shared" ca="1" si="77"/>
        <v>0</v>
      </c>
      <c r="Q317" s="68">
        <f t="shared" ca="1" si="78"/>
        <v>0</v>
      </c>
      <c r="R317" s="31">
        <f t="shared" ca="1" si="79"/>
        <v>5.3880857394745173E-4</v>
      </c>
    </row>
    <row r="318" spans="1:18" x14ac:dyDescent="0.2">
      <c r="A318" s="76"/>
      <c r="B318" s="76"/>
      <c r="C318" s="76"/>
      <c r="D318" s="77">
        <f t="shared" si="65"/>
        <v>0</v>
      </c>
      <c r="E318" s="77">
        <f t="shared" si="66"/>
        <v>0</v>
      </c>
      <c r="F318" s="68">
        <f t="shared" si="67"/>
        <v>0</v>
      </c>
      <c r="G318" s="68">
        <f t="shared" si="68"/>
        <v>0</v>
      </c>
      <c r="H318" s="68">
        <f t="shared" si="69"/>
        <v>0</v>
      </c>
      <c r="I318" s="68">
        <f t="shared" si="70"/>
        <v>0</v>
      </c>
      <c r="J318" s="68">
        <f t="shared" si="71"/>
        <v>0</v>
      </c>
      <c r="K318" s="68">
        <f t="shared" si="72"/>
        <v>0</v>
      </c>
      <c r="L318" s="68">
        <f t="shared" si="73"/>
        <v>0</v>
      </c>
      <c r="M318" s="68">
        <f t="shared" ca="1" si="74"/>
        <v>-5.3880857394745173E-4</v>
      </c>
      <c r="N318" s="68">
        <f t="shared" ca="1" si="75"/>
        <v>0</v>
      </c>
      <c r="O318" s="96">
        <f t="shared" ca="1" si="76"/>
        <v>0</v>
      </c>
      <c r="P318" s="68">
        <f t="shared" ca="1" si="77"/>
        <v>0</v>
      </c>
      <c r="Q318" s="68">
        <f t="shared" ca="1" si="78"/>
        <v>0</v>
      </c>
      <c r="R318" s="31">
        <f t="shared" ca="1" si="79"/>
        <v>5.3880857394745173E-4</v>
      </c>
    </row>
    <row r="319" spans="1:18" x14ac:dyDescent="0.2">
      <c r="A319" s="76"/>
      <c r="B319" s="76"/>
      <c r="C319" s="76"/>
      <c r="D319" s="77">
        <f t="shared" si="65"/>
        <v>0</v>
      </c>
      <c r="E319" s="77">
        <f t="shared" si="66"/>
        <v>0</v>
      </c>
      <c r="F319" s="68">
        <f t="shared" si="67"/>
        <v>0</v>
      </c>
      <c r="G319" s="68">
        <f t="shared" si="68"/>
        <v>0</v>
      </c>
      <c r="H319" s="68">
        <f t="shared" si="69"/>
        <v>0</v>
      </c>
      <c r="I319" s="68">
        <f t="shared" si="70"/>
        <v>0</v>
      </c>
      <c r="J319" s="68">
        <f t="shared" si="71"/>
        <v>0</v>
      </c>
      <c r="K319" s="68">
        <f t="shared" si="72"/>
        <v>0</v>
      </c>
      <c r="L319" s="68">
        <f t="shared" si="73"/>
        <v>0</v>
      </c>
      <c r="M319" s="68">
        <f t="shared" ca="1" si="74"/>
        <v>-5.3880857394745173E-4</v>
      </c>
      <c r="N319" s="68">
        <f t="shared" ca="1" si="75"/>
        <v>0</v>
      </c>
      <c r="O319" s="96">
        <f t="shared" ca="1" si="76"/>
        <v>0</v>
      </c>
      <c r="P319" s="68">
        <f t="shared" ca="1" si="77"/>
        <v>0</v>
      </c>
      <c r="Q319" s="68">
        <f t="shared" ca="1" si="78"/>
        <v>0</v>
      </c>
      <c r="R319" s="31">
        <f t="shared" ca="1" si="79"/>
        <v>5.3880857394745173E-4</v>
      </c>
    </row>
    <row r="320" spans="1:18" x14ac:dyDescent="0.2">
      <c r="A320" s="76"/>
      <c r="B320" s="76"/>
      <c r="C320" s="76"/>
      <c r="D320" s="77">
        <f t="shared" si="65"/>
        <v>0</v>
      </c>
      <c r="E320" s="77">
        <f t="shared" si="66"/>
        <v>0</v>
      </c>
      <c r="F320" s="68">
        <f t="shared" si="67"/>
        <v>0</v>
      </c>
      <c r="G320" s="68">
        <f t="shared" si="68"/>
        <v>0</v>
      </c>
      <c r="H320" s="68">
        <f t="shared" si="69"/>
        <v>0</v>
      </c>
      <c r="I320" s="68">
        <f t="shared" si="70"/>
        <v>0</v>
      </c>
      <c r="J320" s="68">
        <f t="shared" si="71"/>
        <v>0</v>
      </c>
      <c r="K320" s="68">
        <f t="shared" si="72"/>
        <v>0</v>
      </c>
      <c r="L320" s="68">
        <f t="shared" si="73"/>
        <v>0</v>
      </c>
      <c r="M320" s="68">
        <f t="shared" ca="1" si="74"/>
        <v>-5.3880857394745173E-4</v>
      </c>
      <c r="N320" s="68">
        <f t="shared" ca="1" si="75"/>
        <v>0</v>
      </c>
      <c r="O320" s="96">
        <f t="shared" ca="1" si="76"/>
        <v>0</v>
      </c>
      <c r="P320" s="68">
        <f t="shared" ca="1" si="77"/>
        <v>0</v>
      </c>
      <c r="Q320" s="68">
        <f t="shared" ca="1" si="78"/>
        <v>0</v>
      </c>
      <c r="R320" s="31">
        <f t="shared" ca="1" si="79"/>
        <v>5.3880857394745173E-4</v>
      </c>
    </row>
    <row r="321" spans="1:18" x14ac:dyDescent="0.2">
      <c r="A321" s="76"/>
      <c r="B321" s="76"/>
      <c r="C321" s="76"/>
      <c r="D321" s="77">
        <f t="shared" si="65"/>
        <v>0</v>
      </c>
      <c r="E321" s="77">
        <f t="shared" si="66"/>
        <v>0</v>
      </c>
      <c r="F321" s="68">
        <f t="shared" si="67"/>
        <v>0</v>
      </c>
      <c r="G321" s="68">
        <f t="shared" si="68"/>
        <v>0</v>
      </c>
      <c r="H321" s="68">
        <f t="shared" si="69"/>
        <v>0</v>
      </c>
      <c r="I321" s="68">
        <f t="shared" si="70"/>
        <v>0</v>
      </c>
      <c r="J321" s="68">
        <f t="shared" si="71"/>
        <v>0</v>
      </c>
      <c r="K321" s="68">
        <f t="shared" si="72"/>
        <v>0</v>
      </c>
      <c r="L321" s="68">
        <f t="shared" si="73"/>
        <v>0</v>
      </c>
      <c r="M321" s="68">
        <f t="shared" ca="1" si="74"/>
        <v>-5.3880857394745173E-4</v>
      </c>
      <c r="N321" s="68">
        <f t="shared" ca="1" si="75"/>
        <v>0</v>
      </c>
      <c r="O321" s="96">
        <f t="shared" ca="1" si="76"/>
        <v>0</v>
      </c>
      <c r="P321" s="68">
        <f t="shared" ca="1" si="77"/>
        <v>0</v>
      </c>
      <c r="Q321" s="68">
        <f t="shared" ca="1" si="78"/>
        <v>0</v>
      </c>
      <c r="R321" s="31">
        <f t="shared" ca="1" si="79"/>
        <v>5.3880857394745173E-4</v>
      </c>
    </row>
    <row r="322" spans="1:18" x14ac:dyDescent="0.2">
      <c r="A322" s="76"/>
      <c r="B322" s="76"/>
      <c r="C322" s="76"/>
      <c r="D322" s="77">
        <f t="shared" si="65"/>
        <v>0</v>
      </c>
      <c r="E322" s="77">
        <f t="shared" si="66"/>
        <v>0</v>
      </c>
      <c r="F322" s="68">
        <f t="shared" si="67"/>
        <v>0</v>
      </c>
      <c r="G322" s="68">
        <f t="shared" si="68"/>
        <v>0</v>
      </c>
      <c r="H322" s="68">
        <f t="shared" si="69"/>
        <v>0</v>
      </c>
      <c r="I322" s="68">
        <f t="shared" si="70"/>
        <v>0</v>
      </c>
      <c r="J322" s="68">
        <f t="shared" si="71"/>
        <v>0</v>
      </c>
      <c r="K322" s="68">
        <f t="shared" si="72"/>
        <v>0</v>
      </c>
      <c r="L322" s="68">
        <f t="shared" si="73"/>
        <v>0</v>
      </c>
      <c r="M322" s="68">
        <f t="shared" ca="1" si="74"/>
        <v>-5.3880857394745173E-4</v>
      </c>
      <c r="N322" s="68">
        <f t="shared" ca="1" si="75"/>
        <v>0</v>
      </c>
      <c r="O322" s="96">
        <f t="shared" ca="1" si="76"/>
        <v>0</v>
      </c>
      <c r="P322" s="68">
        <f t="shared" ca="1" si="77"/>
        <v>0</v>
      </c>
      <c r="Q322" s="68">
        <f t="shared" ca="1" si="78"/>
        <v>0</v>
      </c>
      <c r="R322" s="31">
        <f t="shared" ca="1" si="79"/>
        <v>5.3880857394745173E-4</v>
      </c>
    </row>
    <row r="323" spans="1:18" x14ac:dyDescent="0.2">
      <c r="A323" s="76"/>
      <c r="B323" s="76"/>
      <c r="C323" s="76"/>
      <c r="D323" s="77">
        <f t="shared" si="65"/>
        <v>0</v>
      </c>
      <c r="E323" s="77">
        <f t="shared" si="66"/>
        <v>0</v>
      </c>
      <c r="F323" s="68">
        <f t="shared" si="67"/>
        <v>0</v>
      </c>
      <c r="G323" s="68">
        <f t="shared" si="68"/>
        <v>0</v>
      </c>
      <c r="H323" s="68">
        <f t="shared" si="69"/>
        <v>0</v>
      </c>
      <c r="I323" s="68">
        <f t="shared" si="70"/>
        <v>0</v>
      </c>
      <c r="J323" s="68">
        <f t="shared" si="71"/>
        <v>0</v>
      </c>
      <c r="K323" s="68">
        <f t="shared" si="72"/>
        <v>0</v>
      </c>
      <c r="L323" s="68">
        <f t="shared" si="73"/>
        <v>0</v>
      </c>
      <c r="M323" s="68">
        <f t="shared" ca="1" si="74"/>
        <v>-5.3880857394745173E-4</v>
      </c>
      <c r="N323" s="68">
        <f t="shared" ca="1" si="75"/>
        <v>0</v>
      </c>
      <c r="O323" s="96">
        <f t="shared" ca="1" si="76"/>
        <v>0</v>
      </c>
      <c r="P323" s="68">
        <f t="shared" ca="1" si="77"/>
        <v>0</v>
      </c>
      <c r="Q323" s="68">
        <f t="shared" ca="1" si="78"/>
        <v>0</v>
      </c>
      <c r="R323" s="31">
        <f t="shared" ca="1" si="79"/>
        <v>5.3880857394745173E-4</v>
      </c>
    </row>
    <row r="324" spans="1:18" x14ac:dyDescent="0.2">
      <c r="A324" s="76"/>
      <c r="B324" s="76"/>
      <c r="C324" s="76"/>
      <c r="D324" s="77">
        <f t="shared" si="65"/>
        <v>0</v>
      </c>
      <c r="E324" s="77">
        <f t="shared" si="66"/>
        <v>0</v>
      </c>
      <c r="F324" s="68">
        <f t="shared" si="67"/>
        <v>0</v>
      </c>
      <c r="G324" s="68">
        <f t="shared" si="68"/>
        <v>0</v>
      </c>
      <c r="H324" s="68">
        <f t="shared" si="69"/>
        <v>0</v>
      </c>
      <c r="I324" s="68">
        <f t="shared" si="70"/>
        <v>0</v>
      </c>
      <c r="J324" s="68">
        <f t="shared" si="71"/>
        <v>0</v>
      </c>
      <c r="K324" s="68">
        <f t="shared" si="72"/>
        <v>0</v>
      </c>
      <c r="L324" s="68">
        <f t="shared" si="73"/>
        <v>0</v>
      </c>
      <c r="M324" s="68">
        <f t="shared" ca="1" si="74"/>
        <v>-5.3880857394745173E-4</v>
      </c>
      <c r="N324" s="68">
        <f t="shared" ca="1" si="75"/>
        <v>0</v>
      </c>
      <c r="O324" s="96">
        <f t="shared" ca="1" si="76"/>
        <v>0</v>
      </c>
      <c r="P324" s="68">
        <f t="shared" ca="1" si="77"/>
        <v>0</v>
      </c>
      <c r="Q324" s="68">
        <f t="shared" ca="1" si="78"/>
        <v>0</v>
      </c>
      <c r="R324" s="31">
        <f t="shared" ca="1" si="79"/>
        <v>5.3880857394745173E-4</v>
      </c>
    </row>
    <row r="325" spans="1:18" x14ac:dyDescent="0.2">
      <c r="A325" s="76"/>
      <c r="B325" s="76"/>
      <c r="C325" s="76"/>
      <c r="D325" s="77">
        <f t="shared" si="65"/>
        <v>0</v>
      </c>
      <c r="E325" s="77">
        <f t="shared" si="66"/>
        <v>0</v>
      </c>
      <c r="F325" s="68">
        <f t="shared" si="67"/>
        <v>0</v>
      </c>
      <c r="G325" s="68">
        <f t="shared" si="68"/>
        <v>0</v>
      </c>
      <c r="H325" s="68">
        <f t="shared" si="69"/>
        <v>0</v>
      </c>
      <c r="I325" s="68">
        <f t="shared" si="70"/>
        <v>0</v>
      </c>
      <c r="J325" s="68">
        <f t="shared" si="71"/>
        <v>0</v>
      </c>
      <c r="K325" s="68">
        <f t="shared" si="72"/>
        <v>0</v>
      </c>
      <c r="L325" s="68">
        <f t="shared" si="73"/>
        <v>0</v>
      </c>
      <c r="M325" s="68">
        <f t="shared" ca="1" si="74"/>
        <v>-5.3880857394745173E-4</v>
      </c>
      <c r="N325" s="68">
        <f t="shared" ca="1" si="75"/>
        <v>0</v>
      </c>
      <c r="O325" s="96">
        <f t="shared" ca="1" si="76"/>
        <v>0</v>
      </c>
      <c r="P325" s="68">
        <f t="shared" ca="1" si="77"/>
        <v>0</v>
      </c>
      <c r="Q325" s="68">
        <f t="shared" ca="1" si="78"/>
        <v>0</v>
      </c>
      <c r="R325" s="31">
        <f t="shared" ca="1" si="79"/>
        <v>5.3880857394745173E-4</v>
      </c>
    </row>
    <row r="326" spans="1:18" x14ac:dyDescent="0.2">
      <c r="A326" s="76"/>
      <c r="B326" s="76"/>
      <c r="C326" s="76"/>
      <c r="D326" s="77">
        <f t="shared" si="65"/>
        <v>0</v>
      </c>
      <c r="E326" s="77">
        <f t="shared" si="66"/>
        <v>0</v>
      </c>
      <c r="F326" s="68">
        <f t="shared" si="67"/>
        <v>0</v>
      </c>
      <c r="G326" s="68">
        <f t="shared" si="68"/>
        <v>0</v>
      </c>
      <c r="H326" s="68">
        <f t="shared" si="69"/>
        <v>0</v>
      </c>
      <c r="I326" s="68">
        <f t="shared" si="70"/>
        <v>0</v>
      </c>
      <c r="J326" s="68">
        <f t="shared" si="71"/>
        <v>0</v>
      </c>
      <c r="K326" s="68">
        <f t="shared" si="72"/>
        <v>0</v>
      </c>
      <c r="L326" s="68">
        <f t="shared" si="73"/>
        <v>0</v>
      </c>
      <c r="M326" s="68">
        <f t="shared" ca="1" si="74"/>
        <v>-5.3880857394745173E-4</v>
      </c>
      <c r="N326" s="68">
        <f t="shared" ca="1" si="75"/>
        <v>0</v>
      </c>
      <c r="O326" s="96">
        <f t="shared" ca="1" si="76"/>
        <v>0</v>
      </c>
      <c r="P326" s="68">
        <f t="shared" ca="1" si="77"/>
        <v>0</v>
      </c>
      <c r="Q326" s="68">
        <f t="shared" ca="1" si="78"/>
        <v>0</v>
      </c>
      <c r="R326" s="31">
        <f t="shared" ca="1" si="79"/>
        <v>5.3880857394745173E-4</v>
      </c>
    </row>
    <row r="327" spans="1:18" x14ac:dyDescent="0.2">
      <c r="A327" s="76"/>
      <c r="B327" s="76"/>
      <c r="C327" s="76"/>
      <c r="D327" s="77">
        <f t="shared" si="65"/>
        <v>0</v>
      </c>
      <c r="E327" s="77">
        <f t="shared" si="66"/>
        <v>0</v>
      </c>
      <c r="F327" s="68">
        <f t="shared" si="67"/>
        <v>0</v>
      </c>
      <c r="G327" s="68">
        <f t="shared" si="68"/>
        <v>0</v>
      </c>
      <c r="H327" s="68">
        <f t="shared" si="69"/>
        <v>0</v>
      </c>
      <c r="I327" s="68">
        <f t="shared" si="70"/>
        <v>0</v>
      </c>
      <c r="J327" s="68">
        <f t="shared" si="71"/>
        <v>0</v>
      </c>
      <c r="K327" s="68">
        <f t="shared" si="72"/>
        <v>0</v>
      </c>
      <c r="L327" s="68">
        <f t="shared" si="73"/>
        <v>0</v>
      </c>
      <c r="M327" s="68">
        <f t="shared" ca="1" si="74"/>
        <v>-5.3880857394745173E-4</v>
      </c>
      <c r="N327" s="68">
        <f t="shared" ca="1" si="75"/>
        <v>0</v>
      </c>
      <c r="O327" s="96">
        <f t="shared" ca="1" si="76"/>
        <v>0</v>
      </c>
      <c r="P327" s="68">
        <f t="shared" ca="1" si="77"/>
        <v>0</v>
      </c>
      <c r="Q327" s="68">
        <f t="shared" ca="1" si="78"/>
        <v>0</v>
      </c>
      <c r="R327" s="31">
        <f t="shared" ca="1" si="79"/>
        <v>5.3880857394745173E-4</v>
      </c>
    </row>
    <row r="328" spans="1:18" x14ac:dyDescent="0.2">
      <c r="A328" s="76"/>
      <c r="B328" s="76"/>
      <c r="C328" s="76"/>
      <c r="D328" s="77">
        <f t="shared" si="65"/>
        <v>0</v>
      </c>
      <c r="E328" s="77">
        <f t="shared" si="66"/>
        <v>0</v>
      </c>
      <c r="F328" s="68">
        <f t="shared" si="67"/>
        <v>0</v>
      </c>
      <c r="G328" s="68">
        <f t="shared" si="68"/>
        <v>0</v>
      </c>
      <c r="H328" s="68">
        <f t="shared" si="69"/>
        <v>0</v>
      </c>
      <c r="I328" s="68">
        <f t="shared" si="70"/>
        <v>0</v>
      </c>
      <c r="J328" s="68">
        <f t="shared" si="71"/>
        <v>0</v>
      </c>
      <c r="K328" s="68">
        <f t="shared" si="72"/>
        <v>0</v>
      </c>
      <c r="L328" s="68">
        <f t="shared" si="73"/>
        <v>0</v>
      </c>
      <c r="M328" s="68">
        <f t="shared" ca="1" si="74"/>
        <v>-5.3880857394745173E-4</v>
      </c>
      <c r="N328" s="68">
        <f t="shared" ca="1" si="75"/>
        <v>0</v>
      </c>
      <c r="O328" s="96">
        <f t="shared" ca="1" si="76"/>
        <v>0</v>
      </c>
      <c r="P328" s="68">
        <f t="shared" ca="1" si="77"/>
        <v>0</v>
      </c>
      <c r="Q328" s="68">
        <f t="shared" ca="1" si="78"/>
        <v>0</v>
      </c>
      <c r="R328" s="31">
        <f t="shared" ca="1" si="79"/>
        <v>5.3880857394745173E-4</v>
      </c>
    </row>
    <row r="329" spans="1:18" x14ac:dyDescent="0.2">
      <c r="A329" s="76"/>
      <c r="B329" s="76"/>
      <c r="C329" s="76"/>
      <c r="D329" s="77">
        <f t="shared" si="65"/>
        <v>0</v>
      </c>
      <c r="E329" s="77">
        <f t="shared" si="66"/>
        <v>0</v>
      </c>
      <c r="F329" s="68">
        <f t="shared" si="67"/>
        <v>0</v>
      </c>
      <c r="G329" s="68">
        <f t="shared" si="68"/>
        <v>0</v>
      </c>
      <c r="H329" s="68">
        <f t="shared" si="69"/>
        <v>0</v>
      </c>
      <c r="I329" s="68">
        <f t="shared" si="70"/>
        <v>0</v>
      </c>
      <c r="J329" s="68">
        <f t="shared" si="71"/>
        <v>0</v>
      </c>
      <c r="K329" s="68">
        <f t="shared" si="72"/>
        <v>0</v>
      </c>
      <c r="L329" s="68">
        <f t="shared" si="73"/>
        <v>0</v>
      </c>
      <c r="M329" s="68">
        <f t="shared" ca="1" si="74"/>
        <v>-5.3880857394745173E-4</v>
      </c>
      <c r="N329" s="68">
        <f t="shared" ca="1" si="75"/>
        <v>0</v>
      </c>
      <c r="O329" s="96">
        <f t="shared" ca="1" si="76"/>
        <v>0</v>
      </c>
      <c r="P329" s="68">
        <f t="shared" ca="1" si="77"/>
        <v>0</v>
      </c>
      <c r="Q329" s="68">
        <f t="shared" ca="1" si="78"/>
        <v>0</v>
      </c>
      <c r="R329" s="31">
        <f t="shared" ca="1" si="79"/>
        <v>5.3880857394745173E-4</v>
      </c>
    </row>
    <row r="330" spans="1:18" x14ac:dyDescent="0.2">
      <c r="A330" s="76"/>
      <c r="B330" s="76"/>
      <c r="C330" s="76"/>
      <c r="D330" s="77">
        <f t="shared" si="65"/>
        <v>0</v>
      </c>
      <c r="E330" s="77">
        <f t="shared" si="66"/>
        <v>0</v>
      </c>
      <c r="F330" s="68">
        <f t="shared" si="67"/>
        <v>0</v>
      </c>
      <c r="G330" s="68">
        <f t="shared" si="68"/>
        <v>0</v>
      </c>
      <c r="H330" s="68">
        <f t="shared" si="69"/>
        <v>0</v>
      </c>
      <c r="I330" s="68">
        <f t="shared" si="70"/>
        <v>0</v>
      </c>
      <c r="J330" s="68">
        <f t="shared" si="71"/>
        <v>0</v>
      </c>
      <c r="K330" s="68">
        <f t="shared" si="72"/>
        <v>0</v>
      </c>
      <c r="L330" s="68">
        <f t="shared" si="73"/>
        <v>0</v>
      </c>
      <c r="M330" s="68">
        <f t="shared" ca="1" si="74"/>
        <v>-5.3880857394745173E-4</v>
      </c>
      <c r="N330" s="68">
        <f t="shared" ca="1" si="75"/>
        <v>0</v>
      </c>
      <c r="O330" s="96">
        <f t="shared" ca="1" si="76"/>
        <v>0</v>
      </c>
      <c r="P330" s="68">
        <f t="shared" ca="1" si="77"/>
        <v>0</v>
      </c>
      <c r="Q330" s="68">
        <f t="shared" ca="1" si="78"/>
        <v>0</v>
      </c>
      <c r="R330" s="31">
        <f t="shared" ca="1" si="79"/>
        <v>5.3880857394745173E-4</v>
      </c>
    </row>
    <row r="331" spans="1:18" x14ac:dyDescent="0.2">
      <c r="A331" s="76"/>
      <c r="B331" s="76"/>
      <c r="C331" s="76"/>
      <c r="D331" s="77">
        <f t="shared" si="65"/>
        <v>0</v>
      </c>
      <c r="E331" s="77">
        <f t="shared" si="66"/>
        <v>0</v>
      </c>
      <c r="F331" s="68">
        <f t="shared" si="67"/>
        <v>0</v>
      </c>
      <c r="G331" s="68">
        <f t="shared" si="68"/>
        <v>0</v>
      </c>
      <c r="H331" s="68">
        <f t="shared" si="69"/>
        <v>0</v>
      </c>
      <c r="I331" s="68">
        <f t="shared" si="70"/>
        <v>0</v>
      </c>
      <c r="J331" s="68">
        <f t="shared" si="71"/>
        <v>0</v>
      </c>
      <c r="K331" s="68">
        <f t="shared" si="72"/>
        <v>0</v>
      </c>
      <c r="L331" s="68">
        <f t="shared" si="73"/>
        <v>0</v>
      </c>
      <c r="M331" s="68">
        <f t="shared" ca="1" si="74"/>
        <v>-5.3880857394745173E-4</v>
      </c>
      <c r="N331" s="68">
        <f t="shared" ca="1" si="75"/>
        <v>0</v>
      </c>
      <c r="O331" s="96">
        <f t="shared" ca="1" si="76"/>
        <v>0</v>
      </c>
      <c r="P331" s="68">
        <f t="shared" ca="1" si="77"/>
        <v>0</v>
      </c>
      <c r="Q331" s="68">
        <f t="shared" ca="1" si="78"/>
        <v>0</v>
      </c>
      <c r="R331" s="31">
        <f t="shared" ca="1" si="79"/>
        <v>5.3880857394745173E-4</v>
      </c>
    </row>
    <row r="332" spans="1:18" x14ac:dyDescent="0.2">
      <c r="A332" s="76"/>
      <c r="B332" s="76"/>
      <c r="C332" s="76"/>
      <c r="D332" s="77">
        <f t="shared" si="65"/>
        <v>0</v>
      </c>
      <c r="E332" s="77">
        <f t="shared" si="66"/>
        <v>0</v>
      </c>
      <c r="F332" s="68">
        <f t="shared" si="67"/>
        <v>0</v>
      </c>
      <c r="G332" s="68">
        <f t="shared" si="68"/>
        <v>0</v>
      </c>
      <c r="H332" s="68">
        <f t="shared" si="69"/>
        <v>0</v>
      </c>
      <c r="I332" s="68">
        <f t="shared" si="70"/>
        <v>0</v>
      </c>
      <c r="J332" s="68">
        <f t="shared" si="71"/>
        <v>0</v>
      </c>
      <c r="K332" s="68">
        <f t="shared" si="72"/>
        <v>0</v>
      </c>
      <c r="L332" s="68">
        <f t="shared" si="73"/>
        <v>0</v>
      </c>
      <c r="M332" s="68">
        <f t="shared" ca="1" si="74"/>
        <v>-5.3880857394745173E-4</v>
      </c>
      <c r="N332" s="68">
        <f t="shared" ca="1" si="75"/>
        <v>0</v>
      </c>
      <c r="O332" s="96">
        <f t="shared" ca="1" si="76"/>
        <v>0</v>
      </c>
      <c r="P332" s="68">
        <f t="shared" ca="1" si="77"/>
        <v>0</v>
      </c>
      <c r="Q332" s="68">
        <f t="shared" ca="1" si="78"/>
        <v>0</v>
      </c>
      <c r="R332" s="31">
        <f t="shared" ca="1" si="79"/>
        <v>5.3880857394745173E-4</v>
      </c>
    </row>
    <row r="333" spans="1:18" x14ac:dyDescent="0.2">
      <c r="A333" s="76"/>
      <c r="B333" s="76"/>
      <c r="C333" s="76"/>
      <c r="D333" s="77">
        <f t="shared" si="65"/>
        <v>0</v>
      </c>
      <c r="E333" s="77">
        <f t="shared" si="66"/>
        <v>0</v>
      </c>
      <c r="F333" s="68">
        <f t="shared" si="67"/>
        <v>0</v>
      </c>
      <c r="G333" s="68">
        <f t="shared" si="68"/>
        <v>0</v>
      </c>
      <c r="H333" s="68">
        <f t="shared" si="69"/>
        <v>0</v>
      </c>
      <c r="I333" s="68">
        <f t="shared" si="70"/>
        <v>0</v>
      </c>
      <c r="J333" s="68">
        <f t="shared" si="71"/>
        <v>0</v>
      </c>
      <c r="K333" s="68">
        <f t="shared" si="72"/>
        <v>0</v>
      </c>
      <c r="L333" s="68">
        <f t="shared" si="73"/>
        <v>0</v>
      </c>
      <c r="M333" s="68">
        <f t="shared" ca="1" si="74"/>
        <v>-5.3880857394745173E-4</v>
      </c>
      <c r="N333" s="68">
        <f t="shared" ca="1" si="75"/>
        <v>0</v>
      </c>
      <c r="O333" s="96">
        <f t="shared" ca="1" si="76"/>
        <v>0</v>
      </c>
      <c r="P333" s="68">
        <f t="shared" ca="1" si="77"/>
        <v>0</v>
      </c>
      <c r="Q333" s="68">
        <f t="shared" ca="1" si="78"/>
        <v>0</v>
      </c>
      <c r="R333" s="31">
        <f t="shared" ca="1" si="79"/>
        <v>5.3880857394745173E-4</v>
      </c>
    </row>
    <row r="334" spans="1:18" x14ac:dyDescent="0.2">
      <c r="A334" s="76"/>
      <c r="B334" s="76"/>
      <c r="C334" s="76"/>
      <c r="D334" s="77">
        <f t="shared" si="65"/>
        <v>0</v>
      </c>
      <c r="E334" s="77">
        <f t="shared" si="66"/>
        <v>0</v>
      </c>
      <c r="F334" s="68">
        <f t="shared" si="67"/>
        <v>0</v>
      </c>
      <c r="G334" s="68">
        <f t="shared" si="68"/>
        <v>0</v>
      </c>
      <c r="H334" s="68">
        <f t="shared" si="69"/>
        <v>0</v>
      </c>
      <c r="I334" s="68">
        <f t="shared" si="70"/>
        <v>0</v>
      </c>
      <c r="J334" s="68">
        <f t="shared" si="71"/>
        <v>0</v>
      </c>
      <c r="K334" s="68">
        <f t="shared" si="72"/>
        <v>0</v>
      </c>
      <c r="L334" s="68">
        <f t="shared" si="73"/>
        <v>0</v>
      </c>
      <c r="M334" s="68">
        <f t="shared" ca="1" si="74"/>
        <v>-5.3880857394745173E-4</v>
      </c>
      <c r="N334" s="68">
        <f t="shared" ca="1" si="75"/>
        <v>0</v>
      </c>
      <c r="O334" s="96">
        <f t="shared" ca="1" si="76"/>
        <v>0</v>
      </c>
      <c r="P334" s="68">
        <f t="shared" ca="1" si="77"/>
        <v>0</v>
      </c>
      <c r="Q334" s="68">
        <f t="shared" ca="1" si="78"/>
        <v>0</v>
      </c>
      <c r="R334" s="31">
        <f t="shared" ca="1" si="79"/>
        <v>5.3880857394745173E-4</v>
      </c>
    </row>
    <row r="335" spans="1:18" x14ac:dyDescent="0.2">
      <c r="A335" s="76"/>
      <c r="B335" s="76"/>
      <c r="C335" s="76"/>
      <c r="D335" s="77">
        <f t="shared" si="65"/>
        <v>0</v>
      </c>
      <c r="E335" s="77">
        <f t="shared" si="66"/>
        <v>0</v>
      </c>
      <c r="F335" s="68">
        <f t="shared" si="67"/>
        <v>0</v>
      </c>
      <c r="G335" s="68">
        <f t="shared" si="68"/>
        <v>0</v>
      </c>
      <c r="H335" s="68">
        <f t="shared" si="69"/>
        <v>0</v>
      </c>
      <c r="I335" s="68">
        <f t="shared" si="70"/>
        <v>0</v>
      </c>
      <c r="J335" s="68">
        <f t="shared" si="71"/>
        <v>0</v>
      </c>
      <c r="K335" s="68">
        <f t="shared" si="72"/>
        <v>0</v>
      </c>
      <c r="L335" s="68">
        <f t="shared" si="73"/>
        <v>0</v>
      </c>
      <c r="M335" s="68">
        <f t="shared" ca="1" si="74"/>
        <v>-5.3880857394745173E-4</v>
      </c>
      <c r="N335" s="68">
        <f t="shared" ca="1" si="75"/>
        <v>0</v>
      </c>
      <c r="O335" s="96">
        <f t="shared" ca="1" si="76"/>
        <v>0</v>
      </c>
      <c r="P335" s="68">
        <f t="shared" ca="1" si="77"/>
        <v>0</v>
      </c>
      <c r="Q335" s="68">
        <f t="shared" ca="1" si="78"/>
        <v>0</v>
      </c>
      <c r="R335" s="31">
        <f t="shared" ca="1" si="79"/>
        <v>5.3880857394745173E-4</v>
      </c>
    </row>
    <row r="336" spans="1:18" x14ac:dyDescent="0.2">
      <c r="A336" s="76"/>
      <c r="B336" s="76"/>
      <c r="C336" s="76"/>
      <c r="D336" s="77">
        <f t="shared" si="65"/>
        <v>0</v>
      </c>
      <c r="E336" s="77">
        <f t="shared" si="66"/>
        <v>0</v>
      </c>
      <c r="F336" s="68">
        <f t="shared" si="67"/>
        <v>0</v>
      </c>
      <c r="G336" s="68">
        <f t="shared" si="68"/>
        <v>0</v>
      </c>
      <c r="H336" s="68">
        <f t="shared" si="69"/>
        <v>0</v>
      </c>
      <c r="I336" s="68">
        <f t="shared" si="70"/>
        <v>0</v>
      </c>
      <c r="J336" s="68">
        <f t="shared" si="71"/>
        <v>0</v>
      </c>
      <c r="K336" s="68">
        <f t="shared" si="72"/>
        <v>0</v>
      </c>
      <c r="L336" s="68">
        <f t="shared" si="73"/>
        <v>0</v>
      </c>
      <c r="M336" s="68">
        <f t="shared" ca="1" si="74"/>
        <v>-5.3880857394745173E-4</v>
      </c>
      <c r="N336" s="68">
        <f t="shared" ca="1" si="75"/>
        <v>0</v>
      </c>
      <c r="O336" s="96">
        <f t="shared" ca="1" si="76"/>
        <v>0</v>
      </c>
      <c r="P336" s="68">
        <f t="shared" ca="1" si="77"/>
        <v>0</v>
      </c>
      <c r="Q336" s="68">
        <f t="shared" ca="1" si="78"/>
        <v>0</v>
      </c>
      <c r="R336" s="31">
        <f t="shared" ca="1" si="79"/>
        <v>5.3880857394745173E-4</v>
      </c>
    </row>
    <row r="337" spans="1:18" x14ac:dyDescent="0.2">
      <c r="A337" s="76"/>
      <c r="B337" s="76"/>
      <c r="C337" s="76"/>
      <c r="D337" s="77">
        <f t="shared" si="65"/>
        <v>0</v>
      </c>
      <c r="E337" s="77">
        <f t="shared" si="66"/>
        <v>0</v>
      </c>
      <c r="F337" s="68">
        <f t="shared" si="67"/>
        <v>0</v>
      </c>
      <c r="G337" s="68">
        <f t="shared" si="68"/>
        <v>0</v>
      </c>
      <c r="H337" s="68">
        <f t="shared" si="69"/>
        <v>0</v>
      </c>
      <c r="I337" s="68">
        <f t="shared" si="70"/>
        <v>0</v>
      </c>
      <c r="J337" s="68">
        <f t="shared" si="71"/>
        <v>0</v>
      </c>
      <c r="K337" s="68">
        <f t="shared" si="72"/>
        <v>0</v>
      </c>
      <c r="L337" s="68">
        <f t="shared" si="73"/>
        <v>0</v>
      </c>
      <c r="M337" s="68">
        <f t="shared" ca="1" si="74"/>
        <v>-5.3880857394745173E-4</v>
      </c>
      <c r="N337" s="68">
        <f t="shared" ca="1" si="75"/>
        <v>0</v>
      </c>
      <c r="O337" s="96">
        <f t="shared" ca="1" si="76"/>
        <v>0</v>
      </c>
      <c r="P337" s="68">
        <f t="shared" ca="1" si="77"/>
        <v>0</v>
      </c>
      <c r="Q337" s="68">
        <f t="shared" ca="1" si="78"/>
        <v>0</v>
      </c>
      <c r="R337" s="31">
        <f t="shared" ca="1" si="79"/>
        <v>5.3880857394745173E-4</v>
      </c>
    </row>
    <row r="338" spans="1:18" x14ac:dyDescent="0.2">
      <c r="A338" s="76"/>
      <c r="B338" s="76"/>
      <c r="C338" s="76"/>
      <c r="D338" s="77">
        <f t="shared" si="65"/>
        <v>0</v>
      </c>
      <c r="E338" s="77">
        <f t="shared" si="66"/>
        <v>0</v>
      </c>
      <c r="F338" s="68">
        <f t="shared" si="67"/>
        <v>0</v>
      </c>
      <c r="G338" s="68">
        <f t="shared" si="68"/>
        <v>0</v>
      </c>
      <c r="H338" s="68">
        <f t="shared" si="69"/>
        <v>0</v>
      </c>
      <c r="I338" s="68">
        <f t="shared" si="70"/>
        <v>0</v>
      </c>
      <c r="J338" s="68">
        <f t="shared" si="71"/>
        <v>0</v>
      </c>
      <c r="K338" s="68">
        <f t="shared" si="72"/>
        <v>0</v>
      </c>
      <c r="L338" s="68">
        <f t="shared" si="73"/>
        <v>0</v>
      </c>
      <c r="M338" s="68">
        <f t="shared" ca="1" si="74"/>
        <v>-5.3880857394745173E-4</v>
      </c>
      <c r="N338" s="68">
        <f t="shared" ca="1" si="75"/>
        <v>0</v>
      </c>
      <c r="O338" s="96">
        <f t="shared" ca="1" si="76"/>
        <v>0</v>
      </c>
      <c r="P338" s="68">
        <f t="shared" ca="1" si="77"/>
        <v>0</v>
      </c>
      <c r="Q338" s="68">
        <f t="shared" ca="1" si="78"/>
        <v>0</v>
      </c>
      <c r="R338" s="31">
        <f t="shared" ca="1" si="79"/>
        <v>5.3880857394745173E-4</v>
      </c>
    </row>
    <row r="339" spans="1:18" x14ac:dyDescent="0.2">
      <c r="A339" s="76"/>
      <c r="B339" s="76"/>
      <c r="C339" s="76"/>
      <c r="D339" s="77">
        <f t="shared" si="65"/>
        <v>0</v>
      </c>
      <c r="E339" s="77">
        <f t="shared" si="66"/>
        <v>0</v>
      </c>
      <c r="F339" s="68">
        <f t="shared" si="67"/>
        <v>0</v>
      </c>
      <c r="G339" s="68">
        <f t="shared" si="68"/>
        <v>0</v>
      </c>
      <c r="H339" s="68">
        <f t="shared" si="69"/>
        <v>0</v>
      </c>
      <c r="I339" s="68">
        <f t="shared" si="70"/>
        <v>0</v>
      </c>
      <c r="J339" s="68">
        <f t="shared" si="71"/>
        <v>0</v>
      </c>
      <c r="K339" s="68">
        <f t="shared" si="72"/>
        <v>0</v>
      </c>
      <c r="L339" s="68">
        <f t="shared" si="73"/>
        <v>0</v>
      </c>
      <c r="M339" s="68">
        <f t="shared" ca="1" si="74"/>
        <v>-5.3880857394745173E-4</v>
      </c>
      <c r="N339" s="68">
        <f t="shared" ca="1" si="75"/>
        <v>0</v>
      </c>
      <c r="O339" s="96">
        <f t="shared" ca="1" si="76"/>
        <v>0</v>
      </c>
      <c r="P339" s="68">
        <f t="shared" ca="1" si="77"/>
        <v>0</v>
      </c>
      <c r="Q339" s="68">
        <f t="shared" ca="1" si="78"/>
        <v>0</v>
      </c>
      <c r="R339" s="31">
        <f t="shared" ca="1" si="79"/>
        <v>5.3880857394745173E-4</v>
      </c>
    </row>
  </sheetData>
  <phoneticPr fontId="1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Active 1</vt:lpstr>
      <vt:lpstr>Graphs 1</vt:lpstr>
      <vt:lpstr>Active 2</vt:lpstr>
      <vt:lpstr>Graphs 2</vt:lpstr>
      <vt:lpstr>Q_fit</vt:lpstr>
      <vt:lpstr>A (2)</vt:lpstr>
      <vt:lpstr>Q_fit (2)</vt:lpstr>
      <vt:lpstr>A (3)</vt:lpstr>
      <vt:lpstr>Q_fit (3)</vt:lpstr>
      <vt:lpstr>A (4)</vt:lpstr>
      <vt:lpstr>BAV</vt:lpstr>
      <vt:lpstr>O-C Gateway</vt:lpstr>
      <vt:lpstr>A (old)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2002-07-27T08:42:50Z</dcterms:created>
  <dcterms:modified xsi:type="dcterms:W3CDTF">2024-01-30T05:32:59Z</dcterms:modified>
</cp:coreProperties>
</file>