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5 updates active file\"/>
    </mc:Choice>
  </mc:AlternateContent>
  <xr:revisionPtr revIDLastSave="0" documentId="13_ncr:1_{C20986ED-0512-4E80-869C-754922241970}" xr6:coauthVersionLast="47" xr6:coauthVersionMax="47" xr10:uidLastSave="{00000000-0000-0000-0000-000000000000}"/>
  <bookViews>
    <workbookView xWindow="15570" yWindow="1245" windowWidth="13230" windowHeight="1377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/>
  <c r="G22" i="1" s="1"/>
  <c r="K22" i="1" s="1"/>
  <c r="Q22" i="1"/>
  <c r="E23" i="1"/>
  <c r="F23" i="1"/>
  <c r="G23" i="1"/>
  <c r="K23" i="1"/>
  <c r="Q23" i="1"/>
  <c r="E24" i="1"/>
  <c r="F24" i="1"/>
  <c r="G24" i="1" s="1"/>
  <c r="K24" i="1" s="1"/>
  <c r="Q24" i="1"/>
  <c r="D9" i="1"/>
  <c r="C9" i="1"/>
  <c r="F14" i="1"/>
  <c r="F15" i="1" s="1"/>
  <c r="E21" i="1" l="1"/>
  <c r="F21" i="1" s="1"/>
  <c r="G21" i="1" s="1"/>
  <c r="C17" i="1"/>
  <c r="Q21" i="1"/>
  <c r="C11" i="1"/>
  <c r="C12" i="1"/>
  <c r="O23" i="1" l="1"/>
  <c r="O22" i="1"/>
  <c r="O24" i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<sst xmlns="http://schemas.openxmlformats.org/spreadsheetml/2006/main" count="61" uniqueCount="53">
  <si>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</si>
  <si>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</si>
  <si>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</si>
  <si>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</si>
  <si>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</si>
  <si>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</si>
  <si>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</si>
  <si>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</si>
  <si>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</si>
  <si>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</si>
  <si>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</si>
  <si>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</si>
  <si>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</si>
  <si>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</si>
  <si>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</si>
  <si>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</si>
  <si>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</si>
  <si>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</si>
  <si>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</si>
  <si>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</si>
  <si>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</si>
  <si>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</si>
  <si>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</si>
  <si>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</si>
  <si>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</si>
  <si>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</si>
  <si>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</si>
  <si>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</si>
  <si>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</si>
  <si>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</si>
  <si>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</si>
  <si>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</si>
  <si>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</si>
  <si>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</si>
  <si>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</si>
  <si>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</si>
  <si>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</si>
  <si>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</si>
  <si>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</si>
  <si>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</si>
  <si>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</si>
  <si>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</si>
  <si>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</si>
  <si>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</si>
  <si>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</si>
  <si>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 xml:space="preserve">Mag </t>
  </si>
  <si>
    <t>CzeV1401 Cyg</t>
  </si>
  <si>
    <t>EW</t>
  </si>
  <si>
    <t>VSX</t>
  </si>
  <si>
    <t>15.41-15.82</t>
  </si>
  <si>
    <t>BAV102 Feb 2025</t>
  </si>
  <si>
    <t>I</t>
  </si>
  <si>
    <t>VSX : Detail for CzeV1401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</si>
</sst>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  <font>
      <u/>
      <sz val="10"/>
      <color theme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0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</xf>
  </cellStyleXfs>
  <cellXfs count="50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166" fontId="18" fillId="0" borderId="0" xfId="0" applyNumberFormat="1" applyFont="1" applyAlignment="1" applyProtection="1">
      <alignment horizontal="left" vertical="center" wrapText="1"/>
      <protection locked="0"/>
    </xf>
    <xf numFmtId="0" fontId="19" fillId="0" borderId="0" xfId="9" applyAlignment="1"/>
  </cellXfs>
  <cellStyles count="10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9" builtinId="8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CzeV1401 Cyg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4926074888"/>
          <c:y val="3.5927986065961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5.5999999999999999E-3</c:v>
                  </c:pt>
                  <c:pt idx="2">
                    <c:v>4.8999999999999998E-3</c:v>
                  </c:pt>
                  <c:pt idx="3">
                    <c:v>5.5999999999999999E-3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5.5999999999999999E-3</c:v>
                  </c:pt>
                  <c:pt idx="2">
                    <c:v>4.8999999999999998E-3</c:v>
                  </c:pt>
                  <c:pt idx="3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-2145</c:v>
                </c:pt>
                <c:pt idx="2">
                  <c:v>4942</c:v>
                </c:pt>
                <c:pt idx="3">
                  <c:v>4986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  <c:pt idx="2">
                    <c:v>4.8999999999999998E-3</c:v>
                  </c:pt>
                  <c:pt idx="3">
                    <c:v>5.5999999999999999E-3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  <c:pt idx="2">
                    <c:v>4.8999999999999998E-3</c:v>
                  </c:pt>
                  <c:pt idx="3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-2145</c:v>
                </c:pt>
                <c:pt idx="2">
                  <c:v>4942</c:v>
                </c:pt>
                <c:pt idx="3">
                  <c:v>4986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  <c:pt idx="2">
                    <c:v>4.8999999999999998E-3</c:v>
                  </c:pt>
                  <c:pt idx="3">
                    <c:v>5.5999999999999999E-3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  <c:pt idx="2">
                    <c:v>4.8999999999999998E-3</c:v>
                  </c:pt>
                  <c:pt idx="3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-2145</c:v>
                </c:pt>
                <c:pt idx="2">
                  <c:v>4942</c:v>
                </c:pt>
                <c:pt idx="3">
                  <c:v>4986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  <c:pt idx="2">
                    <c:v>4.8999999999999998E-3</c:v>
                  </c:pt>
                  <c:pt idx="3">
                    <c:v>5.5999999999999999E-3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  <c:pt idx="2">
                    <c:v>4.8999999999999998E-3</c:v>
                  </c:pt>
                  <c:pt idx="3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-2145</c:v>
                </c:pt>
                <c:pt idx="2">
                  <c:v>4942</c:v>
                </c:pt>
                <c:pt idx="3">
                  <c:v>4986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4.2000000030384399E-3</c:v>
                </c:pt>
                <c:pt idx="2">
                  <c:v>2.7959999999438878E-2</c:v>
                </c:pt>
                <c:pt idx="3">
                  <c:v>3.3680000007734634E-2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  <c:pt idx="2">
                    <c:v>4.8999999999999998E-3</c:v>
                  </c:pt>
                  <c:pt idx="3">
                    <c:v>5.5999999999999999E-3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  <c:pt idx="2">
                    <c:v>4.8999999999999998E-3</c:v>
                  </c:pt>
                  <c:pt idx="3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-2145</c:v>
                </c:pt>
                <c:pt idx="2">
                  <c:v>4942</c:v>
                </c:pt>
                <c:pt idx="3">
                  <c:v>4986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  <c:pt idx="2">
                    <c:v>4.8999999999999998E-3</c:v>
                  </c:pt>
                  <c:pt idx="3">
                    <c:v>5.5999999999999999E-3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  <c:pt idx="2">
                    <c:v>4.8999999999999998E-3</c:v>
                  </c:pt>
                  <c:pt idx="3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-2145</c:v>
                </c:pt>
                <c:pt idx="2">
                  <c:v>4942</c:v>
                </c:pt>
                <c:pt idx="3">
                  <c:v>4986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  <c:pt idx="2">
                    <c:v>4.8999999999999998E-3</c:v>
                  </c:pt>
                  <c:pt idx="3">
                    <c:v>5.5999999999999999E-3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  <c:pt idx="2">
                    <c:v>4.8999999999999998E-3</c:v>
                  </c:pt>
                  <c:pt idx="3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-2145</c:v>
                </c:pt>
                <c:pt idx="2">
                  <c:v>4942</c:v>
                </c:pt>
                <c:pt idx="3">
                  <c:v>4986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-2145</c:v>
                </c:pt>
                <c:pt idx="2">
                  <c:v>4942</c:v>
                </c:pt>
                <c:pt idx="3">
                  <c:v>4986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7.9725282694438591E-3</c:v>
                </c:pt>
                <c:pt idx="1">
                  <c:v>-1.3840832518302419E-3</c:v>
                </c:pt>
                <c:pt idx="2">
                  <c:v>2.9529812249927123E-2</c:v>
                </c:pt>
                <c:pt idx="3">
                  <c:v>2.9721742742671208E-2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-2145</c:v>
                      </c:pt>
                      <c:pt idx="2">
                        <c:v>4942</c:v>
                      </c:pt>
                      <c:pt idx="3">
                        <c:v>4986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CzeV1401 Cyg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23498046996102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5.5999999999999999E-3</c:v>
                  </c:pt>
                  <c:pt idx="2">
                    <c:v>4.8999999999999998E-3</c:v>
                  </c:pt>
                  <c:pt idx="3">
                    <c:v>5.5999999999999999E-3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5.5999999999999999E-3</c:v>
                  </c:pt>
                  <c:pt idx="2">
                    <c:v>4.8999999999999998E-3</c:v>
                  </c:pt>
                  <c:pt idx="3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-2145</c:v>
                </c:pt>
                <c:pt idx="2">
                  <c:v>4942</c:v>
                </c:pt>
                <c:pt idx="3">
                  <c:v>4986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  <c:pt idx="2">
                    <c:v>4.8999999999999998E-3</c:v>
                  </c:pt>
                  <c:pt idx="3">
                    <c:v>5.5999999999999999E-3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  <c:pt idx="2">
                    <c:v>4.8999999999999998E-3</c:v>
                  </c:pt>
                  <c:pt idx="3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-2145</c:v>
                </c:pt>
                <c:pt idx="2">
                  <c:v>4942</c:v>
                </c:pt>
                <c:pt idx="3">
                  <c:v>4986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  <c:pt idx="2">
                    <c:v>4.8999999999999998E-3</c:v>
                  </c:pt>
                  <c:pt idx="3">
                    <c:v>5.5999999999999999E-3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  <c:pt idx="2">
                    <c:v>4.8999999999999998E-3</c:v>
                  </c:pt>
                  <c:pt idx="3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-2145</c:v>
                </c:pt>
                <c:pt idx="2">
                  <c:v>4942</c:v>
                </c:pt>
                <c:pt idx="3">
                  <c:v>4986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  <c:pt idx="2">
                    <c:v>4.8999999999999998E-3</c:v>
                  </c:pt>
                  <c:pt idx="3">
                    <c:v>5.5999999999999999E-3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  <c:pt idx="2">
                    <c:v>4.8999999999999998E-3</c:v>
                  </c:pt>
                  <c:pt idx="3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-2145</c:v>
                </c:pt>
                <c:pt idx="2">
                  <c:v>4942</c:v>
                </c:pt>
                <c:pt idx="3">
                  <c:v>4986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4.2000000030384399E-3</c:v>
                </c:pt>
                <c:pt idx="2">
                  <c:v>2.7959999999438878E-2</c:v>
                </c:pt>
                <c:pt idx="3">
                  <c:v>3.3680000007734634E-2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  <c:pt idx="2">
                    <c:v>4.8999999999999998E-3</c:v>
                  </c:pt>
                  <c:pt idx="3">
                    <c:v>5.5999999999999999E-3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  <c:pt idx="2">
                    <c:v>4.8999999999999998E-3</c:v>
                  </c:pt>
                  <c:pt idx="3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-2145</c:v>
                </c:pt>
                <c:pt idx="2">
                  <c:v>4942</c:v>
                </c:pt>
                <c:pt idx="3">
                  <c:v>4986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  <c:pt idx="2">
                    <c:v>4.8999999999999998E-3</c:v>
                  </c:pt>
                  <c:pt idx="3">
                    <c:v>5.5999999999999999E-3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  <c:pt idx="2">
                    <c:v>4.8999999999999998E-3</c:v>
                  </c:pt>
                  <c:pt idx="3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-2145</c:v>
                </c:pt>
                <c:pt idx="2">
                  <c:v>4942</c:v>
                </c:pt>
                <c:pt idx="3">
                  <c:v>4986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  <c:pt idx="2">
                    <c:v>4.8999999999999998E-3</c:v>
                  </c:pt>
                  <c:pt idx="3">
                    <c:v>5.5999999999999999E-3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  <c:pt idx="2">
                    <c:v>4.8999999999999998E-3</c:v>
                  </c:pt>
                  <c:pt idx="3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-2145</c:v>
                </c:pt>
                <c:pt idx="2">
                  <c:v>4942</c:v>
                </c:pt>
                <c:pt idx="3">
                  <c:v>4986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-2145</c:v>
                </c:pt>
                <c:pt idx="2">
                  <c:v>4942</c:v>
                </c:pt>
                <c:pt idx="3">
                  <c:v>4986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7.9725282694438591E-3</c:v>
                </c:pt>
                <c:pt idx="1">
                  <c:v>-1.3840832518302419E-3</c:v>
                </c:pt>
                <c:pt idx="2">
                  <c:v>2.9529812249927123E-2</c:v>
                </c:pt>
                <c:pt idx="3">
                  <c:v>2.9721742742671208E-2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-2145</c:v>
                </c:pt>
                <c:pt idx="2">
                  <c:v>4942</c:v>
                </c:pt>
                <c:pt idx="3">
                  <c:v>4986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vsx.aavso.org/index.php?view=detail.top&amp;oid=15442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9" sqref="F9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11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46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47</v>
      </c>
      <c r="C2" s="10"/>
      <c r="D2" s="49" t="s">
        <v>52</v>
      </c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58353.402999999998</v>
      </c>
      <c r="D7" s="13" t="s">
        <v>48</v>
      </c>
    </row>
    <row r="8" spans="1:15" ht="12.95" customHeight="1" x14ac:dyDescent="0.2">
      <c r="A8" s="20" t="s">
        <v>3</v>
      </c>
      <c r="C8" s="28">
        <v>0.36221999999999999</v>
      </c>
      <c r="D8" s="22" t="s">
        <v>48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7.9725282694438591E-3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4.3620566532746389E-6</v>
      </c>
      <c r="D12" s="21"/>
      <c r="E12" s="35" t="s">
        <v>45</v>
      </c>
      <c r="F12" s="36" t="s">
        <v>49</v>
      </c>
    </row>
    <row r="13" spans="1:15" ht="12.95" customHeight="1" x14ac:dyDescent="0.2">
      <c r="A13" s="20" t="s">
        <v>18</v>
      </c>
      <c r="C13" s="21" t="s">
        <v>13</v>
      </c>
      <c r="E13" s="37" t="s">
        <v>32</v>
      </c>
      <c r="F13" s="38">
        <v>1</v>
      </c>
    </row>
    <row r="14" spans="1:15" ht="12.95" customHeight="1" x14ac:dyDescent="0.2">
      <c r="E14" s="37" t="s">
        <v>30</v>
      </c>
      <c r="F14" s="39">
        <f ca="1">NOW()+15018.5+$C$5/24</f>
        <v>60840.755605671293</v>
      </c>
    </row>
    <row r="15" spans="1:15" ht="12.95" customHeight="1" x14ac:dyDescent="0.2">
      <c r="A15" s="17" t="s">
        <v>17</v>
      </c>
      <c r="C15" s="18">
        <f ca="1">(C7+C11)+(C8+C12)*INT(MAX(F21:F3533))</f>
        <v>60159.461641742739</v>
      </c>
      <c r="E15" s="37" t="s">
        <v>33</v>
      </c>
      <c r="F15" s="39">
        <f ca="1">ROUND(2*(F14-$C$7)/$C$8,0)/2+F13</f>
        <v>6868</v>
      </c>
    </row>
    <row r="16" spans="1:15" ht="12.95" customHeight="1" x14ac:dyDescent="0.2">
      <c r="A16" s="17" t="s">
        <v>4</v>
      </c>
      <c r="C16" s="18">
        <f ca="1">+C8+C12</f>
        <v>0.36222436205665326</v>
      </c>
      <c r="E16" s="37" t="s">
        <v>34</v>
      </c>
      <c r="F16" s="39">
        <f ca="1">ROUND(2*(F14-$C$15)/$C$16,0)/2+F13</f>
        <v>1882</v>
      </c>
    </row>
    <row r="17" spans="1:21" ht="12.95" customHeight="1" thickBot="1" x14ac:dyDescent="0.25">
      <c r="A17" s="16" t="s">
        <v>27</v>
      </c>
      <c r="C17" s="20">
        <f>COUNT(C21:C2191)</f>
        <v>4</v>
      </c>
      <c r="E17" s="37" t="s">
        <v>43</v>
      </c>
      <c r="F17" s="40">
        <f ca="1">+$C$15+$C$16*$F$16-15018.5-$C$5/24</f>
        <v>45823.063724466694</v>
      </c>
    </row>
    <row r="18" spans="1:21" ht="12.95" customHeight="1" thickTop="1" thickBot="1" x14ac:dyDescent="0.25">
      <c r="A18" s="17" t="s">
        <v>5</v>
      </c>
      <c r="C18" s="24">
        <f ca="1">+C15</f>
        <v>60159.461641742739</v>
      </c>
      <c r="D18" s="25">
        <f ca="1">+C16</f>
        <v>0.36222436205665326</v>
      </c>
      <c r="E18" s="42" t="s">
        <v>44</v>
      </c>
      <c r="F18" s="41">
        <f ca="1">+($C$15+$C$16*$F$16)-($C$16/2)-15018.5-$C$5/24</f>
        <v>45822.882612285663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">
        <v>48</v>
      </c>
      <c r="B21" s="21"/>
      <c r="C21" s="22">
        <v>58353.402999999998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7.9725282694438591E-3</v>
      </c>
      <c r="Q21" s="26">
        <f>+C21-15018.5</f>
        <v>43334.902999999998</v>
      </c>
    </row>
    <row r="22" spans="1:21" ht="12.95" customHeight="1" x14ac:dyDescent="0.2">
      <c r="A22" s="45" t="s">
        <v>50</v>
      </c>
      <c r="B22" s="46" t="s">
        <v>51</v>
      </c>
      <c r="C22" s="48">
        <v>57576.445299999999</v>
      </c>
      <c r="D22" s="47">
        <v>5.5999999999999999E-3</v>
      </c>
      <c r="E22" s="20">
        <f t="shared" ref="E22:E24" si="0">+(C22-C$7)/C$8</f>
        <v>-2144.9884048368367</v>
      </c>
      <c r="F22" s="20">
        <f t="shared" ref="F22:F24" si="1">ROUND(2*E22,0)/2</f>
        <v>-2145</v>
      </c>
      <c r="G22" s="20">
        <f t="shared" ref="G22:G24" si="2">+C22-(C$7+F22*C$8)</f>
        <v>4.2000000030384399E-3</v>
      </c>
      <c r="K22" s="20">
        <f t="shared" ref="K22:K24" si="3">+G22</f>
        <v>4.2000000030384399E-3</v>
      </c>
      <c r="O22" s="20">
        <f t="shared" ref="O22:O24" ca="1" si="4">+C$11+C$12*$F22</f>
        <v>-1.3840832518302419E-3</v>
      </c>
      <c r="Q22" s="26">
        <f t="shared" ref="Q22:Q24" si="5">+C22-15018.5</f>
        <v>42557.945299999999</v>
      </c>
    </row>
    <row r="23" spans="1:21" ht="12.95" customHeight="1" x14ac:dyDescent="0.2">
      <c r="A23" s="45" t="s">
        <v>50</v>
      </c>
      <c r="B23" s="46" t="s">
        <v>51</v>
      </c>
      <c r="C23" s="48">
        <v>60143.522199999999</v>
      </c>
      <c r="D23" s="47">
        <v>4.8999999999999998E-3</v>
      </c>
      <c r="E23" s="20">
        <f t="shared" si="0"/>
        <v>4942.0771906576147</v>
      </c>
      <c r="F23" s="20">
        <f t="shared" si="1"/>
        <v>4942</v>
      </c>
      <c r="G23" s="20">
        <f t="shared" si="2"/>
        <v>2.7959999999438878E-2</v>
      </c>
      <c r="K23" s="20">
        <f t="shared" si="3"/>
        <v>2.7959999999438878E-2</v>
      </c>
      <c r="O23" s="20">
        <f t="shared" ca="1" si="4"/>
        <v>2.9529812249927123E-2</v>
      </c>
      <c r="Q23" s="26">
        <f t="shared" si="5"/>
        <v>45125.022199999999</v>
      </c>
    </row>
    <row r="24" spans="1:21" ht="12.95" customHeight="1" x14ac:dyDescent="0.2">
      <c r="A24" s="45" t="s">
        <v>50</v>
      </c>
      <c r="B24" s="46" t="s">
        <v>51</v>
      </c>
      <c r="C24" s="48">
        <v>60159.465600000003</v>
      </c>
      <c r="D24" s="47">
        <v>5.5999999999999999E-3</v>
      </c>
      <c r="E24" s="20">
        <f t="shared" si="0"/>
        <v>4986.0929821655482</v>
      </c>
      <c r="F24" s="20">
        <f t="shared" si="1"/>
        <v>4986</v>
      </c>
      <c r="G24" s="20">
        <f t="shared" si="2"/>
        <v>3.3680000007734634E-2</v>
      </c>
      <c r="K24" s="20">
        <f t="shared" si="3"/>
        <v>3.3680000007734634E-2</v>
      </c>
      <c r="O24" s="20">
        <f t="shared" ca="1" si="4"/>
        <v>2.9721742742671208E-2</v>
      </c>
      <c r="Q24" s="26">
        <f t="shared" si="5"/>
        <v>45140.965600000003</v>
      </c>
    </row>
    <row r="25" spans="1:21" ht="12.95" customHeight="1" x14ac:dyDescent="0.2">
      <c r="A25" s="43"/>
      <c r="B25" s="44"/>
      <c r="C25" s="43"/>
      <c r="D25" s="43"/>
      <c r="Q25" s="26"/>
    </row>
    <row r="26" spans="1:21" ht="12.95" customHeight="1" x14ac:dyDescent="0.2">
      <c r="A26" s="43"/>
      <c r="B26" s="44"/>
      <c r="C26" s="43"/>
      <c r="D26" s="4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hyperlinks>
    <hyperlink ref="D2" r:id="rId1" display="https://vsx.aavso.org/index.php?view=detail.top&amp;oid=1544243" xr:uid="{C335BDC8-7E57-434F-989C-78DC78ABB22F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2025-06-14T06:08:04Z</dcterms:modified>
</cp:coreProperties>
</file>