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20986ED-0512-4E80-869C-754922241970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O2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<sst xmlns="http://schemas.openxmlformats.org/spreadsheetml/2006/main" count="61" uniqueCount="53">
  <si>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</si>
  <si>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</si>
  <si>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</si>
  <si>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</si>
  <si>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</si>
  <si>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</si>
  <si>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</si>
  <si>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</si>
  <si>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</si>
  <si>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</si>
  <si>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</si>
  <si>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</si>
  <si>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</si>
  <si>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</si>
  <si>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</si>
  <si>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</si>
  <si>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</si>
  <si>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</si>
  <si>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</si>
  <si>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</si>
  <si>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</si>
  <si>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</si>
  <si>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</si>
  <si>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</si>
  <si>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</si>
  <si>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</si>
  <si>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</si>
  <si>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</si>
  <si>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</si>
  <si>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</si>
  <si>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</si>
  <si>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</si>
  <si>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</si>
  <si>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</si>
  <si>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</si>
  <si>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</si>
  <si>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</si>
  <si>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</si>
  <si>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</si>
  <si>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</si>
  <si>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</si>
  <si>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</si>
  <si>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</si>
  <si>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</si>
  <si>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</si>
  <si>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</si>
  <si>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CzeV1401 Cyg</t>
  </si>
  <si>
    <t>EW</t>
  </si>
  <si>
    <t>VSX</t>
  </si>
  <si>
    <t>15.41-15.82</t>
  </si>
  <si>
    <t>BAV102 Feb 2025</t>
  </si>
  <si>
    <t>I</t>
  </si>
  <si>
    <t>VSX : Detail for CzeV1401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</si>
</sst>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4.2000000030384399E-3</c:v>
                </c:pt>
                <c:pt idx="2">
                  <c:v>2.7959999999438878E-2</c:v>
                </c:pt>
                <c:pt idx="3">
                  <c:v>3.3680000007734634E-2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7.9725282694438591E-3</c:v>
                </c:pt>
                <c:pt idx="1">
                  <c:v>-1.3840832518302419E-3</c:v>
                </c:pt>
                <c:pt idx="2">
                  <c:v>2.9529812249927123E-2</c:v>
                </c:pt>
                <c:pt idx="3">
                  <c:v>2.9721742742671208E-2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-2145</c:v>
                      </c:pt>
                      <c:pt idx="2">
                        <c:v>4942</c:v>
                      </c:pt>
                      <c:pt idx="3">
                        <c:v>4986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CzeV1401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4.2000000030384399E-3</c:v>
                </c:pt>
                <c:pt idx="2">
                  <c:v>2.7959999999438878E-2</c:v>
                </c:pt>
                <c:pt idx="3">
                  <c:v>3.3680000007734634E-2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4.8999999999999998E-3</c:v>
                  </c:pt>
                  <c:pt idx="3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7.9725282694438591E-3</c:v>
                </c:pt>
                <c:pt idx="1">
                  <c:v>-1.3840832518302419E-3</c:v>
                </c:pt>
                <c:pt idx="2">
                  <c:v>2.9529812249927123E-2</c:v>
                </c:pt>
                <c:pt idx="3">
                  <c:v>2.9721742742671208E-2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-2145</c:v>
                </c:pt>
                <c:pt idx="2">
                  <c:v>4942</c:v>
                </c:pt>
                <c:pt idx="3">
                  <c:v>4986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44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58353.402999999998</v>
      </c>
      <c r="D7" s="13" t="s">
        <v>48</v>
      </c>
    </row>
    <row r="8" spans="1:15" ht="12.95" customHeight="1" x14ac:dyDescent="0.2">
      <c r="A8" s="20" t="s">
        <v>3</v>
      </c>
      <c r="C8" s="28">
        <v>0.36221999999999999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7.9725282694438591E-3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4.3620566532746389E-6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60840.755605671293</v>
      </c>
    </row>
    <row r="15" spans="1:15" ht="12.95" customHeight="1" x14ac:dyDescent="0.2">
      <c r="A15" s="17" t="s">
        <v>17</v>
      </c>
      <c r="C15" s="18">
        <f ca="1">(C7+C11)+(C8+C12)*INT(MAX(F21:F3533))</f>
        <v>60159.461641742739</v>
      </c>
      <c r="E15" s="37" t="s">
        <v>33</v>
      </c>
      <c r="F15" s="39">
        <f ca="1">ROUND(2*(F14-$C$7)/$C$8,0)/2+F13</f>
        <v>6868</v>
      </c>
    </row>
    <row r="16" spans="1:15" ht="12.95" customHeight="1" x14ac:dyDescent="0.2">
      <c r="A16" s="17" t="s">
        <v>4</v>
      </c>
      <c r="C16" s="18">
        <f ca="1">+C8+C12</f>
        <v>0.36222436205665326</v>
      </c>
      <c r="E16" s="37" t="s">
        <v>34</v>
      </c>
      <c r="F16" s="39">
        <f ca="1">ROUND(2*(F14-$C$15)/$C$16,0)/2+F13</f>
        <v>1882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45823.063724466694</v>
      </c>
    </row>
    <row r="18" spans="1:21" ht="12.95" customHeight="1" thickTop="1" thickBot="1" x14ac:dyDescent="0.25">
      <c r="A18" s="17" t="s">
        <v>5</v>
      </c>
      <c r="C18" s="24">
        <f ca="1">+C15</f>
        <v>60159.461641742739</v>
      </c>
      <c r="D18" s="25">
        <f ca="1">+C16</f>
        <v>0.36222436205665326</v>
      </c>
      <c r="E18" s="42" t="s">
        <v>44</v>
      </c>
      <c r="F18" s="41">
        <f ca="1">+($C$15+$C$16*$F$16)-($C$16/2)-15018.5-$C$5/24</f>
        <v>45822.882612285663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58353.402999999998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7.9725282694438591E-3</v>
      </c>
      <c r="Q21" s="26">
        <f>+C21-15018.5</f>
        <v>43334.902999999998</v>
      </c>
    </row>
    <row r="22" spans="1:21" ht="12.95" customHeight="1" x14ac:dyDescent="0.2">
      <c r="A22" s="45" t="s">
        <v>50</v>
      </c>
      <c r="B22" s="46" t="s">
        <v>51</v>
      </c>
      <c r="C22" s="48">
        <v>57576.445299999999</v>
      </c>
      <c r="D22" s="47">
        <v>5.5999999999999999E-3</v>
      </c>
      <c r="E22" s="20">
        <f t="shared" ref="E22:E24" si="0">+(C22-C$7)/C$8</f>
        <v>-2144.9884048368367</v>
      </c>
      <c r="F22" s="20">
        <f t="shared" ref="F22:F24" si="1">ROUND(2*E22,0)/2</f>
        <v>-2145</v>
      </c>
      <c r="G22" s="20">
        <f t="shared" ref="G22:G24" si="2">+C22-(C$7+F22*C$8)</f>
        <v>4.2000000030384399E-3</v>
      </c>
      <c r="K22" s="20">
        <f t="shared" ref="K22:K24" si="3">+G22</f>
        <v>4.2000000030384399E-3</v>
      </c>
      <c r="O22" s="20">
        <f t="shared" ref="O22:O24" ca="1" si="4">+C$11+C$12*$F22</f>
        <v>-1.3840832518302419E-3</v>
      </c>
      <c r="Q22" s="26">
        <f t="shared" ref="Q22:Q24" si="5">+C22-15018.5</f>
        <v>42557.945299999999</v>
      </c>
    </row>
    <row r="23" spans="1:21" ht="12.95" customHeight="1" x14ac:dyDescent="0.2">
      <c r="A23" s="45" t="s">
        <v>50</v>
      </c>
      <c r="B23" s="46" t="s">
        <v>51</v>
      </c>
      <c r="C23" s="48">
        <v>60143.522199999999</v>
      </c>
      <c r="D23" s="47">
        <v>4.8999999999999998E-3</v>
      </c>
      <c r="E23" s="20">
        <f t="shared" si="0"/>
        <v>4942.0771906576147</v>
      </c>
      <c r="F23" s="20">
        <f t="shared" si="1"/>
        <v>4942</v>
      </c>
      <c r="G23" s="20">
        <f t="shared" si="2"/>
        <v>2.7959999999438878E-2</v>
      </c>
      <c r="K23" s="20">
        <f t="shared" si="3"/>
        <v>2.7959999999438878E-2</v>
      </c>
      <c r="O23" s="20">
        <f t="shared" ca="1" si="4"/>
        <v>2.9529812249927123E-2</v>
      </c>
      <c r="Q23" s="26">
        <f t="shared" si="5"/>
        <v>45125.022199999999</v>
      </c>
    </row>
    <row r="24" spans="1:21" ht="12.95" customHeight="1" x14ac:dyDescent="0.2">
      <c r="A24" s="45" t="s">
        <v>50</v>
      </c>
      <c r="B24" s="46" t="s">
        <v>51</v>
      </c>
      <c r="C24" s="48">
        <v>60159.465600000003</v>
      </c>
      <c r="D24" s="47">
        <v>5.5999999999999999E-3</v>
      </c>
      <c r="E24" s="20">
        <f t="shared" si="0"/>
        <v>4986.0929821655482</v>
      </c>
      <c r="F24" s="20">
        <f t="shared" si="1"/>
        <v>4986</v>
      </c>
      <c r="G24" s="20">
        <f t="shared" si="2"/>
        <v>3.3680000007734634E-2</v>
      </c>
      <c r="K24" s="20">
        <f t="shared" si="3"/>
        <v>3.3680000007734634E-2</v>
      </c>
      <c r="O24" s="20">
        <f t="shared" ca="1" si="4"/>
        <v>2.9721742742671208E-2</v>
      </c>
      <c r="Q24" s="26">
        <f t="shared" si="5"/>
        <v>45140.965600000003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44243" xr:uid="{C335BDC8-7E57-434F-989C-78DC78ABB22F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2025-06-14T06:08:04Z</dcterms:modified>
</cp:coreProperties>
</file>