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87CD47A-1AC9-4118-970A-599B4B27F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5" i="1" l="1"/>
  <c r="F135" i="1" s="1"/>
  <c r="G135" i="1" s="1"/>
  <c r="K135" i="1" s="1"/>
  <c r="Q135" i="1"/>
  <c r="E107" i="1"/>
  <c r="F107" i="1"/>
  <c r="G107" i="1" s="1"/>
  <c r="I107" i="1" s="1"/>
  <c r="Q107" i="1"/>
  <c r="F14" i="1"/>
  <c r="E133" i="1"/>
  <c r="F133" i="1" s="1"/>
  <c r="G133" i="1" s="1"/>
  <c r="K133" i="1" s="1"/>
  <c r="Q133" i="1"/>
  <c r="E134" i="1"/>
  <c r="F134" i="1" s="1"/>
  <c r="G134" i="1" s="1"/>
  <c r="K134" i="1" s="1"/>
  <c r="Q134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27" i="1"/>
  <c r="F127" i="1"/>
  <c r="G127" i="1" s="1"/>
  <c r="K127" i="1" s="1"/>
  <c r="Q127" i="1"/>
  <c r="Q124" i="1"/>
  <c r="E126" i="1"/>
  <c r="F126" i="1" s="1"/>
  <c r="G126" i="1" s="1"/>
  <c r="K126" i="1" s="1"/>
  <c r="Q126" i="1"/>
  <c r="Q121" i="1"/>
  <c r="Q125" i="1"/>
  <c r="Q118" i="1"/>
  <c r="E124" i="1"/>
  <c r="F124" i="1" s="1"/>
  <c r="G124" i="1" s="1"/>
  <c r="K124" i="1" s="1"/>
  <c r="E21" i="1"/>
  <c r="F21" i="1" s="1"/>
  <c r="G21" i="1" s="1"/>
  <c r="I21" i="1" s="1"/>
  <c r="E22" i="1"/>
  <c r="F22" i="1" s="1"/>
  <c r="U22" i="1" s="1"/>
  <c r="E24" i="1"/>
  <c r="F24" i="1" s="1"/>
  <c r="G24" i="1" s="1"/>
  <c r="I24" i="1" s="1"/>
  <c r="E26" i="1"/>
  <c r="F26" i="1" s="1"/>
  <c r="G26" i="1" s="1"/>
  <c r="I26" i="1" s="1"/>
  <c r="E28" i="1"/>
  <c r="F28" i="1" s="1"/>
  <c r="G28" i="1" s="1"/>
  <c r="I28" i="1" s="1"/>
  <c r="E30" i="1"/>
  <c r="F30" i="1" s="1"/>
  <c r="G30" i="1" s="1"/>
  <c r="I30" i="1" s="1"/>
  <c r="E32" i="1"/>
  <c r="F32" i="1" s="1"/>
  <c r="G32" i="1" s="1"/>
  <c r="I32" i="1" s="1"/>
  <c r="E34" i="1"/>
  <c r="F34" i="1" s="1"/>
  <c r="G34" i="1" s="1"/>
  <c r="I34" i="1" s="1"/>
  <c r="E36" i="1"/>
  <c r="F36" i="1" s="1"/>
  <c r="U36" i="1" s="1"/>
  <c r="E37" i="1"/>
  <c r="F37" i="1" s="1"/>
  <c r="U37" i="1" s="1"/>
  <c r="E38" i="1"/>
  <c r="F38" i="1" s="1"/>
  <c r="G38" i="1" s="1"/>
  <c r="I38" i="1" s="1"/>
  <c r="E40" i="1"/>
  <c r="F40" i="1" s="1"/>
  <c r="G40" i="1" s="1"/>
  <c r="I40" i="1" s="1"/>
  <c r="E42" i="1"/>
  <c r="F42" i="1" s="1"/>
  <c r="G42" i="1" s="1"/>
  <c r="I42" i="1" s="1"/>
  <c r="E52" i="1"/>
  <c r="F52" i="1" s="1"/>
  <c r="G52" i="1" s="1"/>
  <c r="I52" i="1" s="1"/>
  <c r="E54" i="1"/>
  <c r="E78" i="2" s="1"/>
  <c r="E56" i="1"/>
  <c r="F56" i="1" s="1"/>
  <c r="G56" i="1" s="1"/>
  <c r="I56" i="1" s="1"/>
  <c r="E58" i="1"/>
  <c r="F58" i="1" s="1"/>
  <c r="G58" i="1" s="1"/>
  <c r="I58" i="1" s="1"/>
  <c r="E61" i="1"/>
  <c r="F61" i="1" s="1"/>
  <c r="G61" i="1" s="1"/>
  <c r="I61" i="1" s="1"/>
  <c r="E63" i="1"/>
  <c r="F63" i="1" s="1"/>
  <c r="G63" i="1" s="1"/>
  <c r="I63" i="1" s="1"/>
  <c r="E70" i="1"/>
  <c r="F70" i="1" s="1"/>
  <c r="G70" i="1" s="1"/>
  <c r="I70" i="1" s="1"/>
  <c r="E72" i="1"/>
  <c r="F72" i="1" s="1"/>
  <c r="G72" i="1" s="1"/>
  <c r="I72" i="1" s="1"/>
  <c r="E78" i="1"/>
  <c r="F78" i="1" s="1"/>
  <c r="G78" i="1" s="1"/>
  <c r="I78" i="1" s="1"/>
  <c r="E79" i="1"/>
  <c r="F79" i="1" s="1"/>
  <c r="G79" i="1" s="1"/>
  <c r="I79" i="1" s="1"/>
  <c r="E80" i="1"/>
  <c r="F80" i="1" s="1"/>
  <c r="G80" i="1" s="1"/>
  <c r="I80" i="1" s="1"/>
  <c r="E83" i="1"/>
  <c r="F83" i="1" s="1"/>
  <c r="G83" i="1" s="1"/>
  <c r="I83" i="1" s="1"/>
  <c r="E85" i="1"/>
  <c r="F85" i="1" s="1"/>
  <c r="G85" i="1" s="1"/>
  <c r="I85" i="1" s="1"/>
  <c r="E87" i="1"/>
  <c r="F87" i="1"/>
  <c r="G87" i="1" s="1"/>
  <c r="I87" i="1" s="1"/>
  <c r="E90" i="1"/>
  <c r="F90" i="1" s="1"/>
  <c r="G90" i="1" s="1"/>
  <c r="I90" i="1" s="1"/>
  <c r="E92" i="1"/>
  <c r="F92" i="1" s="1"/>
  <c r="G92" i="1" s="1"/>
  <c r="I92" i="1" s="1"/>
  <c r="E94" i="1"/>
  <c r="F94" i="1" s="1"/>
  <c r="G94" i="1" s="1"/>
  <c r="J94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105" i="1"/>
  <c r="F105" i="1" s="1"/>
  <c r="G105" i="1" s="1"/>
  <c r="I105" i="1" s="1"/>
  <c r="E108" i="1"/>
  <c r="F108" i="1" s="1"/>
  <c r="G108" i="1" s="1"/>
  <c r="I108" i="1" s="1"/>
  <c r="E109" i="1"/>
  <c r="F109" i="1" s="1"/>
  <c r="G109" i="1" s="1"/>
  <c r="I109" i="1" s="1"/>
  <c r="E110" i="1"/>
  <c r="F110" i="1" s="1"/>
  <c r="G110" i="1" s="1"/>
  <c r="I110" i="1" s="1"/>
  <c r="E112" i="1"/>
  <c r="F112" i="1" s="1"/>
  <c r="G112" i="1" s="1"/>
  <c r="I112" i="1" s="1"/>
  <c r="E115" i="1"/>
  <c r="F115" i="1" s="1"/>
  <c r="G115" i="1" s="1"/>
  <c r="K115" i="1" s="1"/>
  <c r="E117" i="1"/>
  <c r="F117" i="1" s="1"/>
  <c r="G117" i="1" s="1"/>
  <c r="I117" i="1" s="1"/>
  <c r="E118" i="1"/>
  <c r="F118" i="1" s="1"/>
  <c r="G118" i="1" s="1"/>
  <c r="I118" i="1" s="1"/>
  <c r="D9" i="1"/>
  <c r="C9" i="1"/>
  <c r="E75" i="1"/>
  <c r="F75" i="1" s="1"/>
  <c r="G75" i="1" s="1"/>
  <c r="I75" i="1" s="1"/>
  <c r="E76" i="1"/>
  <c r="F76" i="1" s="1"/>
  <c r="G76" i="1" s="1"/>
  <c r="I76" i="1" s="1"/>
  <c r="E77" i="1"/>
  <c r="F77" i="1" s="1"/>
  <c r="G77" i="1" s="1"/>
  <c r="I77" i="1" s="1"/>
  <c r="E81" i="1"/>
  <c r="F81" i="1" s="1"/>
  <c r="G81" i="1" s="1"/>
  <c r="I81" i="1" s="1"/>
  <c r="E82" i="1"/>
  <c r="F82" i="1" s="1"/>
  <c r="G82" i="1" s="1"/>
  <c r="I82" i="1" s="1"/>
  <c r="E84" i="1"/>
  <c r="F84" i="1" s="1"/>
  <c r="G84" i="1" s="1"/>
  <c r="I84" i="1" s="1"/>
  <c r="E86" i="1"/>
  <c r="F86" i="1" s="1"/>
  <c r="G86" i="1" s="1"/>
  <c r="I86" i="1" s="1"/>
  <c r="E88" i="1"/>
  <c r="F88" i="1" s="1"/>
  <c r="G88" i="1" s="1"/>
  <c r="I88" i="1" s="1"/>
  <c r="E89" i="1"/>
  <c r="F89" i="1" s="1"/>
  <c r="G89" i="1" s="1"/>
  <c r="I89" i="1" s="1"/>
  <c r="E91" i="1"/>
  <c r="F91" i="1" s="1"/>
  <c r="G91" i="1" s="1"/>
  <c r="I91" i="1" s="1"/>
  <c r="E93" i="1"/>
  <c r="F93" i="1" s="1"/>
  <c r="G93" i="1" s="1"/>
  <c r="I93" i="1" s="1"/>
  <c r="E95" i="1"/>
  <c r="F95" i="1" s="1"/>
  <c r="G95" i="1" s="1"/>
  <c r="I95" i="1" s="1"/>
  <c r="E44" i="1"/>
  <c r="F44" i="1" s="1"/>
  <c r="G44" i="1" s="1"/>
  <c r="I44" i="1" s="1"/>
  <c r="E45" i="1"/>
  <c r="F45" i="1" s="1"/>
  <c r="G45" i="1" s="1"/>
  <c r="I45" i="1" s="1"/>
  <c r="E46" i="1"/>
  <c r="F46" i="1" s="1"/>
  <c r="G46" i="1" s="1"/>
  <c r="I46" i="1" s="1"/>
  <c r="E47" i="1"/>
  <c r="F47" i="1" s="1"/>
  <c r="G47" i="1" s="1"/>
  <c r="I47" i="1" s="1"/>
  <c r="E48" i="1"/>
  <c r="F48" i="1" s="1"/>
  <c r="G48" i="1" s="1"/>
  <c r="I48" i="1" s="1"/>
  <c r="E50" i="1"/>
  <c r="E16" i="2" s="1"/>
  <c r="E51" i="1"/>
  <c r="F51" i="1" s="1"/>
  <c r="G51" i="1" s="1"/>
  <c r="I51" i="1" s="1"/>
  <c r="E59" i="1"/>
  <c r="F59" i="1" s="1"/>
  <c r="G59" i="1" s="1"/>
  <c r="I59" i="1" s="1"/>
  <c r="E64" i="1"/>
  <c r="F64" i="1" s="1"/>
  <c r="G64" i="1" s="1"/>
  <c r="I64" i="1" s="1"/>
  <c r="E66" i="1"/>
  <c r="F66" i="1" s="1"/>
  <c r="G66" i="1" s="1"/>
  <c r="I66" i="1" s="1"/>
  <c r="E67" i="1"/>
  <c r="F67" i="1" s="1"/>
  <c r="G67" i="1" s="1"/>
  <c r="I67" i="1" s="1"/>
  <c r="E68" i="1"/>
  <c r="F68" i="1" s="1"/>
  <c r="G68" i="1" s="1"/>
  <c r="I68" i="1" s="1"/>
  <c r="E69" i="1"/>
  <c r="F69" i="1" s="1"/>
  <c r="G69" i="1" s="1"/>
  <c r="I69" i="1" s="1"/>
  <c r="E71" i="1"/>
  <c r="F71" i="1" s="1"/>
  <c r="G71" i="1" s="1"/>
  <c r="I71" i="1" s="1"/>
  <c r="E73" i="1"/>
  <c r="F73" i="1" s="1"/>
  <c r="G73" i="1" s="1"/>
  <c r="I73" i="1" s="1"/>
  <c r="E74" i="1"/>
  <c r="F74" i="1" s="1"/>
  <c r="G74" i="1" s="1"/>
  <c r="I74" i="1" s="1"/>
  <c r="E49" i="1"/>
  <c r="F49" i="1" s="1"/>
  <c r="G49" i="1" s="1"/>
  <c r="H49" i="1" s="1"/>
  <c r="E100" i="1"/>
  <c r="F100" i="1" s="1"/>
  <c r="G100" i="1" s="1"/>
  <c r="J100" i="1" s="1"/>
  <c r="E101" i="1"/>
  <c r="F101" i="1" s="1"/>
  <c r="G101" i="1" s="1"/>
  <c r="I101" i="1" s="1"/>
  <c r="E102" i="1"/>
  <c r="F102" i="1" s="1"/>
  <c r="G102" i="1" s="1"/>
  <c r="J102" i="1" s="1"/>
  <c r="E103" i="1"/>
  <c r="F103" i="1" s="1"/>
  <c r="G103" i="1" s="1"/>
  <c r="J103" i="1" s="1"/>
  <c r="E104" i="1"/>
  <c r="F104" i="1" s="1"/>
  <c r="G104" i="1" s="1"/>
  <c r="J104" i="1" s="1"/>
  <c r="E111" i="1"/>
  <c r="F111" i="1" s="1"/>
  <c r="G111" i="1" s="1"/>
  <c r="I111" i="1" s="1"/>
  <c r="E113" i="1"/>
  <c r="F113" i="1" s="1"/>
  <c r="G113" i="1" s="1"/>
  <c r="J113" i="1" s="1"/>
  <c r="E114" i="1"/>
  <c r="F114" i="1" s="1"/>
  <c r="G114" i="1" s="1"/>
  <c r="J114" i="1" s="1"/>
  <c r="E116" i="1"/>
  <c r="F116" i="1" s="1"/>
  <c r="G116" i="1" s="1"/>
  <c r="J116" i="1" s="1"/>
  <c r="E119" i="1"/>
  <c r="F119" i="1" s="1"/>
  <c r="G119" i="1" s="1"/>
  <c r="J119" i="1" s="1"/>
  <c r="E120" i="1"/>
  <c r="F120" i="1" s="1"/>
  <c r="G120" i="1" s="1"/>
  <c r="J120" i="1" s="1"/>
  <c r="E122" i="1"/>
  <c r="F122" i="1" s="1"/>
  <c r="G122" i="1" s="1"/>
  <c r="J122" i="1" s="1"/>
  <c r="E123" i="1"/>
  <c r="F123" i="1" s="1"/>
  <c r="G123" i="1" s="1"/>
  <c r="J123" i="1" s="1"/>
  <c r="E99" i="1"/>
  <c r="F99" i="1" s="1"/>
  <c r="G99" i="1" s="1"/>
  <c r="K99" i="1" s="1"/>
  <c r="E106" i="1"/>
  <c r="F106" i="1" s="1"/>
  <c r="G106" i="1" s="1"/>
  <c r="I106" i="1" s="1"/>
  <c r="Q117" i="1"/>
  <c r="Q115" i="1"/>
  <c r="Q112" i="1"/>
  <c r="Q110" i="1"/>
  <c r="Q109" i="1"/>
  <c r="Q108" i="1"/>
  <c r="Q105" i="1"/>
  <c r="Q98" i="1"/>
  <c r="Q97" i="1"/>
  <c r="Q96" i="1"/>
  <c r="Q94" i="1"/>
  <c r="Q92" i="1"/>
  <c r="Q90" i="1"/>
  <c r="Q87" i="1"/>
  <c r="Q85" i="1"/>
  <c r="Q83" i="1"/>
  <c r="Q80" i="1"/>
  <c r="Q79" i="1"/>
  <c r="Q78" i="1"/>
  <c r="Q72" i="1"/>
  <c r="Q70" i="1"/>
  <c r="Q65" i="1"/>
  <c r="Q63" i="1"/>
  <c r="Q62" i="1"/>
  <c r="Q61" i="1"/>
  <c r="Q60" i="1"/>
  <c r="Q58" i="1"/>
  <c r="Q57" i="1"/>
  <c r="Q56" i="1"/>
  <c r="Q55" i="1"/>
  <c r="Q54" i="1"/>
  <c r="Q53" i="1"/>
  <c r="Q52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52" i="2"/>
  <c r="C52" i="2"/>
  <c r="E52" i="2"/>
  <c r="G51" i="2"/>
  <c r="C51" i="2"/>
  <c r="G50" i="2"/>
  <c r="C50" i="2"/>
  <c r="G49" i="2"/>
  <c r="C49" i="2"/>
  <c r="G110" i="2"/>
  <c r="C110" i="2"/>
  <c r="G109" i="2"/>
  <c r="C109" i="2"/>
  <c r="G48" i="2"/>
  <c r="C48" i="2"/>
  <c r="E48" i="2"/>
  <c r="G108" i="2"/>
  <c r="C108" i="2"/>
  <c r="G47" i="2"/>
  <c r="C47" i="2"/>
  <c r="G46" i="2"/>
  <c r="C46" i="2"/>
  <c r="E46" i="2"/>
  <c r="G107" i="2"/>
  <c r="C107" i="2"/>
  <c r="G45" i="2"/>
  <c r="C45" i="2"/>
  <c r="E45" i="2"/>
  <c r="G106" i="2"/>
  <c r="C106" i="2"/>
  <c r="G105" i="2"/>
  <c r="C105" i="2"/>
  <c r="E105" i="2"/>
  <c r="G104" i="2"/>
  <c r="C104" i="2"/>
  <c r="E104" i="2"/>
  <c r="G103" i="2"/>
  <c r="C103" i="2"/>
  <c r="E103" i="2"/>
  <c r="G102" i="2"/>
  <c r="C102" i="2"/>
  <c r="G44" i="2"/>
  <c r="C44" i="2"/>
  <c r="E44" i="2"/>
  <c r="G43" i="2"/>
  <c r="C43" i="2"/>
  <c r="G42" i="2"/>
  <c r="C42" i="2"/>
  <c r="G41" i="2"/>
  <c r="C41" i="2"/>
  <c r="G40" i="2"/>
  <c r="C40" i="2"/>
  <c r="E40" i="2"/>
  <c r="G39" i="2"/>
  <c r="C39" i="2"/>
  <c r="E39" i="2"/>
  <c r="G101" i="2"/>
  <c r="C101" i="2"/>
  <c r="G100" i="2"/>
  <c r="C100" i="2"/>
  <c r="E100" i="2"/>
  <c r="G99" i="2"/>
  <c r="C99" i="2"/>
  <c r="E99" i="2"/>
  <c r="G38" i="2"/>
  <c r="C38" i="2"/>
  <c r="E38" i="2"/>
  <c r="G98" i="2"/>
  <c r="C98" i="2"/>
  <c r="G37" i="2"/>
  <c r="C37" i="2"/>
  <c r="G97" i="2"/>
  <c r="C97" i="2"/>
  <c r="G36" i="2"/>
  <c r="C36" i="2"/>
  <c r="G96" i="2"/>
  <c r="C96" i="2"/>
  <c r="E96" i="2"/>
  <c r="G35" i="2"/>
  <c r="C35" i="2"/>
  <c r="G34" i="2"/>
  <c r="C34" i="2"/>
  <c r="E34" i="2"/>
  <c r="G95" i="2"/>
  <c r="C95" i="2"/>
  <c r="E95" i="2"/>
  <c r="G33" i="2"/>
  <c r="C33" i="2"/>
  <c r="E33" i="2"/>
  <c r="G94" i="2"/>
  <c r="C94" i="2"/>
  <c r="G32" i="2"/>
  <c r="C32" i="2"/>
  <c r="E32" i="2"/>
  <c r="G93" i="2"/>
  <c r="C93" i="2"/>
  <c r="E93" i="2"/>
  <c r="G31" i="2"/>
  <c r="C31" i="2"/>
  <c r="G30" i="2"/>
  <c r="C30" i="2"/>
  <c r="E30" i="2"/>
  <c r="G92" i="2"/>
  <c r="C92" i="2"/>
  <c r="E92" i="2"/>
  <c r="G91" i="2"/>
  <c r="C91" i="2"/>
  <c r="G90" i="2"/>
  <c r="C90" i="2"/>
  <c r="G29" i="2"/>
  <c r="C29" i="2"/>
  <c r="G28" i="2"/>
  <c r="C28" i="2"/>
  <c r="E28" i="2"/>
  <c r="G27" i="2"/>
  <c r="C27" i="2"/>
  <c r="E27" i="2"/>
  <c r="G26" i="2"/>
  <c r="C26" i="2"/>
  <c r="E26" i="2"/>
  <c r="G25" i="2"/>
  <c r="C25" i="2"/>
  <c r="E25" i="2"/>
  <c r="G89" i="2"/>
  <c r="C89" i="2"/>
  <c r="G24" i="2"/>
  <c r="C24" i="2"/>
  <c r="G88" i="2"/>
  <c r="C88" i="2"/>
  <c r="E88" i="2"/>
  <c r="G23" i="2"/>
  <c r="C23" i="2"/>
  <c r="G22" i="2"/>
  <c r="C22" i="2"/>
  <c r="G21" i="2"/>
  <c r="C21" i="2"/>
  <c r="G20" i="2"/>
  <c r="C20" i="2"/>
  <c r="E20" i="2"/>
  <c r="G87" i="2"/>
  <c r="C87" i="2"/>
  <c r="G19" i="2"/>
  <c r="C19" i="2"/>
  <c r="G86" i="2"/>
  <c r="C86" i="2"/>
  <c r="E86" i="2"/>
  <c r="G85" i="2"/>
  <c r="C85" i="2"/>
  <c r="G84" i="2"/>
  <c r="C84" i="2"/>
  <c r="G83" i="2"/>
  <c r="C83" i="2"/>
  <c r="G18" i="2"/>
  <c r="C18" i="2"/>
  <c r="E18" i="2"/>
  <c r="G82" i="2"/>
  <c r="C82" i="2"/>
  <c r="E82" i="2"/>
  <c r="G81" i="2"/>
  <c r="C81" i="2"/>
  <c r="E81" i="2"/>
  <c r="G80" i="2"/>
  <c r="C80" i="2"/>
  <c r="E80" i="2"/>
  <c r="G79" i="2"/>
  <c r="C79" i="2"/>
  <c r="G78" i="2"/>
  <c r="C78" i="2"/>
  <c r="G77" i="2"/>
  <c r="C77" i="2"/>
  <c r="G76" i="2"/>
  <c r="C76" i="2"/>
  <c r="G17" i="2"/>
  <c r="C17" i="2"/>
  <c r="E17" i="2"/>
  <c r="G16" i="2"/>
  <c r="C16" i="2"/>
  <c r="G15" i="2"/>
  <c r="C15" i="2"/>
  <c r="G14" i="2"/>
  <c r="C14" i="2"/>
  <c r="G13" i="2"/>
  <c r="C13" i="2"/>
  <c r="E13" i="2"/>
  <c r="G12" i="2"/>
  <c r="C12" i="2"/>
  <c r="E12" i="2"/>
  <c r="G11" i="2"/>
  <c r="C11" i="2"/>
  <c r="G75" i="2"/>
  <c r="C75" i="2"/>
  <c r="G74" i="2"/>
  <c r="C74" i="2"/>
  <c r="E74" i="2"/>
  <c r="G73" i="2"/>
  <c r="C73" i="2"/>
  <c r="G72" i="2"/>
  <c r="C72" i="2"/>
  <c r="E72" i="2"/>
  <c r="G71" i="2"/>
  <c r="C71" i="2"/>
  <c r="G70" i="2"/>
  <c r="C70" i="2"/>
  <c r="E70" i="2"/>
  <c r="G69" i="2"/>
  <c r="C69" i="2"/>
  <c r="E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E62" i="2"/>
  <c r="G61" i="2"/>
  <c r="C61" i="2"/>
  <c r="G60" i="2"/>
  <c r="C60" i="2"/>
  <c r="E60" i="2"/>
  <c r="G59" i="2"/>
  <c r="C59" i="2"/>
  <c r="G58" i="2"/>
  <c r="C58" i="2"/>
  <c r="E58" i="2"/>
  <c r="G57" i="2"/>
  <c r="C57" i="2"/>
  <c r="G56" i="2"/>
  <c r="C56" i="2"/>
  <c r="E56" i="2"/>
  <c r="G55" i="2"/>
  <c r="C55" i="2"/>
  <c r="G54" i="2"/>
  <c r="C54" i="2"/>
  <c r="G53" i="2"/>
  <c r="C53" i="2"/>
  <c r="H52" i="2"/>
  <c r="D52" i="2"/>
  <c r="B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110" i="2"/>
  <c r="D110" i="2"/>
  <c r="B110" i="2"/>
  <c r="A110" i="2"/>
  <c r="H109" i="2"/>
  <c r="B109" i="2"/>
  <c r="D109" i="2"/>
  <c r="A109" i="2"/>
  <c r="H48" i="2"/>
  <c r="D48" i="2"/>
  <c r="B48" i="2"/>
  <c r="A48" i="2"/>
  <c r="H108" i="2"/>
  <c r="B108" i="2"/>
  <c r="D108" i="2"/>
  <c r="A108" i="2"/>
  <c r="H47" i="2"/>
  <c r="B47" i="2"/>
  <c r="D47" i="2"/>
  <c r="A47" i="2"/>
  <c r="H46" i="2"/>
  <c r="B46" i="2"/>
  <c r="D46" i="2"/>
  <c r="A46" i="2"/>
  <c r="H107" i="2"/>
  <c r="D107" i="2"/>
  <c r="B107" i="2"/>
  <c r="A107" i="2"/>
  <c r="H45" i="2"/>
  <c r="B45" i="2"/>
  <c r="D45" i="2"/>
  <c r="A45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101" i="2"/>
  <c r="B101" i="2"/>
  <c r="D101" i="2"/>
  <c r="A101" i="2"/>
  <c r="H100" i="2"/>
  <c r="B100" i="2"/>
  <c r="D100" i="2"/>
  <c r="A100" i="2"/>
  <c r="H99" i="2"/>
  <c r="B99" i="2"/>
  <c r="D99" i="2"/>
  <c r="A99" i="2"/>
  <c r="H38" i="2"/>
  <c r="D38" i="2"/>
  <c r="B38" i="2"/>
  <c r="A38" i="2"/>
  <c r="H98" i="2"/>
  <c r="B98" i="2"/>
  <c r="D98" i="2"/>
  <c r="A98" i="2"/>
  <c r="H37" i="2"/>
  <c r="B37" i="2"/>
  <c r="F37" i="2"/>
  <c r="D37" i="2"/>
  <c r="A37" i="2"/>
  <c r="H97" i="2"/>
  <c r="B97" i="2"/>
  <c r="F97" i="2"/>
  <c r="D97" i="2"/>
  <c r="A97" i="2"/>
  <c r="H36" i="2"/>
  <c r="B36" i="2"/>
  <c r="F36" i="2"/>
  <c r="D36" i="2"/>
  <c r="A36" i="2"/>
  <c r="H96" i="2"/>
  <c r="F96" i="2"/>
  <c r="D96" i="2"/>
  <c r="B96" i="2"/>
  <c r="A96" i="2"/>
  <c r="H35" i="2"/>
  <c r="B35" i="2"/>
  <c r="F35" i="2"/>
  <c r="D35" i="2"/>
  <c r="A35" i="2"/>
  <c r="H34" i="2"/>
  <c r="B34" i="2"/>
  <c r="D34" i="2"/>
  <c r="A34" i="2"/>
  <c r="H95" i="2"/>
  <c r="B95" i="2"/>
  <c r="D95" i="2"/>
  <c r="A95" i="2"/>
  <c r="H33" i="2"/>
  <c r="B33" i="2"/>
  <c r="D33" i="2"/>
  <c r="A33" i="2"/>
  <c r="H94" i="2"/>
  <c r="B94" i="2"/>
  <c r="D94" i="2"/>
  <c r="A94" i="2"/>
  <c r="H32" i="2"/>
  <c r="B32" i="2"/>
  <c r="D32" i="2"/>
  <c r="A32" i="2"/>
  <c r="H93" i="2"/>
  <c r="B93" i="2"/>
  <c r="D93" i="2"/>
  <c r="A93" i="2"/>
  <c r="H31" i="2"/>
  <c r="B31" i="2"/>
  <c r="D31" i="2"/>
  <c r="A31" i="2"/>
  <c r="H30" i="2"/>
  <c r="B30" i="2"/>
  <c r="D30" i="2"/>
  <c r="A30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89" i="2"/>
  <c r="B89" i="2"/>
  <c r="D89" i="2"/>
  <c r="A89" i="2"/>
  <c r="H24" i="2"/>
  <c r="B24" i="2"/>
  <c r="D24" i="2"/>
  <c r="A24" i="2"/>
  <c r="H88" i="2"/>
  <c r="B88" i="2"/>
  <c r="D88" i="2"/>
  <c r="A88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87" i="2"/>
  <c r="B87" i="2"/>
  <c r="D87" i="2"/>
  <c r="A87" i="2"/>
  <c r="H19" i="2"/>
  <c r="B19" i="2"/>
  <c r="D19" i="2"/>
  <c r="A19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8" i="2"/>
  <c r="B18" i="2"/>
  <c r="D18" i="2"/>
  <c r="A18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Q113" i="1"/>
  <c r="Q114" i="1"/>
  <c r="Q123" i="1"/>
  <c r="Q122" i="1"/>
  <c r="Q120" i="1"/>
  <c r="Q119" i="1"/>
  <c r="Q116" i="1"/>
  <c r="Q106" i="1"/>
  <c r="Q99" i="1"/>
  <c r="C17" i="1"/>
  <c r="Q111" i="1"/>
  <c r="Q101" i="1"/>
  <c r="Q102" i="1"/>
  <c r="Q103" i="1"/>
  <c r="Q104" i="1"/>
  <c r="Q100" i="1"/>
  <c r="Q44" i="1"/>
  <c r="Q45" i="1"/>
  <c r="Q46" i="1"/>
  <c r="Q47" i="1"/>
  <c r="Q48" i="1"/>
  <c r="Q50" i="1"/>
  <c r="Q51" i="1"/>
  <c r="Q59" i="1"/>
  <c r="Q64" i="1"/>
  <c r="Q66" i="1"/>
  <c r="Q67" i="1"/>
  <c r="Q68" i="1"/>
  <c r="Q69" i="1"/>
  <c r="Q71" i="1"/>
  <c r="Q73" i="1"/>
  <c r="Q74" i="1"/>
  <c r="Q75" i="1"/>
  <c r="Q76" i="1"/>
  <c r="Q77" i="1"/>
  <c r="Q81" i="1"/>
  <c r="Q82" i="1"/>
  <c r="Q84" i="1"/>
  <c r="Q86" i="1"/>
  <c r="Q88" i="1"/>
  <c r="Q89" i="1"/>
  <c r="Q91" i="1"/>
  <c r="Q93" i="1"/>
  <c r="Q95" i="1"/>
  <c r="Q49" i="1"/>
  <c r="E125" i="1"/>
  <c r="F125" i="1" s="1"/>
  <c r="U125" i="1" s="1"/>
  <c r="E35" i="1"/>
  <c r="F35" i="1" s="1"/>
  <c r="G35" i="1" s="1"/>
  <c r="I35" i="1" s="1"/>
  <c r="E33" i="1"/>
  <c r="F33" i="1" s="1"/>
  <c r="G33" i="1" s="1"/>
  <c r="I33" i="1" s="1"/>
  <c r="E31" i="1"/>
  <c r="F31" i="1" s="1"/>
  <c r="G31" i="1" s="1"/>
  <c r="I31" i="1" s="1"/>
  <c r="E29" i="1"/>
  <c r="E61" i="2" s="1"/>
  <c r="E27" i="1"/>
  <c r="F27" i="1" s="1"/>
  <c r="G27" i="1" s="1"/>
  <c r="I27" i="1" s="1"/>
  <c r="E25" i="1"/>
  <c r="F25" i="1" s="1"/>
  <c r="G25" i="1" s="1"/>
  <c r="I25" i="1" s="1"/>
  <c r="E23" i="1"/>
  <c r="F23" i="1" s="1"/>
  <c r="G23" i="1" s="1"/>
  <c r="I23" i="1" s="1"/>
  <c r="E121" i="1"/>
  <c r="F121" i="1" s="1"/>
  <c r="G121" i="1" s="1"/>
  <c r="K121" i="1" s="1"/>
  <c r="E65" i="1"/>
  <c r="E87" i="2" s="1"/>
  <c r="E62" i="1"/>
  <c r="F62" i="1" s="1"/>
  <c r="G62" i="1" s="1"/>
  <c r="I62" i="1" s="1"/>
  <c r="E60" i="1"/>
  <c r="F60" i="1" s="1"/>
  <c r="G60" i="1" s="1"/>
  <c r="I60" i="1" s="1"/>
  <c r="E57" i="1"/>
  <c r="F57" i="1" s="1"/>
  <c r="G57" i="1" s="1"/>
  <c r="I57" i="1" s="1"/>
  <c r="E55" i="1"/>
  <c r="E79" i="2" s="1"/>
  <c r="E53" i="1"/>
  <c r="E77" i="2" s="1"/>
  <c r="E43" i="1"/>
  <c r="E75" i="2" s="1"/>
  <c r="E41" i="1"/>
  <c r="F41" i="1" s="1"/>
  <c r="G41" i="1" s="1"/>
  <c r="I41" i="1" s="1"/>
  <c r="E39" i="1"/>
  <c r="F39" i="1" s="1"/>
  <c r="G39" i="1" s="1"/>
  <c r="I39" i="1" s="1"/>
  <c r="E63" i="2"/>
  <c r="E65" i="2"/>
  <c r="C12" i="1"/>
  <c r="C11" i="1"/>
  <c r="E53" i="2" l="1"/>
  <c r="E66" i="2"/>
  <c r="E21" i="2"/>
  <c r="E91" i="2"/>
  <c r="E49" i="2"/>
  <c r="E36" i="2"/>
  <c r="E98" i="2"/>
  <c r="E29" i="2"/>
  <c r="E106" i="2"/>
  <c r="E14" i="2"/>
  <c r="F65" i="1"/>
  <c r="G65" i="1" s="1"/>
  <c r="I65" i="1" s="1"/>
  <c r="E64" i="2"/>
  <c r="E76" i="2"/>
  <c r="E97" i="2"/>
  <c r="E90" i="2"/>
  <c r="E41" i="2"/>
  <c r="O107" i="1"/>
  <c r="O135" i="1"/>
  <c r="E101" i="2"/>
  <c r="E84" i="2"/>
  <c r="E109" i="2"/>
  <c r="E50" i="2"/>
  <c r="E57" i="2"/>
  <c r="E24" i="2"/>
  <c r="E42" i="2"/>
  <c r="E108" i="2"/>
  <c r="E85" i="2"/>
  <c r="E73" i="2"/>
  <c r="F29" i="1"/>
  <c r="G29" i="1" s="1"/>
  <c r="I29" i="1" s="1"/>
  <c r="E22" i="2"/>
  <c r="F50" i="1"/>
  <c r="G50" i="1" s="1"/>
  <c r="I50" i="1" s="1"/>
  <c r="F54" i="1"/>
  <c r="G54" i="1" s="1"/>
  <c r="I54" i="1" s="1"/>
  <c r="E89" i="2"/>
  <c r="F55" i="1"/>
  <c r="G55" i="1" s="1"/>
  <c r="I55" i="1" s="1"/>
  <c r="E68" i="2"/>
  <c r="E83" i="2"/>
  <c r="E37" i="2"/>
  <c r="F15" i="1"/>
  <c r="E59" i="2"/>
  <c r="E43" i="2"/>
  <c r="E107" i="2"/>
  <c r="E31" i="2"/>
  <c r="F53" i="1"/>
  <c r="G53" i="1" s="1"/>
  <c r="I53" i="1" s="1"/>
  <c r="E15" i="2"/>
  <c r="E23" i="2"/>
  <c r="E94" i="2"/>
  <c r="E110" i="2"/>
  <c r="E55" i="2"/>
  <c r="E19" i="2"/>
  <c r="E51" i="2"/>
  <c r="E54" i="2"/>
  <c r="E11" i="2"/>
  <c r="E35" i="2"/>
  <c r="E102" i="2"/>
  <c r="E47" i="2"/>
  <c r="F43" i="1"/>
  <c r="G43" i="1" s="1"/>
  <c r="I43" i="1" s="1"/>
  <c r="E71" i="2"/>
  <c r="E67" i="2"/>
  <c r="O134" i="1"/>
  <c r="O133" i="1"/>
  <c r="O130" i="1"/>
  <c r="O129" i="1"/>
  <c r="O128" i="1"/>
  <c r="O132" i="1"/>
  <c r="O131" i="1"/>
  <c r="O63" i="1"/>
  <c r="O44" i="1"/>
  <c r="O102" i="1"/>
  <c r="O90" i="1"/>
  <c r="O39" i="1"/>
  <c r="O124" i="1"/>
  <c r="O76" i="1"/>
  <c r="O113" i="1"/>
  <c r="O62" i="1"/>
  <c r="O38" i="1"/>
  <c r="O101" i="1"/>
  <c r="O92" i="1"/>
  <c r="O70" i="1"/>
  <c r="O105" i="1"/>
  <c r="O51" i="1"/>
  <c r="O52" i="1"/>
  <c r="O69" i="1"/>
  <c r="O59" i="1"/>
  <c r="O45" i="1"/>
  <c r="O84" i="1"/>
  <c r="O35" i="1"/>
  <c r="O71" i="1"/>
  <c r="O42" i="1"/>
  <c r="O109" i="1"/>
  <c r="O46" i="1"/>
  <c r="O78" i="1"/>
  <c r="O68" i="1"/>
  <c r="O123" i="1"/>
  <c r="O97" i="1"/>
  <c r="O79" i="1"/>
  <c r="O116" i="1"/>
  <c r="O26" i="1"/>
  <c r="O98" i="1"/>
  <c r="O106" i="1"/>
  <c r="O81" i="1"/>
  <c r="O85" i="1"/>
  <c r="O27" i="1"/>
  <c r="O82" i="1"/>
  <c r="O80" i="1"/>
  <c r="O83" i="1"/>
  <c r="O111" i="1"/>
  <c r="O67" i="1"/>
  <c r="O118" i="1"/>
  <c r="O120" i="1"/>
  <c r="O75" i="1"/>
  <c r="O104" i="1"/>
  <c r="O57" i="1"/>
  <c r="O89" i="1"/>
  <c r="O64" i="1"/>
  <c r="O21" i="1"/>
  <c r="O28" i="1"/>
  <c r="O65" i="1"/>
  <c r="O34" i="1"/>
  <c r="O87" i="1"/>
  <c r="O74" i="1"/>
  <c r="O110" i="1"/>
  <c r="O36" i="1"/>
  <c r="O99" i="1"/>
  <c r="O100" i="1"/>
  <c r="O37" i="1"/>
  <c r="O61" i="1"/>
  <c r="O32" i="1"/>
  <c r="O108" i="1"/>
  <c r="O119" i="1"/>
  <c r="O94" i="1"/>
  <c r="O48" i="1"/>
  <c r="O24" i="1"/>
  <c r="O122" i="1"/>
  <c r="O86" i="1"/>
  <c r="O33" i="1"/>
  <c r="O30" i="1"/>
  <c r="O127" i="1"/>
  <c r="O77" i="1"/>
  <c r="O47" i="1"/>
  <c r="O58" i="1"/>
  <c r="O125" i="1"/>
  <c r="O66" i="1"/>
  <c r="O121" i="1"/>
  <c r="O73" i="1"/>
  <c r="O41" i="1"/>
  <c r="O95" i="1"/>
  <c r="O88" i="1"/>
  <c r="O31" i="1"/>
  <c r="O91" i="1"/>
  <c r="O72" i="1"/>
  <c r="O23" i="1"/>
  <c r="O112" i="1"/>
  <c r="O114" i="1"/>
  <c r="O56" i="1"/>
  <c r="O126" i="1"/>
  <c r="O50" i="1"/>
  <c r="O25" i="1"/>
  <c r="O22" i="1"/>
  <c r="O103" i="1"/>
  <c r="O93" i="1"/>
  <c r="O40" i="1"/>
  <c r="O115" i="1"/>
  <c r="O96" i="1"/>
  <c r="O49" i="1"/>
  <c r="O117" i="1"/>
  <c r="O60" i="1"/>
  <c r="C16" i="1"/>
  <c r="D18" i="1" s="1"/>
  <c r="O29" i="1" l="1"/>
  <c r="O54" i="1"/>
  <c r="O43" i="1"/>
  <c r="C15" i="1"/>
  <c r="F16" i="1" s="1"/>
  <c r="F18" i="1" s="1"/>
  <c r="O55" i="1"/>
  <c r="O53" i="1"/>
  <c r="C18" i="1" l="1"/>
  <c r="F17" i="1"/>
</calcChain>
</file>

<file path=xl/sharedStrings.xml><?xml version="1.0" encoding="utf-8"?>
<sst xmlns="http://schemas.openxmlformats.org/spreadsheetml/2006/main" count="1104" uniqueCount="463">
  <si>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</si>
  <si>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</si>
  <si>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</si>
  <si>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</si>
  <si>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</si>
  <si>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</si>
  <si>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</si>
  <si>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</si>
  <si>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</si>
  <si>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</si>
  <si>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</si>
  <si>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</si>
  <si>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</si>
  <si>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</si>
  <si>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</si>
  <si>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</si>
  <si>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</si>
  <si>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</si>
  <si>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</si>
  <si>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</si>
  <si>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</si>
  <si>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</si>
  <si>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</si>
  <si>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</si>
  <si>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</si>
  <si>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</si>
  <si>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</si>
  <si>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</si>
  <si>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</si>
  <si>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</si>
  <si>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Bull.25</t>
  </si>
  <si>
    <t>B</t>
  </si>
  <si>
    <t>Peter H</t>
  </si>
  <si>
    <t>BBSAG Bull.36</t>
  </si>
  <si>
    <t>Locher K</t>
  </si>
  <si>
    <t>BBSAG Bull.37</t>
  </si>
  <si>
    <t>BBSAG Bull.38</t>
  </si>
  <si>
    <t>BBSAG Bull.41</t>
  </si>
  <si>
    <t>BBSAG Bull.50</t>
  </si>
  <si>
    <t>BBSAG Bull.90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</si>
  <si>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</si>
  <si>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</si>
  <si>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</si>
  <si>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</si>
  <si>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</si>
  <si>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</si>
  <si>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</si>
  <si>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</si>
  <si>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Bull.102</t>
  </si>
  <si>
    <t>BBSAG Bull.104</t>
  </si>
  <si>
    <t>BBSAG Bull.107</t>
  </si>
  <si>
    <t>BBSAG Bull.110</t>
  </si>
  <si>
    <t>BBSAG Bull.113</t>
  </si>
  <si>
    <t>BBSAG Bull.116</t>
  </si>
  <si>
    <t>IBVS 5296</t>
  </si>
  <si>
    <t>DO Cyg / GSC 3968-1026</t>
  </si>
  <si>
    <t>EA/SD</t>
  </si>
  <si>
    <t>IBVS 5657</t>
  </si>
  <si>
    <t># of data points: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</si>
  <si>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</si>
  <si>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</si>
  <si>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</si>
  <si>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</si>
  <si>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</si>
  <si>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</si>
  <si>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</si>
  <si>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</si>
  <si>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</si>
  <si>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OEJV 0074</t>
  </si>
  <si>
    <t>CCD+V</t>
  </si>
  <si>
    <t>vis</t>
  </si>
  <si>
    <t>IBVS 5929</t>
  </si>
  <si>
    <t>IBVS 6048</t>
  </si>
  <si>
    <t>IBVS 6070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</si>
  <si>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</si>
  <si>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</si>
  <si>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</si>
  <si>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</si>
  <si>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</si>
  <si>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</si>
  <si>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</si>
  <si>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</si>
  <si>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</si>
  <si>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</si>
  <si>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</si>
  <si>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</si>
  <si>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</si>
  <si>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</si>
  <si>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</si>
  <si>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P </t>
  </si>
  <si>
    <t> -0.00 </t>
  </si>
  <si>
    <t>V </t>
  </si>
  <si>
    <t> 0.007 </t>
  </si>
  <si>
    <t>E </t>
  </si>
  <si>
    <t>?</t>
  </si>
  <si>
    <t> 0.0022 </t>
  </si>
  <si>
    <t> 0.002 </t>
  </si>
  <si>
    <t> -0.001 </t>
  </si>
  <si>
    <t> R.Diethelm </t>
  </si>
  <si>
    <t> -0.015 </t>
  </si>
  <si>
    <t> 0.000 </t>
  </si>
  <si>
    <t> BBS 38 </t>
  </si>
  <si>
    <t> -0.006 </t>
  </si>
  <si>
    <t> -0.008 </t>
  </si>
  <si>
    <t> 0.003 </t>
  </si>
  <si>
    <t> -0.007 </t>
  </si>
  <si>
    <t> 0.004 </t>
  </si>
  <si>
    <t> F.Agerer </t>
  </si>
  <si>
    <t>o</t>
  </si>
  <si>
    <t> BBS 98 </t>
  </si>
  <si>
    <t> BBS 99 </t>
  </si>
  <si>
    <t> BBS 113 </t>
  </si>
  <si>
    <t>BAVM 152 </t>
  </si>
  <si>
    <t>C </t>
  </si>
  <si>
    <t>R</t>
  </si>
  <si>
    <t>OEJV 0074 </t>
  </si>
  <si>
    <t>BAVM 228 </t>
  </si>
  <si>
    <t>-I</t>
  </si>
  <si>
    <t>BAVM 231 </t>
  </si>
  <si>
    <t>BAVM 234 </t>
  </si>
  <si>
    <t>2418235.28 </t>
  </si>
  <si>
    <t> 20.10.1908 18:43 </t>
  </si>
  <si>
    <t> 0.82 </t>
  </si>
  <si>
    <t> N.B.Perova </t>
  </si>
  <si>
    <t> PZ 9.416 </t>
  </si>
  <si>
    <t>2424653.41 </t>
  </si>
  <si>
    <t> 17.05.1926 21:50 </t>
  </si>
  <si>
    <t> 0.43 </t>
  </si>
  <si>
    <t> S.Nekrasova </t>
  </si>
  <si>
    <t> PZ 5.184 </t>
  </si>
  <si>
    <t>2424786.34 </t>
  </si>
  <si>
    <t> 27.09.1926 20:09 </t>
  </si>
  <si>
    <t> -0.02 </t>
  </si>
  <si>
    <t> C.Hoffmeister </t>
  </si>
  <si>
    <t> AN 232.166 </t>
  </si>
  <si>
    <t>2424979.58 </t>
  </si>
  <si>
    <t> 09.04.1927 01:55 </t>
  </si>
  <si>
    <t> -0.01 </t>
  </si>
  <si>
    <t>2425008.61 </t>
  </si>
  <si>
    <t> 08.05.1927 02:38 </t>
  </si>
  <si>
    <t> -0.05 </t>
  </si>
  <si>
    <t>2425015.50 </t>
  </si>
  <si>
    <t> 15.05.1927 00:00 </t>
  </si>
  <si>
    <t>2425032.56 </t>
  </si>
  <si>
    <t> 01.06.1927 01:26 </t>
  </si>
  <si>
    <t> -0.04 </t>
  </si>
  <si>
    <t>2425068.48 </t>
  </si>
  <si>
    <t> 06.07.1927 23:31 </t>
  </si>
  <si>
    <t> -0.03 </t>
  </si>
  <si>
    <t>2425092.41 </t>
  </si>
  <si>
    <t> 30.07.1927 21:50 </t>
  </si>
  <si>
    <t>2425121.50 </t>
  </si>
  <si>
    <t> 29.08.1927 00:00 </t>
  </si>
  <si>
    <t>2425126.62 </t>
  </si>
  <si>
    <t> 03.09.1927 02:52 </t>
  </si>
  <si>
    <t>2425145.43 </t>
  </si>
  <si>
    <t> 21.09.1927 22:19 </t>
  </si>
  <si>
    <t>2425150.58 </t>
  </si>
  <si>
    <t> 27.09.1927 01:55 </t>
  </si>
  <si>
    <t>2425152.25 </t>
  </si>
  <si>
    <t> 28.09.1927 18:00 </t>
  </si>
  <si>
    <t>2425157.40 </t>
  </si>
  <si>
    <t> 03.10.1927 21:36 </t>
  </si>
  <si>
    <t>2425185.26 </t>
  </si>
  <si>
    <t> 31.10.1927 18:14 </t>
  </si>
  <si>
    <t> 0.47 </t>
  </si>
  <si>
    <t>2427866.48 </t>
  </si>
  <si>
    <t> 04.03.1935 23:31 </t>
  </si>
  <si>
    <t> 0.39 </t>
  </si>
  <si>
    <t>2429497.45 </t>
  </si>
  <si>
    <t> 21.08.1939 22:48 </t>
  </si>
  <si>
    <t> 0.01 </t>
  </si>
  <si>
    <t>2429521.36 </t>
  </si>
  <si>
    <t> 14.09.1939 20:38 </t>
  </si>
  <si>
    <t>2432799.47 </t>
  </si>
  <si>
    <t> 04.09.1948 23:16 </t>
  </si>
  <si>
    <t>2432806.30 </t>
  </si>
  <si>
    <t> 11.09.1948 19:12 </t>
  </si>
  <si>
    <t>2433011.51 </t>
  </si>
  <si>
    <t> 05.04.1949 00:14 </t>
  </si>
  <si>
    <t> 0.00 </t>
  </si>
  <si>
    <t>2433382.58 </t>
  </si>
  <si>
    <t> 11.04.1950 01:55 </t>
  </si>
  <si>
    <t>2442748.302 </t>
  </si>
  <si>
    <t> 01.12.1975 19:14 </t>
  </si>
  <si>
    <t> BBS 25 </t>
  </si>
  <si>
    <t>2443485.313 </t>
  </si>
  <si>
    <t> 07.12.1977 19:30 </t>
  </si>
  <si>
    <t> 0.001 </t>
  </si>
  <si>
    <t> H.Peter </t>
  </si>
  <si>
    <t> BBS 36 </t>
  </si>
  <si>
    <t>2443673.414 </t>
  </si>
  <si>
    <t> 13.06.1978 21:56 </t>
  </si>
  <si>
    <t> K.Locher </t>
  </si>
  <si>
    <t> BBS 37 </t>
  </si>
  <si>
    <t>2443714.454 </t>
  </si>
  <si>
    <t> 24.07.1978 22:53 </t>
  </si>
  <si>
    <t>2443863.218 </t>
  </si>
  <si>
    <t> 20.12.1978 17:13 </t>
  </si>
  <si>
    <t> BBS 41 </t>
  </si>
  <si>
    <t>2444487.380 </t>
  </si>
  <si>
    <t> 04.09.1980 21:07 </t>
  </si>
  <si>
    <t> BBS 50 </t>
  </si>
  <si>
    <t>2444499.334 </t>
  </si>
  <si>
    <t> 16.09.1980 20:00 </t>
  </si>
  <si>
    <t> -0.013 </t>
  </si>
  <si>
    <t>2446291.434 </t>
  </si>
  <si>
    <t> 13.08.1985 22:24 </t>
  </si>
  <si>
    <t> P.Znojilova </t>
  </si>
  <si>
    <t> BRNO 27 </t>
  </si>
  <si>
    <t>2446291.436 </t>
  </si>
  <si>
    <t> 13.08.1985 22:27 </t>
  </si>
  <si>
    <t> V.Bulant </t>
  </si>
  <si>
    <t>2446291.437 </t>
  </si>
  <si>
    <t> 13.08.1985 22:29 </t>
  </si>
  <si>
    <t> L.Kalab </t>
  </si>
  <si>
    <t>2446291.439 </t>
  </si>
  <si>
    <t> 13.08.1985 22:32 </t>
  </si>
  <si>
    <t> M.Znojilova </t>
  </si>
  <si>
    <t>2446291.440 </t>
  </si>
  <si>
    <t> 13.08.1985 22:33 </t>
  </si>
  <si>
    <t> A.Slatinsky </t>
  </si>
  <si>
    <t> V.Wagner </t>
  </si>
  <si>
    <t>2446556.481 </t>
  </si>
  <si>
    <t> 05.05.1986 23:32 </t>
  </si>
  <si>
    <t> J.Borovicka </t>
  </si>
  <si>
    <t> BRNO 28 </t>
  </si>
  <si>
    <t>2447471.345 </t>
  </si>
  <si>
    <t> 05.11.1988 20:16 </t>
  </si>
  <si>
    <t> BBS 90 </t>
  </si>
  <si>
    <t>2447712.443 </t>
  </si>
  <si>
    <t> 04.07.1989 22:37 </t>
  </si>
  <si>
    <t> -0.011 </t>
  </si>
  <si>
    <t> M.Jechumtal </t>
  </si>
  <si>
    <t> BRNO 30 </t>
  </si>
  <si>
    <t>2447712.446 </t>
  </si>
  <si>
    <t> 04.07.1989 22:42 </t>
  </si>
  <si>
    <t> A.Dedoch </t>
  </si>
  <si>
    <t> J.Manek </t>
  </si>
  <si>
    <t>2447712.451 </t>
  </si>
  <si>
    <t> 04.07.1989 22:49 </t>
  </si>
  <si>
    <t>2447825.309 </t>
  </si>
  <si>
    <t> 25.10.1989 19:24 </t>
  </si>
  <si>
    <t> BBS 93 </t>
  </si>
  <si>
    <t>2448030.509 </t>
  </si>
  <si>
    <t> 19.05.1990 00:12 </t>
  </si>
  <si>
    <t> BRNO 31 </t>
  </si>
  <si>
    <t>2448042.479 </t>
  </si>
  <si>
    <t> 30.05.1990 23:29 </t>
  </si>
  <si>
    <t> BBS 95 </t>
  </si>
  <si>
    <t>2448167.316 </t>
  </si>
  <si>
    <t> 02.10.1990 19:35 </t>
  </si>
  <si>
    <t> BBS 96 </t>
  </si>
  <si>
    <t>2448208.356 </t>
  </si>
  <si>
    <t> 12.11.1990 20:32 </t>
  </si>
  <si>
    <t> BBS 97 </t>
  </si>
  <si>
    <t>2448449.453 </t>
  </si>
  <si>
    <t> 11.07.1991 22:52 </t>
  </si>
  <si>
    <t>2448449.467 </t>
  </si>
  <si>
    <t> 11.07.1991 23:12 </t>
  </si>
  <si>
    <t> F.Hroch </t>
  </si>
  <si>
    <t>2448497.351 </t>
  </si>
  <si>
    <t> 28.08.1991 20:25 </t>
  </si>
  <si>
    <t>2448502.477 </t>
  </si>
  <si>
    <t> 02.09.1991 23:26 </t>
  </si>
  <si>
    <t>2448538.382 </t>
  </si>
  <si>
    <t> 08.10.1991 21:10 </t>
  </si>
  <si>
    <t>2448586.273 </t>
  </si>
  <si>
    <t> 25.11.1991 18:33 </t>
  </si>
  <si>
    <t>2448598.222 </t>
  </si>
  <si>
    <t> 07.12.1991 17:19 </t>
  </si>
  <si>
    <t> -0.017 </t>
  </si>
  <si>
    <t> BBS 100 </t>
  </si>
  <si>
    <t>2448803.434 </t>
  </si>
  <si>
    <t> 29.06.1992 22:24 </t>
  </si>
  <si>
    <t> BBS 101 </t>
  </si>
  <si>
    <t>2448827.386 </t>
  </si>
  <si>
    <t> 23.07.1992 21:15 </t>
  </si>
  <si>
    <t> 0.006 </t>
  </si>
  <si>
    <t>2448832.488 </t>
  </si>
  <si>
    <t> 28.07.1992 23:42 </t>
  </si>
  <si>
    <t> -0.022 </t>
  </si>
  <si>
    <t> H.Santolikova </t>
  </si>
  <si>
    <t>2448832.493 </t>
  </si>
  <si>
    <t> 28.07.1992 23:49 </t>
  </si>
  <si>
    <t> P.Pata </t>
  </si>
  <si>
    <t>2448832.503 </t>
  </si>
  <si>
    <t> 29.07.1992 00:04 </t>
  </si>
  <si>
    <t> Z.Egyhazi </t>
  </si>
  <si>
    <t>2448868.410 </t>
  </si>
  <si>
    <t> 02.09.1992 21:50 </t>
  </si>
  <si>
    <t> -0.010 </t>
  </si>
  <si>
    <t> BBS 102 </t>
  </si>
  <si>
    <t>2448892.347 </t>
  </si>
  <si>
    <t> 26.09.1992 20:19 </t>
  </si>
  <si>
    <t>2449116.364 </t>
  </si>
  <si>
    <t> 08.05.1993 20:44 </t>
  </si>
  <si>
    <t> P.Stepan </t>
  </si>
  <si>
    <t>2449198.455 </t>
  </si>
  <si>
    <t> 29.07.1993 22:55 </t>
  </si>
  <si>
    <t> BBS 104 </t>
  </si>
  <si>
    <t>2449581.504 </t>
  </si>
  <si>
    <t> 17.08.1994 00:05 </t>
  </si>
  <si>
    <t> 0.010 </t>
  </si>
  <si>
    <t> L.Brat </t>
  </si>
  <si>
    <t>2449605.432 </t>
  </si>
  <si>
    <t> 09.09.1994 22:22 </t>
  </si>
  <si>
    <t> -0.002 </t>
  </si>
  <si>
    <t> BBS 107 </t>
  </si>
  <si>
    <t>2449935.4609 </t>
  </si>
  <si>
    <t> 05.08.1995 23:03 </t>
  </si>
  <si>
    <t> -0.0051 </t>
  </si>
  <si>
    <t> BRNO 32 </t>
  </si>
  <si>
    <t>2449935.475 </t>
  </si>
  <si>
    <t> 05.08.1995 23:24 </t>
  </si>
  <si>
    <t> 0.009 </t>
  </si>
  <si>
    <t> BBS 110 </t>
  </si>
  <si>
    <t>2449947.443 </t>
  </si>
  <si>
    <t> 17.08.1995 22:37 </t>
  </si>
  <si>
    <t>2450306.5396 </t>
  </si>
  <si>
    <t> 11.08.1996 00:57 </t>
  </si>
  <si>
    <t> 0.0016 </t>
  </si>
  <si>
    <t> K.Koss </t>
  </si>
  <si>
    <t>2450313.382 </t>
  </si>
  <si>
    <t> 17.08.1996 21:10 </t>
  </si>
  <si>
    <t>2450318.5164 </t>
  </si>
  <si>
    <t> 23.08.1996 00:23 </t>
  </si>
  <si>
    <t> 0.0084 </t>
  </si>
  <si>
    <t> J.Zahajsky </t>
  </si>
  <si>
    <t>2450325.348 </t>
  </si>
  <si>
    <t> 29.08.1996 20:21 </t>
  </si>
  <si>
    <t> -0.000 </t>
  </si>
  <si>
    <t>2450631.4413 </t>
  </si>
  <si>
    <t> 01.07.1997 22:35 </t>
  </si>
  <si>
    <t> J.Cechal </t>
  </si>
  <si>
    <t>2450696.418 </t>
  </si>
  <si>
    <t> 04.09.1997 22:01 </t>
  </si>
  <si>
    <t> BBS 116 </t>
  </si>
  <si>
    <t>2451014.4692 </t>
  </si>
  <si>
    <t> 19.07.1998 23:15 </t>
  </si>
  <si>
    <t> -0.0125 </t>
  </si>
  <si>
    <t>2451014.4797 </t>
  </si>
  <si>
    <t> 19.07.1998 23:30 </t>
  </si>
  <si>
    <t> -0.0020 </t>
  </si>
  <si>
    <t> O.Bracek </t>
  </si>
  <si>
    <t>2451433.4362 </t>
  </si>
  <si>
    <t> 11.09.1999 22:28 </t>
  </si>
  <si>
    <t>2451751.49100 </t>
  </si>
  <si>
    <t> 25.07.2000 23:47 </t>
  </si>
  <si>
    <t> -0.00466 </t>
  </si>
  <si>
    <t> P.Hájek </t>
  </si>
  <si>
    <t>2451840.4092 </t>
  </si>
  <si>
    <t> 22.10.2000 21:49 </t>
  </si>
  <si>
    <t> -0.0069 </t>
  </si>
  <si>
    <t> K.&amp; M.Rätz </t>
  </si>
  <si>
    <t>2452548.3470 </t>
  </si>
  <si>
    <t> 30.09.2002 20:19 </t>
  </si>
  <si>
    <t> -0.0129 </t>
  </si>
  <si>
    <t> BBS 129 </t>
  </si>
  <si>
    <t>2453254.5755 </t>
  </si>
  <si>
    <t> 06.09.2004 01:48 </t>
  </si>
  <si>
    <t> -0.0182 </t>
  </si>
  <si>
    <t>BAVM 173 </t>
  </si>
  <si>
    <t>2453255.4345 </t>
  </si>
  <si>
    <t> 06.09.2004 22:25 </t>
  </si>
  <si>
    <t>5127.5</t>
  </si>
  <si>
    <t> -0.0142 </t>
  </si>
  <si>
    <t>2453284.5151 </t>
  </si>
  <si>
    <t> 06.10.2004 00:21 </t>
  </si>
  <si>
    <t>5144.5</t>
  </si>
  <si>
    <t> -0.0037 </t>
  </si>
  <si>
    <t>2453933.430 </t>
  </si>
  <si>
    <t> 16.07.2006 22:19 </t>
  </si>
  <si>
    <t>5524</t>
  </si>
  <si>
    <t> -0.037 </t>
  </si>
  <si>
    <t> S.Santini </t>
  </si>
  <si>
    <t> JAAVSO 39;102 </t>
  </si>
  <si>
    <t>2453945.415 </t>
  </si>
  <si>
    <t> 28.07.2006 21:57 </t>
  </si>
  <si>
    <t>5531</t>
  </si>
  <si>
    <t> V.Novotný </t>
  </si>
  <si>
    <t>2454364.3655 </t>
  </si>
  <si>
    <t> 20.09.2007 20:46 </t>
  </si>
  <si>
    <t>5776</t>
  </si>
  <si>
    <t> -0.0241 </t>
  </si>
  <si>
    <t>BAVM 193 </t>
  </si>
  <si>
    <t>2454718.3362 </t>
  </si>
  <si>
    <t> 08.09.2008 20:04 </t>
  </si>
  <si>
    <t>5983</t>
  </si>
  <si>
    <t> -0.0252 </t>
  </si>
  <si>
    <t>BAVM 203 </t>
  </si>
  <si>
    <t>2454800.4181 </t>
  </si>
  <si>
    <t> 29.11.2008 22:02 </t>
  </si>
  <si>
    <t>6031</t>
  </si>
  <si>
    <t> -0.0238 </t>
  </si>
  <si>
    <t>2455087.7001 </t>
  </si>
  <si>
    <t> 13.09.2009 04:48 </t>
  </si>
  <si>
    <t>6199</t>
  </si>
  <si>
    <t> -0.0233 </t>
  </si>
  <si>
    <t> R.Nelson </t>
  </si>
  <si>
    <t>IBVS 5929 </t>
  </si>
  <si>
    <t>2455125.3208 </t>
  </si>
  <si>
    <t> 20.10.2009 19:41 </t>
  </si>
  <si>
    <t>6221</t>
  </si>
  <si>
    <t> -0.0228 </t>
  </si>
  <si>
    <t>BAVM 212 </t>
  </si>
  <si>
    <t>2455479.2926 </t>
  </si>
  <si>
    <t> 09.10.2010 19:01 </t>
  </si>
  <si>
    <t>6428</t>
  </si>
  <si>
    <t> -0.0229 </t>
  </si>
  <si>
    <t>BAVM 215 </t>
  </si>
  <si>
    <t>2455491.2620 </t>
  </si>
  <si>
    <t> 21.10.2010 18:17 </t>
  </si>
  <si>
    <t>6435</t>
  </si>
  <si>
    <t> -0.0236 </t>
  </si>
  <si>
    <t> U.Schmidt </t>
  </si>
  <si>
    <t>2455802.4831 </t>
  </si>
  <si>
    <t> 28.08.2011 23:35 </t>
  </si>
  <si>
    <t>6617</t>
  </si>
  <si>
    <t>BAVM 225 </t>
  </si>
  <si>
    <t>2455850.3640 </t>
  </si>
  <si>
    <t> 15.10.2011 20:44 </t>
  </si>
  <si>
    <t>6645</t>
  </si>
  <si>
    <t> -0.0235 </t>
  </si>
  <si>
    <t> F.Walter </t>
  </si>
  <si>
    <t>2455850.3645 </t>
  </si>
  <si>
    <t> -0.0230 </t>
  </si>
  <si>
    <t>2455879.4344 </t>
  </si>
  <si>
    <t> 13.11.2011 22:25 </t>
  </si>
  <si>
    <t>6662</t>
  </si>
  <si>
    <t> -0.0232 </t>
  </si>
  <si>
    <t>2456132.5143 </t>
  </si>
  <si>
    <t> 24.07.2012 00:20 </t>
  </si>
  <si>
    <t>6810</t>
  </si>
  <si>
    <t> -0.0247 </t>
  </si>
  <si>
    <t> M.&amp; K.Rätz </t>
  </si>
  <si>
    <t>2456132.5145 </t>
  </si>
  <si>
    <t> -0.0245 </t>
  </si>
  <si>
    <t>2456568.5647 </t>
  </si>
  <si>
    <t> 03.10.2013 01:33 </t>
  </si>
  <si>
    <t>7065</t>
  </si>
  <si>
    <t> -0.0266 </t>
  </si>
  <si>
    <t>2456934.5058 </t>
  </si>
  <si>
    <t> 04.10.2014 00:08 </t>
  </si>
  <si>
    <t>7279</t>
  </si>
  <si>
    <t> -0.0274 </t>
  </si>
  <si>
    <t>BAVM 239 </t>
  </si>
  <si>
    <t>II</t>
  </si>
  <si>
    <t>BAD?</t>
  </si>
  <si>
    <t>JAVSO..43..238</t>
  </si>
  <si>
    <t>JAVSO..45..121</t>
  </si>
  <si>
    <t>IBVS 6230</t>
  </si>
  <si>
    <t>JAVSO 49, 256</t>
  </si>
  <si>
    <t>JAVSO, 49, 265</t>
  </si>
  <si>
    <t>JAVSO, 50, 133</t>
  </si>
  <si>
    <t>JAAVSO, 50, 255</t>
  </si>
  <si>
    <t>JAAVSO 51, 134</t>
  </si>
  <si>
    <t>JAAVSO52#1</t>
  </si>
  <si>
    <t>Next ToM-P</t>
  </si>
  <si>
    <t>Next ToM-S</t>
  </si>
  <si>
    <t>11.40-12.30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</si>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</sst>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9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left" vertic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center"/>
    </xf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42" applyFont="1" applyAlignment="1">
      <alignment horizontal="left" vertical="center" wrapText="1"/>
    </xf>
    <xf numFmtId="0" fontId="41" fillId="0" borderId="0" xfId="42" applyFont="1" applyAlignment="1">
      <alignment horizontal="center" vertical="center" wrapText="1"/>
    </xf>
    <xf numFmtId="0" fontId="41" fillId="0" borderId="0" xfId="42" applyFont="1" applyAlignment="1">
      <alignment horizontal="left" wrapText="1"/>
    </xf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166" fontId="42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top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>
      <alignment horizontal="left"/>
    </xf>
    <xf numFmtId="0" fontId="0" fillId="0" borderId="19" xfId="0" applyBorder="1">
      <alignment vertical="top"/>
    </xf>
    <xf numFmtId="0" fontId="43" fillId="0" borderId="22" xfId="0" applyFont="1" applyBorder="1" applyAlignment="1">
      <alignment horizontal="right" vertical="center"/>
    </xf>
    <xf numFmtId="0" fontId="43" fillId="0" borderId="24" xfId="0" applyFont="1" applyBorder="1" applyAlignment="1">
      <alignment horizontal="right" vertical="center"/>
    </xf>
    <xf numFmtId="0" fontId="6" fillId="25" borderId="20" xfId="0" applyFont="1" applyFill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22" fontId="44" fillId="0" borderId="23" xfId="0" applyNumberFormat="1" applyFont="1" applyBorder="1" applyAlignment="1">
      <alignment horizontal="right" vertical="center"/>
    </xf>
    <xf numFmtId="22" fontId="44" fillId="0" borderId="25" xfId="0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4769252958613219"/>
          <c:w val="0.794964726917932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-4.248412000015378E-2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5-473D-B85F-4458EE4439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0</c:v>
                  </c:pt>
                  <c:pt idx="92">
                    <c:v>2.0000000000000001E-4</c:v>
                  </c:pt>
                  <c:pt idx="93">
                    <c:v>2.3E-3</c:v>
                  </c:pt>
                  <c:pt idx="94">
                    <c:v>0</c:v>
                  </c:pt>
                  <c:pt idx="95">
                    <c:v>2E-3</c:v>
                  </c:pt>
                  <c:pt idx="96">
                    <c:v>0</c:v>
                  </c:pt>
                  <c:pt idx="97">
                    <c:v>0</c:v>
                  </c:pt>
                  <c:pt idx="98">
                    <c:v>1E-4</c:v>
                  </c:pt>
                  <c:pt idx="99">
                    <c:v>1.6000000000000001E-3</c:v>
                  </c:pt>
                  <c:pt idx="100">
                    <c:v>1E-4</c:v>
                  </c:pt>
                  <c:pt idx="101">
                    <c:v>5.0000000000000001E-4</c:v>
                  </c:pt>
                  <c:pt idx="102">
                    <c:v>3.5000000000000001E-3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2.9999999999999997E-4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5.9999999999999995E-4</c:v>
                  </c:pt>
                  <c:pt idx="112">
                    <c:v>2.9999999999999997E-4</c:v>
                  </c:pt>
                  <c:pt idx="113">
                    <c:v>1E-4</c:v>
                  </c:pt>
                  <c:pt idx="114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0</c:v>
                  </c:pt>
                  <c:pt idx="92">
                    <c:v>2.0000000000000001E-4</c:v>
                  </c:pt>
                  <c:pt idx="93">
                    <c:v>2.3E-3</c:v>
                  </c:pt>
                  <c:pt idx="94">
                    <c:v>0</c:v>
                  </c:pt>
                  <c:pt idx="95">
                    <c:v>2E-3</c:v>
                  </c:pt>
                  <c:pt idx="96">
                    <c:v>0</c:v>
                  </c:pt>
                  <c:pt idx="97">
                    <c:v>0</c:v>
                  </c:pt>
                  <c:pt idx="98">
                    <c:v>1E-4</c:v>
                  </c:pt>
                  <c:pt idx="99">
                    <c:v>1.6000000000000001E-3</c:v>
                  </c:pt>
                  <c:pt idx="100">
                    <c:v>1E-4</c:v>
                  </c:pt>
                  <c:pt idx="101">
                    <c:v>5.0000000000000001E-4</c:v>
                  </c:pt>
                  <c:pt idx="102">
                    <c:v>3.5000000000000001E-3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2.9999999999999997E-4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5.9999999999999995E-4</c:v>
                  </c:pt>
                  <c:pt idx="112">
                    <c:v>2.9999999999999997E-4</c:v>
                  </c:pt>
                  <c:pt idx="113">
                    <c:v>1E-4</c:v>
                  </c:pt>
                  <c:pt idx="1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-0.25909228000091389</c:v>
                </c:pt>
                <c:pt idx="2">
                  <c:v>-0.19920830000046408</c:v>
                </c:pt>
                <c:pt idx="3">
                  <c:v>-0.18891675999839208</c:v>
                </c:pt>
                <c:pt idx="4">
                  <c:v>-0.22887289999925997</c:v>
                </c:pt>
                <c:pt idx="5">
                  <c:v>-0.17886257999998634</c:v>
                </c:pt>
                <c:pt idx="6">
                  <c:v>-0.2188367799972184</c:v>
                </c:pt>
                <c:pt idx="7">
                  <c:v>-0.20878259999881266</c:v>
                </c:pt>
                <c:pt idx="8">
                  <c:v>-0.21874648000084562</c:v>
                </c:pt>
                <c:pt idx="9">
                  <c:v>-0.19870262000040384</c:v>
                </c:pt>
                <c:pt idx="10">
                  <c:v>-0.20869487999880221</c:v>
                </c:pt>
                <c:pt idx="11">
                  <c:v>-0.20866649999879883</c:v>
                </c:pt>
                <c:pt idx="12">
                  <c:v>-0.18865875999836135</c:v>
                </c:pt>
                <c:pt idx="13">
                  <c:v>-0.22865617999923415</c:v>
                </c:pt>
                <c:pt idx="14">
                  <c:v>-0.20864843999879668</c:v>
                </c:pt>
                <c:pt idx="17">
                  <c:v>-0.13210039999830769</c:v>
                </c:pt>
                <c:pt idx="18">
                  <c:v>-0.16206428000077722</c:v>
                </c:pt>
                <c:pt idx="19">
                  <c:v>-0.11711841999931494</c:v>
                </c:pt>
                <c:pt idx="20">
                  <c:v>-0.12710810000135098</c:v>
                </c:pt>
                <c:pt idx="21">
                  <c:v>-0.11679849999927683</c:v>
                </c:pt>
                <c:pt idx="22">
                  <c:v>-0.11623863999557216</c:v>
                </c:pt>
                <c:pt idx="23">
                  <c:v>-5.0107979994209018E-2</c:v>
                </c:pt>
                <c:pt idx="24">
                  <c:v>-4.7996000001148786E-2</c:v>
                </c:pt>
                <c:pt idx="25">
                  <c:v>-4.6712200004549231E-2</c:v>
                </c:pt>
                <c:pt idx="26">
                  <c:v>-4.6650280004541855E-2</c:v>
                </c:pt>
                <c:pt idx="27">
                  <c:v>-5.2425820002099499E-2</c:v>
                </c:pt>
                <c:pt idx="29">
                  <c:v>-3.9484120003180578E-2</c:v>
                </c:pt>
                <c:pt idx="30">
                  <c:v>-5.546605999552412E-2</c:v>
                </c:pt>
                <c:pt idx="31">
                  <c:v>-3.2762219998403452E-2</c:v>
                </c:pt>
                <c:pt idx="32">
                  <c:v>-3.0762219997995999E-2</c:v>
                </c:pt>
                <c:pt idx="33">
                  <c:v>-2.9762220001430251E-2</c:v>
                </c:pt>
                <c:pt idx="34">
                  <c:v>-2.7762220001022797E-2</c:v>
                </c:pt>
                <c:pt idx="35">
                  <c:v>-2.6762219997181091E-2</c:v>
                </c:pt>
                <c:pt idx="36">
                  <c:v>-2.6762219997181091E-2</c:v>
                </c:pt>
                <c:pt idx="37">
                  <c:v>-3.5362319998966996E-2</c:v>
                </c:pt>
                <c:pt idx="38">
                  <c:v>-1.9982019999588374E-2</c:v>
                </c:pt>
                <c:pt idx="39">
                  <c:v>-3.1618239998351783E-2</c:v>
                </c:pt>
                <c:pt idx="40">
                  <c:v>-2.8618239994102623E-2</c:v>
                </c:pt>
                <c:pt idx="41">
                  <c:v>-2.8618239994102623E-2</c:v>
                </c:pt>
                <c:pt idx="42">
                  <c:v>-2.3618239996721968E-2</c:v>
                </c:pt>
                <c:pt idx="43">
                  <c:v>-2.5447959997109137E-2</c:v>
                </c:pt>
                <c:pt idx="44">
                  <c:v>-2.5138360004348215E-2</c:v>
                </c:pt>
                <c:pt idx="45">
                  <c:v>-2.5120300000708085E-2</c:v>
                </c:pt>
                <c:pt idx="46">
                  <c:v>-1.7931959999259561E-2</c:v>
                </c:pt>
                <c:pt idx="47">
                  <c:v>-1.7870039999252185E-2</c:v>
                </c:pt>
                <c:pt idx="48">
                  <c:v>-3.0506260001857299E-2</c:v>
                </c:pt>
                <c:pt idx="49">
                  <c:v>-1.6506260006281082E-2</c:v>
                </c:pt>
                <c:pt idx="50">
                  <c:v>-1.2434019998181611E-2</c:v>
                </c:pt>
                <c:pt idx="51">
                  <c:v>-1.6426280002633575E-2</c:v>
                </c:pt>
                <c:pt idx="52">
                  <c:v>-2.1372100003645755E-2</c:v>
                </c:pt>
                <c:pt idx="53">
                  <c:v>-1.0299859997758176E-2</c:v>
                </c:pt>
                <c:pt idx="54">
                  <c:v>-3.1281800002034288E-2</c:v>
                </c:pt>
                <c:pt idx="55">
                  <c:v>-1.8972199999552686E-2</c:v>
                </c:pt>
                <c:pt idx="56">
                  <c:v>-6.9360800043796189E-3</c:v>
                </c:pt>
                <c:pt idx="57">
                  <c:v>-3.4928340006445069E-2</c:v>
                </c:pt>
                <c:pt idx="58">
                  <c:v>-2.9928340001788456E-2</c:v>
                </c:pt>
                <c:pt idx="59">
                  <c:v>-1.9928340007027145E-2</c:v>
                </c:pt>
                <c:pt idx="60">
                  <c:v>-2.2874160000355914E-2</c:v>
                </c:pt>
                <c:pt idx="61">
                  <c:v>-2.5838039997324813E-2</c:v>
                </c:pt>
                <c:pt idx="62">
                  <c:v>-1.8500060003134422E-2</c:v>
                </c:pt>
                <c:pt idx="63">
                  <c:v>-7.3762199972406961E-3</c:v>
                </c:pt>
                <c:pt idx="64">
                  <c:v>2.2017000010237098E-3</c:v>
                </c:pt>
                <c:pt idx="65">
                  <c:v>-9.7621800014167093E-3</c:v>
                </c:pt>
                <c:pt idx="66">
                  <c:v>-1.0364239999034908E-2</c:v>
                </c:pt>
                <c:pt idx="67">
                  <c:v>3.7357600012910552E-3</c:v>
                </c:pt>
                <c:pt idx="68">
                  <c:v>1.7538199972477742E-3</c:v>
                </c:pt>
                <c:pt idx="69">
                  <c:v>-1.1043800041079521E-3</c:v>
                </c:pt>
                <c:pt idx="70">
                  <c:v>1.3059399934718385E-3</c:v>
                </c:pt>
                <c:pt idx="71">
                  <c:v>5.7136800023727119E-3</c:v>
                </c:pt>
                <c:pt idx="72">
                  <c:v>-2.6760000037029386E-3</c:v>
                </c:pt>
                <c:pt idx="74">
                  <c:v>-2.1161399999982677E-3</c:v>
                </c:pt>
                <c:pt idx="75">
                  <c:v>-1.0436260003189091E-2</c:v>
                </c:pt>
                <c:pt idx="76">
                  <c:v>6.3740000769030303E-5</c:v>
                </c:pt>
                <c:pt idx="77">
                  <c:v>7.195839993073605E-3</c:v>
                </c:pt>
                <c:pt idx="80">
                  <c:v>-3.2199999986914918E-4</c:v>
                </c:pt>
                <c:pt idx="84">
                  <c:v>-1.5232199999445584E-2</c:v>
                </c:pt>
                <c:pt idx="85">
                  <c:v>2.5585999537725002E-4</c:v>
                </c:pt>
                <c:pt idx="86">
                  <c:v>0</c:v>
                </c:pt>
                <c:pt idx="87">
                  <c:v>9.1796000197064131E-4</c:v>
                </c:pt>
                <c:pt idx="88">
                  <c:v>2.152019995264709E-3</c:v>
                </c:pt>
                <c:pt idx="89">
                  <c:v>4.1758599982131273E-3</c:v>
                </c:pt>
                <c:pt idx="90">
                  <c:v>6.6092999986722134E-3</c:v>
                </c:pt>
                <c:pt idx="91">
                  <c:v>7.3660600028233603E-3</c:v>
                </c:pt>
                <c:pt idx="96">
                  <c:v>1.2159980004071258E-2</c:v>
                </c:pt>
                <c:pt idx="97">
                  <c:v>1.2103839995688759E-2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5-473D-B85F-4458EE4439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3">
                  <c:v>1.0858199966605753E-3</c:v>
                </c:pt>
                <c:pt idx="79">
                  <c:v>8.098800026345998E-4</c:v>
                </c:pt>
                <c:pt idx="81">
                  <c:v>-7.5646000186679885E-4</c:v>
                </c:pt>
                <c:pt idx="82">
                  <c:v>3.2448300044052303E-3</c:v>
                </c:pt>
                <c:pt idx="83">
                  <c:v>1.3888689994928427E-2</c:v>
                </c:pt>
                <c:pt idx="92">
                  <c:v>9.7001199974329211E-3</c:v>
                </c:pt>
                <c:pt idx="93">
                  <c:v>9.1181800016784109E-3</c:v>
                </c:pt>
                <c:pt idx="95">
                  <c:v>1.1659980002150405E-2</c:v>
                </c:pt>
                <c:pt idx="98">
                  <c:v>1.2385679998260457E-2</c:v>
                </c:pt>
                <c:pt idx="99">
                  <c:v>1.2585679993208032E-2</c:v>
                </c:pt>
                <c:pt idx="101">
                  <c:v>1.3443579999147914E-2</c:v>
                </c:pt>
                <c:pt idx="102">
                  <c:v>1.5095700000529177E-2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75-473D-B85F-4458EE4439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2.4757200008025393E-3</c:v>
                </c:pt>
                <c:pt idx="94">
                  <c:v>1.0687739995773882E-2</c:v>
                </c:pt>
                <c:pt idx="100">
                  <c:v>1.2693939999735449E-2</c:v>
                </c:pt>
                <c:pt idx="103">
                  <c:v>1.1931100001675077E-2</c:v>
                </c:pt>
                <c:pt idx="105">
                  <c:v>1.4863199998217169E-2</c:v>
                </c:pt>
                <c:pt idx="106">
                  <c:v>-2.5032960002135951E-2</c:v>
                </c:pt>
                <c:pt idx="107">
                  <c:v>-2.5032960002135951E-2</c:v>
                </c:pt>
                <c:pt idx="108">
                  <c:v>-8.0654000339563936E-4</c:v>
                </c:pt>
                <c:pt idx="109">
                  <c:v>-2.8808400020352565E-3</c:v>
                </c:pt>
                <c:pt idx="110">
                  <c:v>2.0372199942357838E-3</c:v>
                </c:pt>
                <c:pt idx="111">
                  <c:v>-2.8008600056637079E-3</c:v>
                </c:pt>
                <c:pt idx="112">
                  <c:v>-1.9105600003967993E-3</c:v>
                </c:pt>
                <c:pt idx="113">
                  <c:v>-2.1002400026191026E-3</c:v>
                </c:pt>
                <c:pt idx="114">
                  <c:v>-5.2029200014658272E-3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75-473D-B85F-4458EE4439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75-473D-B85F-4458EE4439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75-473D-B85F-4458EE4439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75-473D-B85F-4458EE4439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-2.8381586828052665E-2</c:v>
                </c:pt>
                <c:pt idx="1">
                  <c:v>-2.3249876745453976E-2</c:v>
                </c:pt>
                <c:pt idx="2">
                  <c:v>-2.3143222499132979E-2</c:v>
                </c:pt>
                <c:pt idx="3">
                  <c:v>-2.2988710578180766E-2</c:v>
                </c:pt>
                <c:pt idx="4">
                  <c:v>-2.2965465421931321E-2</c:v>
                </c:pt>
                <c:pt idx="5">
                  <c:v>-2.2959995973402036E-2</c:v>
                </c:pt>
                <c:pt idx="6">
                  <c:v>-2.2946322352078833E-2</c:v>
                </c:pt>
                <c:pt idx="7">
                  <c:v>-2.2917607747300103E-2</c:v>
                </c:pt>
                <c:pt idx="8">
                  <c:v>-2.2898464677447616E-2</c:v>
                </c:pt>
                <c:pt idx="9">
                  <c:v>-2.287521952119817E-2</c:v>
                </c:pt>
                <c:pt idx="10">
                  <c:v>-2.2871117434801209E-2</c:v>
                </c:pt>
                <c:pt idx="11">
                  <c:v>-2.2856076451345683E-2</c:v>
                </c:pt>
                <c:pt idx="12">
                  <c:v>-2.2851974364948721E-2</c:v>
                </c:pt>
                <c:pt idx="13">
                  <c:v>-2.2850607002816402E-2</c:v>
                </c:pt>
                <c:pt idx="14">
                  <c:v>-2.284650491641944E-2</c:v>
                </c:pt>
                <c:pt idx="15">
                  <c:v>-2.2824627122302311E-2</c:v>
                </c:pt>
                <c:pt idx="16">
                  <c:v>-2.0680603298823829E-2</c:v>
                </c:pt>
                <c:pt idx="17">
                  <c:v>-1.9376139824590112E-2</c:v>
                </c:pt>
                <c:pt idx="18">
                  <c:v>-1.9356996754737624E-2</c:v>
                </c:pt>
                <c:pt idx="19">
                  <c:v>-1.6735763547079303E-2</c:v>
                </c:pt>
                <c:pt idx="20">
                  <c:v>-1.6730294098550019E-2</c:v>
                </c:pt>
                <c:pt idx="21">
                  <c:v>-1.6566210642671563E-2</c:v>
                </c:pt>
                <c:pt idx="22">
                  <c:v>-1.6269493059958024E-2</c:v>
                </c:pt>
                <c:pt idx="23">
                  <c:v>-8.7804506612388609E-3</c:v>
                </c:pt>
                <c:pt idx="24">
                  <c:v>-8.1911175822087425E-3</c:v>
                </c:pt>
                <c:pt idx="25">
                  <c:v>-8.0407077476534923E-3</c:v>
                </c:pt>
                <c:pt idx="26">
                  <c:v>-8.0078910564778012E-3</c:v>
                </c:pt>
                <c:pt idx="27">
                  <c:v>-7.8889305509659211E-3</c:v>
                </c:pt>
                <c:pt idx="28">
                  <c:v>-7.389843372668954E-3</c:v>
                </c:pt>
                <c:pt idx="29">
                  <c:v>-7.389843372668954E-3</c:v>
                </c:pt>
                <c:pt idx="30">
                  <c:v>-7.380271837742711E-3</c:v>
                </c:pt>
                <c:pt idx="31">
                  <c:v>-5.9472763230708683E-3</c:v>
                </c:pt>
                <c:pt idx="32">
                  <c:v>-5.9472763230708683E-3</c:v>
                </c:pt>
                <c:pt idx="33">
                  <c:v>-5.9472763230708683E-3</c:v>
                </c:pt>
                <c:pt idx="34">
                  <c:v>-5.9472763230708683E-3</c:v>
                </c:pt>
                <c:pt idx="35">
                  <c:v>-5.9472763230708683E-3</c:v>
                </c:pt>
                <c:pt idx="36">
                  <c:v>-5.9472763230708683E-3</c:v>
                </c:pt>
                <c:pt idx="37">
                  <c:v>-5.7353351925611964E-3</c:v>
                </c:pt>
                <c:pt idx="38">
                  <c:v>-5.0037964517697505E-3</c:v>
                </c:pt>
                <c:pt idx="39">
                  <c:v>-4.8109983911125654E-3</c:v>
                </c:pt>
                <c:pt idx="40">
                  <c:v>-4.8109983911125654E-3</c:v>
                </c:pt>
                <c:pt idx="41">
                  <c:v>-4.8109983911125654E-3</c:v>
                </c:pt>
                <c:pt idx="42">
                  <c:v>-4.8109983911125654E-3</c:v>
                </c:pt>
                <c:pt idx="43">
                  <c:v>-4.720752490379415E-3</c:v>
                </c:pt>
                <c:pt idx="44">
                  <c:v>-4.5566690345009596E-3</c:v>
                </c:pt>
                <c:pt idx="45">
                  <c:v>-4.5470974995747166E-3</c:v>
                </c:pt>
                <c:pt idx="46">
                  <c:v>-4.4472800639153223E-3</c:v>
                </c:pt>
                <c:pt idx="47">
                  <c:v>-4.4144633727396321E-3</c:v>
                </c:pt>
                <c:pt idx="48">
                  <c:v>-4.221665312082447E-3</c:v>
                </c:pt>
                <c:pt idx="49">
                  <c:v>-4.221665312082447E-3</c:v>
                </c:pt>
                <c:pt idx="50">
                  <c:v>-4.1833791723774735E-3</c:v>
                </c:pt>
                <c:pt idx="51">
                  <c:v>-4.1792770859805121E-3</c:v>
                </c:pt>
                <c:pt idx="52">
                  <c:v>-4.1505624812017824E-3</c:v>
                </c:pt>
                <c:pt idx="53">
                  <c:v>-4.1122763414968098E-3</c:v>
                </c:pt>
                <c:pt idx="54">
                  <c:v>-4.1027048065705668E-3</c:v>
                </c:pt>
                <c:pt idx="55">
                  <c:v>-3.9386213506921114E-3</c:v>
                </c:pt>
                <c:pt idx="56">
                  <c:v>-3.9194782808396247E-3</c:v>
                </c:pt>
                <c:pt idx="57">
                  <c:v>-3.9153761944426633E-3</c:v>
                </c:pt>
                <c:pt idx="58">
                  <c:v>-3.9153761944426633E-3</c:v>
                </c:pt>
                <c:pt idx="59">
                  <c:v>-3.9153761944426633E-3</c:v>
                </c:pt>
                <c:pt idx="60">
                  <c:v>-3.8866615896639332E-3</c:v>
                </c:pt>
                <c:pt idx="61">
                  <c:v>-3.8675185198114473E-3</c:v>
                </c:pt>
                <c:pt idx="62">
                  <c:v>-3.6883940804774665E-3</c:v>
                </c:pt>
                <c:pt idx="63">
                  <c:v>-3.6227606981260843E-3</c:v>
                </c:pt>
                <c:pt idx="64">
                  <c:v>-3.3164715804863015E-3</c:v>
                </c:pt>
                <c:pt idx="65">
                  <c:v>-3.2973285106338152E-3</c:v>
                </c:pt>
                <c:pt idx="66">
                  <c:v>-3.0334276190959659E-3</c:v>
                </c:pt>
                <c:pt idx="67">
                  <c:v>-3.0334276190959659E-3</c:v>
                </c:pt>
                <c:pt idx="68">
                  <c:v>-3.023856084169723E-3</c:v>
                </c:pt>
                <c:pt idx="69">
                  <c:v>-2.736710036382426E-3</c:v>
                </c:pt>
                <c:pt idx="70">
                  <c:v>-2.7312405878531444E-3</c:v>
                </c:pt>
                <c:pt idx="71">
                  <c:v>-2.727138501456183E-3</c:v>
                </c:pt>
                <c:pt idx="72">
                  <c:v>-2.7216690529269011E-3</c:v>
                </c:pt>
                <c:pt idx="73">
                  <c:v>-2.4769112312415385E-3</c:v>
                </c:pt>
                <c:pt idx="74">
                  <c:v>-2.4249514702133611E-3</c:v>
                </c:pt>
                <c:pt idx="75">
                  <c:v>-2.1706221136017553E-3</c:v>
                </c:pt>
                <c:pt idx="76">
                  <c:v>-2.1706221136017553E-3</c:v>
                </c:pt>
                <c:pt idx="77">
                  <c:v>-1.8356183911832427E-3</c:v>
                </c:pt>
                <c:pt idx="78">
                  <c:v>-1.5812890345716368E-3</c:v>
                </c:pt>
                <c:pt idx="79">
                  <c:v>-1.5101862036909729E-3</c:v>
                </c:pt>
                <c:pt idx="80">
                  <c:v>-9.4409828091030217E-4</c:v>
                </c:pt>
                <c:pt idx="81">
                  <c:v>-3.793777202619521E-4</c:v>
                </c:pt>
                <c:pt idx="82">
                  <c:v>-3.786940391957918E-4</c:v>
                </c:pt>
                <c:pt idx="83">
                  <c:v>-3.5544888294634398E-4</c:v>
                </c:pt>
                <c:pt idx="84">
                  <c:v>1.6346504626927081E-4</c:v>
                </c:pt>
                <c:pt idx="85">
                  <c:v>1.7303658119551403E-4</c:v>
                </c:pt>
                <c:pt idx="86">
                  <c:v>2.8652763817811226E-4</c:v>
                </c:pt>
                <c:pt idx="87">
                  <c:v>5.080403036140269E-4</c:v>
                </c:pt>
                <c:pt idx="88">
                  <c:v>7.9108426500436226E-4</c:v>
                </c:pt>
                <c:pt idx="89">
                  <c:v>8.5671764735574443E-4</c:v>
                </c:pt>
                <c:pt idx="90">
                  <c:v>1.0864344855855818E-3</c:v>
                </c:pt>
                <c:pt idx="91">
                  <c:v>1.1165164524966319E-3</c:v>
                </c:pt>
                <c:pt idx="92">
                  <c:v>1.3995604138869672E-3</c:v>
                </c:pt>
                <c:pt idx="93">
                  <c:v>1.4091319488132104E-3</c:v>
                </c:pt>
                <c:pt idx="94">
                  <c:v>1.6579918568955343E-3</c:v>
                </c:pt>
                <c:pt idx="95">
                  <c:v>1.6962779966005071E-3</c:v>
                </c:pt>
                <c:pt idx="96">
                  <c:v>1.6962779966005071E-3</c:v>
                </c:pt>
                <c:pt idx="97">
                  <c:v>1.7195231528499551E-3</c:v>
                </c:pt>
                <c:pt idx="98">
                  <c:v>1.9218927484333831E-3</c:v>
                </c:pt>
                <c:pt idx="99">
                  <c:v>1.9218927484333831E-3</c:v>
                </c:pt>
                <c:pt idx="100">
                  <c:v>2.1912630885005139E-3</c:v>
                </c:pt>
                <c:pt idx="101">
                  <c:v>2.2705700921751009E-3</c:v>
                </c:pt>
                <c:pt idx="102">
                  <c:v>2.5631855884916794E-3</c:v>
                </c:pt>
                <c:pt idx="103">
                  <c:v>2.7409426656933391E-3</c:v>
                </c:pt>
                <c:pt idx="104">
                  <c:v>2.808627091243202E-3</c:v>
                </c:pt>
                <c:pt idx="105">
                  <c:v>3.0759463881118521E-3</c:v>
                </c:pt>
                <c:pt idx="106">
                  <c:v>4.508941902783694E-3</c:v>
                </c:pt>
                <c:pt idx="107">
                  <c:v>4.508941902783694E-3</c:v>
                </c:pt>
                <c:pt idx="108">
                  <c:v>4.5759426472673972E-3</c:v>
                </c:pt>
                <c:pt idx="109">
                  <c:v>4.8015573991002725E-3</c:v>
                </c:pt>
                <c:pt idx="110">
                  <c:v>4.8111289340265163E-3</c:v>
                </c:pt>
                <c:pt idx="111">
                  <c:v>4.8439456252022074E-3</c:v>
                </c:pt>
                <c:pt idx="112">
                  <c:v>4.891803299833423E-3</c:v>
                </c:pt>
                <c:pt idx="113">
                  <c:v>4.8972727483627054E-3</c:v>
                </c:pt>
                <c:pt idx="114">
                  <c:v>5.1078465167400562E-3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75-473D-B85F-4458EE44395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0.25059046000023955</c:v>
                </c:pt>
                <c:pt idx="15">
                  <c:v>0.29139283999757026</c:v>
                </c:pt>
                <c:pt idx="16">
                  <c:v>0.23543828000038047</c:v>
                </c:pt>
                <c:pt idx="104">
                  <c:v>3.5858809998899233E-2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75-473D-B85F-4458EE443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624"/>
        <c:axId val="1"/>
      </c:scatterChart>
      <c:valAx>
        <c:axId val="7664426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787949168224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30234709869899"/>
          <c:y val="0.92000129214617399"/>
          <c:w val="0.8651086689703355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2657091561939"/>
          <c:y val="0.14723926380368099"/>
          <c:w val="0.7971274685816875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-4.248412000015378E-2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8-4798-9E83-4A09D53D85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0</c:v>
                  </c:pt>
                  <c:pt idx="92">
                    <c:v>2.0000000000000001E-4</c:v>
                  </c:pt>
                  <c:pt idx="93">
                    <c:v>2.3E-3</c:v>
                  </c:pt>
                  <c:pt idx="94">
                    <c:v>0</c:v>
                  </c:pt>
                  <c:pt idx="95">
                    <c:v>2E-3</c:v>
                  </c:pt>
                  <c:pt idx="96">
                    <c:v>0</c:v>
                  </c:pt>
                  <c:pt idx="97">
                    <c:v>0</c:v>
                  </c:pt>
                  <c:pt idx="98">
                    <c:v>1E-4</c:v>
                  </c:pt>
                  <c:pt idx="99">
                    <c:v>1.6000000000000001E-3</c:v>
                  </c:pt>
                  <c:pt idx="100">
                    <c:v>1E-4</c:v>
                  </c:pt>
                  <c:pt idx="101">
                    <c:v>5.0000000000000001E-4</c:v>
                  </c:pt>
                  <c:pt idx="102">
                    <c:v>3.5000000000000001E-3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2.9999999999999997E-4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5.9999999999999995E-4</c:v>
                  </c:pt>
                  <c:pt idx="112">
                    <c:v>2.9999999999999997E-4</c:v>
                  </c:pt>
                  <c:pt idx="113">
                    <c:v>1E-4</c:v>
                  </c:pt>
                  <c:pt idx="114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0</c:v>
                  </c:pt>
                  <c:pt idx="92">
                    <c:v>2.0000000000000001E-4</c:v>
                  </c:pt>
                  <c:pt idx="93">
                    <c:v>2.3E-3</c:v>
                  </c:pt>
                  <c:pt idx="94">
                    <c:v>0</c:v>
                  </c:pt>
                  <c:pt idx="95">
                    <c:v>2E-3</c:v>
                  </c:pt>
                  <c:pt idx="96">
                    <c:v>0</c:v>
                  </c:pt>
                  <c:pt idx="97">
                    <c:v>0</c:v>
                  </c:pt>
                  <c:pt idx="98">
                    <c:v>1E-4</c:v>
                  </c:pt>
                  <c:pt idx="99">
                    <c:v>1.6000000000000001E-3</c:v>
                  </c:pt>
                  <c:pt idx="100">
                    <c:v>1E-4</c:v>
                  </c:pt>
                  <c:pt idx="101">
                    <c:v>5.0000000000000001E-4</c:v>
                  </c:pt>
                  <c:pt idx="102">
                    <c:v>3.5000000000000001E-3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2.9999999999999997E-4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5.9999999999999995E-4</c:v>
                  </c:pt>
                  <c:pt idx="112">
                    <c:v>2.9999999999999997E-4</c:v>
                  </c:pt>
                  <c:pt idx="113">
                    <c:v>1E-4</c:v>
                  </c:pt>
                  <c:pt idx="1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-0.25909228000091389</c:v>
                </c:pt>
                <c:pt idx="2">
                  <c:v>-0.19920830000046408</c:v>
                </c:pt>
                <c:pt idx="3">
                  <c:v>-0.18891675999839208</c:v>
                </c:pt>
                <c:pt idx="4">
                  <c:v>-0.22887289999925997</c:v>
                </c:pt>
                <c:pt idx="5">
                  <c:v>-0.17886257999998634</c:v>
                </c:pt>
                <c:pt idx="6">
                  <c:v>-0.2188367799972184</c:v>
                </c:pt>
                <c:pt idx="7">
                  <c:v>-0.20878259999881266</c:v>
                </c:pt>
                <c:pt idx="8">
                  <c:v>-0.21874648000084562</c:v>
                </c:pt>
                <c:pt idx="9">
                  <c:v>-0.19870262000040384</c:v>
                </c:pt>
                <c:pt idx="10">
                  <c:v>-0.20869487999880221</c:v>
                </c:pt>
                <c:pt idx="11">
                  <c:v>-0.20866649999879883</c:v>
                </c:pt>
                <c:pt idx="12">
                  <c:v>-0.18865875999836135</c:v>
                </c:pt>
                <c:pt idx="13">
                  <c:v>-0.22865617999923415</c:v>
                </c:pt>
                <c:pt idx="14">
                  <c:v>-0.20864843999879668</c:v>
                </c:pt>
                <c:pt idx="17">
                  <c:v>-0.13210039999830769</c:v>
                </c:pt>
                <c:pt idx="18">
                  <c:v>-0.16206428000077722</c:v>
                </c:pt>
                <c:pt idx="19">
                  <c:v>-0.11711841999931494</c:v>
                </c:pt>
                <c:pt idx="20">
                  <c:v>-0.12710810000135098</c:v>
                </c:pt>
                <c:pt idx="21">
                  <c:v>-0.11679849999927683</c:v>
                </c:pt>
                <c:pt idx="22">
                  <c:v>-0.11623863999557216</c:v>
                </c:pt>
                <c:pt idx="23">
                  <c:v>-5.0107979994209018E-2</c:v>
                </c:pt>
                <c:pt idx="24">
                  <c:v>-4.7996000001148786E-2</c:v>
                </c:pt>
                <c:pt idx="25">
                  <c:v>-4.6712200004549231E-2</c:v>
                </c:pt>
                <c:pt idx="26">
                  <c:v>-4.6650280004541855E-2</c:v>
                </c:pt>
                <c:pt idx="27">
                  <c:v>-5.2425820002099499E-2</c:v>
                </c:pt>
                <c:pt idx="29">
                  <c:v>-3.9484120003180578E-2</c:v>
                </c:pt>
                <c:pt idx="30">
                  <c:v>-5.546605999552412E-2</c:v>
                </c:pt>
                <c:pt idx="31">
                  <c:v>-3.2762219998403452E-2</c:v>
                </c:pt>
                <c:pt idx="32">
                  <c:v>-3.0762219997995999E-2</c:v>
                </c:pt>
                <c:pt idx="33">
                  <c:v>-2.9762220001430251E-2</c:v>
                </c:pt>
                <c:pt idx="34">
                  <c:v>-2.7762220001022797E-2</c:v>
                </c:pt>
                <c:pt idx="35">
                  <c:v>-2.6762219997181091E-2</c:v>
                </c:pt>
                <c:pt idx="36">
                  <c:v>-2.6762219997181091E-2</c:v>
                </c:pt>
                <c:pt idx="37">
                  <c:v>-3.5362319998966996E-2</c:v>
                </c:pt>
                <c:pt idx="38">
                  <c:v>-1.9982019999588374E-2</c:v>
                </c:pt>
                <c:pt idx="39">
                  <c:v>-3.1618239998351783E-2</c:v>
                </c:pt>
                <c:pt idx="40">
                  <c:v>-2.8618239994102623E-2</c:v>
                </c:pt>
                <c:pt idx="41">
                  <c:v>-2.8618239994102623E-2</c:v>
                </c:pt>
                <c:pt idx="42">
                  <c:v>-2.3618239996721968E-2</c:v>
                </c:pt>
                <c:pt idx="43">
                  <c:v>-2.5447959997109137E-2</c:v>
                </c:pt>
                <c:pt idx="44">
                  <c:v>-2.5138360004348215E-2</c:v>
                </c:pt>
                <c:pt idx="45">
                  <c:v>-2.5120300000708085E-2</c:v>
                </c:pt>
                <c:pt idx="46">
                  <c:v>-1.7931959999259561E-2</c:v>
                </c:pt>
                <c:pt idx="47">
                  <c:v>-1.7870039999252185E-2</c:v>
                </c:pt>
                <c:pt idx="48">
                  <c:v>-3.0506260001857299E-2</c:v>
                </c:pt>
                <c:pt idx="49">
                  <c:v>-1.6506260006281082E-2</c:v>
                </c:pt>
                <c:pt idx="50">
                  <c:v>-1.2434019998181611E-2</c:v>
                </c:pt>
                <c:pt idx="51">
                  <c:v>-1.6426280002633575E-2</c:v>
                </c:pt>
                <c:pt idx="52">
                  <c:v>-2.1372100003645755E-2</c:v>
                </c:pt>
                <c:pt idx="53">
                  <c:v>-1.0299859997758176E-2</c:v>
                </c:pt>
                <c:pt idx="54">
                  <c:v>-3.1281800002034288E-2</c:v>
                </c:pt>
                <c:pt idx="55">
                  <c:v>-1.8972199999552686E-2</c:v>
                </c:pt>
                <c:pt idx="56">
                  <c:v>-6.9360800043796189E-3</c:v>
                </c:pt>
                <c:pt idx="57">
                  <c:v>-3.4928340006445069E-2</c:v>
                </c:pt>
                <c:pt idx="58">
                  <c:v>-2.9928340001788456E-2</c:v>
                </c:pt>
                <c:pt idx="59">
                  <c:v>-1.9928340007027145E-2</c:v>
                </c:pt>
                <c:pt idx="60">
                  <c:v>-2.2874160000355914E-2</c:v>
                </c:pt>
                <c:pt idx="61">
                  <c:v>-2.5838039997324813E-2</c:v>
                </c:pt>
                <c:pt idx="62">
                  <c:v>-1.8500060003134422E-2</c:v>
                </c:pt>
                <c:pt idx="63">
                  <c:v>-7.3762199972406961E-3</c:v>
                </c:pt>
                <c:pt idx="64">
                  <c:v>2.2017000010237098E-3</c:v>
                </c:pt>
                <c:pt idx="65">
                  <c:v>-9.7621800014167093E-3</c:v>
                </c:pt>
                <c:pt idx="66">
                  <c:v>-1.0364239999034908E-2</c:v>
                </c:pt>
                <c:pt idx="67">
                  <c:v>3.7357600012910552E-3</c:v>
                </c:pt>
                <c:pt idx="68">
                  <c:v>1.7538199972477742E-3</c:v>
                </c:pt>
                <c:pt idx="69">
                  <c:v>-1.1043800041079521E-3</c:v>
                </c:pt>
                <c:pt idx="70">
                  <c:v>1.3059399934718385E-3</c:v>
                </c:pt>
                <c:pt idx="71">
                  <c:v>5.7136800023727119E-3</c:v>
                </c:pt>
                <c:pt idx="72">
                  <c:v>-2.6760000037029386E-3</c:v>
                </c:pt>
                <c:pt idx="74">
                  <c:v>-2.1161399999982677E-3</c:v>
                </c:pt>
                <c:pt idx="75">
                  <c:v>-1.0436260003189091E-2</c:v>
                </c:pt>
                <c:pt idx="76">
                  <c:v>6.3740000769030303E-5</c:v>
                </c:pt>
                <c:pt idx="77">
                  <c:v>7.195839993073605E-3</c:v>
                </c:pt>
                <c:pt idx="80">
                  <c:v>-3.2199999986914918E-4</c:v>
                </c:pt>
                <c:pt idx="84">
                  <c:v>-1.5232199999445584E-2</c:v>
                </c:pt>
                <c:pt idx="85">
                  <c:v>2.5585999537725002E-4</c:v>
                </c:pt>
                <c:pt idx="86">
                  <c:v>0</c:v>
                </c:pt>
                <c:pt idx="87">
                  <c:v>9.1796000197064131E-4</c:v>
                </c:pt>
                <c:pt idx="88">
                  <c:v>2.152019995264709E-3</c:v>
                </c:pt>
                <c:pt idx="89">
                  <c:v>4.1758599982131273E-3</c:v>
                </c:pt>
                <c:pt idx="90">
                  <c:v>6.6092999986722134E-3</c:v>
                </c:pt>
                <c:pt idx="91">
                  <c:v>7.3660600028233603E-3</c:v>
                </c:pt>
                <c:pt idx="96">
                  <c:v>1.2159980004071258E-2</c:v>
                </c:pt>
                <c:pt idx="97">
                  <c:v>1.2103839995688759E-2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8-4798-9E83-4A09D53D85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3">
                  <c:v>1.0858199966605753E-3</c:v>
                </c:pt>
                <c:pt idx="79">
                  <c:v>8.098800026345998E-4</c:v>
                </c:pt>
                <c:pt idx="81">
                  <c:v>-7.5646000186679885E-4</c:v>
                </c:pt>
                <c:pt idx="82">
                  <c:v>3.2448300044052303E-3</c:v>
                </c:pt>
                <c:pt idx="83">
                  <c:v>1.3888689994928427E-2</c:v>
                </c:pt>
                <c:pt idx="92">
                  <c:v>9.7001199974329211E-3</c:v>
                </c:pt>
                <c:pt idx="93">
                  <c:v>9.1181800016784109E-3</c:v>
                </c:pt>
                <c:pt idx="95">
                  <c:v>1.1659980002150405E-2</c:v>
                </c:pt>
                <c:pt idx="98">
                  <c:v>1.2385679998260457E-2</c:v>
                </c:pt>
                <c:pt idx="99">
                  <c:v>1.2585679993208032E-2</c:v>
                </c:pt>
                <c:pt idx="101">
                  <c:v>1.3443579999147914E-2</c:v>
                </c:pt>
                <c:pt idx="102">
                  <c:v>1.5095700000529177E-2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68-4798-9E83-4A09D53D85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2.4757200008025393E-3</c:v>
                </c:pt>
                <c:pt idx="94">
                  <c:v>1.0687739995773882E-2</c:v>
                </c:pt>
                <c:pt idx="100">
                  <c:v>1.2693939999735449E-2</c:v>
                </c:pt>
                <c:pt idx="103">
                  <c:v>1.1931100001675077E-2</c:v>
                </c:pt>
                <c:pt idx="105">
                  <c:v>1.4863199998217169E-2</c:v>
                </c:pt>
                <c:pt idx="106">
                  <c:v>-2.5032960002135951E-2</c:v>
                </c:pt>
                <c:pt idx="107">
                  <c:v>-2.5032960002135951E-2</c:v>
                </c:pt>
                <c:pt idx="108">
                  <c:v>-8.0654000339563936E-4</c:v>
                </c:pt>
                <c:pt idx="109">
                  <c:v>-2.8808400020352565E-3</c:v>
                </c:pt>
                <c:pt idx="110">
                  <c:v>2.0372199942357838E-3</c:v>
                </c:pt>
                <c:pt idx="111">
                  <c:v>-2.8008600056637079E-3</c:v>
                </c:pt>
                <c:pt idx="112">
                  <c:v>-1.9105600003967993E-3</c:v>
                </c:pt>
                <c:pt idx="113">
                  <c:v>-2.1002400026191026E-3</c:v>
                </c:pt>
                <c:pt idx="114">
                  <c:v>-5.2029200014658272E-3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8-4798-9E83-4A09D53D85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68-4798-9E83-4A09D53D85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68-4798-9E83-4A09D53D85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68-4798-9E83-4A09D53D85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-2.8381586828052665E-2</c:v>
                </c:pt>
                <c:pt idx="1">
                  <c:v>-2.3249876745453976E-2</c:v>
                </c:pt>
                <c:pt idx="2">
                  <c:v>-2.3143222499132979E-2</c:v>
                </c:pt>
                <c:pt idx="3">
                  <c:v>-2.2988710578180766E-2</c:v>
                </c:pt>
                <c:pt idx="4">
                  <c:v>-2.2965465421931321E-2</c:v>
                </c:pt>
                <c:pt idx="5">
                  <c:v>-2.2959995973402036E-2</c:v>
                </c:pt>
                <c:pt idx="6">
                  <c:v>-2.2946322352078833E-2</c:v>
                </c:pt>
                <c:pt idx="7">
                  <c:v>-2.2917607747300103E-2</c:v>
                </c:pt>
                <c:pt idx="8">
                  <c:v>-2.2898464677447616E-2</c:v>
                </c:pt>
                <c:pt idx="9">
                  <c:v>-2.287521952119817E-2</c:v>
                </c:pt>
                <c:pt idx="10">
                  <c:v>-2.2871117434801209E-2</c:v>
                </c:pt>
                <c:pt idx="11">
                  <c:v>-2.2856076451345683E-2</c:v>
                </c:pt>
                <c:pt idx="12">
                  <c:v>-2.2851974364948721E-2</c:v>
                </c:pt>
                <c:pt idx="13">
                  <c:v>-2.2850607002816402E-2</c:v>
                </c:pt>
                <c:pt idx="14">
                  <c:v>-2.284650491641944E-2</c:v>
                </c:pt>
                <c:pt idx="15">
                  <c:v>-2.2824627122302311E-2</c:v>
                </c:pt>
                <c:pt idx="16">
                  <c:v>-2.0680603298823829E-2</c:v>
                </c:pt>
                <c:pt idx="17">
                  <c:v>-1.9376139824590112E-2</c:v>
                </c:pt>
                <c:pt idx="18">
                  <c:v>-1.9356996754737624E-2</c:v>
                </c:pt>
                <c:pt idx="19">
                  <c:v>-1.6735763547079303E-2</c:v>
                </c:pt>
                <c:pt idx="20">
                  <c:v>-1.6730294098550019E-2</c:v>
                </c:pt>
                <c:pt idx="21">
                  <c:v>-1.6566210642671563E-2</c:v>
                </c:pt>
                <c:pt idx="22">
                  <c:v>-1.6269493059958024E-2</c:v>
                </c:pt>
                <c:pt idx="23">
                  <c:v>-8.7804506612388609E-3</c:v>
                </c:pt>
                <c:pt idx="24">
                  <c:v>-8.1911175822087425E-3</c:v>
                </c:pt>
                <c:pt idx="25">
                  <c:v>-8.0407077476534923E-3</c:v>
                </c:pt>
                <c:pt idx="26">
                  <c:v>-8.0078910564778012E-3</c:v>
                </c:pt>
                <c:pt idx="27">
                  <c:v>-7.8889305509659211E-3</c:v>
                </c:pt>
                <c:pt idx="28">
                  <c:v>-7.389843372668954E-3</c:v>
                </c:pt>
                <c:pt idx="29">
                  <c:v>-7.389843372668954E-3</c:v>
                </c:pt>
                <c:pt idx="30">
                  <c:v>-7.380271837742711E-3</c:v>
                </c:pt>
                <c:pt idx="31">
                  <c:v>-5.9472763230708683E-3</c:v>
                </c:pt>
                <c:pt idx="32">
                  <c:v>-5.9472763230708683E-3</c:v>
                </c:pt>
                <c:pt idx="33">
                  <c:v>-5.9472763230708683E-3</c:v>
                </c:pt>
                <c:pt idx="34">
                  <c:v>-5.9472763230708683E-3</c:v>
                </c:pt>
                <c:pt idx="35">
                  <c:v>-5.9472763230708683E-3</c:v>
                </c:pt>
                <c:pt idx="36">
                  <c:v>-5.9472763230708683E-3</c:v>
                </c:pt>
                <c:pt idx="37">
                  <c:v>-5.7353351925611964E-3</c:v>
                </c:pt>
                <c:pt idx="38">
                  <c:v>-5.0037964517697505E-3</c:v>
                </c:pt>
                <c:pt idx="39">
                  <c:v>-4.8109983911125654E-3</c:v>
                </c:pt>
                <c:pt idx="40">
                  <c:v>-4.8109983911125654E-3</c:v>
                </c:pt>
                <c:pt idx="41">
                  <c:v>-4.8109983911125654E-3</c:v>
                </c:pt>
                <c:pt idx="42">
                  <c:v>-4.8109983911125654E-3</c:v>
                </c:pt>
                <c:pt idx="43">
                  <c:v>-4.720752490379415E-3</c:v>
                </c:pt>
                <c:pt idx="44">
                  <c:v>-4.5566690345009596E-3</c:v>
                </c:pt>
                <c:pt idx="45">
                  <c:v>-4.5470974995747166E-3</c:v>
                </c:pt>
                <c:pt idx="46">
                  <c:v>-4.4472800639153223E-3</c:v>
                </c:pt>
                <c:pt idx="47">
                  <c:v>-4.4144633727396321E-3</c:v>
                </c:pt>
                <c:pt idx="48">
                  <c:v>-4.221665312082447E-3</c:v>
                </c:pt>
                <c:pt idx="49">
                  <c:v>-4.221665312082447E-3</c:v>
                </c:pt>
                <c:pt idx="50">
                  <c:v>-4.1833791723774735E-3</c:v>
                </c:pt>
                <c:pt idx="51">
                  <c:v>-4.1792770859805121E-3</c:v>
                </c:pt>
                <c:pt idx="52">
                  <c:v>-4.1505624812017824E-3</c:v>
                </c:pt>
                <c:pt idx="53">
                  <c:v>-4.1122763414968098E-3</c:v>
                </c:pt>
                <c:pt idx="54">
                  <c:v>-4.1027048065705668E-3</c:v>
                </c:pt>
                <c:pt idx="55">
                  <c:v>-3.9386213506921114E-3</c:v>
                </c:pt>
                <c:pt idx="56">
                  <c:v>-3.9194782808396247E-3</c:v>
                </c:pt>
                <c:pt idx="57">
                  <c:v>-3.9153761944426633E-3</c:v>
                </c:pt>
                <c:pt idx="58">
                  <c:v>-3.9153761944426633E-3</c:v>
                </c:pt>
                <c:pt idx="59">
                  <c:v>-3.9153761944426633E-3</c:v>
                </c:pt>
                <c:pt idx="60">
                  <c:v>-3.8866615896639332E-3</c:v>
                </c:pt>
                <c:pt idx="61">
                  <c:v>-3.8675185198114473E-3</c:v>
                </c:pt>
                <c:pt idx="62">
                  <c:v>-3.6883940804774665E-3</c:v>
                </c:pt>
                <c:pt idx="63">
                  <c:v>-3.6227606981260843E-3</c:v>
                </c:pt>
                <c:pt idx="64">
                  <c:v>-3.3164715804863015E-3</c:v>
                </c:pt>
                <c:pt idx="65">
                  <c:v>-3.2973285106338152E-3</c:v>
                </c:pt>
                <c:pt idx="66">
                  <c:v>-3.0334276190959659E-3</c:v>
                </c:pt>
                <c:pt idx="67">
                  <c:v>-3.0334276190959659E-3</c:v>
                </c:pt>
                <c:pt idx="68">
                  <c:v>-3.023856084169723E-3</c:v>
                </c:pt>
                <c:pt idx="69">
                  <c:v>-2.736710036382426E-3</c:v>
                </c:pt>
                <c:pt idx="70">
                  <c:v>-2.7312405878531444E-3</c:v>
                </c:pt>
                <c:pt idx="71">
                  <c:v>-2.727138501456183E-3</c:v>
                </c:pt>
                <c:pt idx="72">
                  <c:v>-2.7216690529269011E-3</c:v>
                </c:pt>
                <c:pt idx="73">
                  <c:v>-2.4769112312415385E-3</c:v>
                </c:pt>
                <c:pt idx="74">
                  <c:v>-2.4249514702133611E-3</c:v>
                </c:pt>
                <c:pt idx="75">
                  <c:v>-2.1706221136017553E-3</c:v>
                </c:pt>
                <c:pt idx="76">
                  <c:v>-2.1706221136017553E-3</c:v>
                </c:pt>
                <c:pt idx="77">
                  <c:v>-1.8356183911832427E-3</c:v>
                </c:pt>
                <c:pt idx="78">
                  <c:v>-1.5812890345716368E-3</c:v>
                </c:pt>
                <c:pt idx="79">
                  <c:v>-1.5101862036909729E-3</c:v>
                </c:pt>
                <c:pt idx="80">
                  <c:v>-9.4409828091030217E-4</c:v>
                </c:pt>
                <c:pt idx="81">
                  <c:v>-3.793777202619521E-4</c:v>
                </c:pt>
                <c:pt idx="82">
                  <c:v>-3.786940391957918E-4</c:v>
                </c:pt>
                <c:pt idx="83">
                  <c:v>-3.5544888294634398E-4</c:v>
                </c:pt>
                <c:pt idx="84">
                  <c:v>1.6346504626927081E-4</c:v>
                </c:pt>
                <c:pt idx="85">
                  <c:v>1.7303658119551403E-4</c:v>
                </c:pt>
                <c:pt idx="86">
                  <c:v>2.8652763817811226E-4</c:v>
                </c:pt>
                <c:pt idx="87">
                  <c:v>5.080403036140269E-4</c:v>
                </c:pt>
                <c:pt idx="88">
                  <c:v>7.9108426500436226E-4</c:v>
                </c:pt>
                <c:pt idx="89">
                  <c:v>8.5671764735574443E-4</c:v>
                </c:pt>
                <c:pt idx="90">
                  <c:v>1.0864344855855818E-3</c:v>
                </c:pt>
                <c:pt idx="91">
                  <c:v>1.1165164524966319E-3</c:v>
                </c:pt>
                <c:pt idx="92">
                  <c:v>1.3995604138869672E-3</c:v>
                </c:pt>
                <c:pt idx="93">
                  <c:v>1.4091319488132104E-3</c:v>
                </c:pt>
                <c:pt idx="94">
                  <c:v>1.6579918568955343E-3</c:v>
                </c:pt>
                <c:pt idx="95">
                  <c:v>1.6962779966005071E-3</c:v>
                </c:pt>
                <c:pt idx="96">
                  <c:v>1.6962779966005071E-3</c:v>
                </c:pt>
                <c:pt idx="97">
                  <c:v>1.7195231528499551E-3</c:v>
                </c:pt>
                <c:pt idx="98">
                  <c:v>1.9218927484333831E-3</c:v>
                </c:pt>
                <c:pt idx="99">
                  <c:v>1.9218927484333831E-3</c:v>
                </c:pt>
                <c:pt idx="100">
                  <c:v>2.1912630885005139E-3</c:v>
                </c:pt>
                <c:pt idx="101">
                  <c:v>2.2705700921751009E-3</c:v>
                </c:pt>
                <c:pt idx="102">
                  <c:v>2.5631855884916794E-3</c:v>
                </c:pt>
                <c:pt idx="103">
                  <c:v>2.7409426656933391E-3</c:v>
                </c:pt>
                <c:pt idx="104">
                  <c:v>2.808627091243202E-3</c:v>
                </c:pt>
                <c:pt idx="105">
                  <c:v>3.0759463881118521E-3</c:v>
                </c:pt>
                <c:pt idx="106">
                  <c:v>4.508941902783694E-3</c:v>
                </c:pt>
                <c:pt idx="107">
                  <c:v>4.508941902783694E-3</c:v>
                </c:pt>
                <c:pt idx="108">
                  <c:v>4.5759426472673972E-3</c:v>
                </c:pt>
                <c:pt idx="109">
                  <c:v>4.8015573991002725E-3</c:v>
                </c:pt>
                <c:pt idx="110">
                  <c:v>4.8111289340265163E-3</c:v>
                </c:pt>
                <c:pt idx="111">
                  <c:v>4.8439456252022074E-3</c:v>
                </c:pt>
                <c:pt idx="112">
                  <c:v>4.891803299833423E-3</c:v>
                </c:pt>
                <c:pt idx="113">
                  <c:v>4.8972727483627054E-3</c:v>
                </c:pt>
                <c:pt idx="114">
                  <c:v>5.1078465167400562E-3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68-4798-9E83-4A09D53D85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-20966</c:v>
                </c:pt>
                <c:pt idx="1">
                  <c:v>-17213</c:v>
                </c:pt>
                <c:pt idx="2">
                  <c:v>-17135</c:v>
                </c:pt>
                <c:pt idx="3">
                  <c:v>-17022</c:v>
                </c:pt>
                <c:pt idx="4">
                  <c:v>-17005</c:v>
                </c:pt>
                <c:pt idx="5">
                  <c:v>-17001</c:v>
                </c:pt>
                <c:pt idx="6">
                  <c:v>-16991</c:v>
                </c:pt>
                <c:pt idx="7">
                  <c:v>-16970</c:v>
                </c:pt>
                <c:pt idx="8">
                  <c:v>-16956</c:v>
                </c:pt>
                <c:pt idx="9">
                  <c:v>-16939</c:v>
                </c:pt>
                <c:pt idx="10">
                  <c:v>-16936</c:v>
                </c:pt>
                <c:pt idx="11">
                  <c:v>-16925</c:v>
                </c:pt>
                <c:pt idx="12">
                  <c:v>-16922</c:v>
                </c:pt>
                <c:pt idx="13">
                  <c:v>-16921</c:v>
                </c:pt>
                <c:pt idx="14">
                  <c:v>-16918</c:v>
                </c:pt>
                <c:pt idx="15">
                  <c:v>-16902</c:v>
                </c:pt>
                <c:pt idx="16">
                  <c:v>-15334</c:v>
                </c:pt>
                <c:pt idx="17">
                  <c:v>-14380</c:v>
                </c:pt>
                <c:pt idx="18">
                  <c:v>-14366</c:v>
                </c:pt>
                <c:pt idx="19">
                  <c:v>-12449</c:v>
                </c:pt>
                <c:pt idx="20">
                  <c:v>-12445</c:v>
                </c:pt>
                <c:pt idx="21">
                  <c:v>-12325</c:v>
                </c:pt>
                <c:pt idx="22">
                  <c:v>-12108</c:v>
                </c:pt>
                <c:pt idx="23">
                  <c:v>-6631</c:v>
                </c:pt>
                <c:pt idx="24">
                  <c:v>-6200</c:v>
                </c:pt>
                <c:pt idx="25">
                  <c:v>-6090</c:v>
                </c:pt>
                <c:pt idx="26">
                  <c:v>-6066</c:v>
                </c:pt>
                <c:pt idx="27">
                  <c:v>-5979</c:v>
                </c:pt>
                <c:pt idx="28">
                  <c:v>-5614</c:v>
                </c:pt>
                <c:pt idx="29">
                  <c:v>-5614</c:v>
                </c:pt>
                <c:pt idx="30">
                  <c:v>-5607</c:v>
                </c:pt>
                <c:pt idx="31">
                  <c:v>-4559</c:v>
                </c:pt>
                <c:pt idx="32">
                  <c:v>-4559</c:v>
                </c:pt>
                <c:pt idx="33">
                  <c:v>-4559</c:v>
                </c:pt>
                <c:pt idx="34">
                  <c:v>-4559</c:v>
                </c:pt>
                <c:pt idx="35">
                  <c:v>-4559</c:v>
                </c:pt>
                <c:pt idx="36">
                  <c:v>-4559</c:v>
                </c:pt>
                <c:pt idx="37">
                  <c:v>-4404</c:v>
                </c:pt>
                <c:pt idx="38">
                  <c:v>-3869</c:v>
                </c:pt>
                <c:pt idx="39">
                  <c:v>-3728</c:v>
                </c:pt>
                <c:pt idx="40">
                  <c:v>-3728</c:v>
                </c:pt>
                <c:pt idx="41">
                  <c:v>-3728</c:v>
                </c:pt>
                <c:pt idx="42">
                  <c:v>-3728</c:v>
                </c:pt>
                <c:pt idx="43">
                  <c:v>-3662</c:v>
                </c:pt>
                <c:pt idx="44">
                  <c:v>-3542</c:v>
                </c:pt>
                <c:pt idx="45">
                  <c:v>-3535</c:v>
                </c:pt>
                <c:pt idx="46">
                  <c:v>-3462</c:v>
                </c:pt>
                <c:pt idx="47">
                  <c:v>-3438</c:v>
                </c:pt>
                <c:pt idx="48">
                  <c:v>-3297</c:v>
                </c:pt>
                <c:pt idx="49">
                  <c:v>-3297</c:v>
                </c:pt>
                <c:pt idx="50">
                  <c:v>-3269</c:v>
                </c:pt>
                <c:pt idx="51">
                  <c:v>-3266</c:v>
                </c:pt>
                <c:pt idx="52">
                  <c:v>-3245</c:v>
                </c:pt>
                <c:pt idx="53">
                  <c:v>-3217</c:v>
                </c:pt>
                <c:pt idx="54">
                  <c:v>-3210</c:v>
                </c:pt>
                <c:pt idx="55">
                  <c:v>-3090</c:v>
                </c:pt>
                <c:pt idx="56">
                  <c:v>-3076</c:v>
                </c:pt>
                <c:pt idx="57">
                  <c:v>-3073</c:v>
                </c:pt>
                <c:pt idx="58">
                  <c:v>-3073</c:v>
                </c:pt>
                <c:pt idx="59">
                  <c:v>-3073</c:v>
                </c:pt>
                <c:pt idx="60">
                  <c:v>-3052</c:v>
                </c:pt>
                <c:pt idx="61">
                  <c:v>-3038</c:v>
                </c:pt>
                <c:pt idx="62">
                  <c:v>-2907</c:v>
                </c:pt>
                <c:pt idx="63">
                  <c:v>-2859</c:v>
                </c:pt>
                <c:pt idx="64">
                  <c:v>-2635</c:v>
                </c:pt>
                <c:pt idx="65">
                  <c:v>-2621</c:v>
                </c:pt>
                <c:pt idx="66">
                  <c:v>-2428</c:v>
                </c:pt>
                <c:pt idx="67">
                  <c:v>-2428</c:v>
                </c:pt>
                <c:pt idx="68">
                  <c:v>-2421</c:v>
                </c:pt>
                <c:pt idx="69">
                  <c:v>-2211</c:v>
                </c:pt>
                <c:pt idx="70">
                  <c:v>-2207</c:v>
                </c:pt>
                <c:pt idx="71">
                  <c:v>-2204</c:v>
                </c:pt>
                <c:pt idx="72">
                  <c:v>-2200</c:v>
                </c:pt>
                <c:pt idx="73">
                  <c:v>-2021</c:v>
                </c:pt>
                <c:pt idx="74">
                  <c:v>-1983</c:v>
                </c:pt>
                <c:pt idx="75">
                  <c:v>-1797</c:v>
                </c:pt>
                <c:pt idx="76">
                  <c:v>-1797</c:v>
                </c:pt>
                <c:pt idx="77">
                  <c:v>-1552</c:v>
                </c:pt>
                <c:pt idx="78">
                  <c:v>-1366</c:v>
                </c:pt>
                <c:pt idx="79">
                  <c:v>-1314</c:v>
                </c:pt>
                <c:pt idx="80">
                  <c:v>-900</c:v>
                </c:pt>
                <c:pt idx="81">
                  <c:v>-487</c:v>
                </c:pt>
                <c:pt idx="82">
                  <c:v>-486.5</c:v>
                </c:pt>
                <c:pt idx="83">
                  <c:v>-469.5</c:v>
                </c:pt>
                <c:pt idx="84">
                  <c:v>-90</c:v>
                </c:pt>
                <c:pt idx="85">
                  <c:v>-83</c:v>
                </c:pt>
                <c:pt idx="86">
                  <c:v>0</c:v>
                </c:pt>
                <c:pt idx="87">
                  <c:v>162</c:v>
                </c:pt>
                <c:pt idx="88">
                  <c:v>369</c:v>
                </c:pt>
                <c:pt idx="89">
                  <c:v>417</c:v>
                </c:pt>
                <c:pt idx="90">
                  <c:v>585</c:v>
                </c:pt>
                <c:pt idx="91">
                  <c:v>607</c:v>
                </c:pt>
                <c:pt idx="92">
                  <c:v>814</c:v>
                </c:pt>
                <c:pt idx="93">
                  <c:v>821</c:v>
                </c:pt>
                <c:pt idx="94">
                  <c:v>1003</c:v>
                </c:pt>
                <c:pt idx="95">
                  <c:v>1031</c:v>
                </c:pt>
                <c:pt idx="96">
                  <c:v>1031</c:v>
                </c:pt>
                <c:pt idx="97">
                  <c:v>1048</c:v>
                </c:pt>
                <c:pt idx="98">
                  <c:v>1196</c:v>
                </c:pt>
                <c:pt idx="99">
                  <c:v>1196</c:v>
                </c:pt>
                <c:pt idx="100">
                  <c:v>1393</c:v>
                </c:pt>
                <c:pt idx="101">
                  <c:v>1451</c:v>
                </c:pt>
                <c:pt idx="102">
                  <c:v>1665</c:v>
                </c:pt>
                <c:pt idx="103">
                  <c:v>1795</c:v>
                </c:pt>
                <c:pt idx="104">
                  <c:v>1844.5</c:v>
                </c:pt>
                <c:pt idx="105">
                  <c:v>2040</c:v>
                </c:pt>
                <c:pt idx="106">
                  <c:v>3088</c:v>
                </c:pt>
                <c:pt idx="107">
                  <c:v>3088</c:v>
                </c:pt>
                <c:pt idx="108">
                  <c:v>3137</c:v>
                </c:pt>
                <c:pt idx="109">
                  <c:v>3302</c:v>
                </c:pt>
                <c:pt idx="110">
                  <c:v>3309</c:v>
                </c:pt>
                <c:pt idx="111">
                  <c:v>3333</c:v>
                </c:pt>
                <c:pt idx="112">
                  <c:v>3368</c:v>
                </c:pt>
                <c:pt idx="113">
                  <c:v>3372</c:v>
                </c:pt>
                <c:pt idx="114">
                  <c:v>3526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0.25059046000023955</c:v>
                </c:pt>
                <c:pt idx="15">
                  <c:v>0.29139283999757026</c:v>
                </c:pt>
                <c:pt idx="16">
                  <c:v>0.23543828000038047</c:v>
                </c:pt>
                <c:pt idx="104">
                  <c:v>3.5858809998899233E-2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68-4798-9E83-4A09D53D8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952"/>
        <c:axId val="1"/>
      </c:scatterChart>
      <c:valAx>
        <c:axId val="76644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10592459605028"/>
          <c:y val="0.92024539877300615"/>
          <c:w val="0.8635547576301615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0</xdr:rowOff>
    </xdr:from>
    <xdr:to>
      <xdr:col>17</xdr:col>
      <xdr:colOff>323849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38E9BEB-FEE0-4EDD-318C-FC1A478D8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561976</xdr:colOff>
      <xdr:row>0</xdr:row>
      <xdr:rowOff>0</xdr:rowOff>
    </xdr:from>
    <xdr:to>
      <xdr:col>26</xdr:col>
      <xdr:colOff>581026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6F3B6B18-AB63-53B9-25EB-0CE6D68A3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bav-astro.de/sfs/BAVM_link.php?BAVMnr=225" TargetMode="External"/><Relationship Id="rId20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konkoly.hu/cgi-bin/IBVS?5929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0"/>
  <sheetViews>
    <sheetView tabSelected="1" workbookViewId="0">
      <pane xSplit="14" ySplit="22" topLeftCell="O12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55</v>
      </c>
    </row>
    <row r="2" spans="1:6" x14ac:dyDescent="0.2">
      <c r="A2" t="s">
        <v>25</v>
      </c>
      <c r="B2" s="8" t="s">
        <v>56</v>
      </c>
    </row>
    <row r="4" spans="1:6" ht="14.25" thickTop="1" thickBot="1" x14ac:dyDescent="0.25">
      <c r="A4" s="5" t="s">
        <v>1</v>
      </c>
      <c r="C4" s="2">
        <v>44487.377</v>
      </c>
      <c r="D4" s="3">
        <v>1.7100090999999999</v>
      </c>
    </row>
    <row r="5" spans="1:6" ht="13.5" thickTop="1" x14ac:dyDescent="0.2">
      <c r="A5" s="11" t="s">
        <v>61</v>
      </c>
      <c r="B5" s="12"/>
      <c r="C5" s="13">
        <v>-9.5</v>
      </c>
      <c r="D5" s="12" t="s">
        <v>62</v>
      </c>
    </row>
    <row r="6" spans="1:6" x14ac:dyDescent="0.2">
      <c r="A6" s="5" t="s">
        <v>2</v>
      </c>
    </row>
    <row r="7" spans="1:6" x14ac:dyDescent="0.2">
      <c r="A7" t="s">
        <v>3</v>
      </c>
      <c r="C7">
        <v>54087.345000000001</v>
      </c>
      <c r="D7" s="97" t="s">
        <v>462</v>
      </c>
    </row>
    <row r="8" spans="1:6" x14ac:dyDescent="0.2">
      <c r="A8" t="s">
        <v>4</v>
      </c>
      <c r="C8">
        <v>1.7099974200000001</v>
      </c>
      <c r="D8" s="97" t="s">
        <v>462</v>
      </c>
    </row>
    <row r="9" spans="1:6" x14ac:dyDescent="0.2">
      <c r="A9" s="25" t="s">
        <v>65</v>
      </c>
      <c r="B9" s="26">
        <v>80</v>
      </c>
      <c r="C9" s="16" t="str">
        <f>"F"&amp;B9</f>
        <v>F80</v>
      </c>
      <c r="D9" s="17" t="str">
        <f>"G"&amp;B9</f>
        <v>G80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14">
        <f ca="1">INTERCEPT(INDIRECT($D$9):G991,INDIRECT($C$9):F991)</f>
        <v>2.8652763817811226E-4</v>
      </c>
      <c r="D11" s="15"/>
      <c r="E11" s="12"/>
    </row>
    <row r="12" spans="1:6" x14ac:dyDescent="0.2">
      <c r="A12" s="12" t="s">
        <v>18</v>
      </c>
      <c r="B12" s="12"/>
      <c r="C12" s="14">
        <f ca="1">SLOPE(INDIRECT($D$9):G991,INDIRECT($C$9):F991)</f>
        <v>1.3673621323204606E-6</v>
      </c>
      <c r="D12" s="15"/>
      <c r="E12" s="91" t="s">
        <v>461</v>
      </c>
      <c r="F12" s="92" t="s">
        <v>460</v>
      </c>
    </row>
    <row r="13" spans="1:6" x14ac:dyDescent="0.2">
      <c r="A13" s="12" t="s">
        <v>20</v>
      </c>
      <c r="B13" s="12"/>
      <c r="C13" s="15" t="s">
        <v>15</v>
      </c>
      <c r="E13" s="89" t="s">
        <v>66</v>
      </c>
      <c r="F13" s="93">
        <v>1</v>
      </c>
    </row>
    <row r="14" spans="1:6" x14ac:dyDescent="0.2">
      <c r="A14" s="12"/>
      <c r="B14" s="12"/>
      <c r="C14" s="12"/>
      <c r="E14" s="89" t="s">
        <v>63</v>
      </c>
      <c r="F14" s="94">
        <f ca="1">NOW()+15018.5+$C$5/24</f>
        <v>60576.78787847222</v>
      </c>
    </row>
    <row r="15" spans="1:6" x14ac:dyDescent="0.2">
      <c r="A15" s="18" t="s">
        <v>19</v>
      </c>
      <c r="B15" s="12"/>
      <c r="C15" s="19">
        <f ca="1">(C7+C11)+(C8+C12)*INT(MAX(F21:F3532))</f>
        <v>60116.801010766518</v>
      </c>
      <c r="E15" s="89" t="s">
        <v>67</v>
      </c>
      <c r="F15" s="94">
        <f ca="1">ROUND(2*($F$14-$C$7)/$C$8,0)/2+$F$13</f>
        <v>3796</v>
      </c>
    </row>
    <row r="16" spans="1:6" x14ac:dyDescent="0.2">
      <c r="A16" s="21" t="s">
        <v>5</v>
      </c>
      <c r="B16" s="12"/>
      <c r="C16" s="22">
        <f ca="1">+C8+C12</f>
        <v>1.7099987873621325</v>
      </c>
      <c r="E16" s="89" t="s">
        <v>64</v>
      </c>
      <c r="F16" s="94">
        <f ca="1">ROUND(2*($F$14-$C$15)/$C$16,0)/2+$F$13</f>
        <v>270</v>
      </c>
    </row>
    <row r="17" spans="1:21" ht="13.5" thickBot="1" x14ac:dyDescent="0.25">
      <c r="A17" s="20" t="s">
        <v>58</v>
      </c>
      <c r="B17" s="12"/>
      <c r="C17" s="12">
        <f>COUNT(C21:C2190)</f>
        <v>115</v>
      </c>
      <c r="E17" s="89" t="s">
        <v>458</v>
      </c>
      <c r="F17" s="95">
        <f ca="1">+$C$15+$C$16*$F$16-15018.5-$C$5/24</f>
        <v>45560.39651668763</v>
      </c>
    </row>
    <row r="18" spans="1:21" ht="14.25" thickTop="1" thickBot="1" x14ac:dyDescent="0.25">
      <c r="A18" s="21" t="s">
        <v>6</v>
      </c>
      <c r="B18" s="12"/>
      <c r="C18" s="24">
        <f ca="1">+C15</f>
        <v>60116.801010766518</v>
      </c>
      <c r="D18" s="88">
        <f ca="1">+C16</f>
        <v>1.7099987873621325</v>
      </c>
      <c r="E18" s="90" t="s">
        <v>459</v>
      </c>
      <c r="F18" s="96">
        <f ca="1">+($C$15+$C$16*$F$16)-($C$16/2)-15018.5-$C$5/24</f>
        <v>45559.541517293947</v>
      </c>
    </row>
    <row r="19" spans="1:21" ht="13.5" thickTop="1" x14ac:dyDescent="0.2">
      <c r="E19" s="20"/>
      <c r="F19" s="23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84</v>
      </c>
      <c r="I20" s="7" t="s">
        <v>70</v>
      </c>
      <c r="J20" s="7" t="s">
        <v>81</v>
      </c>
      <c r="K20" s="7" t="s">
        <v>79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63" t="s">
        <v>448</v>
      </c>
    </row>
    <row r="21" spans="1:21" s="27" customFormat="1" ht="12.75" customHeight="1" x14ac:dyDescent="0.2">
      <c r="A21" s="59" t="s">
        <v>124</v>
      </c>
      <c r="B21" s="60" t="s">
        <v>447</v>
      </c>
      <c r="C21" s="59">
        <v>18235.28</v>
      </c>
      <c r="D21" s="59" t="s">
        <v>70</v>
      </c>
      <c r="E21" s="31">
        <f>+(C21-C$7)/C$8</f>
        <v>-20966.151516181821</v>
      </c>
      <c r="F21" s="27">
        <f>ROUND(2*E21,0)/2</f>
        <v>-20966</v>
      </c>
      <c r="G21" s="27">
        <f>+C21-(C$7+F21*C$8)</f>
        <v>-0.25909228000091389</v>
      </c>
      <c r="I21" s="27">
        <f>+G21</f>
        <v>-0.25909228000091389</v>
      </c>
      <c r="O21" s="27">
        <f ca="1">+C$11+C$12*F21</f>
        <v>-2.8381586828052665E-2</v>
      </c>
      <c r="Q21" s="29">
        <f>+C21-15018.5</f>
        <v>3216.7799999999988</v>
      </c>
    </row>
    <row r="22" spans="1:21" s="27" customFormat="1" ht="12.75" customHeight="1" x14ac:dyDescent="0.2">
      <c r="A22" s="59" t="s">
        <v>129</v>
      </c>
      <c r="B22" s="60" t="s">
        <v>60</v>
      </c>
      <c r="C22" s="59">
        <v>24653.41</v>
      </c>
      <c r="D22" s="59" t="s">
        <v>70</v>
      </c>
      <c r="E22" s="31">
        <f>+(C22-C$7)/C$8</f>
        <v>-17212.853455650242</v>
      </c>
      <c r="F22" s="27">
        <f>ROUND(2*E22,0)/2</f>
        <v>-17213</v>
      </c>
      <c r="O22" s="27">
        <f ca="1">+C$11+C$12*F22</f>
        <v>-2.3249876745453976E-2</v>
      </c>
      <c r="Q22" s="29">
        <f>+C22-15018.5</f>
        <v>9634.91</v>
      </c>
      <c r="U22" s="27">
        <f>+C22-(C$7+F22*C$8)</f>
        <v>0.25059046000023955</v>
      </c>
    </row>
    <row r="23" spans="1:21" s="27" customFormat="1" ht="12.75" customHeight="1" x14ac:dyDescent="0.2">
      <c r="A23" s="59" t="s">
        <v>134</v>
      </c>
      <c r="B23" s="60" t="s">
        <v>60</v>
      </c>
      <c r="C23" s="59">
        <v>24786.34</v>
      </c>
      <c r="D23" s="59" t="s">
        <v>70</v>
      </c>
      <c r="E23" s="31">
        <f>+(C23-C$7)/C$8</f>
        <v>-17135.116496257637</v>
      </c>
      <c r="F23" s="27">
        <f>ROUND(2*E23,0)/2</f>
        <v>-17135</v>
      </c>
      <c r="G23" s="27">
        <f>+C23-(C$7+F23*C$8)</f>
        <v>-0.19920830000046408</v>
      </c>
      <c r="I23" s="27">
        <f>+G23</f>
        <v>-0.19920830000046408</v>
      </c>
      <c r="O23" s="27">
        <f ca="1">+C$11+C$12*F23</f>
        <v>-2.3143222499132979E-2</v>
      </c>
      <c r="Q23" s="29">
        <f>+C23-15018.5</f>
        <v>9767.84</v>
      </c>
    </row>
    <row r="24" spans="1:21" s="27" customFormat="1" ht="12.75" customHeight="1" x14ac:dyDescent="0.2">
      <c r="A24" s="59" t="s">
        <v>134</v>
      </c>
      <c r="B24" s="60" t="s">
        <v>60</v>
      </c>
      <c r="C24" s="59">
        <v>24979.58</v>
      </c>
      <c r="D24" s="59" t="s">
        <v>70</v>
      </c>
      <c r="E24" s="31">
        <f>+(C24-C$7)/C$8</f>
        <v>-17022.110477804112</v>
      </c>
      <c r="F24" s="27">
        <f>ROUND(2*E24,0)/2</f>
        <v>-17022</v>
      </c>
      <c r="G24" s="27">
        <f>+C24-(C$7+F24*C$8)</f>
        <v>-0.18891675999839208</v>
      </c>
      <c r="I24" s="27">
        <f>+G24</f>
        <v>-0.18891675999839208</v>
      </c>
      <c r="O24" s="27">
        <f ca="1">+C$11+C$12*F24</f>
        <v>-2.2988710578180766E-2</v>
      </c>
      <c r="Q24" s="29">
        <f>+C24-15018.5</f>
        <v>9961.0800000000017</v>
      </c>
    </row>
    <row r="25" spans="1:21" s="27" customFormat="1" ht="12.75" customHeight="1" x14ac:dyDescent="0.2">
      <c r="A25" s="59" t="s">
        <v>134</v>
      </c>
      <c r="B25" s="60" t="s">
        <v>60</v>
      </c>
      <c r="C25" s="59">
        <v>25008.61</v>
      </c>
      <c r="D25" s="59" t="s">
        <v>70</v>
      </c>
      <c r="E25" s="31">
        <f>+(C25-C$7)/C$8</f>
        <v>-17005.13384400311</v>
      </c>
      <c r="F25" s="27">
        <f>ROUND(2*E25,0)/2</f>
        <v>-17005</v>
      </c>
      <c r="G25" s="27">
        <f>+C25-(C$7+F25*C$8)</f>
        <v>-0.22887289999925997</v>
      </c>
      <c r="I25" s="27">
        <f>+G25</f>
        <v>-0.22887289999925997</v>
      </c>
      <c r="O25" s="27">
        <f ca="1">+C$11+C$12*F25</f>
        <v>-2.2965465421931321E-2</v>
      </c>
      <c r="Q25" s="29">
        <f>+C25-15018.5</f>
        <v>9990.11</v>
      </c>
    </row>
    <row r="26" spans="1:21" s="27" customFormat="1" ht="12.75" customHeight="1" x14ac:dyDescent="0.2">
      <c r="A26" s="59" t="s">
        <v>134</v>
      </c>
      <c r="B26" s="60" t="s">
        <v>60</v>
      </c>
      <c r="C26" s="59">
        <v>25015.5</v>
      </c>
      <c r="D26" s="59" t="s">
        <v>70</v>
      </c>
      <c r="E26" s="31">
        <f>+(C26-C$7)/C$8</f>
        <v>-17001.104598157814</v>
      </c>
      <c r="F26" s="27">
        <f>ROUND(2*E26,0)/2</f>
        <v>-17001</v>
      </c>
      <c r="G26" s="27">
        <f>+C26-(C$7+F26*C$8)</f>
        <v>-0.17886257999998634</v>
      </c>
      <c r="I26" s="27">
        <f>+G26</f>
        <v>-0.17886257999998634</v>
      </c>
      <c r="O26" s="27">
        <f ca="1">+C$11+C$12*F26</f>
        <v>-2.2959995973402036E-2</v>
      </c>
      <c r="Q26" s="29">
        <f>+C26-15018.5</f>
        <v>9997</v>
      </c>
    </row>
    <row r="27" spans="1:21" s="27" customFormat="1" ht="12.75" customHeight="1" x14ac:dyDescent="0.2">
      <c r="A27" s="59" t="s">
        <v>134</v>
      </c>
      <c r="B27" s="60" t="s">
        <v>60</v>
      </c>
      <c r="C27" s="59">
        <v>25032.560000000001</v>
      </c>
      <c r="D27" s="59" t="s">
        <v>70</v>
      </c>
      <c r="E27" s="31">
        <f>+(C27-C$7)/C$8</f>
        <v>-16991.127974918229</v>
      </c>
      <c r="F27" s="27">
        <f>ROUND(2*E27,0)/2</f>
        <v>-16991</v>
      </c>
      <c r="G27" s="27">
        <f>+C27-(C$7+F27*C$8)</f>
        <v>-0.2188367799972184</v>
      </c>
      <c r="I27" s="27">
        <f>+G27</f>
        <v>-0.2188367799972184</v>
      </c>
      <c r="O27" s="27">
        <f ca="1">+C$11+C$12*F27</f>
        <v>-2.2946322352078833E-2</v>
      </c>
      <c r="Q27" s="29">
        <f>+C27-15018.5</f>
        <v>10014.060000000001</v>
      </c>
    </row>
    <row r="28" spans="1:21" s="27" customFormat="1" ht="12.75" customHeight="1" x14ac:dyDescent="0.2">
      <c r="A28" s="59" t="s">
        <v>134</v>
      </c>
      <c r="B28" s="60" t="s">
        <v>60</v>
      </c>
      <c r="C28" s="59">
        <v>25068.48</v>
      </c>
      <c r="D28" s="59" t="s">
        <v>70</v>
      </c>
      <c r="E28" s="31">
        <f>+(C28-C$7)/C$8</f>
        <v>-16970.122095271934</v>
      </c>
      <c r="F28" s="27">
        <f>ROUND(2*E28,0)/2</f>
        <v>-16970</v>
      </c>
      <c r="G28" s="27">
        <f>+C28-(C$7+F28*C$8)</f>
        <v>-0.20878259999881266</v>
      </c>
      <c r="I28" s="27">
        <f>+G28</f>
        <v>-0.20878259999881266</v>
      </c>
      <c r="O28" s="27">
        <f ca="1">+C$11+C$12*F28</f>
        <v>-2.2917607747300103E-2</v>
      </c>
      <c r="Q28" s="29">
        <f>+C28-15018.5</f>
        <v>10049.98</v>
      </c>
    </row>
    <row r="29" spans="1:21" s="27" customFormat="1" ht="12.75" customHeight="1" x14ac:dyDescent="0.2">
      <c r="A29" s="59" t="s">
        <v>134</v>
      </c>
      <c r="B29" s="60" t="s">
        <v>60</v>
      </c>
      <c r="C29" s="59">
        <v>25092.41</v>
      </c>
      <c r="D29" s="59" t="s">
        <v>70</v>
      </c>
      <c r="E29" s="31">
        <f>+(C29-C$7)/C$8</f>
        <v>-16956.127922111133</v>
      </c>
      <c r="F29" s="27">
        <f>ROUND(2*E29,0)/2</f>
        <v>-16956</v>
      </c>
      <c r="G29" s="27">
        <f>+C29-(C$7+F29*C$8)</f>
        <v>-0.21874648000084562</v>
      </c>
      <c r="I29" s="27">
        <f>+G29</f>
        <v>-0.21874648000084562</v>
      </c>
      <c r="O29" s="27">
        <f ca="1">+C$11+C$12*F29</f>
        <v>-2.2898464677447616E-2</v>
      </c>
      <c r="Q29" s="29">
        <f>+C29-15018.5</f>
        <v>10073.91</v>
      </c>
    </row>
    <row r="30" spans="1:21" s="27" customFormat="1" ht="12.75" customHeight="1" x14ac:dyDescent="0.2">
      <c r="A30" s="59" t="s">
        <v>134</v>
      </c>
      <c r="B30" s="60" t="s">
        <v>60</v>
      </c>
      <c r="C30" s="59">
        <v>25121.5</v>
      </c>
      <c r="D30" s="59" t="s">
        <v>70</v>
      </c>
      <c r="E30" s="31">
        <f>+(C30-C$7)/C$8</f>
        <v>-16939.116200537894</v>
      </c>
      <c r="F30" s="27">
        <f>ROUND(2*E30,0)/2</f>
        <v>-16939</v>
      </c>
      <c r="G30" s="27">
        <f>+C30-(C$7+F30*C$8)</f>
        <v>-0.19870262000040384</v>
      </c>
      <c r="I30" s="27">
        <f>+G30</f>
        <v>-0.19870262000040384</v>
      </c>
      <c r="O30" s="27">
        <f ca="1">+C$11+C$12*F30</f>
        <v>-2.287521952119817E-2</v>
      </c>
      <c r="Q30" s="29">
        <f>+C30-15018.5</f>
        <v>10103</v>
      </c>
    </row>
    <row r="31" spans="1:21" s="27" customFormat="1" ht="12.75" customHeight="1" x14ac:dyDescent="0.2">
      <c r="A31" s="59" t="s">
        <v>134</v>
      </c>
      <c r="B31" s="60" t="s">
        <v>60</v>
      </c>
      <c r="C31" s="59">
        <v>25126.62</v>
      </c>
      <c r="D31" s="59" t="s">
        <v>70</v>
      </c>
      <c r="E31" s="31">
        <f>+(C31-C$7)/C$8</f>
        <v>-16936.12204397361</v>
      </c>
      <c r="F31" s="27">
        <f>ROUND(2*E31,0)/2</f>
        <v>-16936</v>
      </c>
      <c r="G31" s="27">
        <f>+C31-(C$7+F31*C$8)</f>
        <v>-0.20869487999880221</v>
      </c>
      <c r="I31" s="27">
        <f>+G31</f>
        <v>-0.20869487999880221</v>
      </c>
      <c r="O31" s="27">
        <f ca="1">+C$11+C$12*F31</f>
        <v>-2.2871117434801209E-2</v>
      </c>
      <c r="Q31" s="29">
        <f>+C31-15018.5</f>
        <v>10108.119999999999</v>
      </c>
    </row>
    <row r="32" spans="1:21" s="27" customFormat="1" ht="12.75" customHeight="1" x14ac:dyDescent="0.2">
      <c r="A32" s="59" t="s">
        <v>134</v>
      </c>
      <c r="B32" s="60" t="s">
        <v>60</v>
      </c>
      <c r="C32" s="59">
        <v>25145.43</v>
      </c>
      <c r="D32" s="59" t="s">
        <v>70</v>
      </c>
      <c r="E32" s="31">
        <f>+(C32-C$7)/C$8</f>
        <v>-16925.122027377092</v>
      </c>
      <c r="F32" s="27">
        <f>ROUND(2*E32,0)/2</f>
        <v>-16925</v>
      </c>
      <c r="G32" s="27">
        <f>+C32-(C$7+F32*C$8)</f>
        <v>-0.20866649999879883</v>
      </c>
      <c r="I32" s="27">
        <f>+G32</f>
        <v>-0.20866649999879883</v>
      </c>
      <c r="O32" s="27">
        <f ca="1">+C$11+C$12*F32</f>
        <v>-2.2856076451345683E-2</v>
      </c>
      <c r="Q32" s="29">
        <f>+C32-15018.5</f>
        <v>10126.93</v>
      </c>
    </row>
    <row r="33" spans="1:31" s="27" customFormat="1" ht="12.75" customHeight="1" x14ac:dyDescent="0.2">
      <c r="A33" s="59" t="s">
        <v>134</v>
      </c>
      <c r="B33" s="60" t="s">
        <v>60</v>
      </c>
      <c r="C33" s="59">
        <v>25150.58</v>
      </c>
      <c r="D33" s="59" t="s">
        <v>70</v>
      </c>
      <c r="E33" s="31">
        <f>+(C33-C$7)/C$8</f>
        <v>-16922.11032692669</v>
      </c>
      <c r="F33" s="27">
        <f>ROUND(2*E33,0)/2</f>
        <v>-16922</v>
      </c>
      <c r="G33" s="27">
        <f>+C33-(C$7+F33*C$8)</f>
        <v>-0.18865875999836135</v>
      </c>
      <c r="I33" s="27">
        <f>+G33</f>
        <v>-0.18865875999836135</v>
      </c>
      <c r="O33" s="27">
        <f ca="1">+C$11+C$12*F33</f>
        <v>-2.2851974364948721E-2</v>
      </c>
      <c r="Q33" s="29">
        <f>+C33-15018.5</f>
        <v>10132.080000000002</v>
      </c>
    </row>
    <row r="34" spans="1:31" s="27" customFormat="1" ht="12.75" customHeight="1" x14ac:dyDescent="0.2">
      <c r="A34" s="59" t="s">
        <v>134</v>
      </c>
      <c r="B34" s="60" t="s">
        <v>60</v>
      </c>
      <c r="C34" s="59">
        <v>25152.25</v>
      </c>
      <c r="D34" s="59" t="s">
        <v>70</v>
      </c>
      <c r="E34" s="31">
        <f>+(C34-C$7)/C$8</f>
        <v>-16921.133717266075</v>
      </c>
      <c r="F34" s="27">
        <f>ROUND(2*E34,0)/2</f>
        <v>-16921</v>
      </c>
      <c r="G34" s="27">
        <f>+C34-(C$7+F34*C$8)</f>
        <v>-0.22865617999923415</v>
      </c>
      <c r="I34" s="27">
        <f>+G34</f>
        <v>-0.22865617999923415</v>
      </c>
      <c r="O34" s="27">
        <f ca="1">+C$11+C$12*F34</f>
        <v>-2.2850607002816402E-2</v>
      </c>
      <c r="Q34" s="29">
        <f>+C34-15018.5</f>
        <v>10133.75</v>
      </c>
    </row>
    <row r="35" spans="1:31" s="27" customFormat="1" ht="12.75" customHeight="1" x14ac:dyDescent="0.2">
      <c r="A35" s="59" t="s">
        <v>134</v>
      </c>
      <c r="B35" s="60" t="s">
        <v>60</v>
      </c>
      <c r="C35" s="59">
        <v>25157.4</v>
      </c>
      <c r="D35" s="59" t="s">
        <v>70</v>
      </c>
      <c r="E35" s="31">
        <f>+(C35-C$7)/C$8</f>
        <v>-16918.122016815672</v>
      </c>
      <c r="F35" s="27">
        <f>ROUND(2*E35,0)/2</f>
        <v>-16918</v>
      </c>
      <c r="G35" s="27">
        <f>+C35-(C$7+F35*C$8)</f>
        <v>-0.20864843999879668</v>
      </c>
      <c r="I35" s="27">
        <f>+G35</f>
        <v>-0.20864843999879668</v>
      </c>
      <c r="O35" s="27">
        <f ca="1">+C$11+C$12*F35</f>
        <v>-2.284650491641944E-2</v>
      </c>
      <c r="Q35" s="29">
        <f>+C35-15018.5</f>
        <v>10138.900000000001</v>
      </c>
    </row>
    <row r="36" spans="1:31" s="27" customFormat="1" ht="12.75" customHeight="1" x14ac:dyDescent="0.2">
      <c r="A36" s="59" t="s">
        <v>129</v>
      </c>
      <c r="B36" s="60" t="s">
        <v>60</v>
      </c>
      <c r="C36" s="59">
        <v>25185.26</v>
      </c>
      <c r="D36" s="59" t="s">
        <v>70</v>
      </c>
      <c r="E36" s="31">
        <f>+(C36-C$7)/C$8</f>
        <v>-16901.829594573308</v>
      </c>
      <c r="F36" s="27">
        <f>ROUND(2*E36,0)/2</f>
        <v>-16902</v>
      </c>
      <c r="O36" s="27">
        <f ca="1">+C$11+C$12*F36</f>
        <v>-2.2824627122302311E-2</v>
      </c>
      <c r="Q36" s="29">
        <f>+C36-15018.5</f>
        <v>10166.759999999998</v>
      </c>
      <c r="U36" s="27">
        <f>+C36-(C$7+F36*C$8)</f>
        <v>0.29139283999757026</v>
      </c>
    </row>
    <row r="37" spans="1:31" s="27" customFormat="1" ht="12.75" customHeight="1" x14ac:dyDescent="0.2">
      <c r="A37" s="59" t="s">
        <v>129</v>
      </c>
      <c r="B37" s="60" t="s">
        <v>60</v>
      </c>
      <c r="C37" s="59">
        <v>27866.48</v>
      </c>
      <c r="D37" s="59" t="s">
        <v>70</v>
      </c>
      <c r="E37" s="31">
        <f>+(C37-C$7)/C$8</f>
        <v>-15333.862316587589</v>
      </c>
      <c r="F37" s="27">
        <f>ROUND(2*E37,0)/2</f>
        <v>-15334</v>
      </c>
      <c r="O37" s="27">
        <f ca="1">+C$11+C$12*F37</f>
        <v>-2.0680603298823829E-2</v>
      </c>
      <c r="Q37" s="29">
        <f>+C37-15018.5</f>
        <v>12847.98</v>
      </c>
      <c r="U37" s="27">
        <f>+C37-(C$7+F37*C$8)</f>
        <v>0.23543828000038047</v>
      </c>
    </row>
    <row r="38" spans="1:31" s="27" customFormat="1" ht="12.75" customHeight="1" x14ac:dyDescent="0.2">
      <c r="A38" s="59" t="s">
        <v>124</v>
      </c>
      <c r="B38" s="60" t="s">
        <v>60</v>
      </c>
      <c r="C38" s="59">
        <v>29497.45</v>
      </c>
      <c r="D38" s="59" t="s">
        <v>70</v>
      </c>
      <c r="E38" s="31">
        <f>+(C38-C$7)/C$8</f>
        <v>-14380.077251812461</v>
      </c>
      <c r="F38" s="27">
        <f>ROUND(2*E38,0)/2</f>
        <v>-14380</v>
      </c>
      <c r="G38" s="27">
        <f>+C38-(C$7+F38*C$8)</f>
        <v>-0.13210039999830769</v>
      </c>
      <c r="I38" s="27">
        <f>+G38</f>
        <v>-0.13210039999830769</v>
      </c>
      <c r="O38" s="27">
        <f ca="1">+C$11+C$12*F38</f>
        <v>-1.9376139824590112E-2</v>
      </c>
      <c r="Q38" s="29">
        <f>+C38-15018.5</f>
        <v>14478.95</v>
      </c>
    </row>
    <row r="39" spans="1:31" s="27" customFormat="1" ht="12.75" customHeight="1" x14ac:dyDescent="0.2">
      <c r="A39" s="59" t="s">
        <v>124</v>
      </c>
      <c r="B39" s="60" t="s">
        <v>60</v>
      </c>
      <c r="C39" s="59">
        <v>29521.360000000001</v>
      </c>
      <c r="D39" s="59" t="s">
        <v>70</v>
      </c>
      <c r="E39" s="31">
        <f>+(C39-C$7)/C$8</f>
        <v>-14366.094774575742</v>
      </c>
      <c r="F39" s="27">
        <f>ROUND(2*E39,0)/2</f>
        <v>-14366</v>
      </c>
      <c r="G39" s="27">
        <f>+C39-(C$7+F39*C$8)</f>
        <v>-0.16206428000077722</v>
      </c>
      <c r="I39" s="27">
        <f>+G39</f>
        <v>-0.16206428000077722</v>
      </c>
      <c r="O39" s="27">
        <f ca="1">+C$11+C$12*F39</f>
        <v>-1.9356996754737624E-2</v>
      </c>
      <c r="Q39" s="29">
        <f>+C39-15018.5</f>
        <v>14502.86</v>
      </c>
    </row>
    <row r="40" spans="1:31" s="27" customFormat="1" ht="12.75" customHeight="1" x14ac:dyDescent="0.2">
      <c r="A40" s="59" t="s">
        <v>124</v>
      </c>
      <c r="B40" s="60" t="s">
        <v>60</v>
      </c>
      <c r="C40" s="59">
        <v>32799.47</v>
      </c>
      <c r="D40" s="59" t="s">
        <v>70</v>
      </c>
      <c r="E40" s="31">
        <f>+(C40-C$7)/C$8</f>
        <v>-12449.06849040743</v>
      </c>
      <c r="F40" s="27">
        <f>ROUND(2*E40,0)/2</f>
        <v>-12449</v>
      </c>
      <c r="G40" s="27">
        <f>+C40-(C$7+F40*C$8)</f>
        <v>-0.11711841999931494</v>
      </c>
      <c r="I40" s="27">
        <f>+G40</f>
        <v>-0.11711841999931494</v>
      </c>
      <c r="O40" s="27">
        <f ca="1">+C$11+C$12*F40</f>
        <v>-1.6735763547079303E-2</v>
      </c>
      <c r="Q40" s="29">
        <f>+C40-15018.5</f>
        <v>17780.97</v>
      </c>
    </row>
    <row r="41" spans="1:31" s="27" customFormat="1" ht="12.75" customHeight="1" x14ac:dyDescent="0.2">
      <c r="A41" s="59" t="s">
        <v>124</v>
      </c>
      <c r="B41" s="60" t="s">
        <v>60</v>
      </c>
      <c r="C41" s="59">
        <v>32806.300000000003</v>
      </c>
      <c r="D41" s="59" t="s">
        <v>70</v>
      </c>
      <c r="E41" s="31">
        <f>+(C41-C$7)/C$8</f>
        <v>-12445.07433233437</v>
      </c>
      <c r="F41" s="27">
        <f>ROUND(2*E41,0)/2</f>
        <v>-12445</v>
      </c>
      <c r="G41" s="27">
        <f>+C41-(C$7+F41*C$8)</f>
        <v>-0.12710810000135098</v>
      </c>
      <c r="I41" s="27">
        <f>+G41</f>
        <v>-0.12710810000135098</v>
      </c>
      <c r="O41" s="27">
        <f ca="1">+C$11+C$12*F41</f>
        <v>-1.6730294098550019E-2</v>
      </c>
      <c r="Q41" s="29">
        <f>+C41-15018.5</f>
        <v>17787.800000000003</v>
      </c>
    </row>
    <row r="42" spans="1:31" s="27" customFormat="1" ht="12.75" customHeight="1" x14ac:dyDescent="0.2">
      <c r="A42" s="59" t="s">
        <v>124</v>
      </c>
      <c r="B42" s="60" t="s">
        <v>60</v>
      </c>
      <c r="C42" s="59">
        <v>33011.51</v>
      </c>
      <c r="D42" s="59" t="s">
        <v>70</v>
      </c>
      <c r="E42" s="31">
        <f>+(C42-C$7)/C$8</f>
        <v>-12325.068303319427</v>
      </c>
      <c r="F42" s="27">
        <f>ROUND(2*E42,0)/2</f>
        <v>-12325</v>
      </c>
      <c r="G42" s="27">
        <f>+C42-(C$7+F42*C$8)</f>
        <v>-0.11679849999927683</v>
      </c>
      <c r="I42" s="27">
        <f>+G42</f>
        <v>-0.11679849999927683</v>
      </c>
      <c r="O42" s="27">
        <f ca="1">+C$11+C$12*F42</f>
        <v>-1.6566210642671563E-2</v>
      </c>
      <c r="Q42" s="29">
        <f>+C42-15018.5</f>
        <v>17993.010000000002</v>
      </c>
    </row>
    <row r="43" spans="1:31" s="27" customFormat="1" ht="12.75" customHeight="1" x14ac:dyDescent="0.2">
      <c r="A43" s="59" t="s">
        <v>124</v>
      </c>
      <c r="B43" s="60" t="s">
        <v>60</v>
      </c>
      <c r="C43" s="59">
        <v>33382.58</v>
      </c>
      <c r="D43" s="59" t="s">
        <v>70</v>
      </c>
      <c r="E43" s="31">
        <f>+(C43-C$7)/C$8</f>
        <v>-12108.067975915425</v>
      </c>
      <c r="F43" s="27">
        <f>ROUND(2*E43,0)/2</f>
        <v>-12108</v>
      </c>
      <c r="G43" s="27">
        <f>+C43-(C$7+F43*C$8)</f>
        <v>-0.11623863999557216</v>
      </c>
      <c r="I43" s="27">
        <f>+G43</f>
        <v>-0.11623863999557216</v>
      </c>
      <c r="O43" s="27">
        <f ca="1">+C$11+C$12*F43</f>
        <v>-1.6269493059958024E-2</v>
      </c>
      <c r="Q43" s="29">
        <f>+C43-15018.5</f>
        <v>18364.080000000002</v>
      </c>
    </row>
    <row r="44" spans="1:31" s="27" customFormat="1" ht="12.75" customHeight="1" x14ac:dyDescent="0.2">
      <c r="A44" s="27" t="s">
        <v>30</v>
      </c>
      <c r="B44" s="61"/>
      <c r="C44" s="28">
        <v>42748.302000000003</v>
      </c>
      <c r="D44" s="28"/>
      <c r="E44" s="27">
        <f>+(C44-C$7)/C$8</f>
        <v>-6631.0293029564909</v>
      </c>
      <c r="F44" s="27">
        <f>ROUND(2*E44,0)/2</f>
        <v>-6631</v>
      </c>
      <c r="G44" s="27">
        <f>+C44-(C$7+F44*C$8)</f>
        <v>-5.0107979994209018E-2</v>
      </c>
      <c r="I44" s="27">
        <f>+G44</f>
        <v>-5.0107979994209018E-2</v>
      </c>
      <c r="O44" s="27">
        <f ca="1">+C$11+C$12*F44</f>
        <v>-8.7804506612388609E-3</v>
      </c>
      <c r="Q44" s="29">
        <f>+C44-15018.5</f>
        <v>27729.802000000003</v>
      </c>
      <c r="AA44" s="27">
        <v>8</v>
      </c>
      <c r="AC44" s="27" t="s">
        <v>29</v>
      </c>
      <c r="AE44" s="27" t="s">
        <v>31</v>
      </c>
    </row>
    <row r="45" spans="1:31" s="27" customFormat="1" ht="12.75" customHeight="1" x14ac:dyDescent="0.2">
      <c r="A45" s="27" t="s">
        <v>33</v>
      </c>
      <c r="B45" s="61"/>
      <c r="C45" s="28">
        <v>43485.313000000002</v>
      </c>
      <c r="D45" s="28"/>
      <c r="E45" s="27">
        <f>+(C45-C$7)/C$8</f>
        <v>-6200.0280678786048</v>
      </c>
      <c r="F45" s="27">
        <f>ROUND(2*E45,0)/2</f>
        <v>-6200</v>
      </c>
      <c r="G45" s="27">
        <f>+C45-(C$7+F45*C$8)</f>
        <v>-4.7996000001148786E-2</v>
      </c>
      <c r="I45" s="27">
        <f>+G45</f>
        <v>-4.7996000001148786E-2</v>
      </c>
      <c r="O45" s="27">
        <f ca="1">+C$11+C$12*F45</f>
        <v>-8.1911175822087425E-3</v>
      </c>
      <c r="Q45" s="29">
        <f>+C45-15018.5</f>
        <v>28466.813000000002</v>
      </c>
      <c r="AA45" s="27">
        <v>6</v>
      </c>
      <c r="AC45" s="27" t="s">
        <v>32</v>
      </c>
      <c r="AE45" s="27" t="s">
        <v>31</v>
      </c>
    </row>
    <row r="46" spans="1:31" s="27" customFormat="1" ht="12.75" customHeight="1" x14ac:dyDescent="0.2">
      <c r="A46" s="27" t="s">
        <v>35</v>
      </c>
      <c r="B46" s="61"/>
      <c r="C46" s="28">
        <v>43673.413999999997</v>
      </c>
      <c r="D46" s="28"/>
      <c r="E46" s="27">
        <f>+(C46-C$7)/C$8</f>
        <v>-6090.0273171172412</v>
      </c>
      <c r="F46" s="27">
        <f>ROUND(2*E46,0)/2</f>
        <v>-6090</v>
      </c>
      <c r="G46" s="27">
        <f>+C46-(C$7+F46*C$8)</f>
        <v>-4.6712200004549231E-2</v>
      </c>
      <c r="I46" s="27">
        <f>+G46</f>
        <v>-4.6712200004549231E-2</v>
      </c>
      <c r="O46" s="27">
        <f ca="1">+C$11+C$12*F46</f>
        <v>-8.0407077476534923E-3</v>
      </c>
      <c r="Q46" s="29">
        <f>+C46-15018.5</f>
        <v>28654.913999999997</v>
      </c>
      <c r="AA46" s="27">
        <v>11</v>
      </c>
      <c r="AC46" s="27" t="s">
        <v>34</v>
      </c>
      <c r="AE46" s="27" t="s">
        <v>31</v>
      </c>
    </row>
    <row r="47" spans="1:31" s="27" customFormat="1" ht="12.75" customHeight="1" x14ac:dyDescent="0.2">
      <c r="A47" s="27" t="s">
        <v>36</v>
      </c>
      <c r="B47" s="61"/>
      <c r="C47" s="28">
        <v>43714.453999999998</v>
      </c>
      <c r="D47" s="28"/>
      <c r="E47" s="27">
        <f>+(C47-C$7)/C$8</f>
        <v>-6066.0272809066591</v>
      </c>
      <c r="F47" s="27">
        <f>ROUND(2*E47,0)/2</f>
        <v>-6066</v>
      </c>
      <c r="G47" s="27">
        <f>+C47-(C$7+F47*C$8)</f>
        <v>-4.6650280004541855E-2</v>
      </c>
      <c r="I47" s="27">
        <f>+G47</f>
        <v>-4.6650280004541855E-2</v>
      </c>
      <c r="O47" s="27">
        <f ca="1">+C$11+C$12*F47</f>
        <v>-8.0078910564778012E-3</v>
      </c>
      <c r="Q47" s="29">
        <f>+C47-15018.5</f>
        <v>28695.953999999998</v>
      </c>
      <c r="AA47" s="27">
        <v>6</v>
      </c>
      <c r="AC47" s="27" t="s">
        <v>34</v>
      </c>
      <c r="AE47" s="27" t="s">
        <v>31</v>
      </c>
    </row>
    <row r="48" spans="1:31" s="27" customFormat="1" ht="12.75" customHeight="1" x14ac:dyDescent="0.2">
      <c r="A48" s="27" t="s">
        <v>37</v>
      </c>
      <c r="B48" s="61"/>
      <c r="C48" s="28">
        <v>43863.218000000001</v>
      </c>
      <c r="D48" s="28"/>
      <c r="E48" s="27">
        <f>+(C48-C$7)/C$8</f>
        <v>-5979.0306584205255</v>
      </c>
      <c r="F48" s="27">
        <f>ROUND(2*E48,0)/2</f>
        <v>-5979</v>
      </c>
      <c r="G48" s="27">
        <f>+C48-(C$7+F48*C$8)</f>
        <v>-5.2425820002099499E-2</v>
      </c>
      <c r="I48" s="27">
        <f>+G48</f>
        <v>-5.2425820002099499E-2</v>
      </c>
      <c r="O48" s="27">
        <f ca="1">+C$11+C$12*F48</f>
        <v>-7.8889305509659211E-3</v>
      </c>
      <c r="Q48" s="29">
        <f>+C48-15018.5</f>
        <v>28844.718000000001</v>
      </c>
      <c r="AA48" s="27">
        <v>7</v>
      </c>
      <c r="AC48" s="27" t="s">
        <v>34</v>
      </c>
      <c r="AE48" s="27" t="s">
        <v>31</v>
      </c>
    </row>
    <row r="49" spans="1:31" s="27" customFormat="1" ht="12.75" customHeight="1" x14ac:dyDescent="0.2">
      <c r="A49" s="27" t="s">
        <v>13</v>
      </c>
      <c r="B49" s="61"/>
      <c r="C49" s="28">
        <v>44487.377</v>
      </c>
      <c r="D49" s="28" t="s">
        <v>15</v>
      </c>
      <c r="E49" s="27">
        <f>+(C49-C$7)/C$8</f>
        <v>-5614.0248445521047</v>
      </c>
      <c r="F49" s="27">
        <f>ROUND(2*E49,0)/2</f>
        <v>-5614</v>
      </c>
      <c r="G49" s="27">
        <f>+C49-(C$7+F49*C$8)</f>
        <v>-4.248412000015378E-2</v>
      </c>
      <c r="H49" s="27">
        <f>+G49</f>
        <v>-4.248412000015378E-2</v>
      </c>
      <c r="O49" s="27">
        <f ca="1">+C$11+C$12*F49</f>
        <v>-7.389843372668954E-3</v>
      </c>
      <c r="Q49" s="29">
        <f>+C49-15018.5</f>
        <v>29468.877</v>
      </c>
    </row>
    <row r="50" spans="1:31" s="27" customFormat="1" ht="12.75" customHeight="1" x14ac:dyDescent="0.2">
      <c r="A50" s="27" t="s">
        <v>38</v>
      </c>
      <c r="B50" s="61"/>
      <c r="C50" s="28">
        <v>44487.38</v>
      </c>
      <c r="D50" s="28"/>
      <c r="E50" s="27">
        <f>+(C50-C$7)/C$8</f>
        <v>-5614.023090163495</v>
      </c>
      <c r="F50" s="27">
        <f>ROUND(2*E50,0)/2</f>
        <v>-5614</v>
      </c>
      <c r="G50" s="27">
        <f>+C50-(C$7+F50*C$8)</f>
        <v>-3.9484120003180578E-2</v>
      </c>
      <c r="I50" s="27">
        <f>+G50</f>
        <v>-3.9484120003180578E-2</v>
      </c>
      <c r="O50" s="27">
        <f ca="1">+C$11+C$12*F50</f>
        <v>-7.389843372668954E-3</v>
      </c>
      <c r="Q50" s="29">
        <f>+C50-15018.5</f>
        <v>29468.879999999997</v>
      </c>
      <c r="AA50" s="27">
        <v>11</v>
      </c>
      <c r="AC50" s="27" t="s">
        <v>32</v>
      </c>
      <c r="AE50" s="27" t="s">
        <v>31</v>
      </c>
    </row>
    <row r="51" spans="1:31" s="27" customFormat="1" ht="12.75" customHeight="1" x14ac:dyDescent="0.2">
      <c r="A51" s="27" t="s">
        <v>38</v>
      </c>
      <c r="B51" s="61"/>
      <c r="C51" s="28">
        <v>44499.334000000003</v>
      </c>
      <c r="D51" s="28"/>
      <c r="E51" s="27">
        <f>+(C51-C$7)/C$8</f>
        <v>-5607.0324363413356</v>
      </c>
      <c r="F51" s="27">
        <f>ROUND(2*E51,0)/2</f>
        <v>-5607</v>
      </c>
      <c r="G51" s="27">
        <f>+C51-(C$7+F51*C$8)</f>
        <v>-5.546605999552412E-2</v>
      </c>
      <c r="I51" s="27">
        <f>+G51</f>
        <v>-5.546605999552412E-2</v>
      </c>
      <c r="O51" s="27">
        <f ca="1">+C$11+C$12*F51</f>
        <v>-7.380271837742711E-3</v>
      </c>
      <c r="Q51" s="29">
        <f>+C51-15018.5</f>
        <v>29480.834000000003</v>
      </c>
      <c r="AA51" s="27">
        <v>8</v>
      </c>
      <c r="AC51" s="27" t="s">
        <v>32</v>
      </c>
      <c r="AE51" s="27" t="s">
        <v>31</v>
      </c>
    </row>
    <row r="52" spans="1:31" s="27" customFormat="1" ht="12.75" customHeight="1" x14ac:dyDescent="0.2">
      <c r="A52" s="59" t="s">
        <v>209</v>
      </c>
      <c r="B52" s="60" t="s">
        <v>60</v>
      </c>
      <c r="C52" s="59">
        <v>46291.434000000001</v>
      </c>
      <c r="D52" s="59" t="s">
        <v>70</v>
      </c>
      <c r="E52" s="31">
        <f>+(C52-C$7)/C$8</f>
        <v>-4559.0191592218889</v>
      </c>
      <c r="F52" s="27">
        <f>ROUND(2*E52,0)/2</f>
        <v>-4559</v>
      </c>
      <c r="G52" s="27">
        <f>+C52-(C$7+F52*C$8)</f>
        <v>-3.2762219998403452E-2</v>
      </c>
      <c r="I52" s="27">
        <f>+G52</f>
        <v>-3.2762219998403452E-2</v>
      </c>
      <c r="O52" s="27">
        <f ca="1">+C$11+C$12*F52</f>
        <v>-5.9472763230708683E-3</v>
      </c>
      <c r="Q52" s="29">
        <f>+C52-15018.5</f>
        <v>31272.934000000001</v>
      </c>
    </row>
    <row r="53" spans="1:31" s="27" customFormat="1" ht="12.75" customHeight="1" x14ac:dyDescent="0.2">
      <c r="A53" s="59" t="s">
        <v>209</v>
      </c>
      <c r="B53" s="60" t="s">
        <v>60</v>
      </c>
      <c r="C53" s="59">
        <v>46291.436000000002</v>
      </c>
      <c r="D53" s="59" t="s">
        <v>70</v>
      </c>
      <c r="E53" s="31">
        <f>+(C53-C$7)/C$8</f>
        <v>-4559.0179896294812</v>
      </c>
      <c r="F53" s="27">
        <f>ROUND(2*E53,0)/2</f>
        <v>-4559</v>
      </c>
      <c r="G53" s="27">
        <f>+C53-(C$7+F53*C$8)</f>
        <v>-3.0762219997995999E-2</v>
      </c>
      <c r="I53" s="27">
        <f>+G53</f>
        <v>-3.0762219997995999E-2</v>
      </c>
      <c r="O53" s="27">
        <f ca="1">+C$11+C$12*F53</f>
        <v>-5.9472763230708683E-3</v>
      </c>
      <c r="Q53" s="29">
        <f>+C53-15018.5</f>
        <v>31272.936000000002</v>
      </c>
    </row>
    <row r="54" spans="1:31" s="27" customFormat="1" ht="12.75" customHeight="1" x14ac:dyDescent="0.2">
      <c r="A54" s="59" t="s">
        <v>209</v>
      </c>
      <c r="B54" s="60" t="s">
        <v>60</v>
      </c>
      <c r="C54" s="59">
        <v>46291.436999999998</v>
      </c>
      <c r="D54" s="59" t="s">
        <v>70</v>
      </c>
      <c r="E54" s="31">
        <f>+(C54-C$7)/C$8</f>
        <v>-4559.0174048332792</v>
      </c>
      <c r="F54" s="27">
        <f>ROUND(2*E54,0)/2</f>
        <v>-4559</v>
      </c>
      <c r="G54" s="27">
        <f>+C54-(C$7+F54*C$8)</f>
        <v>-2.9762220001430251E-2</v>
      </c>
      <c r="I54" s="27">
        <f>+G54</f>
        <v>-2.9762220001430251E-2</v>
      </c>
      <c r="O54" s="27">
        <f ca="1">+C$11+C$12*F54</f>
        <v>-5.9472763230708683E-3</v>
      </c>
      <c r="Q54" s="29">
        <f>+C54-15018.5</f>
        <v>31272.936999999998</v>
      </c>
    </row>
    <row r="55" spans="1:31" s="27" customFormat="1" ht="12.75" customHeight="1" x14ac:dyDescent="0.2">
      <c r="A55" s="59" t="s">
        <v>209</v>
      </c>
      <c r="B55" s="60" t="s">
        <v>60</v>
      </c>
      <c r="C55" s="64">
        <v>46291.438999999998</v>
      </c>
      <c r="D55" s="59" t="s">
        <v>70</v>
      </c>
      <c r="E55" s="31">
        <f>+(C55-C$7)/C$8</f>
        <v>-4559.0162352408706</v>
      </c>
      <c r="F55" s="27">
        <f>ROUND(2*E55,0)/2</f>
        <v>-4559</v>
      </c>
      <c r="G55" s="27">
        <f>+C55-(C$7+F55*C$8)</f>
        <v>-2.7762220001022797E-2</v>
      </c>
      <c r="I55" s="27">
        <f>+G55</f>
        <v>-2.7762220001022797E-2</v>
      </c>
      <c r="O55" s="27">
        <f ca="1">+C$11+C$12*F55</f>
        <v>-5.9472763230708683E-3</v>
      </c>
      <c r="Q55" s="29">
        <f>+C55-15018.5</f>
        <v>31272.938999999998</v>
      </c>
    </row>
    <row r="56" spans="1:31" s="27" customFormat="1" ht="12.75" customHeight="1" x14ac:dyDescent="0.2">
      <c r="A56" s="59" t="s">
        <v>209</v>
      </c>
      <c r="B56" s="60" t="s">
        <v>60</v>
      </c>
      <c r="C56" s="59">
        <v>46291.44</v>
      </c>
      <c r="D56" s="59" t="s">
        <v>70</v>
      </c>
      <c r="E56" s="31">
        <f>+(C56-C$7)/C$8</f>
        <v>-4559.015650444665</v>
      </c>
      <c r="F56" s="27">
        <f>ROUND(2*E56,0)/2</f>
        <v>-4559</v>
      </c>
      <c r="G56" s="27">
        <f>+C56-(C$7+F56*C$8)</f>
        <v>-2.6762219997181091E-2</v>
      </c>
      <c r="I56" s="27">
        <f>+G56</f>
        <v>-2.6762219997181091E-2</v>
      </c>
      <c r="O56" s="27">
        <f ca="1">+C$11+C$12*F56</f>
        <v>-5.9472763230708683E-3</v>
      </c>
      <c r="Q56" s="29">
        <f>+C56-15018.5</f>
        <v>31272.940000000002</v>
      </c>
    </row>
    <row r="57" spans="1:31" s="27" customFormat="1" ht="12.75" customHeight="1" x14ac:dyDescent="0.2">
      <c r="A57" s="59" t="s">
        <v>209</v>
      </c>
      <c r="B57" s="60" t="s">
        <v>60</v>
      </c>
      <c r="C57" s="59">
        <v>46291.44</v>
      </c>
      <c r="D57" s="59" t="s">
        <v>70</v>
      </c>
      <c r="E57" s="31">
        <f>+(C57-C$7)/C$8</f>
        <v>-4559.015650444665</v>
      </c>
      <c r="F57" s="27">
        <f>ROUND(2*E57,0)/2</f>
        <v>-4559</v>
      </c>
      <c r="G57" s="27">
        <f>+C57-(C$7+F57*C$8)</f>
        <v>-2.6762219997181091E-2</v>
      </c>
      <c r="I57" s="27">
        <f>+G57</f>
        <v>-2.6762219997181091E-2</v>
      </c>
      <c r="O57" s="27">
        <f ca="1">+C$11+C$12*F57</f>
        <v>-5.9472763230708683E-3</v>
      </c>
      <c r="Q57" s="29">
        <f>+C57-15018.5</f>
        <v>31272.940000000002</v>
      </c>
    </row>
    <row r="58" spans="1:31" s="27" customFormat="1" ht="12.75" customHeight="1" x14ac:dyDescent="0.2">
      <c r="A58" s="59" t="s">
        <v>226</v>
      </c>
      <c r="B58" s="60" t="s">
        <v>60</v>
      </c>
      <c r="C58" s="59">
        <v>46556.481</v>
      </c>
      <c r="D58" s="59" t="s">
        <v>70</v>
      </c>
      <c r="E58" s="31">
        <f>+(C58-C$7)/C$8</f>
        <v>-4404.0206797504998</v>
      </c>
      <c r="F58" s="27">
        <f>ROUND(2*E58,0)/2</f>
        <v>-4404</v>
      </c>
      <c r="G58" s="27">
        <f>+C58-(C$7+F58*C$8)</f>
        <v>-3.5362319998966996E-2</v>
      </c>
      <c r="I58" s="27">
        <f>+G58</f>
        <v>-3.5362319998966996E-2</v>
      </c>
      <c r="O58" s="27">
        <f ca="1">+C$11+C$12*F58</f>
        <v>-5.7353351925611964E-3</v>
      </c>
      <c r="Q58" s="29">
        <f>+C58-15018.5</f>
        <v>31537.981</v>
      </c>
    </row>
    <row r="59" spans="1:31" s="27" customFormat="1" ht="12.75" customHeight="1" x14ac:dyDescent="0.2">
      <c r="A59" s="27" t="s">
        <v>39</v>
      </c>
      <c r="B59" s="61"/>
      <c r="C59" s="28">
        <v>47471.345000000001</v>
      </c>
      <c r="D59" s="28"/>
      <c r="E59" s="27">
        <f>+(C59-C$7)/C$8</f>
        <v>-3869.0116854094431</v>
      </c>
      <c r="F59" s="27">
        <f>ROUND(2*E59,0)/2</f>
        <v>-3869</v>
      </c>
      <c r="G59" s="27">
        <f>+C59-(C$7+F59*C$8)</f>
        <v>-1.9982019999588374E-2</v>
      </c>
      <c r="I59" s="27">
        <f>+G59</f>
        <v>-1.9982019999588374E-2</v>
      </c>
      <c r="O59" s="27">
        <f ca="1">+C$11+C$12*F59</f>
        <v>-5.0037964517697505E-3</v>
      </c>
      <c r="Q59" s="29">
        <f>+C59-15018.5</f>
        <v>32452.845000000001</v>
      </c>
      <c r="AA59" s="27">
        <v>10</v>
      </c>
      <c r="AC59" s="27" t="s">
        <v>32</v>
      </c>
      <c r="AE59" s="27" t="s">
        <v>31</v>
      </c>
    </row>
    <row r="60" spans="1:31" s="27" customFormat="1" ht="12.75" customHeight="1" x14ac:dyDescent="0.2">
      <c r="A60" s="59" t="s">
        <v>234</v>
      </c>
      <c r="B60" s="60" t="s">
        <v>60</v>
      </c>
      <c r="C60" s="59">
        <v>47712.442999999999</v>
      </c>
      <c r="D60" s="59" t="s">
        <v>70</v>
      </c>
      <c r="E60" s="31">
        <f>+(C60-C$7)/C$8</f>
        <v>-3728.0184902267288</v>
      </c>
      <c r="F60" s="27">
        <f>ROUND(2*E60,0)/2</f>
        <v>-3728</v>
      </c>
      <c r="G60" s="27">
        <f>+C60-(C$7+F60*C$8)</f>
        <v>-3.1618239998351783E-2</v>
      </c>
      <c r="I60" s="27">
        <f>+G60</f>
        <v>-3.1618239998351783E-2</v>
      </c>
      <c r="O60" s="27">
        <f ca="1">+C$11+C$12*F60</f>
        <v>-4.8109983911125654E-3</v>
      </c>
      <c r="Q60" s="29">
        <f>+C60-15018.5</f>
        <v>32693.942999999999</v>
      </c>
    </row>
    <row r="61" spans="1:31" s="27" customFormat="1" ht="12.75" customHeight="1" x14ac:dyDescent="0.2">
      <c r="A61" s="59" t="s">
        <v>234</v>
      </c>
      <c r="B61" s="60" t="s">
        <v>60</v>
      </c>
      <c r="C61" s="59">
        <v>47712.446000000004</v>
      </c>
      <c r="D61" s="59" t="s">
        <v>70</v>
      </c>
      <c r="E61" s="31">
        <f>+(C61-C$7)/C$8</f>
        <v>-3728.0167358381145</v>
      </c>
      <c r="F61" s="27">
        <f>ROUND(2*E61,0)/2</f>
        <v>-3728</v>
      </c>
      <c r="G61" s="27">
        <f>+C61-(C$7+F61*C$8)</f>
        <v>-2.8618239994102623E-2</v>
      </c>
      <c r="I61" s="27">
        <f>+G61</f>
        <v>-2.8618239994102623E-2</v>
      </c>
      <c r="O61" s="27">
        <f ca="1">+C$11+C$12*F61</f>
        <v>-4.8109983911125654E-3</v>
      </c>
      <c r="Q61" s="29">
        <f>+C61-15018.5</f>
        <v>32693.946000000004</v>
      </c>
    </row>
    <row r="62" spans="1:31" s="27" customFormat="1" ht="12.75" customHeight="1" x14ac:dyDescent="0.2">
      <c r="A62" s="59" t="s">
        <v>234</v>
      </c>
      <c r="B62" s="60" t="s">
        <v>60</v>
      </c>
      <c r="C62" s="59">
        <v>47712.446000000004</v>
      </c>
      <c r="D62" s="59" t="s">
        <v>70</v>
      </c>
      <c r="E62" s="31">
        <f>+(C62-C$7)/C$8</f>
        <v>-3728.0167358381145</v>
      </c>
      <c r="F62" s="27">
        <f>ROUND(2*E62,0)/2</f>
        <v>-3728</v>
      </c>
      <c r="G62" s="27">
        <f>+C62-(C$7+F62*C$8)</f>
        <v>-2.8618239994102623E-2</v>
      </c>
      <c r="I62" s="27">
        <f>+G62</f>
        <v>-2.8618239994102623E-2</v>
      </c>
      <c r="O62" s="27">
        <f ca="1">+C$11+C$12*F62</f>
        <v>-4.8109983911125654E-3</v>
      </c>
      <c r="Q62" s="29">
        <f>+C62-15018.5</f>
        <v>32693.946000000004</v>
      </c>
    </row>
    <row r="63" spans="1:31" s="27" customFormat="1" ht="12.75" customHeight="1" x14ac:dyDescent="0.2">
      <c r="A63" s="59" t="s">
        <v>234</v>
      </c>
      <c r="B63" s="60" t="s">
        <v>60</v>
      </c>
      <c r="C63" s="59">
        <v>47712.451000000001</v>
      </c>
      <c r="D63" s="59" t="s">
        <v>70</v>
      </c>
      <c r="E63" s="31">
        <f>+(C63-C$7)/C$8</f>
        <v>-3728.0138118570962</v>
      </c>
      <c r="F63" s="27">
        <f>ROUND(2*E63,0)/2</f>
        <v>-3728</v>
      </c>
      <c r="G63" s="27">
        <f>+C63-(C$7+F63*C$8)</f>
        <v>-2.3618239996721968E-2</v>
      </c>
      <c r="I63" s="27">
        <f>+G63</f>
        <v>-2.3618239996721968E-2</v>
      </c>
      <c r="O63" s="27">
        <f ca="1">+C$11+C$12*F63</f>
        <v>-4.8109983911125654E-3</v>
      </c>
      <c r="Q63" s="29">
        <f>+C63-15018.5</f>
        <v>32693.951000000001</v>
      </c>
    </row>
    <row r="64" spans="1:31" s="27" customFormat="1" ht="12.75" customHeight="1" x14ac:dyDescent="0.2">
      <c r="A64" s="27" t="s">
        <v>40</v>
      </c>
      <c r="B64" s="61"/>
      <c r="C64" s="28">
        <v>47825.309000000001</v>
      </c>
      <c r="D64" s="28"/>
      <c r="E64" s="27">
        <f>+(C64-C$7)/C$8</f>
        <v>-3662.0148818704065</v>
      </c>
      <c r="F64" s="27">
        <f>ROUND(2*E64,0)/2</f>
        <v>-3662</v>
      </c>
      <c r="G64" s="27">
        <f>+C64-(C$7+F64*C$8)</f>
        <v>-2.5447959997109137E-2</v>
      </c>
      <c r="I64" s="27">
        <f>+G64</f>
        <v>-2.5447959997109137E-2</v>
      </c>
      <c r="O64" s="27">
        <f ca="1">+C$11+C$12*F64</f>
        <v>-4.720752490379415E-3</v>
      </c>
      <c r="Q64" s="29">
        <f>+C64-15018.5</f>
        <v>32806.809000000001</v>
      </c>
      <c r="AA64" s="27">
        <v>7</v>
      </c>
      <c r="AC64" s="27" t="s">
        <v>32</v>
      </c>
      <c r="AE64" s="27" t="s">
        <v>31</v>
      </c>
    </row>
    <row r="65" spans="1:31" s="27" customFormat="1" ht="12.75" customHeight="1" x14ac:dyDescent="0.2">
      <c r="A65" s="59" t="s">
        <v>246</v>
      </c>
      <c r="B65" s="60" t="s">
        <v>60</v>
      </c>
      <c r="C65" s="59">
        <v>48030.508999999998</v>
      </c>
      <c r="D65" s="59" t="s">
        <v>70</v>
      </c>
      <c r="E65" s="31">
        <f>+(C65-C$7)/C$8</f>
        <v>-3542.0147008175031</v>
      </c>
      <c r="F65" s="27">
        <f>ROUND(2*E65,0)/2</f>
        <v>-3542</v>
      </c>
      <c r="G65" s="27">
        <f>+C65-(C$7+F65*C$8)</f>
        <v>-2.5138360004348215E-2</v>
      </c>
      <c r="I65" s="27">
        <f>+G65</f>
        <v>-2.5138360004348215E-2</v>
      </c>
      <c r="O65" s="27">
        <f ca="1">+C$11+C$12*F65</f>
        <v>-4.5566690345009596E-3</v>
      </c>
      <c r="Q65" s="29">
        <f>+C65-15018.5</f>
        <v>33012.008999999998</v>
      </c>
    </row>
    <row r="66" spans="1:31" s="27" customFormat="1" ht="12.75" customHeight="1" x14ac:dyDescent="0.2">
      <c r="A66" s="27" t="s">
        <v>41</v>
      </c>
      <c r="B66" s="61"/>
      <c r="C66" s="28">
        <v>48042.478999999999</v>
      </c>
      <c r="D66" s="28"/>
      <c r="E66" s="27">
        <f>+(C66-C$7)/C$8</f>
        <v>-3535.0146902560832</v>
      </c>
      <c r="F66" s="27">
        <f>ROUND(2*E66,0)/2</f>
        <v>-3535</v>
      </c>
      <c r="G66" s="27">
        <f>+C66-(C$7+F66*C$8)</f>
        <v>-2.5120300000708085E-2</v>
      </c>
      <c r="I66" s="27">
        <f>+G66</f>
        <v>-2.5120300000708085E-2</v>
      </c>
      <c r="O66" s="27">
        <f ca="1">+C$11+C$12*F66</f>
        <v>-4.5470974995747166E-3</v>
      </c>
      <c r="Q66" s="29">
        <f>+C66-15018.5</f>
        <v>33023.978999999999</v>
      </c>
      <c r="AA66" s="27">
        <v>6</v>
      </c>
      <c r="AC66" s="27" t="s">
        <v>32</v>
      </c>
      <c r="AE66" s="27" t="s">
        <v>31</v>
      </c>
    </row>
    <row r="67" spans="1:31" s="27" customFormat="1" ht="12.75" customHeight="1" x14ac:dyDescent="0.2">
      <c r="A67" s="27" t="s">
        <v>42</v>
      </c>
      <c r="B67" s="61"/>
      <c r="C67" s="28">
        <v>48167.315999999999</v>
      </c>
      <c r="D67" s="28"/>
      <c r="E67" s="27">
        <f>+(C67-C$7)/C$8</f>
        <v>-3462.0104865421386</v>
      </c>
      <c r="F67" s="27">
        <f>ROUND(2*E67,0)/2</f>
        <v>-3462</v>
      </c>
      <c r="G67" s="27">
        <f>+C67-(C$7+F67*C$8)</f>
        <v>-1.7931959999259561E-2</v>
      </c>
      <c r="I67" s="27">
        <f>+G67</f>
        <v>-1.7931959999259561E-2</v>
      </c>
      <c r="O67" s="27">
        <f ca="1">+C$11+C$12*F67</f>
        <v>-4.4472800639153223E-3</v>
      </c>
      <c r="Q67" s="29">
        <f>+C67-15018.5</f>
        <v>33148.815999999999</v>
      </c>
      <c r="AA67" s="27">
        <v>8</v>
      </c>
      <c r="AC67" s="27" t="s">
        <v>32</v>
      </c>
      <c r="AE67" s="27" t="s">
        <v>31</v>
      </c>
    </row>
    <row r="68" spans="1:31" s="27" customFormat="1" ht="12.75" customHeight="1" x14ac:dyDescent="0.2">
      <c r="A68" s="27" t="s">
        <v>43</v>
      </c>
      <c r="B68" s="61"/>
      <c r="C68" s="28">
        <v>48208.356</v>
      </c>
      <c r="D68" s="28"/>
      <c r="E68" s="27">
        <f>+(C68-C$7)/C$8</f>
        <v>-3438.0104503315574</v>
      </c>
      <c r="F68" s="27">
        <f>ROUND(2*E68,0)/2</f>
        <v>-3438</v>
      </c>
      <c r="G68" s="27">
        <f>+C68-(C$7+F68*C$8)</f>
        <v>-1.7870039999252185E-2</v>
      </c>
      <c r="I68" s="27">
        <f>+G68</f>
        <v>-1.7870039999252185E-2</v>
      </c>
      <c r="O68" s="27">
        <f ca="1">+C$11+C$12*F68</f>
        <v>-4.4144633727396321E-3</v>
      </c>
      <c r="Q68" s="29">
        <f>+C68-15018.5</f>
        <v>33189.856</v>
      </c>
      <c r="AA68" s="27">
        <v>10</v>
      </c>
      <c r="AC68" s="27" t="s">
        <v>32</v>
      </c>
      <c r="AE68" s="27" t="s">
        <v>31</v>
      </c>
    </row>
    <row r="69" spans="1:31" s="27" customFormat="1" ht="12.75" customHeight="1" x14ac:dyDescent="0.2">
      <c r="A69" s="27" t="s">
        <v>44</v>
      </c>
      <c r="B69" s="61"/>
      <c r="C69" s="28">
        <v>48449.453000000001</v>
      </c>
      <c r="D69" s="28">
        <v>6.0000000000000001E-3</v>
      </c>
      <c r="E69" s="27">
        <f>+(C69-C$7)/C$8</f>
        <v>-3297.0178399450447</v>
      </c>
      <c r="F69" s="27">
        <f>ROUND(2*E69,0)/2</f>
        <v>-3297</v>
      </c>
      <c r="G69" s="27">
        <f>+C69-(C$7+F69*C$8)</f>
        <v>-3.0506260001857299E-2</v>
      </c>
      <c r="I69" s="27">
        <f>+G69</f>
        <v>-3.0506260001857299E-2</v>
      </c>
      <c r="O69" s="27">
        <f ca="1">+C$11+C$12*F69</f>
        <v>-4.221665312082447E-3</v>
      </c>
      <c r="Q69" s="29">
        <f>+C69-15018.5</f>
        <v>33430.953000000001</v>
      </c>
      <c r="AA69" s="27">
        <v>5</v>
      </c>
      <c r="AC69" s="27" t="s">
        <v>32</v>
      </c>
      <c r="AE69" s="27" t="s">
        <v>31</v>
      </c>
    </row>
    <row r="70" spans="1:31" s="27" customFormat="1" ht="12.75" customHeight="1" x14ac:dyDescent="0.2">
      <c r="A70" s="59" t="s">
        <v>246</v>
      </c>
      <c r="B70" s="60" t="s">
        <v>60</v>
      </c>
      <c r="C70" s="59">
        <v>48449.466999999997</v>
      </c>
      <c r="D70" s="59" t="s">
        <v>70</v>
      </c>
      <c r="E70" s="31">
        <f>+(C70-C$7)/C$8</f>
        <v>-3297.0096527981918</v>
      </c>
      <c r="F70" s="27">
        <f>ROUND(2*E70,0)/2</f>
        <v>-3297</v>
      </c>
      <c r="G70" s="27">
        <f>+C70-(C$7+F70*C$8)</f>
        <v>-1.6506260006281082E-2</v>
      </c>
      <c r="I70" s="27">
        <f>+G70</f>
        <v>-1.6506260006281082E-2</v>
      </c>
      <c r="O70" s="27">
        <f ca="1">+C$11+C$12*F70</f>
        <v>-4.221665312082447E-3</v>
      </c>
      <c r="Q70" s="29">
        <f>+C70-15018.5</f>
        <v>33430.966999999997</v>
      </c>
    </row>
    <row r="71" spans="1:31" s="27" customFormat="1" ht="12.75" customHeight="1" x14ac:dyDescent="0.2">
      <c r="A71" s="27" t="s">
        <v>44</v>
      </c>
      <c r="B71" s="61"/>
      <c r="C71" s="28">
        <v>48497.351000000002</v>
      </c>
      <c r="D71" s="28">
        <v>5.0000000000000001E-3</v>
      </c>
      <c r="E71" s="27">
        <f>+(C71-C$7)/C$8</f>
        <v>-3269.007271367695</v>
      </c>
      <c r="F71" s="27">
        <f>ROUND(2*E71,0)/2</f>
        <v>-3269</v>
      </c>
      <c r="G71" s="27">
        <f>+C71-(C$7+F71*C$8)</f>
        <v>-1.2434019998181611E-2</v>
      </c>
      <c r="I71" s="27">
        <f>+G71</f>
        <v>-1.2434019998181611E-2</v>
      </c>
      <c r="O71" s="27">
        <f ca="1">+C$11+C$12*F71</f>
        <v>-4.1833791723774735E-3</v>
      </c>
      <c r="Q71" s="29">
        <f>+C71-15018.5</f>
        <v>33478.851000000002</v>
      </c>
      <c r="AA71" s="27">
        <v>9</v>
      </c>
      <c r="AC71" s="27" t="s">
        <v>32</v>
      </c>
      <c r="AE71" s="27" t="s">
        <v>31</v>
      </c>
    </row>
    <row r="72" spans="1:31" s="27" customFormat="1" ht="12.75" customHeight="1" x14ac:dyDescent="0.2">
      <c r="A72" s="59" t="s">
        <v>246</v>
      </c>
      <c r="B72" s="60" t="s">
        <v>60</v>
      </c>
      <c r="C72" s="59">
        <v>48502.476999999999</v>
      </c>
      <c r="D72" s="59" t="s">
        <v>70</v>
      </c>
      <c r="E72" s="31">
        <f>+(C72-C$7)/C$8</f>
        <v>-3266.0096060261903</v>
      </c>
      <c r="F72" s="27">
        <f>ROUND(2*E72,0)/2</f>
        <v>-3266</v>
      </c>
      <c r="G72" s="27">
        <f>+C72-(C$7+F72*C$8)</f>
        <v>-1.6426280002633575E-2</v>
      </c>
      <c r="I72" s="27">
        <f>+G72</f>
        <v>-1.6426280002633575E-2</v>
      </c>
      <c r="O72" s="27">
        <f ca="1">+C$11+C$12*F72</f>
        <v>-4.1792770859805121E-3</v>
      </c>
      <c r="Q72" s="29">
        <f>+C72-15018.5</f>
        <v>33483.976999999999</v>
      </c>
    </row>
    <row r="73" spans="1:31" s="27" customFormat="1" ht="12.75" customHeight="1" x14ac:dyDescent="0.2">
      <c r="A73" s="27" t="s">
        <v>45</v>
      </c>
      <c r="B73" s="61"/>
      <c r="C73" s="28">
        <v>48538.381999999998</v>
      </c>
      <c r="D73" s="28">
        <v>5.0000000000000001E-3</v>
      </c>
      <c r="E73" s="27">
        <f>+(C73-C$7)/C$8</f>
        <v>-3245.0124983229525</v>
      </c>
      <c r="F73" s="27">
        <f>ROUND(2*E73,0)/2</f>
        <v>-3245</v>
      </c>
      <c r="G73" s="27">
        <f>+C73-(C$7+F73*C$8)</f>
        <v>-2.1372100003645755E-2</v>
      </c>
      <c r="I73" s="27">
        <f>+G73</f>
        <v>-2.1372100003645755E-2</v>
      </c>
      <c r="O73" s="27">
        <f ca="1">+C$11+C$12*F73</f>
        <v>-4.1505624812017824E-3</v>
      </c>
      <c r="Q73" s="29">
        <f>+C73-15018.5</f>
        <v>33519.881999999998</v>
      </c>
      <c r="AA73" s="27">
        <v>8</v>
      </c>
      <c r="AC73" s="27" t="s">
        <v>32</v>
      </c>
      <c r="AE73" s="27" t="s">
        <v>31</v>
      </c>
    </row>
    <row r="74" spans="1:31" s="27" customFormat="1" ht="12.75" customHeight="1" x14ac:dyDescent="0.2">
      <c r="A74" s="27" t="s">
        <v>45</v>
      </c>
      <c r="B74" s="61"/>
      <c r="C74" s="28">
        <v>48586.273000000001</v>
      </c>
      <c r="D74" s="28">
        <v>5.0000000000000001E-3</v>
      </c>
      <c r="E74" s="27">
        <f>+(C74-C$7)/C$8</f>
        <v>-3217.0060233190293</v>
      </c>
      <c r="F74" s="27">
        <f>ROUND(2*E74,0)/2</f>
        <v>-3217</v>
      </c>
      <c r="G74" s="27">
        <f>+C74-(C$7+F74*C$8)</f>
        <v>-1.0299859997758176E-2</v>
      </c>
      <c r="I74" s="27">
        <f>+G74</f>
        <v>-1.0299859997758176E-2</v>
      </c>
      <c r="O74" s="27">
        <f ca="1">+C$11+C$12*F74</f>
        <v>-4.1122763414968098E-3</v>
      </c>
      <c r="Q74" s="29">
        <f>+C74-15018.5</f>
        <v>33567.773000000001</v>
      </c>
      <c r="AA74" s="27">
        <v>9</v>
      </c>
      <c r="AC74" s="27" t="s">
        <v>32</v>
      </c>
      <c r="AE74" s="27" t="s">
        <v>31</v>
      </c>
    </row>
    <row r="75" spans="1:31" s="27" customFormat="1" ht="12.75" customHeight="1" x14ac:dyDescent="0.2">
      <c r="A75" s="27" t="s">
        <v>46</v>
      </c>
      <c r="B75" s="61"/>
      <c r="C75" s="28">
        <v>48598.222000000002</v>
      </c>
      <c r="D75" s="28">
        <v>5.0000000000000001E-3</v>
      </c>
      <c r="E75" s="27">
        <f>+(C75-C$7)/C$8</f>
        <v>-3210.0182934778927</v>
      </c>
      <c r="F75" s="27">
        <f>ROUND(2*E75,0)/2</f>
        <v>-3210</v>
      </c>
      <c r="G75" s="27">
        <f>+C75-(C$7+F75*C$8)</f>
        <v>-3.1281800002034288E-2</v>
      </c>
      <c r="I75" s="27">
        <f>+G75</f>
        <v>-3.1281800002034288E-2</v>
      </c>
      <c r="O75" s="27">
        <f ca="1">+C$11+C$12*F75</f>
        <v>-4.1027048065705668E-3</v>
      </c>
      <c r="Q75" s="29">
        <f>+C75-15018.5</f>
        <v>33579.722000000002</v>
      </c>
      <c r="AA75" s="27">
        <v>8</v>
      </c>
      <c r="AC75" s="27" t="s">
        <v>32</v>
      </c>
      <c r="AE75" s="27" t="s">
        <v>31</v>
      </c>
    </row>
    <row r="76" spans="1:31" s="27" customFormat="1" ht="12.75" customHeight="1" x14ac:dyDescent="0.2">
      <c r="A76" s="27" t="s">
        <v>47</v>
      </c>
      <c r="B76" s="61"/>
      <c r="C76" s="28">
        <v>48803.434000000001</v>
      </c>
      <c r="D76" s="28">
        <v>5.0000000000000001E-3</v>
      </c>
      <c r="E76" s="27">
        <f>+(C76-C$7)/C$8</f>
        <v>-3090.0110948705405</v>
      </c>
      <c r="F76" s="27">
        <f>ROUND(2*E76,0)/2</f>
        <v>-3090</v>
      </c>
      <c r="G76" s="27">
        <f>+C76-(C$7+F76*C$8)</f>
        <v>-1.8972199999552686E-2</v>
      </c>
      <c r="I76" s="27">
        <f>+G76</f>
        <v>-1.8972199999552686E-2</v>
      </c>
      <c r="O76" s="27">
        <f ca="1">+C$11+C$12*F76</f>
        <v>-3.9386213506921114E-3</v>
      </c>
      <c r="Q76" s="29">
        <f>+C76-15018.5</f>
        <v>33784.934000000001</v>
      </c>
      <c r="AA76" s="27">
        <v>9</v>
      </c>
      <c r="AC76" s="27" t="s">
        <v>32</v>
      </c>
      <c r="AE76" s="27" t="s">
        <v>31</v>
      </c>
    </row>
    <row r="77" spans="1:31" s="27" customFormat="1" ht="12.75" customHeight="1" x14ac:dyDescent="0.2">
      <c r="A77" s="27" t="s">
        <v>47</v>
      </c>
      <c r="B77" s="61"/>
      <c r="C77" s="28">
        <v>48827.385999999999</v>
      </c>
      <c r="D77" s="28">
        <v>4.0000000000000001E-3</v>
      </c>
      <c r="E77" s="27">
        <f>+(C77-C$7)/C$8</f>
        <v>-3076.0040561932556</v>
      </c>
      <c r="F77" s="27">
        <f>ROUND(2*E77,0)/2</f>
        <v>-3076</v>
      </c>
      <c r="G77" s="27">
        <f>+C77-(C$7+F77*C$8)</f>
        <v>-6.9360800043796189E-3</v>
      </c>
      <c r="I77" s="27">
        <f>+G77</f>
        <v>-6.9360800043796189E-3</v>
      </c>
      <c r="O77" s="27">
        <f ca="1">+C$11+C$12*F77</f>
        <v>-3.9194782808396247E-3</v>
      </c>
      <c r="Q77" s="29">
        <f>+C77-15018.5</f>
        <v>33808.885999999999</v>
      </c>
      <c r="AA77" s="27">
        <v>8</v>
      </c>
      <c r="AC77" s="27" t="s">
        <v>32</v>
      </c>
      <c r="AE77" s="27" t="s">
        <v>31</v>
      </c>
    </row>
    <row r="78" spans="1:31" s="27" customFormat="1" ht="12.75" customHeight="1" x14ac:dyDescent="0.2">
      <c r="A78" s="59" t="s">
        <v>246</v>
      </c>
      <c r="B78" s="60" t="s">
        <v>60</v>
      </c>
      <c r="C78" s="59">
        <v>48832.487999999998</v>
      </c>
      <c r="D78" s="59" t="s">
        <v>70</v>
      </c>
      <c r="E78" s="31">
        <f>+(C78-C$7)/C$8</f>
        <v>-3073.0204259606444</v>
      </c>
      <c r="F78" s="27">
        <f>ROUND(2*E78,0)/2</f>
        <v>-3073</v>
      </c>
      <c r="G78" s="27">
        <f>+C78-(C$7+F78*C$8)</f>
        <v>-3.4928340006445069E-2</v>
      </c>
      <c r="I78" s="27">
        <f>+G78</f>
        <v>-3.4928340006445069E-2</v>
      </c>
      <c r="O78" s="27">
        <f ca="1">+C$11+C$12*F78</f>
        <v>-3.9153761944426633E-3</v>
      </c>
      <c r="Q78" s="29">
        <f>+C78-15018.5</f>
        <v>33813.987999999998</v>
      </c>
    </row>
    <row r="79" spans="1:31" s="27" customFormat="1" ht="12.75" customHeight="1" x14ac:dyDescent="0.2">
      <c r="A79" s="59" t="s">
        <v>246</v>
      </c>
      <c r="B79" s="60" t="s">
        <v>60</v>
      </c>
      <c r="C79" s="59">
        <v>48832.493000000002</v>
      </c>
      <c r="D79" s="59" t="s">
        <v>70</v>
      </c>
      <c r="E79" s="31">
        <f>+(C79-C$7)/C$8</f>
        <v>-3073.017501979622</v>
      </c>
      <c r="F79" s="27">
        <f>ROUND(2*E79,0)/2</f>
        <v>-3073</v>
      </c>
      <c r="G79" s="27">
        <f>+C79-(C$7+F79*C$8)</f>
        <v>-2.9928340001788456E-2</v>
      </c>
      <c r="I79" s="27">
        <f>+G79</f>
        <v>-2.9928340001788456E-2</v>
      </c>
      <c r="O79" s="27">
        <f ca="1">+C$11+C$12*F79</f>
        <v>-3.9153761944426633E-3</v>
      </c>
      <c r="Q79" s="29">
        <f>+C79-15018.5</f>
        <v>33813.993000000002</v>
      </c>
    </row>
    <row r="80" spans="1:31" s="27" customFormat="1" ht="12.75" customHeight="1" x14ac:dyDescent="0.2">
      <c r="A80" s="59" t="s">
        <v>246</v>
      </c>
      <c r="B80" s="60" t="s">
        <v>60</v>
      </c>
      <c r="C80" s="59">
        <v>48832.502999999997</v>
      </c>
      <c r="D80" s="59" t="s">
        <v>70</v>
      </c>
      <c r="E80" s="31">
        <f>+(C80-C$7)/C$8</f>
        <v>-3073.0116540175854</v>
      </c>
      <c r="F80" s="27">
        <f>ROUND(2*E80,0)/2</f>
        <v>-3073</v>
      </c>
      <c r="G80" s="27">
        <f>+C80-(C$7+F80*C$8)</f>
        <v>-1.9928340007027145E-2</v>
      </c>
      <c r="I80" s="27">
        <f>+G80</f>
        <v>-1.9928340007027145E-2</v>
      </c>
      <c r="O80" s="27">
        <f ca="1">+C$11+C$12*F80</f>
        <v>-3.9153761944426633E-3</v>
      </c>
      <c r="Q80" s="29">
        <f>+C80-15018.5</f>
        <v>33814.002999999997</v>
      </c>
    </row>
    <row r="81" spans="1:31" s="27" customFormat="1" ht="12.75" customHeight="1" x14ac:dyDescent="0.2">
      <c r="A81" s="27" t="s">
        <v>48</v>
      </c>
      <c r="B81" s="61"/>
      <c r="C81" s="28">
        <v>48868.41</v>
      </c>
      <c r="D81" s="28">
        <v>3.0000000000000001E-3</v>
      </c>
      <c r="E81" s="27">
        <f>+(C81-C$7)/C$8</f>
        <v>-3052.0133767219354</v>
      </c>
      <c r="F81" s="27">
        <f>ROUND(2*E81,0)/2</f>
        <v>-3052</v>
      </c>
      <c r="G81" s="27">
        <f>+C81-(C$7+F81*C$8)</f>
        <v>-2.2874160000355914E-2</v>
      </c>
      <c r="I81" s="27">
        <f>+G81</f>
        <v>-2.2874160000355914E-2</v>
      </c>
      <c r="O81" s="27">
        <f ca="1">+C$11+C$12*F81</f>
        <v>-3.8866615896639332E-3</v>
      </c>
      <c r="Q81" s="29">
        <f>+C81-15018.5</f>
        <v>33849.910000000003</v>
      </c>
      <c r="AA81" s="27">
        <v>9</v>
      </c>
      <c r="AC81" s="27" t="s">
        <v>32</v>
      </c>
      <c r="AE81" s="27" t="s">
        <v>31</v>
      </c>
    </row>
    <row r="82" spans="1:31" s="27" customFormat="1" ht="12.75" customHeight="1" x14ac:dyDescent="0.2">
      <c r="A82" s="27" t="s">
        <v>48</v>
      </c>
      <c r="B82" s="61"/>
      <c r="C82" s="28">
        <v>48892.347000000002</v>
      </c>
      <c r="D82" s="28">
        <v>5.0000000000000001E-3</v>
      </c>
      <c r="E82" s="27">
        <f>+(C82-C$7)/C$8</f>
        <v>-3038.0151099877094</v>
      </c>
      <c r="F82" s="27">
        <f>ROUND(2*E82,0)/2</f>
        <v>-3038</v>
      </c>
      <c r="G82" s="27">
        <f>+C82-(C$7+F82*C$8)</f>
        <v>-2.5838039997324813E-2</v>
      </c>
      <c r="I82" s="27">
        <f>+G82</f>
        <v>-2.5838039997324813E-2</v>
      </c>
      <c r="O82" s="27">
        <f ca="1">+C$11+C$12*F82</f>
        <v>-3.8675185198114473E-3</v>
      </c>
      <c r="Q82" s="29">
        <f>+C82-15018.5</f>
        <v>33873.847000000002</v>
      </c>
      <c r="AA82" s="27">
        <v>10</v>
      </c>
      <c r="AC82" s="27" t="s">
        <v>32</v>
      </c>
      <c r="AE82" s="27" t="s">
        <v>31</v>
      </c>
    </row>
    <row r="83" spans="1:31" s="27" customFormat="1" ht="12.75" customHeight="1" x14ac:dyDescent="0.2">
      <c r="A83" s="59" t="s">
        <v>246</v>
      </c>
      <c r="B83" s="60" t="s">
        <v>60</v>
      </c>
      <c r="C83" s="59">
        <v>49116.364000000001</v>
      </c>
      <c r="D83" s="59" t="s">
        <v>70</v>
      </c>
      <c r="E83" s="31">
        <f>+(C83-C$7)/C$8</f>
        <v>-2907.0108187648607</v>
      </c>
      <c r="F83" s="27">
        <f>ROUND(2*E83,0)/2</f>
        <v>-2907</v>
      </c>
      <c r="G83" s="27">
        <f>+C83-(C$7+F83*C$8)</f>
        <v>-1.8500060003134422E-2</v>
      </c>
      <c r="I83" s="27">
        <f>+G83</f>
        <v>-1.8500060003134422E-2</v>
      </c>
      <c r="O83" s="27">
        <f ca="1">+C$11+C$12*F83</f>
        <v>-3.6883940804774665E-3</v>
      </c>
      <c r="Q83" s="29">
        <f>+C83-15018.5</f>
        <v>34097.864000000001</v>
      </c>
    </row>
    <row r="84" spans="1:31" s="27" customFormat="1" ht="12.75" customHeight="1" x14ac:dyDescent="0.2">
      <c r="A84" s="27" t="s">
        <v>49</v>
      </c>
      <c r="B84" s="61"/>
      <c r="C84" s="28">
        <v>49198.455000000002</v>
      </c>
      <c r="D84" s="28">
        <v>5.0000000000000001E-3</v>
      </c>
      <c r="E84" s="27">
        <f>+(C84-C$7)/C$8</f>
        <v>-2859.0043135854553</v>
      </c>
      <c r="F84" s="27">
        <f>ROUND(2*E84,0)/2</f>
        <v>-2859</v>
      </c>
      <c r="G84" s="27">
        <f>+C84-(C$7+F84*C$8)</f>
        <v>-7.3762199972406961E-3</v>
      </c>
      <c r="I84" s="27">
        <f>+G84</f>
        <v>-7.3762199972406961E-3</v>
      </c>
      <c r="O84" s="27">
        <f ca="1">+C$11+C$12*F84</f>
        <v>-3.6227606981260843E-3</v>
      </c>
      <c r="Q84" s="29">
        <f>+C84-15018.5</f>
        <v>34179.955000000002</v>
      </c>
      <c r="AA84" s="27">
        <v>12</v>
      </c>
      <c r="AC84" s="27" t="s">
        <v>32</v>
      </c>
      <c r="AE84" s="27" t="s">
        <v>31</v>
      </c>
    </row>
    <row r="85" spans="1:31" s="27" customFormat="1" ht="12.75" customHeight="1" x14ac:dyDescent="0.2">
      <c r="A85" s="59" t="s">
        <v>246</v>
      </c>
      <c r="B85" s="60" t="s">
        <v>60</v>
      </c>
      <c r="C85" s="59">
        <v>49581.504000000001</v>
      </c>
      <c r="D85" s="59" t="s">
        <v>70</v>
      </c>
      <c r="E85" s="31">
        <f>+(C85-C$7)/C$8</f>
        <v>-2634.9987124541976</v>
      </c>
      <c r="F85" s="27">
        <f>ROUND(2*E85,0)/2</f>
        <v>-2635</v>
      </c>
      <c r="G85" s="27">
        <f>+C85-(C$7+F85*C$8)</f>
        <v>2.2017000010237098E-3</v>
      </c>
      <c r="I85" s="27">
        <f>+G85</f>
        <v>2.2017000010237098E-3</v>
      </c>
      <c r="O85" s="27">
        <f ca="1">+C$11+C$12*F85</f>
        <v>-3.3164715804863015E-3</v>
      </c>
      <c r="Q85" s="29">
        <f>+C85-15018.5</f>
        <v>34563.004000000001</v>
      </c>
    </row>
    <row r="86" spans="1:31" s="27" customFormat="1" ht="12.75" customHeight="1" x14ac:dyDescent="0.2">
      <c r="A86" s="31" t="s">
        <v>50</v>
      </c>
      <c r="B86" s="32"/>
      <c r="C86" s="30">
        <v>49605.432000000001</v>
      </c>
      <c r="D86" s="30">
        <v>5.0000000000000001E-3</v>
      </c>
      <c r="E86" s="31">
        <f>+(C86-C$7)/C$8</f>
        <v>-2621.0057088858066</v>
      </c>
      <c r="F86" s="27">
        <f>ROUND(2*E86,0)/2</f>
        <v>-2621</v>
      </c>
      <c r="G86" s="27">
        <f>+C86-(C$7+F86*C$8)</f>
        <v>-9.7621800014167093E-3</v>
      </c>
      <c r="I86" s="27">
        <f>+G86</f>
        <v>-9.7621800014167093E-3</v>
      </c>
      <c r="O86" s="27">
        <f ca="1">+C$11+C$12*F86</f>
        <v>-3.2973285106338152E-3</v>
      </c>
      <c r="Q86" s="29">
        <f>+C86-15018.5</f>
        <v>34586.932000000001</v>
      </c>
      <c r="AA86" s="27">
        <v>9</v>
      </c>
      <c r="AC86" s="27" t="s">
        <v>32</v>
      </c>
      <c r="AE86" s="27" t="s">
        <v>31</v>
      </c>
    </row>
    <row r="87" spans="1:31" s="27" customFormat="1" ht="12.75" customHeight="1" x14ac:dyDescent="0.2">
      <c r="A87" s="59" t="s">
        <v>312</v>
      </c>
      <c r="B87" s="60" t="s">
        <v>60</v>
      </c>
      <c r="C87" s="59">
        <v>49935.460899999998</v>
      </c>
      <c r="D87" s="59" t="s">
        <v>70</v>
      </c>
      <c r="E87" s="31">
        <f>+(C87-C$7)/C$8</f>
        <v>-2428.0060609682105</v>
      </c>
      <c r="F87" s="27">
        <f>ROUND(2*E87,0)/2</f>
        <v>-2428</v>
      </c>
      <c r="G87" s="27">
        <f>+C87-(C$7+F87*C$8)</f>
        <v>-1.0364239999034908E-2</v>
      </c>
      <c r="I87" s="27">
        <f>+G87</f>
        <v>-1.0364239999034908E-2</v>
      </c>
      <c r="O87" s="27">
        <f ca="1">+C$11+C$12*F87</f>
        <v>-3.0334276190959659E-3</v>
      </c>
      <c r="Q87" s="29">
        <f>+C87-15018.5</f>
        <v>34916.960899999998</v>
      </c>
    </row>
    <row r="88" spans="1:31" s="27" customFormat="1" ht="12.75" customHeight="1" x14ac:dyDescent="0.2">
      <c r="A88" s="31" t="s">
        <v>51</v>
      </c>
      <c r="B88" s="32"/>
      <c r="C88" s="30">
        <v>49935.474999999999</v>
      </c>
      <c r="D88" s="30">
        <v>5.0000000000000001E-3</v>
      </c>
      <c r="E88" s="31">
        <f>+(C88-C$7)/C$8</f>
        <v>-2427.9978153417346</v>
      </c>
      <c r="F88" s="27">
        <f>ROUND(2*E88,0)/2</f>
        <v>-2428</v>
      </c>
      <c r="G88" s="27">
        <f>+C88-(C$7+F88*C$8)</f>
        <v>3.7357600012910552E-3</v>
      </c>
      <c r="I88" s="27">
        <f>+G88</f>
        <v>3.7357600012910552E-3</v>
      </c>
      <c r="O88" s="27">
        <f ca="1">+C$11+C$12*F88</f>
        <v>-3.0334276190959659E-3</v>
      </c>
      <c r="Q88" s="29">
        <f>+C88-15018.5</f>
        <v>34916.974999999999</v>
      </c>
      <c r="AA88" s="27">
        <v>7</v>
      </c>
      <c r="AC88" s="27" t="s">
        <v>32</v>
      </c>
      <c r="AE88" s="27" t="s">
        <v>31</v>
      </c>
    </row>
    <row r="89" spans="1:31" s="27" customFormat="1" ht="12.75" customHeight="1" x14ac:dyDescent="0.2">
      <c r="A89" s="31" t="s">
        <v>51</v>
      </c>
      <c r="B89" s="32"/>
      <c r="C89" s="30">
        <v>49947.442999999999</v>
      </c>
      <c r="D89" s="30">
        <v>5.0000000000000001E-3</v>
      </c>
      <c r="E89" s="31">
        <f>+(C89-C$7)/C$8</f>
        <v>-2420.9989743727224</v>
      </c>
      <c r="F89" s="27">
        <f>ROUND(2*E89,0)/2</f>
        <v>-2421</v>
      </c>
      <c r="G89" s="27">
        <f>+C89-(C$7+F89*C$8)</f>
        <v>1.7538199972477742E-3</v>
      </c>
      <c r="I89" s="27">
        <f>+G89</f>
        <v>1.7538199972477742E-3</v>
      </c>
      <c r="O89" s="27">
        <f ca="1">+C$11+C$12*F89</f>
        <v>-3.023856084169723E-3</v>
      </c>
      <c r="Q89" s="29">
        <f>+C89-15018.5</f>
        <v>34928.942999999999</v>
      </c>
      <c r="AA89" s="27">
        <v>11</v>
      </c>
      <c r="AC89" s="27" t="s">
        <v>32</v>
      </c>
      <c r="AE89" s="27" t="s">
        <v>31</v>
      </c>
    </row>
    <row r="90" spans="1:31" s="27" customFormat="1" ht="12.75" customHeight="1" x14ac:dyDescent="0.2">
      <c r="A90" s="59" t="s">
        <v>312</v>
      </c>
      <c r="B90" s="60" t="s">
        <v>60</v>
      </c>
      <c r="C90" s="59">
        <v>50306.539599999996</v>
      </c>
      <c r="D90" s="59" t="s">
        <v>70</v>
      </c>
      <c r="E90" s="31">
        <f>+(C90-C$7)/C$8</f>
        <v>-2211.0006458372345</v>
      </c>
      <c r="F90" s="27">
        <f>ROUND(2*E90,0)/2</f>
        <v>-2211</v>
      </c>
      <c r="G90" s="27">
        <f>+C90-(C$7+F90*C$8)</f>
        <v>-1.1043800041079521E-3</v>
      </c>
      <c r="I90" s="27">
        <f>+G90</f>
        <v>-1.1043800041079521E-3</v>
      </c>
      <c r="O90" s="27">
        <f ca="1">+C$11+C$12*F90</f>
        <v>-2.736710036382426E-3</v>
      </c>
      <c r="Q90" s="29">
        <f>+C90-15018.5</f>
        <v>35288.039599999996</v>
      </c>
    </row>
    <row r="91" spans="1:31" s="27" customFormat="1" ht="12.75" customHeight="1" x14ac:dyDescent="0.2">
      <c r="A91" s="31" t="s">
        <v>52</v>
      </c>
      <c r="B91" s="32"/>
      <c r="C91" s="30">
        <v>50313.381999999998</v>
      </c>
      <c r="D91" s="30">
        <v>6.0000000000000001E-3</v>
      </c>
      <c r="E91" s="31">
        <f>+(C91-C$7)/C$8</f>
        <v>-2206.9992362912471</v>
      </c>
      <c r="F91" s="27">
        <f>ROUND(2*E91,0)/2</f>
        <v>-2207</v>
      </c>
      <c r="G91" s="27">
        <f>+C91-(C$7+F91*C$8)</f>
        <v>1.3059399934718385E-3</v>
      </c>
      <c r="I91" s="27">
        <f>+G91</f>
        <v>1.3059399934718385E-3</v>
      </c>
      <c r="O91" s="27">
        <f ca="1">+C$11+C$12*F91</f>
        <v>-2.7312405878531444E-3</v>
      </c>
      <c r="Q91" s="29">
        <f>+C91-15018.5</f>
        <v>35294.881999999998</v>
      </c>
      <c r="AA91" s="27">
        <v>8</v>
      </c>
      <c r="AC91" s="27" t="s">
        <v>32</v>
      </c>
      <c r="AE91" s="27" t="s">
        <v>31</v>
      </c>
    </row>
    <row r="92" spans="1:31" s="27" customFormat="1" ht="12.75" customHeight="1" x14ac:dyDescent="0.2">
      <c r="A92" s="59" t="s">
        <v>312</v>
      </c>
      <c r="B92" s="60" t="s">
        <v>60</v>
      </c>
      <c r="C92" s="59">
        <v>50318.5164</v>
      </c>
      <c r="D92" s="59" t="s">
        <v>70</v>
      </c>
      <c r="E92" s="31">
        <f>+(C92-C$7)/C$8</f>
        <v>-2203.9966586616256</v>
      </c>
      <c r="F92" s="27">
        <f>ROUND(2*E92,0)/2</f>
        <v>-2204</v>
      </c>
      <c r="G92" s="27">
        <f>+C92-(C$7+F92*C$8)</f>
        <v>5.7136800023727119E-3</v>
      </c>
      <c r="I92" s="27">
        <f>+G92</f>
        <v>5.7136800023727119E-3</v>
      </c>
      <c r="O92" s="27">
        <f ca="1">+C$11+C$12*F92</f>
        <v>-2.727138501456183E-3</v>
      </c>
      <c r="Q92" s="29">
        <f>+C92-15018.5</f>
        <v>35300.0164</v>
      </c>
    </row>
    <row r="93" spans="1:31" s="27" customFormat="1" ht="12.75" customHeight="1" x14ac:dyDescent="0.2">
      <c r="A93" s="31" t="s">
        <v>52</v>
      </c>
      <c r="B93" s="32"/>
      <c r="C93" s="30">
        <v>50325.347999999998</v>
      </c>
      <c r="D93" s="30">
        <v>5.0000000000000001E-3</v>
      </c>
      <c r="E93" s="31">
        <f>+(C93-C$7)/C$8</f>
        <v>-2200.0015649146435</v>
      </c>
      <c r="F93" s="27">
        <f>ROUND(2*E93,0)/2</f>
        <v>-2200</v>
      </c>
      <c r="G93" s="27">
        <f>+C93-(C$7+F93*C$8)</f>
        <v>-2.6760000037029386E-3</v>
      </c>
      <c r="I93" s="27">
        <f>+G93</f>
        <v>-2.6760000037029386E-3</v>
      </c>
      <c r="O93" s="27">
        <f ca="1">+C$11+C$12*F93</f>
        <v>-2.7216690529269011E-3</v>
      </c>
      <c r="Q93" s="29">
        <f>+C93-15018.5</f>
        <v>35306.847999999998</v>
      </c>
      <c r="AA93" s="27">
        <v>7</v>
      </c>
      <c r="AC93" s="27" t="s">
        <v>32</v>
      </c>
      <c r="AE93" s="27" t="s">
        <v>31</v>
      </c>
    </row>
    <row r="94" spans="1:31" s="27" customFormat="1" ht="12.75" customHeight="1" x14ac:dyDescent="0.2">
      <c r="A94" s="59" t="s">
        <v>312</v>
      </c>
      <c r="B94" s="60" t="s">
        <v>60</v>
      </c>
      <c r="C94" s="59">
        <v>50631.441299999999</v>
      </c>
      <c r="D94" s="59" t="s">
        <v>70</v>
      </c>
      <c r="E94" s="31">
        <f>+(C94-C$7)/C$8</f>
        <v>-2020.9993650165873</v>
      </c>
      <c r="F94" s="27">
        <f>ROUND(2*E94,0)/2</f>
        <v>-2021</v>
      </c>
      <c r="G94" s="27">
        <f>+C94-(C$7+F94*C$8)</f>
        <v>1.0858199966605753E-3</v>
      </c>
      <c r="J94" s="27">
        <f>+G94</f>
        <v>1.0858199966605753E-3</v>
      </c>
      <c r="O94" s="27">
        <f ca="1">+C$11+C$12*F94</f>
        <v>-2.4769112312415385E-3</v>
      </c>
      <c r="Q94" s="29">
        <f>+C94-15018.5</f>
        <v>35612.941299999999</v>
      </c>
    </row>
    <row r="95" spans="1:31" s="27" customFormat="1" ht="12.75" customHeight="1" x14ac:dyDescent="0.2">
      <c r="A95" s="31" t="s">
        <v>53</v>
      </c>
      <c r="B95" s="32"/>
      <c r="C95" s="30">
        <v>50696.417999999998</v>
      </c>
      <c r="D95" s="30">
        <v>5.0000000000000001E-3</v>
      </c>
      <c r="E95" s="31">
        <f>+(C95-C$7)/C$8</f>
        <v>-1983.001237510641</v>
      </c>
      <c r="F95" s="27">
        <f>ROUND(2*E95,0)/2</f>
        <v>-1983</v>
      </c>
      <c r="G95" s="27">
        <f>+C95-(C$7+F95*C$8)</f>
        <v>-2.1161399999982677E-3</v>
      </c>
      <c r="I95" s="27">
        <f>+G95</f>
        <v>-2.1161399999982677E-3</v>
      </c>
      <c r="O95" s="27">
        <f ca="1">+C$11+C$12*F95</f>
        <v>-2.4249514702133611E-3</v>
      </c>
      <c r="Q95" s="29">
        <f>+C95-15018.5</f>
        <v>35677.917999999998</v>
      </c>
      <c r="AA95" s="27">
        <v>8</v>
      </c>
      <c r="AC95" s="27" t="s">
        <v>32</v>
      </c>
      <c r="AE95" s="27" t="s">
        <v>31</v>
      </c>
    </row>
    <row r="96" spans="1:31" s="27" customFormat="1" ht="12.75" customHeight="1" x14ac:dyDescent="0.2">
      <c r="A96" s="59" t="s">
        <v>312</v>
      </c>
      <c r="B96" s="60" t="s">
        <v>60</v>
      </c>
      <c r="C96" s="59">
        <v>51014.4692</v>
      </c>
      <c r="D96" s="59" t="s">
        <v>70</v>
      </c>
      <c r="E96" s="31">
        <f>+(C96-C$7)/C$8</f>
        <v>-1797.0061030852323</v>
      </c>
      <c r="F96" s="27">
        <f>ROUND(2*E96,0)/2</f>
        <v>-1797</v>
      </c>
      <c r="G96" s="27">
        <f>+C96-(C$7+F96*C$8)</f>
        <v>-1.0436260003189091E-2</v>
      </c>
      <c r="I96" s="27">
        <f>+G96</f>
        <v>-1.0436260003189091E-2</v>
      </c>
      <c r="O96" s="27">
        <f ca="1">+C$11+C$12*F96</f>
        <v>-2.1706221136017553E-3</v>
      </c>
      <c r="Q96" s="29">
        <f>+C96-15018.5</f>
        <v>35995.9692</v>
      </c>
    </row>
    <row r="97" spans="1:17" s="27" customFormat="1" ht="12.75" customHeight="1" x14ac:dyDescent="0.2">
      <c r="A97" s="59" t="s">
        <v>312</v>
      </c>
      <c r="B97" s="60" t="s">
        <v>60</v>
      </c>
      <c r="C97" s="59">
        <v>51014.479700000004</v>
      </c>
      <c r="D97" s="59" t="s">
        <v>70</v>
      </c>
      <c r="E97" s="31">
        <f>+(C97-C$7)/C$8</f>
        <v>-1796.9999627250884</v>
      </c>
      <c r="F97" s="27">
        <f>ROUND(2*E97,0)/2</f>
        <v>-1797</v>
      </c>
      <c r="G97" s="27">
        <f>+C97-(C$7+F97*C$8)</f>
        <v>6.3740000769030303E-5</v>
      </c>
      <c r="I97" s="27">
        <f>+G97</f>
        <v>6.3740000769030303E-5</v>
      </c>
      <c r="O97" s="27">
        <f ca="1">+C$11+C$12*F97</f>
        <v>-2.1706221136017553E-3</v>
      </c>
      <c r="Q97" s="29">
        <f>+C97-15018.5</f>
        <v>35995.979700000004</v>
      </c>
    </row>
    <row r="98" spans="1:17" s="27" customFormat="1" ht="12.75" customHeight="1" x14ac:dyDescent="0.2">
      <c r="A98" s="59" t="s">
        <v>312</v>
      </c>
      <c r="B98" s="60" t="s">
        <v>60</v>
      </c>
      <c r="C98" s="59">
        <v>51433.436199999996</v>
      </c>
      <c r="D98" s="59" t="s">
        <v>70</v>
      </c>
      <c r="E98" s="31">
        <f>+(C98-C$7)/C$8</f>
        <v>-1551.9957919000863</v>
      </c>
      <c r="F98" s="27">
        <f>ROUND(2*E98,0)/2</f>
        <v>-1552</v>
      </c>
      <c r="G98" s="27">
        <f>+C98-(C$7+F98*C$8)</f>
        <v>7.195839993073605E-3</v>
      </c>
      <c r="I98" s="27">
        <f>+G98</f>
        <v>7.195839993073605E-3</v>
      </c>
      <c r="O98" s="27">
        <f ca="1">+C$11+C$12*F98</f>
        <v>-1.8356183911832427E-3</v>
      </c>
      <c r="Q98" s="29">
        <f>+C98-15018.5</f>
        <v>36414.936199999996</v>
      </c>
    </row>
    <row r="99" spans="1:17" s="27" customFormat="1" ht="12.75" customHeight="1" x14ac:dyDescent="0.2">
      <c r="A99" s="30" t="s">
        <v>68</v>
      </c>
      <c r="B99" s="32" t="s">
        <v>60</v>
      </c>
      <c r="C99" s="30">
        <v>51751.491000000002</v>
      </c>
      <c r="D99" s="30" t="s">
        <v>69</v>
      </c>
      <c r="E99" s="31">
        <f>+(C99-C$7)/C$8</f>
        <v>-1365.9985522083414</v>
      </c>
      <c r="F99" s="27">
        <f>ROUND(2*E99,0)/2</f>
        <v>-1366</v>
      </c>
      <c r="G99" s="27">
        <f>+C99-(C$7+F99*C$8)</f>
        <v>2.4757200008025393E-3</v>
      </c>
      <c r="K99" s="27">
        <f>+G99</f>
        <v>2.4757200008025393E-3</v>
      </c>
      <c r="O99" s="27">
        <f ca="1">+C$11+C$12*F99</f>
        <v>-1.5812890345716368E-3</v>
      </c>
      <c r="Q99" s="29">
        <f>+C99-15018.5</f>
        <v>36732.991000000002</v>
      </c>
    </row>
    <row r="100" spans="1:17" s="27" customFormat="1" ht="12.75" customHeight="1" x14ac:dyDescent="0.2">
      <c r="A100" s="30" t="s">
        <v>54</v>
      </c>
      <c r="B100" s="33"/>
      <c r="C100" s="30">
        <v>51840.409200000002</v>
      </c>
      <c r="D100" s="30">
        <v>2.0000000000000001E-4</v>
      </c>
      <c r="E100" s="31">
        <f>+(C100-C$7)/C$8</f>
        <v>-1313.9995263852497</v>
      </c>
      <c r="F100" s="27">
        <f>ROUND(2*E100,0)/2</f>
        <v>-1314</v>
      </c>
      <c r="G100" s="27">
        <f>+C100-(C$7+F100*C$8)</f>
        <v>8.098800026345998E-4</v>
      </c>
      <c r="J100" s="27">
        <f>+G100</f>
        <v>8.098800026345998E-4</v>
      </c>
      <c r="O100" s="27">
        <f ca="1">+C$11+C$12*F100</f>
        <v>-1.5101862036909729E-3</v>
      </c>
      <c r="Q100" s="29">
        <f>+C100-15018.5</f>
        <v>36821.909200000002</v>
      </c>
    </row>
    <row r="101" spans="1:17" s="27" customFormat="1" ht="12.75" customHeight="1" x14ac:dyDescent="0.2">
      <c r="A101" s="31" t="s">
        <v>59</v>
      </c>
      <c r="B101" s="32" t="s">
        <v>60</v>
      </c>
      <c r="C101" s="30">
        <v>52548.347000000002</v>
      </c>
      <c r="D101" s="30">
        <v>8.9999999999999998E-4</v>
      </c>
      <c r="E101" s="31">
        <f>+(C101-C$7)/C$8</f>
        <v>-900.00018830437739</v>
      </c>
      <c r="F101" s="27">
        <f>ROUND(2*E101,0)/2</f>
        <v>-900</v>
      </c>
      <c r="G101" s="27">
        <f>+C101-(C$7+F101*C$8)</f>
        <v>-3.2199999986914918E-4</v>
      </c>
      <c r="I101" s="27">
        <f>+G101</f>
        <v>-3.2199999986914918E-4</v>
      </c>
      <c r="O101" s="27">
        <f ca="1">+C$11+C$12*F101</f>
        <v>-9.4409828091030217E-4</v>
      </c>
      <c r="Q101" s="29">
        <f>+C101-15018.5</f>
        <v>37529.847000000002</v>
      </c>
    </row>
    <row r="102" spans="1:17" s="27" customFormat="1" ht="12.75" customHeight="1" x14ac:dyDescent="0.2">
      <c r="A102" s="31" t="s">
        <v>57</v>
      </c>
      <c r="B102" s="33"/>
      <c r="C102" s="30">
        <v>53254.575499999999</v>
      </c>
      <c r="D102" s="30">
        <v>4.4999999999999997E-3</v>
      </c>
      <c r="E102" s="31">
        <f>+(C102-C$7)/C$8</f>
        <v>-487.00044237493768</v>
      </c>
      <c r="F102" s="27">
        <f>ROUND(2*E102,0)/2</f>
        <v>-487</v>
      </c>
      <c r="G102" s="27">
        <f>+C102-(C$7+F102*C$8)</f>
        <v>-7.5646000186679885E-4</v>
      </c>
      <c r="J102" s="27">
        <f>+G102</f>
        <v>-7.5646000186679885E-4</v>
      </c>
      <c r="O102" s="27">
        <f ca="1">+C$11+C$12*F102</f>
        <v>-3.793777202619521E-4</v>
      </c>
      <c r="Q102" s="29">
        <f>+C102-15018.5</f>
        <v>38236.075499999999</v>
      </c>
    </row>
    <row r="103" spans="1:17" s="27" customFormat="1" ht="12.75" customHeight="1" x14ac:dyDescent="0.2">
      <c r="A103" s="31" t="s">
        <v>57</v>
      </c>
      <c r="B103" s="33"/>
      <c r="C103" s="30">
        <v>53255.434500000003</v>
      </c>
      <c r="D103" s="30">
        <v>2.9999999999999997E-4</v>
      </c>
      <c r="E103" s="31">
        <f>+(C103-C$7)/C$8</f>
        <v>-486.49810243573239</v>
      </c>
      <c r="F103" s="27">
        <f>ROUND(2*E103,0)/2</f>
        <v>-486.5</v>
      </c>
      <c r="G103" s="27">
        <f>+C103-(C$7+F103*C$8)</f>
        <v>3.2448300044052303E-3</v>
      </c>
      <c r="J103" s="27">
        <f>+G103</f>
        <v>3.2448300044052303E-3</v>
      </c>
      <c r="O103" s="27">
        <f ca="1">+C$11+C$12*F103</f>
        <v>-3.786940391957918E-4</v>
      </c>
      <c r="Q103" s="29">
        <f>+C103-15018.5</f>
        <v>38236.934500000003</v>
      </c>
    </row>
    <row r="104" spans="1:17" s="27" customFormat="1" ht="12.75" customHeight="1" x14ac:dyDescent="0.2">
      <c r="A104" s="31" t="s">
        <v>57</v>
      </c>
      <c r="B104" s="33"/>
      <c r="C104" s="30">
        <v>53284.515099999997</v>
      </c>
      <c r="D104" s="30">
        <v>1.9E-3</v>
      </c>
      <c r="E104" s="31">
        <f>+(C104-C$7)/C$8</f>
        <v>-469.49187794681245</v>
      </c>
      <c r="F104" s="27">
        <f>ROUND(2*E104,0)/2</f>
        <v>-469.5</v>
      </c>
      <c r="G104" s="27">
        <f>+C104-(C$7+F104*C$8)</f>
        <v>1.3888689994928427E-2</v>
      </c>
      <c r="J104" s="27">
        <f>+G104</f>
        <v>1.3888689994928427E-2</v>
      </c>
      <c r="O104" s="27">
        <f ca="1">+C$11+C$12*F104</f>
        <v>-3.5544888294634398E-4</v>
      </c>
      <c r="Q104" s="29">
        <f>+C104-15018.5</f>
        <v>38266.015099999997</v>
      </c>
    </row>
    <row r="105" spans="1:17" s="27" customFormat="1" ht="12.75" customHeight="1" x14ac:dyDescent="0.2">
      <c r="A105" s="59" t="s">
        <v>376</v>
      </c>
      <c r="B105" s="60" t="s">
        <v>60</v>
      </c>
      <c r="C105" s="59">
        <v>53933.43</v>
      </c>
      <c r="D105" s="59" t="s">
        <v>70</v>
      </c>
      <c r="E105" s="31">
        <f>+(C105-C$7)/C$8</f>
        <v>-90.008907732738493</v>
      </c>
      <c r="F105" s="27">
        <f>ROUND(2*E105,0)/2</f>
        <v>-90</v>
      </c>
      <c r="G105" s="27">
        <f>+C105-(C$7+F105*C$8)</f>
        <v>-1.5232199999445584E-2</v>
      </c>
      <c r="I105" s="27">
        <f>+G105</f>
        <v>-1.5232199999445584E-2</v>
      </c>
      <c r="O105" s="27">
        <f ca="1">+C$11+C$12*F105</f>
        <v>1.6346504626927081E-4</v>
      </c>
      <c r="Q105" s="29">
        <f>+C105-15018.5</f>
        <v>38914.93</v>
      </c>
    </row>
    <row r="106" spans="1:17" s="27" customFormat="1" ht="12.75" customHeight="1" x14ac:dyDescent="0.2">
      <c r="A106" s="30" t="s">
        <v>68</v>
      </c>
      <c r="B106" s="32" t="s">
        <v>60</v>
      </c>
      <c r="C106" s="30">
        <v>53945.41547</v>
      </c>
      <c r="D106" s="30" t="s">
        <v>70</v>
      </c>
      <c r="E106" s="31">
        <f>+(C106-C$7)/C$8</f>
        <v>-82.999850374043987</v>
      </c>
      <c r="F106" s="27">
        <f>ROUND(2*E106,0)/2</f>
        <v>-83</v>
      </c>
      <c r="G106" s="27">
        <f>+C106-(C$7+F106*C$8)</f>
        <v>2.5585999537725002E-4</v>
      </c>
      <c r="I106" s="27">
        <f>+G106</f>
        <v>2.5585999537725002E-4</v>
      </c>
      <c r="O106" s="27">
        <f ca="1">+C$11+C$12*F106</f>
        <v>1.7303658119551403E-4</v>
      </c>
      <c r="Q106" s="29">
        <f>+C106-15018.5</f>
        <v>38926.91547</v>
      </c>
    </row>
    <row r="107" spans="1:17" s="27" customFormat="1" ht="12.75" customHeight="1" x14ac:dyDescent="0.2">
      <c r="A107" s="98" t="s">
        <v>462</v>
      </c>
      <c r="B107" s="61"/>
      <c r="C107" s="28">
        <v>54087.345000000001</v>
      </c>
      <c r="D107" s="28"/>
      <c r="E107" s="31">
        <f>+(C107-C$7)/C$8</f>
        <v>0</v>
      </c>
      <c r="F107" s="27">
        <f>ROUND(2*E107,0)/2</f>
        <v>0</v>
      </c>
      <c r="G107" s="27">
        <f>+C107-(C$7+F107*C$8)</f>
        <v>0</v>
      </c>
      <c r="I107" s="27">
        <f>+G107</f>
        <v>0</v>
      </c>
      <c r="O107" s="27">
        <f ca="1">+C$11+C$12*F107</f>
        <v>2.8652763817811226E-4</v>
      </c>
      <c r="Q107" s="29">
        <f>+C107-15018.5</f>
        <v>39068.845000000001</v>
      </c>
    </row>
    <row r="108" spans="1:17" s="27" customFormat="1" ht="12.75" customHeight="1" x14ac:dyDescent="0.2">
      <c r="A108" s="59" t="s">
        <v>385</v>
      </c>
      <c r="B108" s="60" t="s">
        <v>60</v>
      </c>
      <c r="C108" s="59">
        <v>54364.3655</v>
      </c>
      <c r="D108" s="59" t="s">
        <v>70</v>
      </c>
      <c r="E108" s="31">
        <f>+(C108-C$7)/C$8</f>
        <v>162.00053681952264</v>
      </c>
      <c r="F108" s="27">
        <f>ROUND(2*E108,0)/2</f>
        <v>162</v>
      </c>
      <c r="G108" s="27">
        <f>+C108-(C$7+F108*C$8)</f>
        <v>9.1796000197064131E-4</v>
      </c>
      <c r="I108" s="27">
        <f>+G108</f>
        <v>9.1796000197064131E-4</v>
      </c>
      <c r="O108" s="27">
        <f ca="1">+C$11+C$12*F108</f>
        <v>5.080403036140269E-4</v>
      </c>
      <c r="Q108" s="29">
        <f>+C108-15018.5</f>
        <v>39345.8655</v>
      </c>
    </row>
    <row r="109" spans="1:17" s="27" customFormat="1" ht="12.75" customHeight="1" x14ac:dyDescent="0.2">
      <c r="A109" s="59" t="s">
        <v>390</v>
      </c>
      <c r="B109" s="60" t="s">
        <v>60</v>
      </c>
      <c r="C109" s="59">
        <v>54718.336199999998</v>
      </c>
      <c r="D109" s="59" t="s">
        <v>70</v>
      </c>
      <c r="E109" s="31">
        <f>+(C109-C$7)/C$8</f>
        <v>369.00125849312491</v>
      </c>
      <c r="F109" s="27">
        <f>ROUND(2*E109,0)/2</f>
        <v>369</v>
      </c>
      <c r="G109" s="27">
        <f>+C109-(C$7+F109*C$8)</f>
        <v>2.152019995264709E-3</v>
      </c>
      <c r="I109" s="27">
        <f>+G109</f>
        <v>2.152019995264709E-3</v>
      </c>
      <c r="O109" s="27">
        <f ca="1">+C$11+C$12*F109</f>
        <v>7.9108426500436226E-4</v>
      </c>
      <c r="Q109" s="29">
        <f>+C109-15018.5</f>
        <v>39699.836199999998</v>
      </c>
    </row>
    <row r="110" spans="1:17" s="27" customFormat="1" ht="12.75" customHeight="1" x14ac:dyDescent="0.2">
      <c r="A110" s="59" t="s">
        <v>390</v>
      </c>
      <c r="B110" s="60" t="s">
        <v>60</v>
      </c>
      <c r="C110" s="59">
        <v>54800.418100000003</v>
      </c>
      <c r="D110" s="59" t="s">
        <v>70</v>
      </c>
      <c r="E110" s="31">
        <f>+(C110-C$7)/C$8</f>
        <v>417.00244202707711</v>
      </c>
      <c r="F110" s="27">
        <f>ROUND(2*E110,0)/2</f>
        <v>417</v>
      </c>
      <c r="G110" s="27">
        <f>+C110-(C$7+F110*C$8)</f>
        <v>4.1758599982131273E-3</v>
      </c>
      <c r="I110" s="27">
        <f>+G110</f>
        <v>4.1758599982131273E-3</v>
      </c>
      <c r="O110" s="27">
        <f ca="1">+C$11+C$12*F110</f>
        <v>8.5671764735574443E-4</v>
      </c>
      <c r="Q110" s="29">
        <f>+C110-15018.5</f>
        <v>39781.918100000003</v>
      </c>
    </row>
    <row r="111" spans="1:17" s="27" customFormat="1" ht="12.75" customHeight="1" x14ac:dyDescent="0.2">
      <c r="A111" s="34" t="s">
        <v>71</v>
      </c>
      <c r="B111" s="32"/>
      <c r="C111" s="35">
        <v>55087.700100000002</v>
      </c>
      <c r="D111" s="30">
        <v>2.0000000000000001E-4</v>
      </c>
      <c r="E111" s="31">
        <f>+(C111-C$7)/C$8</f>
        <v>585.00386509355121</v>
      </c>
      <c r="F111" s="27">
        <f>ROUND(2*E111,0)/2</f>
        <v>585</v>
      </c>
      <c r="G111" s="27">
        <f>+C111-(C$7+F111*C$8)</f>
        <v>6.6092999986722134E-3</v>
      </c>
      <c r="I111" s="27">
        <f>+G111</f>
        <v>6.6092999986722134E-3</v>
      </c>
      <c r="O111" s="27">
        <f ca="1">+C$11+C$12*F111</f>
        <v>1.0864344855855818E-3</v>
      </c>
      <c r="Q111" s="29">
        <f>+C111-15018.5</f>
        <v>40069.200100000002</v>
      </c>
    </row>
    <row r="112" spans="1:17" s="27" customFormat="1" ht="12.75" customHeight="1" x14ac:dyDescent="0.2">
      <c r="A112" s="59" t="s">
        <v>405</v>
      </c>
      <c r="B112" s="60" t="s">
        <v>60</v>
      </c>
      <c r="C112" s="59">
        <v>55125.320800000001</v>
      </c>
      <c r="D112" s="59" t="s">
        <v>70</v>
      </c>
      <c r="E112" s="31">
        <f>+(C112-C$7)/C$8</f>
        <v>607.00430764392627</v>
      </c>
      <c r="F112" s="27">
        <f>ROUND(2*E112,0)/2</f>
        <v>607</v>
      </c>
      <c r="G112" s="27">
        <f>+C112-(C$7+F112*C$8)</f>
        <v>7.3660600028233603E-3</v>
      </c>
      <c r="I112" s="27">
        <f>+G112</f>
        <v>7.3660600028233603E-3</v>
      </c>
      <c r="O112" s="27">
        <f ca="1">+C$11+C$12*F112</f>
        <v>1.1165164524966319E-3</v>
      </c>
      <c r="Q112" s="29">
        <f>+C112-15018.5</f>
        <v>40106.820800000001</v>
      </c>
    </row>
    <row r="113" spans="1:21" s="27" customFormat="1" ht="12.75" customHeight="1" x14ac:dyDescent="0.2">
      <c r="A113" s="44" t="s">
        <v>75</v>
      </c>
      <c r="B113" s="85"/>
      <c r="C113" s="39">
        <v>55479.292600000001</v>
      </c>
      <c r="D113" s="39">
        <v>2.0000000000000001E-4</v>
      </c>
      <c r="E113" s="31">
        <f>+(C113-C$7)/C$8</f>
        <v>814.00567259335367</v>
      </c>
      <c r="F113" s="27">
        <f>ROUND(2*E113,0)/2</f>
        <v>814</v>
      </c>
      <c r="G113" s="27">
        <f>+C113-(C$7+F113*C$8)</f>
        <v>9.7001199974329211E-3</v>
      </c>
      <c r="J113" s="27">
        <f>+G113</f>
        <v>9.7001199974329211E-3</v>
      </c>
      <c r="O113" s="27">
        <f ca="1">+C$11+C$12*F113</f>
        <v>1.3995604138869672E-3</v>
      </c>
      <c r="Q113" s="29">
        <f>+C113-15018.5</f>
        <v>40460.792600000001</v>
      </c>
    </row>
    <row r="114" spans="1:21" s="27" customFormat="1" ht="12.75" customHeight="1" x14ac:dyDescent="0.2">
      <c r="A114" s="44" t="s">
        <v>75</v>
      </c>
      <c r="B114" s="85"/>
      <c r="C114" s="39">
        <v>55491.262000000002</v>
      </c>
      <c r="D114" s="39">
        <v>2.3E-3</v>
      </c>
      <c r="E114" s="31">
        <f>+(C114-C$7)/C$8</f>
        <v>821.00533227705171</v>
      </c>
      <c r="F114" s="27">
        <f>ROUND(2*E114,0)/2</f>
        <v>821</v>
      </c>
      <c r="G114" s="27">
        <f>+C114-(C$7+F114*C$8)</f>
        <v>9.1181800016784109E-3</v>
      </c>
      <c r="J114" s="27">
        <f>+G114</f>
        <v>9.1181800016784109E-3</v>
      </c>
      <c r="O114" s="27">
        <f ca="1">+C$11+C$12*F114</f>
        <v>1.4091319488132104E-3</v>
      </c>
      <c r="Q114" s="29">
        <f>+C114-15018.5</f>
        <v>40472.762000000002</v>
      </c>
    </row>
    <row r="115" spans="1:21" s="27" customFormat="1" ht="12.75" customHeight="1" x14ac:dyDescent="0.2">
      <c r="A115" s="59" t="s">
        <v>419</v>
      </c>
      <c r="B115" s="60" t="s">
        <v>60</v>
      </c>
      <c r="C115" s="59">
        <v>55802.483099999998</v>
      </c>
      <c r="D115" s="59" t="s">
        <v>70</v>
      </c>
      <c r="E115" s="31">
        <f>+(C115-C$7)/C$8</f>
        <v>1003.0062501497788</v>
      </c>
      <c r="F115" s="27">
        <f>ROUND(2*E115,0)/2</f>
        <v>1003</v>
      </c>
      <c r="G115" s="27">
        <f>+C115-(C$7+F115*C$8)</f>
        <v>1.0687739995773882E-2</v>
      </c>
      <c r="K115" s="27">
        <f>+G115</f>
        <v>1.0687739995773882E-2</v>
      </c>
      <c r="O115" s="27">
        <f ca="1">+C$11+C$12*F115</f>
        <v>1.6579918568955343E-3</v>
      </c>
      <c r="Q115" s="29">
        <f>+C115-15018.5</f>
        <v>40783.983099999998</v>
      </c>
    </row>
    <row r="116" spans="1:21" s="27" customFormat="1" ht="12.75" customHeight="1" x14ac:dyDescent="0.2">
      <c r="A116" s="36" t="s">
        <v>72</v>
      </c>
      <c r="B116" s="37" t="s">
        <v>60</v>
      </c>
      <c r="C116" s="38">
        <v>55850.364000000001</v>
      </c>
      <c r="D116" s="38">
        <v>2E-3</v>
      </c>
      <c r="E116" s="31">
        <f>+(C116-C$7)/C$8</f>
        <v>1031.0068187120423</v>
      </c>
      <c r="F116" s="27">
        <f>ROUND(2*E116,0)/2</f>
        <v>1031</v>
      </c>
      <c r="G116" s="27">
        <f>+C116-(C$7+F116*C$8)</f>
        <v>1.1659980002150405E-2</v>
      </c>
      <c r="J116" s="27">
        <f>+G116</f>
        <v>1.1659980002150405E-2</v>
      </c>
      <c r="O116" s="27">
        <f ca="1">+C$11+C$12*F116</f>
        <v>1.6962779966005071E-3</v>
      </c>
      <c r="Q116" s="29">
        <f>+C116-15018.5</f>
        <v>40831.864000000001</v>
      </c>
    </row>
    <row r="117" spans="1:21" s="27" customFormat="1" ht="12.75" customHeight="1" x14ac:dyDescent="0.2">
      <c r="A117" s="59" t="s">
        <v>419</v>
      </c>
      <c r="B117" s="60" t="s">
        <v>60</v>
      </c>
      <c r="C117" s="59">
        <v>55850.364500000003</v>
      </c>
      <c r="D117" s="59" t="s">
        <v>70</v>
      </c>
      <c r="E117" s="31">
        <f>+(C117-C$7)/C$8</f>
        <v>1031.0071111101454</v>
      </c>
      <c r="F117" s="27">
        <f>ROUND(2*E117,0)/2</f>
        <v>1031</v>
      </c>
      <c r="G117" s="27">
        <f>+C117-(C$7+F117*C$8)</f>
        <v>1.2159980004071258E-2</v>
      </c>
      <c r="I117" s="27">
        <f>+G117</f>
        <v>1.2159980004071258E-2</v>
      </c>
      <c r="O117" s="27">
        <f ca="1">+C$11+C$12*F117</f>
        <v>1.6962779966005071E-3</v>
      </c>
      <c r="Q117" s="29">
        <f>+C117-15018.5</f>
        <v>40831.864500000003</v>
      </c>
    </row>
    <row r="118" spans="1:21" s="27" customFormat="1" ht="12.75" customHeight="1" x14ac:dyDescent="0.2">
      <c r="A118" s="59" t="s">
        <v>419</v>
      </c>
      <c r="B118" s="60" t="s">
        <v>60</v>
      </c>
      <c r="C118" s="59">
        <v>55879.434399999998</v>
      </c>
      <c r="D118" s="59" t="s">
        <v>70</v>
      </c>
      <c r="E118" s="31">
        <f>+(C118-C$7)/C$8</f>
        <v>1048.0070782796836</v>
      </c>
      <c r="F118" s="27">
        <f>ROUND(2*E118,0)/2</f>
        <v>1048</v>
      </c>
      <c r="G118" s="27">
        <f>+C118-(C$7+F118*C$8)</f>
        <v>1.2103839995688759E-2</v>
      </c>
      <c r="I118" s="27">
        <f>+G118</f>
        <v>1.2103839995688759E-2</v>
      </c>
      <c r="O118" s="27">
        <f ca="1">+C$11+C$12*F118</f>
        <v>1.7195231528499551E-3</v>
      </c>
      <c r="Q118" s="29">
        <f>+C118-15018.5</f>
        <v>40860.934399999998</v>
      </c>
    </row>
    <row r="119" spans="1:21" s="27" customFormat="1" ht="12.75" customHeight="1" x14ac:dyDescent="0.2">
      <c r="A119" s="36" t="s">
        <v>73</v>
      </c>
      <c r="B119" s="37" t="s">
        <v>60</v>
      </c>
      <c r="C119" s="38">
        <v>56132.514300000003</v>
      </c>
      <c r="D119" s="38">
        <v>1E-4</v>
      </c>
      <c r="E119" s="31">
        <f>+(C119-C$7)/C$8</f>
        <v>1196.0072430986481</v>
      </c>
      <c r="F119" s="27">
        <f>ROUND(2*E119,0)/2</f>
        <v>1196</v>
      </c>
      <c r="G119" s="27">
        <f>+C119-(C$7+F119*C$8)</f>
        <v>1.2385679998260457E-2</v>
      </c>
      <c r="J119" s="27">
        <f>+G119</f>
        <v>1.2385679998260457E-2</v>
      </c>
      <c r="O119" s="27">
        <f ca="1">+C$11+C$12*F119</f>
        <v>1.9218927484333831E-3</v>
      </c>
      <c r="Q119" s="29">
        <f>+C119-15018.5</f>
        <v>41114.014300000003</v>
      </c>
    </row>
    <row r="120" spans="1:21" s="27" customFormat="1" ht="12.75" customHeight="1" x14ac:dyDescent="0.2">
      <c r="A120" s="36" t="s">
        <v>73</v>
      </c>
      <c r="B120" s="37" t="s">
        <v>60</v>
      </c>
      <c r="C120" s="38">
        <v>56132.514499999997</v>
      </c>
      <c r="D120" s="38">
        <v>1.6000000000000001E-3</v>
      </c>
      <c r="E120" s="31">
        <f>+(C120-C$7)/C$8</f>
        <v>1196.007360057886</v>
      </c>
      <c r="F120" s="27">
        <f>ROUND(2*E120,0)/2</f>
        <v>1196</v>
      </c>
      <c r="G120" s="27">
        <f>+C120-(C$7+F120*C$8)</f>
        <v>1.2585679993208032E-2</v>
      </c>
      <c r="J120" s="27">
        <f>+G120</f>
        <v>1.2585679993208032E-2</v>
      </c>
      <c r="O120" s="27">
        <f ca="1">+C$11+C$12*F120</f>
        <v>1.9218927484333831E-3</v>
      </c>
      <c r="Q120" s="29">
        <f>+C120-15018.5</f>
        <v>41114.014499999997</v>
      </c>
    </row>
    <row r="121" spans="1:21" s="27" customFormat="1" ht="12.75" customHeight="1" x14ac:dyDescent="0.2">
      <c r="A121" s="73" t="s">
        <v>451</v>
      </c>
      <c r="B121" s="74" t="s">
        <v>60</v>
      </c>
      <c r="C121" s="75">
        <v>56469.384100000003</v>
      </c>
      <c r="D121" s="75">
        <v>1E-4</v>
      </c>
      <c r="E121" s="31">
        <f>+(C121-C$7)/C$8</f>
        <v>1393.0074233679263</v>
      </c>
      <c r="F121" s="27">
        <f>ROUND(2*E121,0)/2</f>
        <v>1393</v>
      </c>
      <c r="G121" s="27">
        <f>+C121-(C$7+F121*C$8)</f>
        <v>1.2693939999735449E-2</v>
      </c>
      <c r="K121" s="27">
        <f>+G121</f>
        <v>1.2693939999735449E-2</v>
      </c>
      <c r="O121" s="27">
        <f ca="1">+C$11+C$12*F121</f>
        <v>2.1912630885005139E-3</v>
      </c>
      <c r="Q121" s="29">
        <f>+C121-15018.5</f>
        <v>41450.884100000003</v>
      </c>
    </row>
    <row r="122" spans="1:21" s="27" customFormat="1" ht="12.75" customHeight="1" x14ac:dyDescent="0.2">
      <c r="A122" s="40" t="s">
        <v>74</v>
      </c>
      <c r="B122" s="41" t="s">
        <v>60</v>
      </c>
      <c r="C122" s="42">
        <v>56568.564700000003</v>
      </c>
      <c r="D122" s="43">
        <v>5.0000000000000001E-4</v>
      </c>
      <c r="E122" s="31">
        <f>+(C122-C$7)/C$8</f>
        <v>1451.0078617545523</v>
      </c>
      <c r="F122" s="27">
        <f>ROUND(2*E122,0)/2</f>
        <v>1451</v>
      </c>
      <c r="G122" s="27">
        <f>+C122-(C$7+F122*C$8)</f>
        <v>1.3443579999147914E-2</v>
      </c>
      <c r="J122" s="27">
        <f>+G122</f>
        <v>1.3443579999147914E-2</v>
      </c>
      <c r="O122" s="27">
        <f ca="1">+C$11+C$12*F122</f>
        <v>2.2705700921751009E-3</v>
      </c>
      <c r="Q122" s="29">
        <f>+C122-15018.5</f>
        <v>41550.064700000003</v>
      </c>
    </row>
    <row r="123" spans="1:21" s="27" customFormat="1" ht="12.75" customHeight="1" x14ac:dyDescent="0.2">
      <c r="A123" s="65" t="s">
        <v>76</v>
      </c>
      <c r="B123" s="66"/>
      <c r="C123" s="65">
        <v>56934.505799999999</v>
      </c>
      <c r="D123" s="65">
        <v>3.5000000000000001E-3</v>
      </c>
      <c r="E123" s="31">
        <f>+(C123-C$7)/C$8</f>
        <v>1665.0088279080549</v>
      </c>
      <c r="F123" s="27">
        <f>ROUND(2*E123,0)/2</f>
        <v>1665</v>
      </c>
      <c r="G123" s="27">
        <f>+C123-(C$7+F123*C$8)</f>
        <v>1.5095700000529177E-2</v>
      </c>
      <c r="J123" s="27">
        <f>+G123</f>
        <v>1.5095700000529177E-2</v>
      </c>
      <c r="O123" s="27">
        <f ca="1">+C$11+C$12*F123</f>
        <v>2.5631855884916794E-3</v>
      </c>
      <c r="Q123" s="29">
        <f>+C123-15018.5</f>
        <v>41916.005799999999</v>
      </c>
    </row>
    <row r="124" spans="1:21" s="27" customFormat="1" ht="12.75" customHeight="1" x14ac:dyDescent="0.2">
      <c r="A124" s="70" t="s">
        <v>449</v>
      </c>
      <c r="B124" s="71" t="s">
        <v>60</v>
      </c>
      <c r="C124" s="72">
        <v>57156.802300000003</v>
      </c>
      <c r="D124" s="72">
        <v>2.9999999999999997E-4</v>
      </c>
      <c r="E124" s="31">
        <f>+(C124-C$7)/C$8</f>
        <v>1795.00697726199</v>
      </c>
      <c r="F124" s="27">
        <f>ROUND(2*E124,0)/2</f>
        <v>1795</v>
      </c>
      <c r="G124" s="27">
        <f>+C124-(C$7+F124*C$8)</f>
        <v>1.1931100001675077E-2</v>
      </c>
      <c r="K124" s="27">
        <f>+G124</f>
        <v>1.1931100001675077E-2</v>
      </c>
      <c r="O124" s="27">
        <f ca="1">+C$11+C$12*F124</f>
        <v>2.7409426656933391E-3</v>
      </c>
      <c r="Q124" s="29">
        <f>+C124-15018.5</f>
        <v>42138.302300000003</v>
      </c>
    </row>
    <row r="125" spans="1:21" s="27" customFormat="1" ht="12.75" customHeight="1" x14ac:dyDescent="0.2">
      <c r="A125" s="67" t="s">
        <v>0</v>
      </c>
      <c r="B125" s="68" t="s">
        <v>447</v>
      </c>
      <c r="C125" s="69">
        <v>57241.471100000002</v>
      </c>
      <c r="D125" s="69">
        <v>2.0000000000000001E-4</v>
      </c>
      <c r="E125" s="31">
        <f>+(C125-C$7)/C$8</f>
        <v>1844.5209700959672</v>
      </c>
      <c r="F125" s="27">
        <f>ROUND(2*E125,0)/2</f>
        <v>1844.5</v>
      </c>
      <c r="O125" s="27">
        <f ca="1">+C$11+C$12*F125</f>
        <v>2.808627091243202E-3</v>
      </c>
      <c r="Q125" s="29">
        <f>+C125-15018.5</f>
        <v>42222.971100000002</v>
      </c>
      <c r="U125" s="27">
        <f>+C125-(C$7+F125*C$8)</f>
        <v>3.5858809998899233E-2</v>
      </c>
    </row>
    <row r="126" spans="1:21" s="27" customFormat="1" ht="12.75" customHeight="1" x14ac:dyDescent="0.2">
      <c r="A126" s="70" t="s">
        <v>450</v>
      </c>
      <c r="B126" s="71" t="s">
        <v>60</v>
      </c>
      <c r="C126" s="72">
        <v>57575.7546</v>
      </c>
      <c r="D126" s="72">
        <v>1E-4</v>
      </c>
      <c r="E126" s="31">
        <f>+(C126-C$7)/C$8</f>
        <v>2040.008691942938</v>
      </c>
      <c r="F126" s="27">
        <f>ROUND(2*E126,0)/2</f>
        <v>2040</v>
      </c>
      <c r="G126" s="27">
        <f>+C126-(C$7+F126*C$8)</f>
        <v>1.4863199998217169E-2</v>
      </c>
      <c r="K126" s="27">
        <f>+G126</f>
        <v>1.4863199998217169E-2</v>
      </c>
      <c r="O126" s="27">
        <f ca="1">+C$11+C$12*F126</f>
        <v>3.0759463881118521E-3</v>
      </c>
      <c r="Q126" s="29">
        <f>+C126-15018.5</f>
        <v>42557.2546</v>
      </c>
    </row>
    <row r="127" spans="1:21" s="27" customFormat="1" ht="12.75" customHeight="1" x14ac:dyDescent="0.2">
      <c r="A127" s="76" t="s">
        <v>452</v>
      </c>
      <c r="B127" s="77" t="s">
        <v>60</v>
      </c>
      <c r="C127" s="78">
        <v>59367.792000000001</v>
      </c>
      <c r="D127" s="78">
        <v>2.9999999999999997E-4</v>
      </c>
      <c r="E127" s="31">
        <f>+(C127-C$7)/C$8</f>
        <v>3087.9853608200178</v>
      </c>
      <c r="F127" s="27">
        <f>ROUND(2*E127,0)/2</f>
        <v>3088</v>
      </c>
      <c r="G127" s="27">
        <f>+C127-(C$7+F127*C$8)</f>
        <v>-2.5032960002135951E-2</v>
      </c>
      <c r="K127" s="27">
        <f>+G127</f>
        <v>-2.5032960002135951E-2</v>
      </c>
      <c r="O127" s="27">
        <f ca="1">+C$11+C$12*F127</f>
        <v>4.508941902783694E-3</v>
      </c>
      <c r="Q127" s="29">
        <f>+C127-15018.5</f>
        <v>44349.292000000001</v>
      </c>
    </row>
    <row r="128" spans="1:21" s="27" customFormat="1" ht="12.75" customHeight="1" x14ac:dyDescent="0.2">
      <c r="A128" s="79" t="s">
        <v>453</v>
      </c>
      <c r="B128" s="80" t="s">
        <v>60</v>
      </c>
      <c r="C128" s="84">
        <v>59367.792000000001</v>
      </c>
      <c r="D128" s="81">
        <v>2.9999999999999997E-4</v>
      </c>
      <c r="E128" s="31">
        <f>+(C128-C$7)/C$8</f>
        <v>3087.9853608200178</v>
      </c>
      <c r="F128" s="27">
        <f>ROUND(2*E128,0)/2</f>
        <v>3088</v>
      </c>
      <c r="G128" s="27">
        <f>+C128-(C$7+F128*C$8)</f>
        <v>-2.5032960002135951E-2</v>
      </c>
      <c r="K128" s="27">
        <f>+G128</f>
        <v>-2.5032960002135951E-2</v>
      </c>
      <c r="O128" s="27">
        <f ca="1">+C$11+C$12*F128</f>
        <v>4.508941902783694E-3</v>
      </c>
      <c r="Q128" s="29">
        <f>+C128-15018.5</f>
        <v>44349.292000000001</v>
      </c>
    </row>
    <row r="129" spans="1:17" s="27" customFormat="1" ht="12.75" customHeight="1" x14ac:dyDescent="0.2">
      <c r="A129" s="81" t="s">
        <v>454</v>
      </c>
      <c r="B129" s="80" t="s">
        <v>60</v>
      </c>
      <c r="C129" s="84">
        <v>59451.606099999997</v>
      </c>
      <c r="D129" s="81">
        <v>5.9999999999999995E-4</v>
      </c>
      <c r="E129" s="31">
        <f>+(C129-C$7)/C$8</f>
        <v>3136.9995283384674</v>
      </c>
      <c r="F129" s="27">
        <f>ROUND(2*E129,0)/2</f>
        <v>3137</v>
      </c>
      <c r="G129" s="27">
        <f>+C129-(C$7+F129*C$8)</f>
        <v>-8.0654000339563936E-4</v>
      </c>
      <c r="K129" s="27">
        <f>+G129</f>
        <v>-8.0654000339563936E-4</v>
      </c>
      <c r="O129" s="27">
        <f ca="1">+C$11+C$12*F129</f>
        <v>4.5759426472673972E-3</v>
      </c>
      <c r="Q129" s="29">
        <f>+C129-15018.5</f>
        <v>44433.106099999997</v>
      </c>
    </row>
    <row r="130" spans="1:17" s="27" customFormat="1" ht="12.75" customHeight="1" x14ac:dyDescent="0.2">
      <c r="A130" s="79" t="s">
        <v>455</v>
      </c>
      <c r="B130" s="80" t="s">
        <v>60</v>
      </c>
      <c r="C130" s="84">
        <v>59733.753599999996</v>
      </c>
      <c r="D130" s="81">
        <v>5.9999999999999995E-4</v>
      </c>
      <c r="E130" s="31">
        <f>+(C130-C$7)/C$8</f>
        <v>3301.9983152957006</v>
      </c>
      <c r="F130" s="27">
        <f>ROUND(2*E130,0)/2</f>
        <v>3302</v>
      </c>
      <c r="G130" s="27">
        <f>+C130-(C$7+F130*C$8)</f>
        <v>-2.8808400020352565E-3</v>
      </c>
      <c r="K130" s="27">
        <f>+G130</f>
        <v>-2.8808400020352565E-3</v>
      </c>
      <c r="O130" s="27">
        <f ca="1">+C$11+C$12*F130</f>
        <v>4.8015573991002725E-3</v>
      </c>
      <c r="Q130" s="29">
        <f>+C130-15018.5</f>
        <v>44715.253599999996</v>
      </c>
    </row>
    <row r="131" spans="1:17" s="27" customFormat="1" ht="12.75" customHeight="1" x14ac:dyDescent="0.2">
      <c r="A131" s="79" t="s">
        <v>455</v>
      </c>
      <c r="B131" s="80" t="s">
        <v>60</v>
      </c>
      <c r="C131" s="84">
        <v>59745.728499999997</v>
      </c>
      <c r="D131" s="81">
        <v>5.9999999999999995E-4</v>
      </c>
      <c r="E131" s="31">
        <f>+(C131-C$7)/C$8</f>
        <v>3309.0011913585204</v>
      </c>
      <c r="F131" s="27">
        <f>ROUND(2*E131,0)/2</f>
        <v>3309</v>
      </c>
      <c r="G131" s="27">
        <f>+C131-(C$7+F131*C$8)</f>
        <v>2.0372199942357838E-3</v>
      </c>
      <c r="K131" s="27">
        <f>+G131</f>
        <v>2.0372199942357838E-3</v>
      </c>
      <c r="O131" s="27">
        <f ca="1">+C$11+C$12*F131</f>
        <v>4.8111289340265163E-3</v>
      </c>
      <c r="Q131" s="29">
        <f>+C131-15018.5</f>
        <v>44727.228499999997</v>
      </c>
    </row>
    <row r="132" spans="1:17" s="27" customFormat="1" ht="12.75" customHeight="1" x14ac:dyDescent="0.2">
      <c r="A132" s="79" t="s">
        <v>455</v>
      </c>
      <c r="B132" s="80" t="s">
        <v>60</v>
      </c>
      <c r="C132" s="84">
        <v>59786.763599999998</v>
      </c>
      <c r="D132" s="81">
        <v>5.9999999999999995E-4</v>
      </c>
      <c r="E132" s="31">
        <f>+(C132-C$7)/C$8</f>
        <v>3332.9983620677021</v>
      </c>
      <c r="F132" s="27">
        <f>ROUND(2*E132,0)/2</f>
        <v>3333</v>
      </c>
      <c r="G132" s="27">
        <f>+C132-(C$7+F132*C$8)</f>
        <v>-2.8008600056637079E-3</v>
      </c>
      <c r="K132" s="27">
        <f>+G132</f>
        <v>-2.8008600056637079E-3</v>
      </c>
      <c r="O132" s="27">
        <f ca="1">+C$11+C$12*F132</f>
        <v>4.8439456252022074E-3</v>
      </c>
      <c r="Q132" s="29">
        <f>+C132-15018.5</f>
        <v>44768.263599999998</v>
      </c>
    </row>
    <row r="133" spans="1:17" s="27" customFormat="1" ht="12.75" customHeight="1" x14ac:dyDescent="0.2">
      <c r="A133" s="82" t="s">
        <v>456</v>
      </c>
      <c r="B133" s="83" t="s">
        <v>60</v>
      </c>
      <c r="C133" s="84">
        <v>59846.614399999999</v>
      </c>
      <c r="D133" s="81">
        <v>2.9999999999999997E-4</v>
      </c>
      <c r="E133" s="31">
        <f>+(C133-C$7)/C$8</f>
        <v>3367.9988827117627</v>
      </c>
      <c r="F133" s="27">
        <f>ROUND(2*E133,0)/2</f>
        <v>3368</v>
      </c>
      <c r="G133" s="27">
        <f>+C133-(C$7+F133*C$8)</f>
        <v>-1.9105600003967993E-3</v>
      </c>
      <c r="K133" s="27">
        <f>+G133</f>
        <v>-1.9105600003967993E-3</v>
      </c>
      <c r="O133" s="27">
        <f ca="1">+C$11+C$12*F133</f>
        <v>4.891803299833423E-3</v>
      </c>
      <c r="Q133" s="29">
        <f>+C133-15018.5</f>
        <v>44828.114399999999</v>
      </c>
    </row>
    <row r="134" spans="1:17" s="27" customFormat="1" ht="12.75" customHeight="1" x14ac:dyDescent="0.2">
      <c r="A134" s="82" t="s">
        <v>456</v>
      </c>
      <c r="B134" s="83" t="s">
        <v>60</v>
      </c>
      <c r="C134" s="84">
        <v>59853.4542</v>
      </c>
      <c r="D134" s="81">
        <v>1E-4</v>
      </c>
      <c r="E134" s="31">
        <f>+(C134-C$7)/C$8</f>
        <v>3371.9987717876197</v>
      </c>
      <c r="F134" s="27">
        <f>ROUND(2*E134,0)/2</f>
        <v>3372</v>
      </c>
      <c r="G134" s="27">
        <f>+C134-(C$7+F134*C$8)</f>
        <v>-2.1002400026191026E-3</v>
      </c>
      <c r="K134" s="27">
        <f>+G134</f>
        <v>-2.1002400026191026E-3</v>
      </c>
      <c r="O134" s="27">
        <f ca="1">+C$11+C$12*F134</f>
        <v>4.8972727483627054E-3</v>
      </c>
      <c r="Q134" s="29">
        <f>+C134-15018.5</f>
        <v>44834.9542</v>
      </c>
    </row>
    <row r="135" spans="1:17" s="27" customFormat="1" ht="12.75" customHeight="1" x14ac:dyDescent="0.2">
      <c r="A135" s="82" t="s">
        <v>457</v>
      </c>
      <c r="B135" s="86" t="s">
        <v>60</v>
      </c>
      <c r="C135" s="87">
        <v>60116.790699999998</v>
      </c>
      <c r="D135" s="87">
        <v>5.9999999999999995E-4</v>
      </c>
      <c r="E135" s="31">
        <f>+(C135-C$7)/C$8</f>
        <v>3525.9969573521321</v>
      </c>
      <c r="F135" s="27">
        <f>ROUND(2*E135,0)/2</f>
        <v>3526</v>
      </c>
      <c r="G135" s="27">
        <f>+C135-(C$7+F135*C$8)</f>
        <v>-5.2029200014658272E-3</v>
      </c>
      <c r="K135" s="27">
        <f>+G135</f>
        <v>-5.2029200014658272E-3</v>
      </c>
      <c r="O135" s="27">
        <f ca="1">+C$11+C$12*F135</f>
        <v>5.1078465167400562E-3</v>
      </c>
      <c r="Q135" s="29">
        <f>+C135-15018.5</f>
        <v>45098.290699999998</v>
      </c>
    </row>
    <row r="136" spans="1:17" s="27" customFormat="1" ht="12.75" customHeight="1" x14ac:dyDescent="0.2">
      <c r="B136" s="61"/>
      <c r="C136" s="28"/>
      <c r="D136" s="28"/>
    </row>
    <row r="137" spans="1:17" s="27" customFormat="1" ht="12.75" customHeight="1" x14ac:dyDescent="0.2">
      <c r="B137" s="61"/>
      <c r="C137" s="28"/>
      <c r="D137" s="28"/>
    </row>
    <row r="138" spans="1:17" s="27" customFormat="1" ht="12.75" customHeight="1" x14ac:dyDescent="0.2">
      <c r="B138" s="61"/>
      <c r="C138" s="28"/>
      <c r="D138" s="28"/>
    </row>
    <row r="139" spans="1:17" s="27" customFormat="1" ht="12.75" customHeight="1" x14ac:dyDescent="0.2">
      <c r="B139" s="61"/>
      <c r="C139" s="28"/>
      <c r="D139" s="28"/>
    </row>
    <row r="140" spans="1:17" s="27" customFormat="1" ht="12.75" customHeight="1" x14ac:dyDescent="0.2">
      <c r="B140" s="61"/>
      <c r="C140" s="28"/>
      <c r="D140" s="28"/>
    </row>
    <row r="141" spans="1:17" s="27" customFormat="1" ht="12.75" customHeight="1" x14ac:dyDescent="0.2">
      <c r="B141" s="61"/>
      <c r="C141" s="28"/>
      <c r="D141" s="28"/>
    </row>
    <row r="142" spans="1:17" s="27" customFormat="1" ht="12.75" customHeight="1" x14ac:dyDescent="0.2">
      <c r="B142" s="61"/>
      <c r="C142" s="28"/>
      <c r="D142" s="28"/>
    </row>
    <row r="143" spans="1:17" s="27" customFormat="1" ht="12.75" customHeight="1" x14ac:dyDescent="0.2">
      <c r="B143" s="61"/>
      <c r="C143" s="28"/>
      <c r="D143" s="28"/>
    </row>
    <row r="144" spans="1:17" s="27" customFormat="1" ht="12.75" customHeight="1" x14ac:dyDescent="0.2">
      <c r="B144" s="61"/>
      <c r="C144" s="28"/>
      <c r="D144" s="28"/>
    </row>
    <row r="145" spans="2:4" s="27" customFormat="1" ht="12.75" customHeight="1" x14ac:dyDescent="0.2">
      <c r="B145" s="61"/>
      <c r="C145" s="28"/>
      <c r="D145" s="28"/>
    </row>
    <row r="146" spans="2:4" s="27" customFormat="1" ht="12.75" customHeight="1" x14ac:dyDescent="0.2">
      <c r="B146" s="61"/>
      <c r="C146" s="28"/>
      <c r="D146" s="28"/>
    </row>
    <row r="147" spans="2:4" s="27" customFormat="1" ht="12.75" customHeight="1" x14ac:dyDescent="0.2">
      <c r="B147" s="61"/>
      <c r="C147" s="28"/>
      <c r="D147" s="28"/>
    </row>
    <row r="148" spans="2:4" s="27" customFormat="1" ht="12.75" customHeight="1" x14ac:dyDescent="0.2">
      <c r="B148" s="61"/>
      <c r="C148" s="28"/>
      <c r="D148" s="28"/>
    </row>
    <row r="149" spans="2:4" s="27" customFormat="1" ht="12.75" customHeight="1" x14ac:dyDescent="0.2">
      <c r="B149" s="61"/>
      <c r="C149" s="28"/>
      <c r="D149" s="28"/>
    </row>
    <row r="150" spans="2:4" s="27" customFormat="1" ht="12.75" customHeight="1" x14ac:dyDescent="0.2">
      <c r="B150" s="61"/>
      <c r="C150" s="28"/>
      <c r="D150" s="28"/>
    </row>
    <row r="151" spans="2:4" s="27" customFormat="1" ht="12.75" customHeight="1" x14ac:dyDescent="0.2">
      <c r="B151" s="61"/>
      <c r="C151" s="28"/>
      <c r="D151" s="28"/>
    </row>
    <row r="152" spans="2:4" s="27" customFormat="1" ht="12.75" customHeight="1" x14ac:dyDescent="0.2">
      <c r="B152" s="61"/>
      <c r="C152" s="28"/>
      <c r="D152" s="28"/>
    </row>
    <row r="153" spans="2:4" s="27" customFormat="1" ht="12.75" customHeight="1" x14ac:dyDescent="0.2">
      <c r="B153" s="61"/>
      <c r="C153" s="28"/>
      <c r="D153" s="28"/>
    </row>
    <row r="154" spans="2:4" s="27" customFormat="1" ht="12.75" customHeight="1" x14ac:dyDescent="0.2">
      <c r="B154" s="61"/>
      <c r="C154" s="28"/>
      <c r="D154" s="28"/>
    </row>
    <row r="155" spans="2:4" s="27" customFormat="1" ht="12.75" customHeight="1" x14ac:dyDescent="0.2">
      <c r="B155" s="61"/>
      <c r="C155" s="28"/>
      <c r="D155" s="28"/>
    </row>
    <row r="156" spans="2:4" s="27" customFormat="1" ht="12.75" customHeight="1" x14ac:dyDescent="0.2">
      <c r="B156" s="61"/>
      <c r="C156" s="28"/>
      <c r="D156" s="28"/>
    </row>
    <row r="157" spans="2:4" s="27" customFormat="1" ht="12.75" customHeight="1" x14ac:dyDescent="0.2">
      <c r="B157" s="61"/>
      <c r="C157" s="28"/>
      <c r="D157" s="28"/>
    </row>
    <row r="158" spans="2:4" s="27" customFormat="1" ht="12.75" customHeight="1" x14ac:dyDescent="0.2">
      <c r="B158" s="61"/>
      <c r="C158" s="28"/>
      <c r="D158" s="28"/>
    </row>
    <row r="159" spans="2:4" s="27" customFormat="1" ht="12.75" customHeight="1" x14ac:dyDescent="0.2">
      <c r="B159" s="61"/>
      <c r="C159" s="28"/>
      <c r="D159" s="28"/>
    </row>
    <row r="160" spans="2:4" s="27" customFormat="1" ht="12.75" customHeight="1" x14ac:dyDescent="0.2">
      <c r="B160" s="61"/>
      <c r="C160" s="28"/>
      <c r="D160" s="28"/>
    </row>
    <row r="161" spans="1:42" s="27" customFormat="1" ht="12.75" customHeight="1" x14ac:dyDescent="0.2">
      <c r="B161" s="61"/>
      <c r="C161" s="28"/>
      <c r="D161" s="28"/>
    </row>
    <row r="162" spans="1:42" s="27" customFormat="1" ht="12.75" customHeight="1" x14ac:dyDescent="0.2">
      <c r="B162" s="61"/>
      <c r="C162" s="28"/>
      <c r="D162" s="28"/>
    </row>
    <row r="163" spans="1:42" s="27" customFormat="1" ht="12.75" customHeight="1" x14ac:dyDescent="0.2">
      <c r="B163" s="61"/>
      <c r="C163" s="28"/>
      <c r="D163" s="28"/>
    </row>
    <row r="164" spans="1:42" s="27" customFormat="1" ht="12.75" customHeight="1" x14ac:dyDescent="0.2">
      <c r="B164" s="61"/>
      <c r="C164" s="28"/>
      <c r="D164" s="28"/>
    </row>
    <row r="165" spans="1:42" s="27" customFormat="1" ht="12.75" customHeight="1" x14ac:dyDescent="0.2">
      <c r="B165" s="61"/>
      <c r="C165" s="28"/>
      <c r="D165" s="28"/>
    </row>
    <row r="166" spans="1:42" s="27" customFormat="1" ht="12.75" customHeight="1" x14ac:dyDescent="0.2">
      <c r="B166" s="61"/>
      <c r="C166" s="28"/>
      <c r="D166" s="28"/>
    </row>
    <row r="167" spans="1:42" s="27" customFormat="1" ht="12.75" customHeight="1" x14ac:dyDescent="0.2">
      <c r="B167" s="61"/>
      <c r="C167" s="28"/>
      <c r="D167" s="28"/>
    </row>
    <row r="168" spans="1:42" s="27" customFormat="1" ht="12.75" customHeight="1" x14ac:dyDescent="0.2">
      <c r="B168" s="61"/>
      <c r="C168" s="28"/>
      <c r="D168" s="28"/>
    </row>
    <row r="169" spans="1:42" s="27" customFormat="1" ht="12.75" customHeight="1" x14ac:dyDescent="0.2">
      <c r="B169" s="61"/>
      <c r="C169" s="28"/>
      <c r="D169" s="28"/>
    </row>
    <row r="170" spans="1:42" ht="12.75" customHeight="1" x14ac:dyDescent="0.2">
      <c r="A170" s="9"/>
      <c r="B170" s="62"/>
      <c r="C170" s="10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ht="12.75" customHeight="1" x14ac:dyDescent="0.2">
      <c r="A171" s="9"/>
      <c r="B171" s="62"/>
      <c r="C171" s="10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ht="12.75" customHeight="1" x14ac:dyDescent="0.2">
      <c r="A172" s="9"/>
      <c r="B172" s="62"/>
      <c r="C172" s="10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ht="12.75" customHeight="1" x14ac:dyDescent="0.2">
      <c r="A173" s="9"/>
      <c r="B173" s="62"/>
      <c r="C173" s="10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ht="12.75" customHeight="1" x14ac:dyDescent="0.2">
      <c r="A174" s="9"/>
      <c r="B174" s="62"/>
      <c r="C174" s="10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ht="12.75" customHeight="1" x14ac:dyDescent="0.2">
      <c r="A175" s="9"/>
      <c r="B175" s="62"/>
      <c r="C175" s="10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ht="12.75" customHeight="1" x14ac:dyDescent="0.2">
      <c r="A176" s="9"/>
      <c r="B176" s="62"/>
      <c r="C176" s="10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ht="12.75" customHeight="1" x14ac:dyDescent="0.2">
      <c r="A177" s="9"/>
      <c r="B177" s="62"/>
      <c r="C177" s="10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ht="12.75" customHeight="1" x14ac:dyDescent="0.2">
      <c r="A178" s="9"/>
      <c r="B178" s="62"/>
      <c r="C178" s="10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ht="12.75" customHeight="1" x14ac:dyDescent="0.2">
      <c r="A179" s="9"/>
      <c r="B179" s="62"/>
      <c r="C179" s="10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ht="12.75" customHeight="1" x14ac:dyDescent="0.2">
      <c r="A180" s="9"/>
      <c r="B180" s="62"/>
      <c r="C180" s="10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ht="13.9" customHeight="1" x14ac:dyDescent="0.2">
      <c r="A181" s="9"/>
      <c r="B181" s="62"/>
      <c r="C181" s="10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ht="13.9" customHeight="1" x14ac:dyDescent="0.2">
      <c r="A182" s="9"/>
      <c r="B182" s="62"/>
      <c r="C182" s="10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ht="13.9" customHeight="1" x14ac:dyDescent="0.2">
      <c r="A183" s="9"/>
      <c r="B183" s="62"/>
      <c r="C183" s="10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ht="13.9" customHeight="1" x14ac:dyDescent="0.2">
      <c r="A184" s="9"/>
      <c r="B184" s="62"/>
      <c r="C184" s="10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ht="13.9" customHeight="1" x14ac:dyDescent="0.2">
      <c r="A185" s="9"/>
      <c r="B185" s="62"/>
      <c r="C185" s="10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ht="13.9" customHeight="1" x14ac:dyDescent="0.2">
      <c r="A186" s="9"/>
      <c r="B186" s="62"/>
      <c r="C186" s="10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ht="13.9" customHeight="1" x14ac:dyDescent="0.2">
      <c r="A187" s="9"/>
      <c r="B187" s="62"/>
      <c r="C187" s="10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ht="13.9" customHeight="1" x14ac:dyDescent="0.2">
      <c r="A188" s="9"/>
      <c r="B188" s="62"/>
      <c r="C188" s="10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ht="13.9" customHeight="1" x14ac:dyDescent="0.2">
      <c r="A189" s="9"/>
      <c r="B189" s="62"/>
      <c r="C189" s="10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ht="13.9" customHeight="1" x14ac:dyDescent="0.2">
      <c r="A190" s="9"/>
      <c r="B190" s="62"/>
      <c r="C190" s="10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ht="13.9" customHeight="1" x14ac:dyDescent="0.2">
      <c r="A191" s="9"/>
      <c r="B191" s="62"/>
      <c r="C191" s="10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ht="13.9" customHeight="1" x14ac:dyDescent="0.2">
      <c r="A192" s="9"/>
      <c r="B192" s="62"/>
      <c r="C192" s="10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ht="13.9" customHeight="1" x14ac:dyDescent="0.2">
      <c r="A193" s="9"/>
      <c r="B193" s="62"/>
      <c r="C193" s="10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ht="13.9" customHeight="1" x14ac:dyDescent="0.2">
      <c r="A194" s="9"/>
      <c r="B194" s="62"/>
      <c r="C194" s="10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ht="13.9" customHeight="1" x14ac:dyDescent="0.2">
      <c r="A195" s="9"/>
      <c r="B195" s="62"/>
      <c r="C195" s="10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ht="13.9" customHeight="1" x14ac:dyDescent="0.2">
      <c r="A196" s="9"/>
      <c r="B196" s="62"/>
      <c r="C196" s="10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13.9" customHeight="1" x14ac:dyDescent="0.2">
      <c r="A197" s="9"/>
      <c r="B197" s="62"/>
      <c r="C197" s="10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ht="13.9" customHeight="1" x14ac:dyDescent="0.2">
      <c r="A198" s="9"/>
      <c r="B198" s="62"/>
      <c r="C198" s="10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ht="13.9" customHeight="1" x14ac:dyDescent="0.2">
      <c r="A199" s="9"/>
      <c r="B199" s="62"/>
      <c r="C199" s="10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ht="13.9" customHeight="1" x14ac:dyDescent="0.2">
      <c r="A200" s="9"/>
      <c r="B200" s="62"/>
      <c r="C200" s="10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ht="13.9" customHeight="1" x14ac:dyDescent="0.2">
      <c r="A201" s="9"/>
      <c r="B201" s="62"/>
      <c r="C201" s="10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ht="13.9" customHeight="1" x14ac:dyDescent="0.2">
      <c r="A202" s="9"/>
      <c r="B202" s="62"/>
      <c r="C202" s="10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ht="13.9" customHeight="1" x14ac:dyDescent="0.2">
      <c r="A203" s="9"/>
      <c r="B203" s="62"/>
      <c r="C203" s="10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ht="13.9" customHeight="1" x14ac:dyDescent="0.2">
      <c r="A204" s="9"/>
      <c r="B204" s="62"/>
      <c r="C204" s="10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ht="13.9" customHeight="1" x14ac:dyDescent="0.2">
      <c r="A205" s="9"/>
      <c r="B205" s="62"/>
      <c r="C205" s="10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ht="13.9" customHeight="1" x14ac:dyDescent="0.2">
      <c r="A206" s="9"/>
      <c r="B206" s="62"/>
      <c r="C206" s="10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ht="13.9" customHeight="1" x14ac:dyDescent="0.2">
      <c r="A207" s="9"/>
      <c r="B207" s="62"/>
      <c r="C207" s="10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ht="13.9" customHeight="1" x14ac:dyDescent="0.2">
      <c r="A208" s="9"/>
      <c r="B208" s="62"/>
      <c r="C208" s="10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ht="13.9" customHeight="1" x14ac:dyDescent="0.2">
      <c r="A209" s="9"/>
      <c r="B209" s="62"/>
      <c r="C209" s="10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ht="13.9" customHeight="1" x14ac:dyDescent="0.2">
      <c r="A210" s="9"/>
      <c r="B210" s="62"/>
      <c r="C210" s="10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ht="13.9" customHeight="1" x14ac:dyDescent="0.2">
      <c r="A211" s="9"/>
      <c r="B211" s="62"/>
      <c r="C211" s="10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ht="13.9" customHeight="1" x14ac:dyDescent="0.2">
      <c r="A212" s="9"/>
      <c r="B212" s="62"/>
      <c r="C212" s="10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ht="13.9" customHeight="1" x14ac:dyDescent="0.2">
      <c r="A213" s="9"/>
      <c r="B213" s="62"/>
      <c r="C213" s="10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ht="13.9" customHeight="1" x14ac:dyDescent="0.2">
      <c r="A214" s="9"/>
      <c r="B214" s="62"/>
      <c r="C214" s="10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ht="13.9" customHeight="1" x14ac:dyDescent="0.2">
      <c r="A215" s="9"/>
      <c r="B215" s="62"/>
      <c r="C215" s="10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ht="13.9" customHeight="1" x14ac:dyDescent="0.2">
      <c r="A216" s="9"/>
      <c r="B216" s="62"/>
      <c r="C216" s="10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ht="13.9" customHeight="1" x14ac:dyDescent="0.2">
      <c r="A217" s="9"/>
      <c r="B217" s="62"/>
      <c r="C217" s="10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ht="13.9" customHeight="1" x14ac:dyDescent="0.2">
      <c r="A218" s="9"/>
      <c r="B218" s="62"/>
      <c r="C218" s="10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ht="13.9" customHeight="1" x14ac:dyDescent="0.2">
      <c r="A219" s="9"/>
      <c r="B219" s="62"/>
      <c r="C219" s="10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ht="13.9" customHeight="1" x14ac:dyDescent="0.2">
      <c r="A220" s="9"/>
      <c r="B220" s="62"/>
      <c r="C220" s="10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ht="13.9" customHeight="1" x14ac:dyDescent="0.2">
      <c r="A221" s="9"/>
      <c r="B221" s="62"/>
      <c r="C221" s="10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ht="13.9" customHeight="1" x14ac:dyDescent="0.2">
      <c r="A222" s="9"/>
      <c r="B222" s="62"/>
      <c r="C222" s="10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ht="13.9" customHeight="1" x14ac:dyDescent="0.2">
      <c r="A223" s="9"/>
      <c r="B223" s="62"/>
      <c r="C223" s="10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ht="13.9" customHeight="1" x14ac:dyDescent="0.2">
      <c r="A224" s="9"/>
      <c r="B224" s="62"/>
      <c r="C224" s="10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ht="13.9" customHeight="1" x14ac:dyDescent="0.2">
      <c r="A225" s="9"/>
      <c r="B225" s="62"/>
      <c r="C225" s="10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x14ac:dyDescent="0.2">
      <c r="A226" s="9"/>
      <c r="B226" s="62"/>
      <c r="C226" s="10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x14ac:dyDescent="0.2">
      <c r="A227" s="9"/>
      <c r="B227" s="62"/>
      <c r="C227" s="10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x14ac:dyDescent="0.2">
      <c r="A228" s="9"/>
      <c r="B228" s="62"/>
      <c r="C228" s="10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x14ac:dyDescent="0.2">
      <c r="A229" s="9"/>
      <c r="B229" s="62"/>
      <c r="C229" s="10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x14ac:dyDescent="0.2">
      <c r="A230" s="9"/>
      <c r="B230" s="62"/>
      <c r="C230" s="10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x14ac:dyDescent="0.2">
      <c r="A231" s="9"/>
      <c r="B231" s="62"/>
      <c r="C231" s="10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x14ac:dyDescent="0.2">
      <c r="A232" s="9"/>
      <c r="B232" s="62"/>
      <c r="C232" s="10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x14ac:dyDescent="0.2">
      <c r="A233" s="9"/>
      <c r="B233" s="62"/>
      <c r="C233" s="10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x14ac:dyDescent="0.2">
      <c r="A234" s="9"/>
      <c r="B234" s="62"/>
      <c r="C234" s="10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x14ac:dyDescent="0.2">
      <c r="A235" s="9"/>
      <c r="B235" s="62"/>
      <c r="C235" s="10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x14ac:dyDescent="0.2">
      <c r="A236" s="9"/>
      <c r="B236" s="62"/>
      <c r="C236" s="10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x14ac:dyDescent="0.2">
      <c r="A237" s="9"/>
      <c r="B237" s="62"/>
      <c r="C237" s="10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x14ac:dyDescent="0.2">
      <c r="A238" s="9"/>
      <c r="B238" s="62"/>
      <c r="C238" s="10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x14ac:dyDescent="0.2">
      <c r="A239" s="9"/>
      <c r="B239" s="62"/>
      <c r="C239" s="10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x14ac:dyDescent="0.2">
      <c r="A240" s="9"/>
      <c r="B240" s="62"/>
      <c r="C240" s="10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x14ac:dyDescent="0.2">
      <c r="A241" s="9"/>
      <c r="B241" s="62"/>
      <c r="C241" s="10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x14ac:dyDescent="0.2">
      <c r="A242" s="9"/>
      <c r="B242" s="62"/>
      <c r="C242" s="10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x14ac:dyDescent="0.2">
      <c r="A243" s="9"/>
      <c r="B243" s="62"/>
      <c r="C243" s="10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x14ac:dyDescent="0.2">
      <c r="A244" s="9"/>
      <c r="B244" s="62"/>
      <c r="C244" s="10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x14ac:dyDescent="0.2">
      <c r="A245" s="9"/>
      <c r="B245" s="62"/>
      <c r="C245" s="10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x14ac:dyDescent="0.2">
      <c r="A246" s="9"/>
      <c r="B246" s="62"/>
      <c r="C246" s="10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x14ac:dyDescent="0.2">
      <c r="A247" s="9"/>
      <c r="B247" s="62"/>
      <c r="C247" s="10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x14ac:dyDescent="0.2">
      <c r="A248" s="9"/>
      <c r="B248" s="62"/>
      <c r="C248" s="10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x14ac:dyDescent="0.2">
      <c r="A249" s="9"/>
      <c r="B249" s="62"/>
      <c r="C249" s="10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x14ac:dyDescent="0.2">
      <c r="A250" s="9"/>
      <c r="B250" s="62"/>
      <c r="C250" s="10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x14ac:dyDescent="0.2">
      <c r="A251" s="9"/>
      <c r="B251" s="62"/>
      <c r="C251" s="10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x14ac:dyDescent="0.2">
      <c r="A252" s="9"/>
      <c r="B252" s="62"/>
      <c r="C252" s="10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x14ac:dyDescent="0.2">
      <c r="A253" s="9"/>
      <c r="B253" s="62"/>
      <c r="C253" s="10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x14ac:dyDescent="0.2">
      <c r="A254" s="9"/>
      <c r="B254" s="62"/>
      <c r="C254" s="10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x14ac:dyDescent="0.2">
      <c r="A255" s="9"/>
      <c r="B255" s="62"/>
      <c r="C255" s="10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x14ac:dyDescent="0.2">
      <c r="A256" s="9"/>
      <c r="B256" s="62"/>
      <c r="C256" s="10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x14ac:dyDescent="0.2">
      <c r="A257" s="9"/>
      <c r="B257" s="62"/>
      <c r="C257" s="10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x14ac:dyDescent="0.2">
      <c r="A258" s="9"/>
      <c r="B258" s="62"/>
      <c r="C258" s="10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x14ac:dyDescent="0.2">
      <c r="A259" s="9"/>
      <c r="B259" s="62"/>
      <c r="C259" s="10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x14ac:dyDescent="0.2">
      <c r="A260" s="9"/>
      <c r="B260" s="62"/>
      <c r="C260" s="10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x14ac:dyDescent="0.2">
      <c r="A261" s="9"/>
      <c r="B261" s="62"/>
      <c r="C261" s="10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x14ac:dyDescent="0.2">
      <c r="A262" s="9"/>
      <c r="B262" s="62"/>
      <c r="C262" s="10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x14ac:dyDescent="0.2">
      <c r="A263" s="9"/>
      <c r="B263" s="62"/>
      <c r="C263" s="10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x14ac:dyDescent="0.2">
      <c r="A264" s="9"/>
      <c r="B264" s="62"/>
      <c r="C264" s="10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x14ac:dyDescent="0.2">
      <c r="A265" s="9"/>
      <c r="B265" s="62"/>
      <c r="C265" s="10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x14ac:dyDescent="0.2">
      <c r="A266" s="9"/>
      <c r="B266" s="62"/>
      <c r="C266" s="10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x14ac:dyDescent="0.2">
      <c r="A267" s="9"/>
      <c r="B267" s="62"/>
      <c r="C267" s="10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x14ac:dyDescent="0.2">
      <c r="A268" s="9"/>
      <c r="B268" s="62"/>
      <c r="C268" s="10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x14ac:dyDescent="0.2">
      <c r="A269" s="9"/>
      <c r="B269" s="62"/>
      <c r="C269" s="10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x14ac:dyDescent="0.2">
      <c r="A270" s="9"/>
      <c r="B270" s="62"/>
      <c r="C270" s="10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x14ac:dyDescent="0.2">
      <c r="A271" s="9"/>
      <c r="B271" s="62"/>
      <c r="C271" s="10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x14ac:dyDescent="0.2">
      <c r="A272" s="9"/>
      <c r="B272" s="62"/>
      <c r="C272" s="10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x14ac:dyDescent="0.2">
      <c r="A273" s="9"/>
      <c r="B273" s="62"/>
      <c r="C273" s="10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x14ac:dyDescent="0.2">
      <c r="A274" s="9"/>
      <c r="B274" s="62"/>
      <c r="C274" s="10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x14ac:dyDescent="0.2">
      <c r="A275" s="9"/>
      <c r="B275" s="62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x14ac:dyDescent="0.2">
      <c r="A276" s="9"/>
      <c r="B276" s="62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x14ac:dyDescent="0.2">
      <c r="A277" s="9"/>
      <c r="B277" s="62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x14ac:dyDescent="0.2">
      <c r="A278" s="9"/>
      <c r="B278" s="62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x14ac:dyDescent="0.2">
      <c r="A279" s="9"/>
      <c r="B279" s="62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x14ac:dyDescent="0.2">
      <c r="A280" s="9"/>
      <c r="B280" s="62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x14ac:dyDescent="0.2">
      <c r="A281" s="9"/>
      <c r="B281" s="62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x14ac:dyDescent="0.2">
      <c r="A282" s="9"/>
      <c r="B282" s="62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x14ac:dyDescent="0.2">
      <c r="A283" s="9"/>
      <c r="B283" s="62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x14ac:dyDescent="0.2">
      <c r="A284" s="9"/>
      <c r="B284" s="62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x14ac:dyDescent="0.2">
      <c r="A285" s="9"/>
      <c r="B285" s="62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x14ac:dyDescent="0.2">
      <c r="A286" s="9"/>
      <c r="B286" s="62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x14ac:dyDescent="0.2">
      <c r="A287" s="9"/>
      <c r="B287" s="62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x14ac:dyDescent="0.2">
      <c r="A288" s="9"/>
      <c r="B288" s="62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x14ac:dyDescent="0.2">
      <c r="A289" s="9"/>
      <c r="B289" s="62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x14ac:dyDescent="0.2">
      <c r="A290" s="9"/>
      <c r="B290" s="62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x14ac:dyDescent="0.2">
      <c r="A291" s="9"/>
      <c r="B291" s="62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x14ac:dyDescent="0.2">
      <c r="A292" s="9"/>
      <c r="B292" s="62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x14ac:dyDescent="0.2">
      <c r="A293" s="9"/>
      <c r="B293" s="62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x14ac:dyDescent="0.2">
      <c r="A294" s="9"/>
      <c r="B294" s="62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x14ac:dyDescent="0.2">
      <c r="A295" s="9"/>
      <c r="B295" s="62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x14ac:dyDescent="0.2">
      <c r="A296" s="9"/>
      <c r="B296" s="62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x14ac:dyDescent="0.2">
      <c r="A297" s="9"/>
      <c r="B297" s="62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x14ac:dyDescent="0.2">
      <c r="A298" s="9"/>
      <c r="B298" s="62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x14ac:dyDescent="0.2">
      <c r="A299" s="9"/>
      <c r="B299" s="62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x14ac:dyDescent="0.2">
      <c r="A300" s="9"/>
      <c r="B300" s="62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x14ac:dyDescent="0.2">
      <c r="A301" s="9"/>
      <c r="B301" s="62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x14ac:dyDescent="0.2">
      <c r="A302" s="9"/>
      <c r="B302" s="62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x14ac:dyDescent="0.2">
      <c r="A303" s="9"/>
      <c r="B303" s="62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x14ac:dyDescent="0.2">
      <c r="A304" s="9"/>
      <c r="B304" s="62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x14ac:dyDescent="0.2">
      <c r="A305" s="9"/>
      <c r="B305" s="62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x14ac:dyDescent="0.2">
      <c r="A306" s="9"/>
      <c r="B306" s="62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x14ac:dyDescent="0.2">
      <c r="A307" s="9"/>
      <c r="B307" s="62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x14ac:dyDescent="0.2">
      <c r="A308" s="9"/>
      <c r="B308" s="62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x14ac:dyDescent="0.2">
      <c r="A309" s="9"/>
      <c r="B309" s="62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x14ac:dyDescent="0.2">
      <c r="A310" s="9"/>
      <c r="B310" s="62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x14ac:dyDescent="0.2">
      <c r="A311" s="9"/>
      <c r="B311" s="62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x14ac:dyDescent="0.2">
      <c r="A312" s="9"/>
      <c r="B312" s="62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x14ac:dyDescent="0.2">
      <c r="A313" s="9"/>
      <c r="B313" s="62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x14ac:dyDescent="0.2">
      <c r="A314" s="9"/>
      <c r="B314" s="62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x14ac:dyDescent="0.2">
      <c r="A315" s="9"/>
      <c r="B315" s="62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x14ac:dyDescent="0.2">
      <c r="A316" s="9"/>
      <c r="B316" s="62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x14ac:dyDescent="0.2">
      <c r="A317" s="9"/>
      <c r="B317" s="62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x14ac:dyDescent="0.2">
      <c r="A318" s="9"/>
      <c r="B318" s="62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x14ac:dyDescent="0.2">
      <c r="A319" s="9"/>
      <c r="B319" s="62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x14ac:dyDescent="0.2">
      <c r="A320" s="9"/>
      <c r="B320" s="62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x14ac:dyDescent="0.2">
      <c r="A321" s="9"/>
      <c r="B321" s="62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x14ac:dyDescent="0.2">
      <c r="A322" s="9"/>
      <c r="B322" s="62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x14ac:dyDescent="0.2">
      <c r="A323" s="9"/>
      <c r="B323" s="62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x14ac:dyDescent="0.2">
      <c r="A324" s="9"/>
      <c r="B324" s="62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x14ac:dyDescent="0.2">
      <c r="A325" s="9"/>
      <c r="B325" s="62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x14ac:dyDescent="0.2">
      <c r="A326" s="9"/>
      <c r="B326" s="62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</sheetData>
  <sortState xmlns:xlrd2="http://schemas.microsoft.com/office/spreadsheetml/2017/richdata2" ref="A21:AP139">
    <sortCondition ref="C21:C139"/>
  </sortState>
  <phoneticPr fontId="8" type="noConversion"/>
  <hyperlinks>
    <hyperlink ref="H117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1"/>
  <sheetViews>
    <sheetView topLeftCell="A63" workbookViewId="0">
      <selection activeCell="A53" sqref="A53:D110"/>
    </sheetView>
  </sheetViews>
  <sheetFormatPr defaultRowHeight="12.75" x14ac:dyDescent="0.2"/>
  <cols>
    <col min="1" max="1" width="19.7109375" style="46" customWidth="1"/>
    <col min="2" max="2" width="4.42578125" style="12" customWidth="1"/>
    <col min="3" max="3" width="12.7109375" style="46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6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5" t="s">
        <v>77</v>
      </c>
      <c r="I1" s="47" t="s">
        <v>78</v>
      </c>
      <c r="J1" s="48" t="s">
        <v>79</v>
      </c>
    </row>
    <row r="2" spans="1:16" x14ac:dyDescent="0.2">
      <c r="I2" s="49" t="s">
        <v>80</v>
      </c>
      <c r="J2" s="50" t="s">
        <v>81</v>
      </c>
    </row>
    <row r="3" spans="1:16" x14ac:dyDescent="0.2">
      <c r="A3" s="51" t="s">
        <v>82</v>
      </c>
      <c r="I3" s="49" t="s">
        <v>83</v>
      </c>
      <c r="J3" s="50" t="s">
        <v>84</v>
      </c>
    </row>
    <row r="4" spans="1:16" x14ac:dyDescent="0.2">
      <c r="I4" s="49" t="s">
        <v>85</v>
      </c>
      <c r="J4" s="50" t="s">
        <v>84</v>
      </c>
    </row>
    <row r="5" spans="1:16" ht="13.5" thickBot="1" x14ac:dyDescent="0.25">
      <c r="I5" s="52" t="s">
        <v>86</v>
      </c>
      <c r="J5" s="53" t="s">
        <v>70</v>
      </c>
    </row>
    <row r="10" spans="1:16" ht="13.5" thickBot="1" x14ac:dyDescent="0.25"/>
    <row r="11" spans="1:16" ht="12.75" customHeight="1" thickBot="1" x14ac:dyDescent="0.25">
      <c r="A11" s="46" t="str">
        <f t="shared" ref="A11:A42" si="0">P11</f>
        <v> BBS 25 </v>
      </c>
      <c r="B11" s="15" t="str">
        <f t="shared" ref="B11:B42" si="1">IF(H11=INT(H11),"I","II")</f>
        <v>I</v>
      </c>
      <c r="C11" s="46">
        <f t="shared" ref="C11:C42" si="2">1*G11</f>
        <v>42748.302000000003</v>
      </c>
      <c r="D11" s="12" t="str">
        <f t="shared" ref="D11:D42" si="3">VLOOKUP(F11,I$1:J$5,2,FALSE)</f>
        <v>vis</v>
      </c>
      <c r="E11" s="54">
        <f>VLOOKUP(C11,Active!C$21:E$972,3,FALSE)</f>
        <v>-6631.0293029564909</v>
      </c>
      <c r="F11" s="15" t="s">
        <v>86</v>
      </c>
      <c r="G11" s="12" t="str">
        <f t="shared" ref="G11:G42" si="4">MID(I11,3,LEN(I11)-3)</f>
        <v>42748.302</v>
      </c>
      <c r="H11" s="46">
        <f t="shared" ref="H11:H42" si="5">1*K11</f>
        <v>-1017</v>
      </c>
      <c r="I11" s="55" t="s">
        <v>183</v>
      </c>
      <c r="J11" s="56" t="s">
        <v>184</v>
      </c>
      <c r="K11" s="55">
        <v>-1017</v>
      </c>
      <c r="L11" s="55" t="s">
        <v>106</v>
      </c>
      <c r="M11" s="56" t="s">
        <v>91</v>
      </c>
      <c r="N11" s="56"/>
      <c r="O11" s="57" t="s">
        <v>98</v>
      </c>
      <c r="P11" s="57" t="s">
        <v>185</v>
      </c>
    </row>
    <row r="12" spans="1:16" ht="12.75" customHeight="1" thickBot="1" x14ac:dyDescent="0.25">
      <c r="A12" s="46" t="str">
        <f t="shared" si="0"/>
        <v> BBS 36 </v>
      </c>
      <c r="B12" s="15" t="str">
        <f t="shared" si="1"/>
        <v>I</v>
      </c>
      <c r="C12" s="46">
        <f t="shared" si="2"/>
        <v>43485.313000000002</v>
      </c>
      <c r="D12" s="12" t="str">
        <f t="shared" si="3"/>
        <v>vis</v>
      </c>
      <c r="E12" s="54">
        <f>VLOOKUP(C12,Active!C$21:E$972,3,FALSE)</f>
        <v>-6200.0280678786048</v>
      </c>
      <c r="F12" s="15" t="s">
        <v>86</v>
      </c>
      <c r="G12" s="12" t="str">
        <f t="shared" si="4"/>
        <v>43485.313</v>
      </c>
      <c r="H12" s="46">
        <f t="shared" si="5"/>
        <v>-586</v>
      </c>
      <c r="I12" s="55" t="s">
        <v>186</v>
      </c>
      <c r="J12" s="56" t="s">
        <v>187</v>
      </c>
      <c r="K12" s="55">
        <v>-586</v>
      </c>
      <c r="L12" s="55" t="s">
        <v>188</v>
      </c>
      <c r="M12" s="56" t="s">
        <v>91</v>
      </c>
      <c r="N12" s="56"/>
      <c r="O12" s="57" t="s">
        <v>189</v>
      </c>
      <c r="P12" s="57" t="s">
        <v>190</v>
      </c>
    </row>
    <row r="13" spans="1:16" ht="12.75" customHeight="1" thickBot="1" x14ac:dyDescent="0.25">
      <c r="A13" s="46" t="str">
        <f t="shared" si="0"/>
        <v> BBS 37 </v>
      </c>
      <c r="B13" s="15" t="str">
        <f t="shared" si="1"/>
        <v>I</v>
      </c>
      <c r="C13" s="46">
        <f t="shared" si="2"/>
        <v>43673.413999999997</v>
      </c>
      <c r="D13" s="12" t="str">
        <f t="shared" si="3"/>
        <v>vis</v>
      </c>
      <c r="E13" s="54">
        <f>VLOOKUP(C13,Active!C$21:E$972,3,FALSE)</f>
        <v>-6090.0273171172412</v>
      </c>
      <c r="F13" s="15" t="s">
        <v>86</v>
      </c>
      <c r="G13" s="12" t="str">
        <f t="shared" si="4"/>
        <v>43673.414</v>
      </c>
      <c r="H13" s="46">
        <f t="shared" si="5"/>
        <v>-476</v>
      </c>
      <c r="I13" s="55" t="s">
        <v>191</v>
      </c>
      <c r="J13" s="56" t="s">
        <v>192</v>
      </c>
      <c r="K13" s="55">
        <v>-476</v>
      </c>
      <c r="L13" s="55" t="s">
        <v>188</v>
      </c>
      <c r="M13" s="56" t="s">
        <v>91</v>
      </c>
      <c r="N13" s="56"/>
      <c r="O13" s="57" t="s">
        <v>193</v>
      </c>
      <c r="P13" s="57" t="s">
        <v>194</v>
      </c>
    </row>
    <row r="14" spans="1:16" ht="12.75" customHeight="1" thickBot="1" x14ac:dyDescent="0.25">
      <c r="A14" s="46" t="str">
        <f t="shared" si="0"/>
        <v> BBS 38 </v>
      </c>
      <c r="B14" s="15" t="str">
        <f t="shared" si="1"/>
        <v>I</v>
      </c>
      <c r="C14" s="46">
        <f t="shared" si="2"/>
        <v>43714.453999999998</v>
      </c>
      <c r="D14" s="12" t="str">
        <f t="shared" si="3"/>
        <v>vis</v>
      </c>
      <c r="E14" s="54">
        <f>VLOOKUP(C14,Active!C$21:E$972,3,FALSE)</f>
        <v>-6066.0272809066591</v>
      </c>
      <c r="F14" s="15" t="s">
        <v>86</v>
      </c>
      <c r="G14" s="12" t="str">
        <f t="shared" si="4"/>
        <v>43714.454</v>
      </c>
      <c r="H14" s="46">
        <f t="shared" si="5"/>
        <v>-452</v>
      </c>
      <c r="I14" s="55" t="s">
        <v>195</v>
      </c>
      <c r="J14" s="56" t="s">
        <v>196</v>
      </c>
      <c r="K14" s="55">
        <v>-452</v>
      </c>
      <c r="L14" s="55" t="s">
        <v>188</v>
      </c>
      <c r="M14" s="56" t="s">
        <v>91</v>
      </c>
      <c r="N14" s="56"/>
      <c r="O14" s="57" t="s">
        <v>193</v>
      </c>
      <c r="P14" s="57" t="s">
        <v>101</v>
      </c>
    </row>
    <row r="15" spans="1:16" ht="12.75" customHeight="1" thickBot="1" x14ac:dyDescent="0.25">
      <c r="A15" s="46" t="str">
        <f t="shared" si="0"/>
        <v> BBS 41 </v>
      </c>
      <c r="B15" s="15" t="str">
        <f t="shared" si="1"/>
        <v>I</v>
      </c>
      <c r="C15" s="46">
        <f t="shared" si="2"/>
        <v>43863.218000000001</v>
      </c>
      <c r="D15" s="12" t="str">
        <f t="shared" si="3"/>
        <v>vis</v>
      </c>
      <c r="E15" s="54">
        <f>VLOOKUP(C15,Active!C$21:E$972,3,FALSE)</f>
        <v>-5979.0306584205255</v>
      </c>
      <c r="F15" s="15" t="s">
        <v>86</v>
      </c>
      <c r="G15" s="12" t="str">
        <f t="shared" si="4"/>
        <v>43863.218</v>
      </c>
      <c r="H15" s="46">
        <f t="shared" si="5"/>
        <v>-365</v>
      </c>
      <c r="I15" s="55" t="s">
        <v>197</v>
      </c>
      <c r="J15" s="56" t="s">
        <v>198</v>
      </c>
      <c r="K15" s="55">
        <v>-365</v>
      </c>
      <c r="L15" s="55" t="s">
        <v>102</v>
      </c>
      <c r="M15" s="56" t="s">
        <v>91</v>
      </c>
      <c r="N15" s="56"/>
      <c r="O15" s="57" t="s">
        <v>193</v>
      </c>
      <c r="P15" s="57" t="s">
        <v>199</v>
      </c>
    </row>
    <row r="16" spans="1:16" ht="12.75" customHeight="1" thickBot="1" x14ac:dyDescent="0.25">
      <c r="A16" s="46" t="str">
        <f t="shared" si="0"/>
        <v> BBS 50 </v>
      </c>
      <c r="B16" s="15" t="str">
        <f t="shared" si="1"/>
        <v>I</v>
      </c>
      <c r="C16" s="46">
        <f t="shared" si="2"/>
        <v>44487.38</v>
      </c>
      <c r="D16" s="12" t="str">
        <f t="shared" si="3"/>
        <v>vis</v>
      </c>
      <c r="E16" s="54">
        <f>VLOOKUP(C16,Active!C$21:E$972,3,FALSE)</f>
        <v>-5614.023090163495</v>
      </c>
      <c r="F16" s="15" t="s">
        <v>86</v>
      </c>
      <c r="G16" s="12" t="str">
        <f t="shared" si="4"/>
        <v>44487.380</v>
      </c>
      <c r="H16" s="46">
        <f t="shared" si="5"/>
        <v>0</v>
      </c>
      <c r="I16" s="55" t="s">
        <v>200</v>
      </c>
      <c r="J16" s="56" t="s">
        <v>201</v>
      </c>
      <c r="K16" s="55">
        <v>0</v>
      </c>
      <c r="L16" s="55" t="s">
        <v>104</v>
      </c>
      <c r="M16" s="56" t="s">
        <v>91</v>
      </c>
      <c r="N16" s="56"/>
      <c r="O16" s="57" t="s">
        <v>189</v>
      </c>
      <c r="P16" s="57" t="s">
        <v>202</v>
      </c>
    </row>
    <row r="17" spans="1:16" ht="12.75" customHeight="1" thickBot="1" x14ac:dyDescent="0.25">
      <c r="A17" s="46" t="str">
        <f t="shared" si="0"/>
        <v> BBS 50 </v>
      </c>
      <c r="B17" s="15" t="str">
        <f t="shared" si="1"/>
        <v>I</v>
      </c>
      <c r="C17" s="46">
        <f t="shared" si="2"/>
        <v>44499.334000000003</v>
      </c>
      <c r="D17" s="12" t="str">
        <f t="shared" si="3"/>
        <v>vis</v>
      </c>
      <c r="E17" s="54">
        <f>VLOOKUP(C17,Active!C$21:E$972,3,FALSE)</f>
        <v>-5607.0324363413356</v>
      </c>
      <c r="F17" s="15" t="s">
        <v>86</v>
      </c>
      <c r="G17" s="12" t="str">
        <f t="shared" si="4"/>
        <v>44499.334</v>
      </c>
      <c r="H17" s="46">
        <f t="shared" si="5"/>
        <v>7</v>
      </c>
      <c r="I17" s="55" t="s">
        <v>203</v>
      </c>
      <c r="J17" s="56" t="s">
        <v>204</v>
      </c>
      <c r="K17" s="55">
        <v>7</v>
      </c>
      <c r="L17" s="55" t="s">
        <v>205</v>
      </c>
      <c r="M17" s="56" t="s">
        <v>91</v>
      </c>
      <c r="N17" s="56"/>
      <c r="O17" s="57" t="s">
        <v>189</v>
      </c>
      <c r="P17" s="57" t="s">
        <v>202</v>
      </c>
    </row>
    <row r="18" spans="1:16" ht="12.75" customHeight="1" thickBot="1" x14ac:dyDescent="0.25">
      <c r="A18" s="46" t="str">
        <f t="shared" si="0"/>
        <v> BBS 90 </v>
      </c>
      <c r="B18" s="15" t="str">
        <f t="shared" si="1"/>
        <v>I</v>
      </c>
      <c r="C18" s="46">
        <f t="shared" si="2"/>
        <v>47471.345000000001</v>
      </c>
      <c r="D18" s="12" t="str">
        <f t="shared" si="3"/>
        <v>vis</v>
      </c>
      <c r="E18" s="54">
        <f>VLOOKUP(C18,Active!C$21:E$972,3,FALSE)</f>
        <v>-3869.0116854094431</v>
      </c>
      <c r="F18" s="15" t="s">
        <v>86</v>
      </c>
      <c r="G18" s="12" t="str">
        <f t="shared" si="4"/>
        <v>47471.345</v>
      </c>
      <c r="H18" s="46">
        <f t="shared" si="5"/>
        <v>1745</v>
      </c>
      <c r="I18" s="55" t="s">
        <v>227</v>
      </c>
      <c r="J18" s="56" t="s">
        <v>228</v>
      </c>
      <c r="K18" s="55">
        <v>1745</v>
      </c>
      <c r="L18" s="55" t="s">
        <v>96</v>
      </c>
      <c r="M18" s="56" t="s">
        <v>91</v>
      </c>
      <c r="N18" s="56"/>
      <c r="O18" s="57" t="s">
        <v>189</v>
      </c>
      <c r="P18" s="57" t="s">
        <v>229</v>
      </c>
    </row>
    <row r="19" spans="1:16" ht="12.75" customHeight="1" thickBot="1" x14ac:dyDescent="0.25">
      <c r="A19" s="46" t="str">
        <f t="shared" si="0"/>
        <v> BBS 93 </v>
      </c>
      <c r="B19" s="15" t="str">
        <f t="shared" si="1"/>
        <v>I</v>
      </c>
      <c r="C19" s="46">
        <f t="shared" si="2"/>
        <v>47825.309000000001</v>
      </c>
      <c r="D19" s="12" t="str">
        <f t="shared" si="3"/>
        <v>vis</v>
      </c>
      <c r="E19" s="54">
        <f>VLOOKUP(C19,Active!C$21:E$972,3,FALSE)</f>
        <v>-3662.0148818704065</v>
      </c>
      <c r="F19" s="15" t="s">
        <v>86</v>
      </c>
      <c r="G19" s="12" t="str">
        <f t="shared" si="4"/>
        <v>47825.309</v>
      </c>
      <c r="H19" s="46">
        <f t="shared" si="5"/>
        <v>1952</v>
      </c>
      <c r="I19" s="55" t="s">
        <v>241</v>
      </c>
      <c r="J19" s="56" t="s">
        <v>242</v>
      </c>
      <c r="K19" s="55">
        <v>1952</v>
      </c>
      <c r="L19" s="55" t="s">
        <v>102</v>
      </c>
      <c r="M19" s="56" t="s">
        <v>91</v>
      </c>
      <c r="N19" s="56"/>
      <c r="O19" s="57" t="s">
        <v>189</v>
      </c>
      <c r="P19" s="57" t="s">
        <v>243</v>
      </c>
    </row>
    <row r="20" spans="1:16" ht="12.75" customHeight="1" thickBot="1" x14ac:dyDescent="0.25">
      <c r="A20" s="46" t="str">
        <f t="shared" si="0"/>
        <v> BBS 95 </v>
      </c>
      <c r="B20" s="15" t="str">
        <f t="shared" si="1"/>
        <v>I</v>
      </c>
      <c r="C20" s="46">
        <f t="shared" si="2"/>
        <v>48042.478999999999</v>
      </c>
      <c r="D20" s="12" t="str">
        <f t="shared" si="3"/>
        <v>vis</v>
      </c>
      <c r="E20" s="54">
        <f>VLOOKUP(C20,Active!C$21:E$972,3,FALSE)</f>
        <v>-3535.0146902560832</v>
      </c>
      <c r="F20" s="15" t="s">
        <v>86</v>
      </c>
      <c r="G20" s="12" t="str">
        <f t="shared" si="4"/>
        <v>48042.479</v>
      </c>
      <c r="H20" s="46">
        <f t="shared" si="5"/>
        <v>2079</v>
      </c>
      <c r="I20" s="55" t="s">
        <v>247</v>
      </c>
      <c r="J20" s="56" t="s">
        <v>248</v>
      </c>
      <c r="K20" s="55">
        <v>2079</v>
      </c>
      <c r="L20" s="55" t="s">
        <v>105</v>
      </c>
      <c r="M20" s="56" t="s">
        <v>91</v>
      </c>
      <c r="N20" s="56"/>
      <c r="O20" s="57" t="s">
        <v>189</v>
      </c>
      <c r="P20" s="57" t="s">
        <v>249</v>
      </c>
    </row>
    <row r="21" spans="1:16" ht="12.75" customHeight="1" thickBot="1" x14ac:dyDescent="0.25">
      <c r="A21" s="46" t="str">
        <f t="shared" si="0"/>
        <v> BBS 96 </v>
      </c>
      <c r="B21" s="15" t="str">
        <f t="shared" si="1"/>
        <v>I</v>
      </c>
      <c r="C21" s="46">
        <f t="shared" si="2"/>
        <v>48167.315999999999</v>
      </c>
      <c r="D21" s="12" t="str">
        <f t="shared" si="3"/>
        <v>vis</v>
      </c>
      <c r="E21" s="54">
        <f>VLOOKUP(C21,Active!C$21:E$972,3,FALSE)</f>
        <v>-3462.0104865421386</v>
      </c>
      <c r="F21" s="15" t="s">
        <v>86</v>
      </c>
      <c r="G21" s="12" t="str">
        <f t="shared" si="4"/>
        <v>48167.316</v>
      </c>
      <c r="H21" s="46">
        <f t="shared" si="5"/>
        <v>2152</v>
      </c>
      <c r="I21" s="55" t="s">
        <v>250</v>
      </c>
      <c r="J21" s="56" t="s">
        <v>251</v>
      </c>
      <c r="K21" s="55">
        <v>2152</v>
      </c>
      <c r="L21" s="55" t="s">
        <v>97</v>
      </c>
      <c r="M21" s="56" t="s">
        <v>91</v>
      </c>
      <c r="N21" s="56"/>
      <c r="O21" s="57" t="s">
        <v>189</v>
      </c>
      <c r="P21" s="57" t="s">
        <v>252</v>
      </c>
    </row>
    <row r="22" spans="1:16" ht="12.75" customHeight="1" thickBot="1" x14ac:dyDescent="0.25">
      <c r="A22" s="46" t="str">
        <f t="shared" si="0"/>
        <v> BBS 97 </v>
      </c>
      <c r="B22" s="15" t="str">
        <f t="shared" si="1"/>
        <v>I</v>
      </c>
      <c r="C22" s="46">
        <f t="shared" si="2"/>
        <v>48208.356</v>
      </c>
      <c r="D22" s="12" t="str">
        <f t="shared" si="3"/>
        <v>vis</v>
      </c>
      <c r="E22" s="54">
        <f>VLOOKUP(C22,Active!C$21:E$972,3,FALSE)</f>
        <v>-3438.0104503315574</v>
      </c>
      <c r="F22" s="15" t="s">
        <v>86</v>
      </c>
      <c r="G22" s="12" t="str">
        <f t="shared" si="4"/>
        <v>48208.356</v>
      </c>
      <c r="H22" s="46">
        <f t="shared" si="5"/>
        <v>2176</v>
      </c>
      <c r="I22" s="55" t="s">
        <v>253</v>
      </c>
      <c r="J22" s="56" t="s">
        <v>254</v>
      </c>
      <c r="K22" s="55">
        <v>2176</v>
      </c>
      <c r="L22" s="55" t="s">
        <v>97</v>
      </c>
      <c r="M22" s="56" t="s">
        <v>91</v>
      </c>
      <c r="N22" s="56"/>
      <c r="O22" s="57" t="s">
        <v>189</v>
      </c>
      <c r="P22" s="57" t="s">
        <v>255</v>
      </c>
    </row>
    <row r="23" spans="1:16" ht="12.75" customHeight="1" thickBot="1" x14ac:dyDescent="0.25">
      <c r="A23" s="46" t="str">
        <f t="shared" si="0"/>
        <v> BBS 98 </v>
      </c>
      <c r="B23" s="15" t="str">
        <f t="shared" si="1"/>
        <v>I</v>
      </c>
      <c r="C23" s="46">
        <f t="shared" si="2"/>
        <v>48449.453000000001</v>
      </c>
      <c r="D23" s="12" t="str">
        <f t="shared" si="3"/>
        <v>vis</v>
      </c>
      <c r="E23" s="54">
        <f>VLOOKUP(C23,Active!C$21:E$972,3,FALSE)</f>
        <v>-3297.0178399450447</v>
      </c>
      <c r="F23" s="15" t="s">
        <v>86</v>
      </c>
      <c r="G23" s="12" t="str">
        <f t="shared" si="4"/>
        <v>48449.453</v>
      </c>
      <c r="H23" s="46">
        <f t="shared" si="5"/>
        <v>2317</v>
      </c>
      <c r="I23" s="55" t="s">
        <v>256</v>
      </c>
      <c r="J23" s="56" t="s">
        <v>257</v>
      </c>
      <c r="K23" s="55">
        <v>2317</v>
      </c>
      <c r="L23" s="55" t="s">
        <v>99</v>
      </c>
      <c r="M23" s="56" t="s">
        <v>91</v>
      </c>
      <c r="N23" s="56"/>
      <c r="O23" s="57" t="s">
        <v>189</v>
      </c>
      <c r="P23" s="57" t="s">
        <v>109</v>
      </c>
    </row>
    <row r="24" spans="1:16" ht="12.75" customHeight="1" thickBot="1" x14ac:dyDescent="0.25">
      <c r="A24" s="46" t="str">
        <f t="shared" si="0"/>
        <v> BBS 98 </v>
      </c>
      <c r="B24" s="15" t="str">
        <f t="shared" si="1"/>
        <v>I</v>
      </c>
      <c r="C24" s="46">
        <f t="shared" si="2"/>
        <v>48497.351000000002</v>
      </c>
      <c r="D24" s="12" t="str">
        <f t="shared" si="3"/>
        <v>vis</v>
      </c>
      <c r="E24" s="54">
        <f>VLOOKUP(C24,Active!C$21:E$972,3,FALSE)</f>
        <v>-3269.007271367695</v>
      </c>
      <c r="F24" s="15" t="s">
        <v>86</v>
      </c>
      <c r="G24" s="12" t="str">
        <f t="shared" si="4"/>
        <v>48497.351</v>
      </c>
      <c r="H24" s="46">
        <f t="shared" si="5"/>
        <v>2345</v>
      </c>
      <c r="I24" s="55" t="s">
        <v>261</v>
      </c>
      <c r="J24" s="56" t="s">
        <v>262</v>
      </c>
      <c r="K24" s="55">
        <v>2345</v>
      </c>
      <c r="L24" s="55" t="s">
        <v>104</v>
      </c>
      <c r="M24" s="56" t="s">
        <v>91</v>
      </c>
      <c r="N24" s="56"/>
      <c r="O24" s="57" t="s">
        <v>189</v>
      </c>
      <c r="P24" s="57" t="s">
        <v>109</v>
      </c>
    </row>
    <row r="25" spans="1:16" ht="12.75" customHeight="1" thickBot="1" x14ac:dyDescent="0.25">
      <c r="A25" s="46" t="str">
        <f t="shared" si="0"/>
        <v> BBS 99 </v>
      </c>
      <c r="B25" s="15" t="str">
        <f t="shared" si="1"/>
        <v>I</v>
      </c>
      <c r="C25" s="46">
        <f t="shared" si="2"/>
        <v>48538.381999999998</v>
      </c>
      <c r="D25" s="12" t="str">
        <f t="shared" si="3"/>
        <v>vis</v>
      </c>
      <c r="E25" s="54">
        <f>VLOOKUP(C25,Active!C$21:E$972,3,FALSE)</f>
        <v>-3245.0124983229525</v>
      </c>
      <c r="F25" s="15" t="s">
        <v>86</v>
      </c>
      <c r="G25" s="12" t="str">
        <f t="shared" si="4"/>
        <v>48538.382</v>
      </c>
      <c r="H25" s="46">
        <f t="shared" si="5"/>
        <v>2369</v>
      </c>
      <c r="I25" s="55" t="s">
        <v>265</v>
      </c>
      <c r="J25" s="56" t="s">
        <v>266</v>
      </c>
      <c r="K25" s="55">
        <v>2369</v>
      </c>
      <c r="L25" s="55" t="s">
        <v>105</v>
      </c>
      <c r="M25" s="56" t="s">
        <v>91</v>
      </c>
      <c r="N25" s="56"/>
      <c r="O25" s="57" t="s">
        <v>189</v>
      </c>
      <c r="P25" s="57" t="s">
        <v>110</v>
      </c>
    </row>
    <row r="26" spans="1:16" ht="12.75" customHeight="1" thickBot="1" x14ac:dyDescent="0.25">
      <c r="A26" s="46" t="str">
        <f t="shared" si="0"/>
        <v> BBS 99 </v>
      </c>
      <c r="B26" s="15" t="str">
        <f t="shared" si="1"/>
        <v>I</v>
      </c>
      <c r="C26" s="46">
        <f t="shared" si="2"/>
        <v>48586.273000000001</v>
      </c>
      <c r="D26" s="12" t="str">
        <f t="shared" si="3"/>
        <v>vis</v>
      </c>
      <c r="E26" s="54">
        <f>VLOOKUP(C26,Active!C$21:E$972,3,FALSE)</f>
        <v>-3217.0060233190293</v>
      </c>
      <c r="F26" s="15" t="s">
        <v>86</v>
      </c>
      <c r="G26" s="12" t="str">
        <f t="shared" si="4"/>
        <v>48586.273</v>
      </c>
      <c r="H26" s="46">
        <f t="shared" si="5"/>
        <v>2397</v>
      </c>
      <c r="I26" s="55" t="s">
        <v>267</v>
      </c>
      <c r="J26" s="56" t="s">
        <v>268</v>
      </c>
      <c r="K26" s="55">
        <v>2397</v>
      </c>
      <c r="L26" s="55" t="s">
        <v>106</v>
      </c>
      <c r="M26" s="56" t="s">
        <v>91</v>
      </c>
      <c r="N26" s="56"/>
      <c r="O26" s="57" t="s">
        <v>189</v>
      </c>
      <c r="P26" s="57" t="s">
        <v>110</v>
      </c>
    </row>
    <row r="27" spans="1:16" ht="12.75" customHeight="1" thickBot="1" x14ac:dyDescent="0.25">
      <c r="A27" s="46" t="str">
        <f t="shared" si="0"/>
        <v> BBS 100 </v>
      </c>
      <c r="B27" s="15" t="str">
        <f t="shared" si="1"/>
        <v>I</v>
      </c>
      <c r="C27" s="46">
        <f t="shared" si="2"/>
        <v>48598.222000000002</v>
      </c>
      <c r="D27" s="12" t="str">
        <f t="shared" si="3"/>
        <v>vis</v>
      </c>
      <c r="E27" s="54">
        <f>VLOOKUP(C27,Active!C$21:E$972,3,FALSE)</f>
        <v>-3210.0182934778927</v>
      </c>
      <c r="F27" s="15" t="s">
        <v>86</v>
      </c>
      <c r="G27" s="12" t="str">
        <f t="shared" si="4"/>
        <v>48598.222</v>
      </c>
      <c r="H27" s="46">
        <f t="shared" si="5"/>
        <v>2404</v>
      </c>
      <c r="I27" s="55" t="s">
        <v>269</v>
      </c>
      <c r="J27" s="56" t="s">
        <v>270</v>
      </c>
      <c r="K27" s="55">
        <v>2404</v>
      </c>
      <c r="L27" s="55" t="s">
        <v>271</v>
      </c>
      <c r="M27" s="56" t="s">
        <v>91</v>
      </c>
      <c r="N27" s="56"/>
      <c r="O27" s="57" t="s">
        <v>189</v>
      </c>
      <c r="P27" s="57" t="s">
        <v>272</v>
      </c>
    </row>
    <row r="28" spans="1:16" ht="12.75" customHeight="1" thickBot="1" x14ac:dyDescent="0.25">
      <c r="A28" s="46" t="str">
        <f t="shared" si="0"/>
        <v> BBS 101 </v>
      </c>
      <c r="B28" s="15" t="str">
        <f t="shared" si="1"/>
        <v>I</v>
      </c>
      <c r="C28" s="46">
        <f t="shared" si="2"/>
        <v>48803.434000000001</v>
      </c>
      <c r="D28" s="12" t="str">
        <f t="shared" si="3"/>
        <v>vis</v>
      </c>
      <c r="E28" s="54">
        <f>VLOOKUP(C28,Active!C$21:E$972,3,FALSE)</f>
        <v>-3090.0110948705405</v>
      </c>
      <c r="F28" s="15" t="s">
        <v>86</v>
      </c>
      <c r="G28" s="12" t="str">
        <f t="shared" si="4"/>
        <v>48803.434</v>
      </c>
      <c r="H28" s="46">
        <f t="shared" si="5"/>
        <v>2524</v>
      </c>
      <c r="I28" s="55" t="s">
        <v>273</v>
      </c>
      <c r="J28" s="56" t="s">
        <v>274</v>
      </c>
      <c r="K28" s="55">
        <v>2524</v>
      </c>
      <c r="L28" s="55" t="s">
        <v>102</v>
      </c>
      <c r="M28" s="56" t="s">
        <v>91</v>
      </c>
      <c r="N28" s="56"/>
      <c r="O28" s="57" t="s">
        <v>189</v>
      </c>
      <c r="P28" s="57" t="s">
        <v>275</v>
      </c>
    </row>
    <row r="29" spans="1:16" ht="12.75" customHeight="1" thickBot="1" x14ac:dyDescent="0.25">
      <c r="A29" s="46" t="str">
        <f t="shared" si="0"/>
        <v> BBS 101 </v>
      </c>
      <c r="B29" s="15" t="str">
        <f t="shared" si="1"/>
        <v>I</v>
      </c>
      <c r="C29" s="46">
        <f t="shared" si="2"/>
        <v>48827.385999999999</v>
      </c>
      <c r="D29" s="12" t="str">
        <f t="shared" si="3"/>
        <v>vis</v>
      </c>
      <c r="E29" s="54">
        <f>VLOOKUP(C29,Active!C$21:E$972,3,FALSE)</f>
        <v>-3076.0040561932556</v>
      </c>
      <c r="F29" s="15" t="s">
        <v>86</v>
      </c>
      <c r="G29" s="12" t="str">
        <f t="shared" si="4"/>
        <v>48827.386</v>
      </c>
      <c r="H29" s="46">
        <f t="shared" si="5"/>
        <v>2538</v>
      </c>
      <c r="I29" s="55" t="s">
        <v>276</v>
      </c>
      <c r="J29" s="56" t="s">
        <v>277</v>
      </c>
      <c r="K29" s="55">
        <v>2538</v>
      </c>
      <c r="L29" s="55" t="s">
        <v>278</v>
      </c>
      <c r="M29" s="56" t="s">
        <v>91</v>
      </c>
      <c r="N29" s="56"/>
      <c r="O29" s="57" t="s">
        <v>189</v>
      </c>
      <c r="P29" s="57" t="s">
        <v>275</v>
      </c>
    </row>
    <row r="30" spans="1:16" ht="12.75" customHeight="1" thickBot="1" x14ac:dyDescent="0.25">
      <c r="A30" s="46" t="str">
        <f t="shared" si="0"/>
        <v> BBS 102 </v>
      </c>
      <c r="B30" s="15" t="str">
        <f t="shared" si="1"/>
        <v>I</v>
      </c>
      <c r="C30" s="46">
        <f t="shared" si="2"/>
        <v>48868.41</v>
      </c>
      <c r="D30" s="12" t="str">
        <f t="shared" si="3"/>
        <v>vis</v>
      </c>
      <c r="E30" s="54">
        <f>VLOOKUP(C30,Active!C$21:E$972,3,FALSE)</f>
        <v>-3052.0133767219354</v>
      </c>
      <c r="F30" s="15" t="s">
        <v>86</v>
      </c>
      <c r="G30" s="12" t="str">
        <f t="shared" si="4"/>
        <v>48868.410</v>
      </c>
      <c r="H30" s="46">
        <f t="shared" si="5"/>
        <v>2562</v>
      </c>
      <c r="I30" s="55" t="s">
        <v>289</v>
      </c>
      <c r="J30" s="56" t="s">
        <v>290</v>
      </c>
      <c r="K30" s="55">
        <v>2562</v>
      </c>
      <c r="L30" s="55" t="s">
        <v>291</v>
      </c>
      <c r="M30" s="56" t="s">
        <v>91</v>
      </c>
      <c r="N30" s="56"/>
      <c r="O30" s="57" t="s">
        <v>189</v>
      </c>
      <c r="P30" s="57" t="s">
        <v>292</v>
      </c>
    </row>
    <row r="31" spans="1:16" ht="12.75" customHeight="1" thickBot="1" x14ac:dyDescent="0.25">
      <c r="A31" s="46" t="str">
        <f t="shared" si="0"/>
        <v> BBS 102 </v>
      </c>
      <c r="B31" s="15" t="str">
        <f t="shared" si="1"/>
        <v>I</v>
      </c>
      <c r="C31" s="46">
        <f t="shared" si="2"/>
        <v>48892.347000000002</v>
      </c>
      <c r="D31" s="12" t="str">
        <f t="shared" si="3"/>
        <v>vis</v>
      </c>
      <c r="E31" s="54">
        <f>VLOOKUP(C31,Active!C$21:E$972,3,FALSE)</f>
        <v>-3038.0151099877094</v>
      </c>
      <c r="F31" s="15" t="s">
        <v>86</v>
      </c>
      <c r="G31" s="12" t="str">
        <f t="shared" si="4"/>
        <v>48892.347</v>
      </c>
      <c r="H31" s="46">
        <f t="shared" si="5"/>
        <v>2576</v>
      </c>
      <c r="I31" s="55" t="s">
        <v>293</v>
      </c>
      <c r="J31" s="56" t="s">
        <v>294</v>
      </c>
      <c r="K31" s="55">
        <v>2576</v>
      </c>
      <c r="L31" s="55" t="s">
        <v>205</v>
      </c>
      <c r="M31" s="56" t="s">
        <v>91</v>
      </c>
      <c r="N31" s="56"/>
      <c r="O31" s="57" t="s">
        <v>189</v>
      </c>
      <c r="P31" s="57" t="s">
        <v>292</v>
      </c>
    </row>
    <row r="32" spans="1:16" ht="12.75" customHeight="1" thickBot="1" x14ac:dyDescent="0.25">
      <c r="A32" s="46" t="str">
        <f t="shared" si="0"/>
        <v> BBS 104 </v>
      </c>
      <c r="B32" s="15" t="str">
        <f t="shared" si="1"/>
        <v>I</v>
      </c>
      <c r="C32" s="46">
        <f t="shared" si="2"/>
        <v>49198.455000000002</v>
      </c>
      <c r="D32" s="12" t="str">
        <f t="shared" si="3"/>
        <v>vis</v>
      </c>
      <c r="E32" s="54">
        <f>VLOOKUP(C32,Active!C$21:E$972,3,FALSE)</f>
        <v>-2859.0043135854553</v>
      </c>
      <c r="F32" s="15" t="s">
        <v>86</v>
      </c>
      <c r="G32" s="12" t="str">
        <f t="shared" si="4"/>
        <v>49198.455</v>
      </c>
      <c r="H32" s="46">
        <f t="shared" si="5"/>
        <v>2755</v>
      </c>
      <c r="I32" s="55" t="s">
        <v>298</v>
      </c>
      <c r="J32" s="56" t="s">
        <v>299</v>
      </c>
      <c r="K32" s="55">
        <v>2755</v>
      </c>
      <c r="L32" s="55" t="s">
        <v>104</v>
      </c>
      <c r="M32" s="56" t="s">
        <v>91</v>
      </c>
      <c r="N32" s="56"/>
      <c r="O32" s="57" t="s">
        <v>189</v>
      </c>
      <c r="P32" s="57" t="s">
        <v>300</v>
      </c>
    </row>
    <row r="33" spans="1:16" ht="12.75" customHeight="1" thickBot="1" x14ac:dyDescent="0.25">
      <c r="A33" s="46" t="str">
        <f t="shared" si="0"/>
        <v> BBS 107 </v>
      </c>
      <c r="B33" s="15" t="str">
        <f t="shared" si="1"/>
        <v>I</v>
      </c>
      <c r="C33" s="46">
        <f t="shared" si="2"/>
        <v>49605.432000000001</v>
      </c>
      <c r="D33" s="12" t="str">
        <f t="shared" si="3"/>
        <v>vis</v>
      </c>
      <c r="E33" s="54">
        <f>VLOOKUP(C33,Active!C$21:E$972,3,FALSE)</f>
        <v>-2621.0057088858066</v>
      </c>
      <c r="F33" s="15" t="s">
        <v>86</v>
      </c>
      <c r="G33" s="12" t="str">
        <f t="shared" si="4"/>
        <v>49605.432</v>
      </c>
      <c r="H33" s="46">
        <f t="shared" si="5"/>
        <v>2993</v>
      </c>
      <c r="I33" s="55" t="s">
        <v>305</v>
      </c>
      <c r="J33" s="56" t="s">
        <v>306</v>
      </c>
      <c r="K33" s="55">
        <v>2993</v>
      </c>
      <c r="L33" s="55" t="s">
        <v>307</v>
      </c>
      <c r="M33" s="56" t="s">
        <v>91</v>
      </c>
      <c r="N33" s="56"/>
      <c r="O33" s="57" t="s">
        <v>189</v>
      </c>
      <c r="P33" s="57" t="s">
        <v>308</v>
      </c>
    </row>
    <row r="34" spans="1:16" ht="12.75" customHeight="1" thickBot="1" x14ac:dyDescent="0.25">
      <c r="A34" s="46" t="str">
        <f t="shared" si="0"/>
        <v> BBS 110 </v>
      </c>
      <c r="B34" s="15" t="str">
        <f t="shared" si="1"/>
        <v>I</v>
      </c>
      <c r="C34" s="46">
        <f t="shared" si="2"/>
        <v>49935.474999999999</v>
      </c>
      <c r="D34" s="12" t="str">
        <f t="shared" si="3"/>
        <v>vis</v>
      </c>
      <c r="E34" s="54">
        <f>VLOOKUP(C34,Active!C$21:E$972,3,FALSE)</f>
        <v>-2427.9978153417346</v>
      </c>
      <c r="F34" s="15" t="s">
        <v>86</v>
      </c>
      <c r="G34" s="12" t="str">
        <f t="shared" si="4"/>
        <v>49935.475</v>
      </c>
      <c r="H34" s="46">
        <f t="shared" si="5"/>
        <v>3186</v>
      </c>
      <c r="I34" s="55" t="s">
        <v>313</v>
      </c>
      <c r="J34" s="56" t="s">
        <v>314</v>
      </c>
      <c r="K34" s="55">
        <v>3186</v>
      </c>
      <c r="L34" s="55" t="s">
        <v>315</v>
      </c>
      <c r="M34" s="56" t="s">
        <v>91</v>
      </c>
      <c r="N34" s="56"/>
      <c r="O34" s="57" t="s">
        <v>189</v>
      </c>
      <c r="P34" s="57" t="s">
        <v>316</v>
      </c>
    </row>
    <row r="35" spans="1:16" ht="12.75" customHeight="1" thickBot="1" x14ac:dyDescent="0.25">
      <c r="A35" s="46" t="str">
        <f t="shared" si="0"/>
        <v> BBS 110 </v>
      </c>
      <c r="B35" s="15" t="str">
        <f t="shared" si="1"/>
        <v>I</v>
      </c>
      <c r="C35" s="46">
        <f t="shared" si="2"/>
        <v>49947.442999999999</v>
      </c>
      <c r="D35" s="12" t="str">
        <f t="shared" si="3"/>
        <v>vis</v>
      </c>
      <c r="E35" s="54">
        <f>VLOOKUP(C35,Active!C$21:E$972,3,FALSE)</f>
        <v>-2420.9989743727224</v>
      </c>
      <c r="F35" s="15" t="str">
        <f>LEFT(M35,1)</f>
        <v>V</v>
      </c>
      <c r="G35" s="12" t="str">
        <f t="shared" si="4"/>
        <v>49947.443</v>
      </c>
      <c r="H35" s="46">
        <f t="shared" si="5"/>
        <v>3193</v>
      </c>
      <c r="I35" s="55" t="s">
        <v>317</v>
      </c>
      <c r="J35" s="56" t="s">
        <v>318</v>
      </c>
      <c r="K35" s="55">
        <v>3193</v>
      </c>
      <c r="L35" s="55" t="s">
        <v>92</v>
      </c>
      <c r="M35" s="56" t="s">
        <v>91</v>
      </c>
      <c r="N35" s="56"/>
      <c r="O35" s="57" t="s">
        <v>189</v>
      </c>
      <c r="P35" s="57" t="s">
        <v>316</v>
      </c>
    </row>
    <row r="36" spans="1:16" ht="12.75" customHeight="1" thickBot="1" x14ac:dyDescent="0.25">
      <c r="A36" s="46" t="str">
        <f t="shared" si="0"/>
        <v> BBS 113 </v>
      </c>
      <c r="B36" s="15" t="str">
        <f t="shared" si="1"/>
        <v>I</v>
      </c>
      <c r="C36" s="46">
        <f t="shared" si="2"/>
        <v>50313.381999999998</v>
      </c>
      <c r="D36" s="12" t="str">
        <f t="shared" si="3"/>
        <v>vis</v>
      </c>
      <c r="E36" s="54">
        <f>VLOOKUP(C36,Active!C$21:E$972,3,FALSE)</f>
        <v>-2206.9992362912471</v>
      </c>
      <c r="F36" s="15" t="str">
        <f>LEFT(M36,1)</f>
        <v>V</v>
      </c>
      <c r="G36" s="12" t="str">
        <f t="shared" si="4"/>
        <v>50313.382</v>
      </c>
      <c r="H36" s="46">
        <f t="shared" si="5"/>
        <v>3407</v>
      </c>
      <c r="I36" s="55" t="s">
        <v>323</v>
      </c>
      <c r="J36" s="56" t="s">
        <v>324</v>
      </c>
      <c r="K36" s="55">
        <v>3407</v>
      </c>
      <c r="L36" s="55" t="s">
        <v>106</v>
      </c>
      <c r="M36" s="56" t="s">
        <v>91</v>
      </c>
      <c r="N36" s="56"/>
      <c r="O36" s="57" t="s">
        <v>189</v>
      </c>
      <c r="P36" s="57" t="s">
        <v>111</v>
      </c>
    </row>
    <row r="37" spans="1:16" ht="12.75" customHeight="1" thickBot="1" x14ac:dyDescent="0.25">
      <c r="A37" s="46" t="str">
        <f t="shared" si="0"/>
        <v> BBS 113 </v>
      </c>
      <c r="B37" s="15" t="str">
        <f t="shared" si="1"/>
        <v>I</v>
      </c>
      <c r="C37" s="46">
        <f t="shared" si="2"/>
        <v>50325.347999999998</v>
      </c>
      <c r="D37" s="12" t="str">
        <f t="shared" si="3"/>
        <v>vis</v>
      </c>
      <c r="E37" s="54">
        <f>VLOOKUP(C37,Active!C$21:E$972,3,FALSE)</f>
        <v>-2200.0015649146435</v>
      </c>
      <c r="F37" s="15" t="str">
        <f>LEFT(M37,1)</f>
        <v>V</v>
      </c>
      <c r="G37" s="12" t="str">
        <f t="shared" si="4"/>
        <v>50325.348</v>
      </c>
      <c r="H37" s="46">
        <f t="shared" si="5"/>
        <v>3414</v>
      </c>
      <c r="I37" s="55" t="s">
        <v>329</v>
      </c>
      <c r="J37" s="56" t="s">
        <v>330</v>
      </c>
      <c r="K37" s="55">
        <v>3414</v>
      </c>
      <c r="L37" s="55" t="s">
        <v>331</v>
      </c>
      <c r="M37" s="56" t="s">
        <v>91</v>
      </c>
      <c r="N37" s="56"/>
      <c r="O37" s="57" t="s">
        <v>189</v>
      </c>
      <c r="P37" s="57" t="s">
        <v>111</v>
      </c>
    </row>
    <row r="38" spans="1:16" ht="12.75" customHeight="1" thickBot="1" x14ac:dyDescent="0.25">
      <c r="A38" s="46" t="str">
        <f t="shared" si="0"/>
        <v> BBS 116 </v>
      </c>
      <c r="B38" s="15" t="str">
        <f t="shared" si="1"/>
        <v>I</v>
      </c>
      <c r="C38" s="46">
        <f t="shared" si="2"/>
        <v>50696.417999999998</v>
      </c>
      <c r="D38" s="12" t="str">
        <f t="shared" si="3"/>
        <v>vis</v>
      </c>
      <c r="E38" s="54">
        <f>VLOOKUP(C38,Active!C$21:E$972,3,FALSE)</f>
        <v>-1983.001237510641</v>
      </c>
      <c r="F38" s="15" t="s">
        <v>86</v>
      </c>
      <c r="G38" s="12" t="str">
        <f t="shared" si="4"/>
        <v>50696.418</v>
      </c>
      <c r="H38" s="46">
        <f t="shared" si="5"/>
        <v>3631</v>
      </c>
      <c r="I38" s="55" t="s">
        <v>335</v>
      </c>
      <c r="J38" s="56" t="s">
        <v>336</v>
      </c>
      <c r="K38" s="55">
        <v>3631</v>
      </c>
      <c r="L38" s="55" t="s">
        <v>307</v>
      </c>
      <c r="M38" s="56" t="s">
        <v>91</v>
      </c>
      <c r="N38" s="56"/>
      <c r="O38" s="57" t="s">
        <v>189</v>
      </c>
      <c r="P38" s="57" t="s">
        <v>337</v>
      </c>
    </row>
    <row r="39" spans="1:16" ht="12.75" customHeight="1" thickBot="1" x14ac:dyDescent="0.25">
      <c r="A39" s="46" t="str">
        <f t="shared" si="0"/>
        <v>OEJV 0074 </v>
      </c>
      <c r="B39" s="15" t="str">
        <f t="shared" si="1"/>
        <v>I</v>
      </c>
      <c r="C39" s="46">
        <f t="shared" si="2"/>
        <v>51751.491000000002</v>
      </c>
      <c r="D39" s="12" t="str">
        <f t="shared" si="3"/>
        <v>vis</v>
      </c>
      <c r="E39" s="54">
        <f>VLOOKUP(C39,Active!C$21:E$972,3,FALSE)</f>
        <v>-1365.9985522083414</v>
      </c>
      <c r="F39" s="15" t="s">
        <v>86</v>
      </c>
      <c r="G39" s="12" t="str">
        <f t="shared" si="4"/>
        <v>51751.49100</v>
      </c>
      <c r="H39" s="46">
        <f t="shared" si="5"/>
        <v>4248</v>
      </c>
      <c r="I39" s="55" t="s">
        <v>347</v>
      </c>
      <c r="J39" s="56" t="s">
        <v>348</v>
      </c>
      <c r="K39" s="55">
        <v>4248</v>
      </c>
      <c r="L39" s="55" t="s">
        <v>349</v>
      </c>
      <c r="M39" s="56" t="s">
        <v>113</v>
      </c>
      <c r="N39" s="56" t="s">
        <v>86</v>
      </c>
      <c r="O39" s="57" t="s">
        <v>350</v>
      </c>
      <c r="P39" s="58" t="s">
        <v>115</v>
      </c>
    </row>
    <row r="40" spans="1:16" ht="12.75" customHeight="1" thickBot="1" x14ac:dyDescent="0.25">
      <c r="A40" s="46" t="str">
        <f t="shared" si="0"/>
        <v>BAVM 152 </v>
      </c>
      <c r="B40" s="15" t="str">
        <f t="shared" si="1"/>
        <v>I</v>
      </c>
      <c r="C40" s="46">
        <f t="shared" si="2"/>
        <v>51840.409200000002</v>
      </c>
      <c r="D40" s="12" t="str">
        <f t="shared" si="3"/>
        <v>vis</v>
      </c>
      <c r="E40" s="54">
        <f>VLOOKUP(C40,Active!C$21:E$972,3,FALSE)</f>
        <v>-1313.9995263852497</v>
      </c>
      <c r="F40" s="15" t="s">
        <v>86</v>
      </c>
      <c r="G40" s="12" t="str">
        <f t="shared" si="4"/>
        <v>51840.4092</v>
      </c>
      <c r="H40" s="46">
        <f t="shared" si="5"/>
        <v>4300</v>
      </c>
      <c r="I40" s="55" t="s">
        <v>351</v>
      </c>
      <c r="J40" s="56" t="s">
        <v>352</v>
      </c>
      <c r="K40" s="55">
        <v>4300</v>
      </c>
      <c r="L40" s="55" t="s">
        <v>353</v>
      </c>
      <c r="M40" s="56" t="s">
        <v>93</v>
      </c>
      <c r="N40" s="56" t="s">
        <v>108</v>
      </c>
      <c r="O40" s="57" t="s">
        <v>354</v>
      </c>
      <c r="P40" s="58" t="s">
        <v>112</v>
      </c>
    </row>
    <row r="41" spans="1:16" ht="12.75" customHeight="1" thickBot="1" x14ac:dyDescent="0.25">
      <c r="A41" s="46" t="str">
        <f t="shared" si="0"/>
        <v> BBS 129 </v>
      </c>
      <c r="B41" s="15" t="str">
        <f t="shared" si="1"/>
        <v>I</v>
      </c>
      <c r="C41" s="46">
        <f t="shared" si="2"/>
        <v>52548.347000000002</v>
      </c>
      <c r="D41" s="12" t="str">
        <f t="shared" si="3"/>
        <v>vis</v>
      </c>
      <c r="E41" s="54">
        <f>VLOOKUP(C41,Active!C$21:E$972,3,FALSE)</f>
        <v>-900.00018830437739</v>
      </c>
      <c r="F41" s="15" t="s">
        <v>86</v>
      </c>
      <c r="G41" s="12" t="str">
        <f t="shared" si="4"/>
        <v>52548.3470</v>
      </c>
      <c r="H41" s="46">
        <f t="shared" si="5"/>
        <v>4714</v>
      </c>
      <c r="I41" s="55" t="s">
        <v>355</v>
      </c>
      <c r="J41" s="56" t="s">
        <v>356</v>
      </c>
      <c r="K41" s="55">
        <v>4714</v>
      </c>
      <c r="L41" s="55" t="s">
        <v>357</v>
      </c>
      <c r="M41" s="56" t="s">
        <v>93</v>
      </c>
      <c r="N41" s="56" t="s">
        <v>94</v>
      </c>
      <c r="O41" s="57" t="s">
        <v>98</v>
      </c>
      <c r="P41" s="57" t="s">
        <v>358</v>
      </c>
    </row>
    <row r="42" spans="1:16" ht="12.75" customHeight="1" thickBot="1" x14ac:dyDescent="0.25">
      <c r="A42" s="46" t="str">
        <f t="shared" si="0"/>
        <v>BAVM 173 </v>
      </c>
      <c r="B42" s="15" t="str">
        <f t="shared" si="1"/>
        <v>I</v>
      </c>
      <c r="C42" s="46">
        <f t="shared" si="2"/>
        <v>53254.575499999999</v>
      </c>
      <c r="D42" s="12" t="str">
        <f t="shared" si="3"/>
        <v>vis</v>
      </c>
      <c r="E42" s="54">
        <f>VLOOKUP(C42,Active!C$21:E$972,3,FALSE)</f>
        <v>-487.00044237493768</v>
      </c>
      <c r="F42" s="15" t="s">
        <v>86</v>
      </c>
      <c r="G42" s="12" t="str">
        <f t="shared" si="4"/>
        <v>53254.5755</v>
      </c>
      <c r="H42" s="46">
        <f t="shared" si="5"/>
        <v>5127</v>
      </c>
      <c r="I42" s="55" t="s">
        <v>359</v>
      </c>
      <c r="J42" s="56" t="s">
        <v>360</v>
      </c>
      <c r="K42" s="55">
        <v>5127</v>
      </c>
      <c r="L42" s="55" t="s">
        <v>361</v>
      </c>
      <c r="M42" s="56" t="s">
        <v>93</v>
      </c>
      <c r="N42" s="56" t="s">
        <v>117</v>
      </c>
      <c r="O42" s="57" t="s">
        <v>107</v>
      </c>
      <c r="P42" s="58" t="s">
        <v>362</v>
      </c>
    </row>
    <row r="43" spans="1:16" ht="12.75" customHeight="1" thickBot="1" x14ac:dyDescent="0.25">
      <c r="A43" s="46" t="str">
        <f t="shared" ref="A43:A74" si="6">P43</f>
        <v>BAVM 173 </v>
      </c>
      <c r="B43" s="15" t="str">
        <f t="shared" ref="B43:B74" si="7">IF(H43=INT(H43),"I","II")</f>
        <v>II</v>
      </c>
      <c r="C43" s="46">
        <f t="shared" ref="C43:C74" si="8">1*G43</f>
        <v>53255.434500000003</v>
      </c>
      <c r="D43" s="12" t="str">
        <f t="shared" ref="D43:D74" si="9">VLOOKUP(F43,I$1:J$5,2,FALSE)</f>
        <v>vis</v>
      </c>
      <c r="E43" s="54">
        <f>VLOOKUP(C43,Active!C$21:E$972,3,FALSE)</f>
        <v>-486.49810243573239</v>
      </c>
      <c r="F43" s="15" t="s">
        <v>86</v>
      </c>
      <c r="G43" s="12" t="str">
        <f t="shared" ref="G43:G74" si="10">MID(I43,3,LEN(I43)-3)</f>
        <v>53255.4345</v>
      </c>
      <c r="H43" s="46">
        <f t="shared" ref="H43:H74" si="11">1*K43</f>
        <v>5127.5</v>
      </c>
      <c r="I43" s="55" t="s">
        <v>363</v>
      </c>
      <c r="J43" s="56" t="s">
        <v>364</v>
      </c>
      <c r="K43" s="55" t="s">
        <v>365</v>
      </c>
      <c r="L43" s="55" t="s">
        <v>366</v>
      </c>
      <c r="M43" s="56" t="s">
        <v>93</v>
      </c>
      <c r="N43" s="56" t="s">
        <v>117</v>
      </c>
      <c r="O43" s="57" t="s">
        <v>107</v>
      </c>
      <c r="P43" s="58" t="s">
        <v>362</v>
      </c>
    </row>
    <row r="44" spans="1:16" ht="12.75" customHeight="1" thickBot="1" x14ac:dyDescent="0.25">
      <c r="A44" s="46" t="str">
        <f t="shared" si="6"/>
        <v>BAVM 173 </v>
      </c>
      <c r="B44" s="15" t="str">
        <f t="shared" si="7"/>
        <v>II</v>
      </c>
      <c r="C44" s="46">
        <f t="shared" si="8"/>
        <v>53284.515099999997</v>
      </c>
      <c r="D44" s="12" t="str">
        <f t="shared" si="9"/>
        <v>vis</v>
      </c>
      <c r="E44" s="54">
        <f>VLOOKUP(C44,Active!C$21:E$972,3,FALSE)</f>
        <v>-469.49187794681245</v>
      </c>
      <c r="F44" s="15" t="s">
        <v>86</v>
      </c>
      <c r="G44" s="12" t="str">
        <f t="shared" si="10"/>
        <v>53284.5151</v>
      </c>
      <c r="H44" s="46">
        <f t="shared" si="11"/>
        <v>5144.5</v>
      </c>
      <c r="I44" s="55" t="s">
        <v>367</v>
      </c>
      <c r="J44" s="56" t="s">
        <v>368</v>
      </c>
      <c r="K44" s="55" t="s">
        <v>369</v>
      </c>
      <c r="L44" s="55" t="s">
        <v>370</v>
      </c>
      <c r="M44" s="56" t="s">
        <v>93</v>
      </c>
      <c r="N44" s="56" t="s">
        <v>117</v>
      </c>
      <c r="O44" s="57" t="s">
        <v>107</v>
      </c>
      <c r="P44" s="58" t="s">
        <v>362</v>
      </c>
    </row>
    <row r="45" spans="1:16" ht="12.75" customHeight="1" thickBot="1" x14ac:dyDescent="0.25">
      <c r="A45" s="46" t="str">
        <f t="shared" si="6"/>
        <v>IBVS 5929 </v>
      </c>
      <c r="B45" s="15" t="str">
        <f t="shared" si="7"/>
        <v>I</v>
      </c>
      <c r="C45" s="46">
        <f t="shared" si="8"/>
        <v>55087.700100000002</v>
      </c>
      <c r="D45" s="12" t="str">
        <f t="shared" si="9"/>
        <v>vis</v>
      </c>
      <c r="E45" s="54">
        <f>VLOOKUP(C45,Active!C$21:E$972,3,FALSE)</f>
        <v>585.00386509355121</v>
      </c>
      <c r="F45" s="15" t="s">
        <v>86</v>
      </c>
      <c r="G45" s="12" t="str">
        <f t="shared" si="10"/>
        <v>55087.7001</v>
      </c>
      <c r="H45" s="46">
        <f t="shared" si="11"/>
        <v>6199</v>
      </c>
      <c r="I45" s="55" t="s">
        <v>395</v>
      </c>
      <c r="J45" s="56" t="s">
        <v>396</v>
      </c>
      <c r="K45" s="55" t="s">
        <v>397</v>
      </c>
      <c r="L45" s="55" t="s">
        <v>398</v>
      </c>
      <c r="M45" s="56" t="s">
        <v>113</v>
      </c>
      <c r="N45" s="56" t="s">
        <v>114</v>
      </c>
      <c r="O45" s="57" t="s">
        <v>399</v>
      </c>
      <c r="P45" s="58" t="s">
        <v>400</v>
      </c>
    </row>
    <row r="46" spans="1:16" ht="12.75" customHeight="1" thickBot="1" x14ac:dyDescent="0.25">
      <c r="A46" s="46" t="str">
        <f t="shared" si="6"/>
        <v>BAVM 215 </v>
      </c>
      <c r="B46" s="15" t="str">
        <f t="shared" si="7"/>
        <v>I</v>
      </c>
      <c r="C46" s="46">
        <f t="shared" si="8"/>
        <v>55479.292600000001</v>
      </c>
      <c r="D46" s="12" t="str">
        <f t="shared" si="9"/>
        <v>vis</v>
      </c>
      <c r="E46" s="54">
        <f>VLOOKUP(C46,Active!C$21:E$972,3,FALSE)</f>
        <v>814.00567259335367</v>
      </c>
      <c r="F46" s="15" t="s">
        <v>86</v>
      </c>
      <c r="G46" s="12" t="str">
        <f t="shared" si="10"/>
        <v>55479.2926</v>
      </c>
      <c r="H46" s="46">
        <f t="shared" si="11"/>
        <v>6428</v>
      </c>
      <c r="I46" s="55" t="s">
        <v>406</v>
      </c>
      <c r="J46" s="56" t="s">
        <v>407</v>
      </c>
      <c r="K46" s="55" t="s">
        <v>408</v>
      </c>
      <c r="L46" s="55" t="s">
        <v>409</v>
      </c>
      <c r="M46" s="56" t="s">
        <v>113</v>
      </c>
      <c r="N46" s="56" t="s">
        <v>117</v>
      </c>
      <c r="O46" s="57" t="s">
        <v>107</v>
      </c>
      <c r="P46" s="58" t="s">
        <v>410</v>
      </c>
    </row>
    <row r="47" spans="1:16" ht="12.75" customHeight="1" thickBot="1" x14ac:dyDescent="0.25">
      <c r="A47" s="46" t="str">
        <f t="shared" si="6"/>
        <v>BAVM 215 </v>
      </c>
      <c r="B47" s="15" t="str">
        <f t="shared" si="7"/>
        <v>I</v>
      </c>
      <c r="C47" s="46">
        <f t="shared" si="8"/>
        <v>55491.262000000002</v>
      </c>
      <c r="D47" s="12" t="str">
        <f t="shared" si="9"/>
        <v>vis</v>
      </c>
      <c r="E47" s="54">
        <f>VLOOKUP(C47,Active!C$21:E$972,3,FALSE)</f>
        <v>821.00533227705171</v>
      </c>
      <c r="F47" s="15" t="s">
        <v>86</v>
      </c>
      <c r="G47" s="12" t="str">
        <f t="shared" si="10"/>
        <v>55491.2620</v>
      </c>
      <c r="H47" s="46">
        <f t="shared" si="11"/>
        <v>6435</v>
      </c>
      <c r="I47" s="55" t="s">
        <v>411</v>
      </c>
      <c r="J47" s="56" t="s">
        <v>412</v>
      </c>
      <c r="K47" s="55" t="s">
        <v>413</v>
      </c>
      <c r="L47" s="55" t="s">
        <v>414</v>
      </c>
      <c r="M47" s="56" t="s">
        <v>113</v>
      </c>
      <c r="N47" s="56" t="s">
        <v>108</v>
      </c>
      <c r="O47" s="57" t="s">
        <v>415</v>
      </c>
      <c r="P47" s="58" t="s">
        <v>410</v>
      </c>
    </row>
    <row r="48" spans="1:16" ht="12.75" customHeight="1" thickBot="1" x14ac:dyDescent="0.25">
      <c r="A48" s="46" t="str">
        <f t="shared" si="6"/>
        <v>BAVM 228 </v>
      </c>
      <c r="B48" s="15" t="str">
        <f t="shared" si="7"/>
        <v>I</v>
      </c>
      <c r="C48" s="46">
        <f t="shared" si="8"/>
        <v>55850.364000000001</v>
      </c>
      <c r="D48" s="12" t="str">
        <f t="shared" si="9"/>
        <v>vis</v>
      </c>
      <c r="E48" s="54">
        <f>VLOOKUP(C48,Active!C$21:E$972,3,FALSE)</f>
        <v>1031.0068187120423</v>
      </c>
      <c r="F48" s="15" t="s">
        <v>86</v>
      </c>
      <c r="G48" s="12" t="str">
        <f t="shared" si="10"/>
        <v>55850.3640</v>
      </c>
      <c r="H48" s="46">
        <f t="shared" si="11"/>
        <v>6645</v>
      </c>
      <c r="I48" s="55" t="s">
        <v>420</v>
      </c>
      <c r="J48" s="56" t="s">
        <v>421</v>
      </c>
      <c r="K48" s="55" t="s">
        <v>422</v>
      </c>
      <c r="L48" s="55" t="s">
        <v>423</v>
      </c>
      <c r="M48" s="56" t="s">
        <v>113</v>
      </c>
      <c r="N48" s="56" t="s">
        <v>117</v>
      </c>
      <c r="O48" s="57" t="s">
        <v>424</v>
      </c>
      <c r="P48" s="58" t="s">
        <v>116</v>
      </c>
    </row>
    <row r="49" spans="1:16" ht="12.75" customHeight="1" thickBot="1" x14ac:dyDescent="0.25">
      <c r="A49" s="46" t="str">
        <f t="shared" si="6"/>
        <v>BAVM 231 </v>
      </c>
      <c r="B49" s="15" t="str">
        <f t="shared" si="7"/>
        <v>I</v>
      </c>
      <c r="C49" s="46">
        <f t="shared" si="8"/>
        <v>56132.514300000003</v>
      </c>
      <c r="D49" s="12" t="str">
        <f t="shared" si="9"/>
        <v>vis</v>
      </c>
      <c r="E49" s="54">
        <f>VLOOKUP(C49,Active!C$21:E$972,3,FALSE)</f>
        <v>1196.0072430986481</v>
      </c>
      <c r="F49" s="15" t="s">
        <v>86</v>
      </c>
      <c r="G49" s="12" t="str">
        <f t="shared" si="10"/>
        <v>56132.5143</v>
      </c>
      <c r="H49" s="46">
        <f t="shared" si="11"/>
        <v>6810</v>
      </c>
      <c r="I49" s="55" t="s">
        <v>431</v>
      </c>
      <c r="J49" s="56" t="s">
        <v>432</v>
      </c>
      <c r="K49" s="55" t="s">
        <v>433</v>
      </c>
      <c r="L49" s="55" t="s">
        <v>434</v>
      </c>
      <c r="M49" s="56" t="s">
        <v>113</v>
      </c>
      <c r="N49" s="56" t="s">
        <v>117</v>
      </c>
      <c r="O49" s="57" t="s">
        <v>435</v>
      </c>
      <c r="P49" s="58" t="s">
        <v>118</v>
      </c>
    </row>
    <row r="50" spans="1:16" ht="12.75" customHeight="1" thickBot="1" x14ac:dyDescent="0.25">
      <c r="A50" s="46" t="str">
        <f t="shared" si="6"/>
        <v>BAVM 231 </v>
      </c>
      <c r="B50" s="15" t="str">
        <f t="shared" si="7"/>
        <v>I</v>
      </c>
      <c r="C50" s="46">
        <f t="shared" si="8"/>
        <v>56132.514499999997</v>
      </c>
      <c r="D50" s="12" t="str">
        <f t="shared" si="9"/>
        <v>vis</v>
      </c>
      <c r="E50" s="54">
        <f>VLOOKUP(C50,Active!C$21:E$972,3,FALSE)</f>
        <v>1196.007360057886</v>
      </c>
      <c r="F50" s="15" t="s">
        <v>86</v>
      </c>
      <c r="G50" s="12" t="str">
        <f t="shared" si="10"/>
        <v>56132.5145</v>
      </c>
      <c r="H50" s="46">
        <f t="shared" si="11"/>
        <v>6810</v>
      </c>
      <c r="I50" s="55" t="s">
        <v>436</v>
      </c>
      <c r="J50" s="56" t="s">
        <v>432</v>
      </c>
      <c r="K50" s="55" t="s">
        <v>433</v>
      </c>
      <c r="L50" s="55" t="s">
        <v>437</v>
      </c>
      <c r="M50" s="56" t="s">
        <v>113</v>
      </c>
      <c r="N50" s="56" t="s">
        <v>117</v>
      </c>
      <c r="O50" s="57" t="s">
        <v>107</v>
      </c>
      <c r="P50" s="58" t="s">
        <v>118</v>
      </c>
    </row>
    <row r="51" spans="1:16" ht="12.75" customHeight="1" thickBot="1" x14ac:dyDescent="0.25">
      <c r="A51" s="46" t="str">
        <f t="shared" si="6"/>
        <v>BAVM 234 </v>
      </c>
      <c r="B51" s="15" t="str">
        <f t="shared" si="7"/>
        <v>I</v>
      </c>
      <c r="C51" s="46">
        <f t="shared" si="8"/>
        <v>56568.564700000003</v>
      </c>
      <c r="D51" s="12" t="str">
        <f t="shared" si="9"/>
        <v>vis</v>
      </c>
      <c r="E51" s="54">
        <f>VLOOKUP(C51,Active!C$21:E$972,3,FALSE)</f>
        <v>1451.0078617545523</v>
      </c>
      <c r="F51" s="15" t="s">
        <v>86</v>
      </c>
      <c r="G51" s="12" t="str">
        <f t="shared" si="10"/>
        <v>56568.5647</v>
      </c>
      <c r="H51" s="46">
        <f t="shared" si="11"/>
        <v>7065</v>
      </c>
      <c r="I51" s="55" t="s">
        <v>438</v>
      </c>
      <c r="J51" s="56" t="s">
        <v>439</v>
      </c>
      <c r="K51" s="55" t="s">
        <v>440</v>
      </c>
      <c r="L51" s="55" t="s">
        <v>441</v>
      </c>
      <c r="M51" s="56" t="s">
        <v>113</v>
      </c>
      <c r="N51" s="56" t="s">
        <v>117</v>
      </c>
      <c r="O51" s="57" t="s">
        <v>107</v>
      </c>
      <c r="P51" s="58" t="s">
        <v>119</v>
      </c>
    </row>
    <row r="52" spans="1:16" ht="12.75" customHeight="1" thickBot="1" x14ac:dyDescent="0.25">
      <c r="A52" s="46" t="str">
        <f t="shared" si="6"/>
        <v>BAVM 239 </v>
      </c>
      <c r="B52" s="15" t="str">
        <f t="shared" si="7"/>
        <v>I</v>
      </c>
      <c r="C52" s="46">
        <f t="shared" si="8"/>
        <v>56934.505799999999</v>
      </c>
      <c r="D52" s="12" t="str">
        <f t="shared" si="9"/>
        <v>vis</v>
      </c>
      <c r="E52" s="54">
        <f>VLOOKUP(C52,Active!C$21:E$972,3,FALSE)</f>
        <v>1665.0088279080549</v>
      </c>
      <c r="F52" s="15" t="s">
        <v>86</v>
      </c>
      <c r="G52" s="12" t="str">
        <f t="shared" si="10"/>
        <v>56934.5058</v>
      </c>
      <c r="H52" s="46">
        <f t="shared" si="11"/>
        <v>7279</v>
      </c>
      <c r="I52" s="55" t="s">
        <v>442</v>
      </c>
      <c r="J52" s="56" t="s">
        <v>443</v>
      </c>
      <c r="K52" s="55" t="s">
        <v>444</v>
      </c>
      <c r="L52" s="55" t="s">
        <v>445</v>
      </c>
      <c r="M52" s="56" t="s">
        <v>113</v>
      </c>
      <c r="N52" s="56" t="s">
        <v>117</v>
      </c>
      <c r="O52" s="57" t="s">
        <v>107</v>
      </c>
      <c r="P52" s="58" t="s">
        <v>446</v>
      </c>
    </row>
    <row r="53" spans="1:16" ht="12.75" customHeight="1" thickBot="1" x14ac:dyDescent="0.25">
      <c r="A53" s="46" t="str">
        <f t="shared" si="6"/>
        <v> PZ 9.416 </v>
      </c>
      <c r="B53" s="15" t="str">
        <f t="shared" si="7"/>
        <v>II</v>
      </c>
      <c r="C53" s="46">
        <f t="shared" si="8"/>
        <v>18235.28</v>
      </c>
      <c r="D53" s="12" t="str">
        <f t="shared" si="9"/>
        <v>vis</v>
      </c>
      <c r="E53" s="54">
        <f>VLOOKUP(C53,Active!C$21:E$972,3,FALSE)</f>
        <v>-20966.151516181821</v>
      </c>
      <c r="F53" s="15" t="s">
        <v>86</v>
      </c>
      <c r="G53" s="12" t="str">
        <f t="shared" si="10"/>
        <v>18235.28</v>
      </c>
      <c r="H53" s="46">
        <f t="shared" si="11"/>
        <v>-15352.5</v>
      </c>
      <c r="I53" s="55" t="s">
        <v>120</v>
      </c>
      <c r="J53" s="56" t="s">
        <v>121</v>
      </c>
      <c r="K53" s="55">
        <v>-15352.5</v>
      </c>
      <c r="L53" s="55" t="s">
        <v>122</v>
      </c>
      <c r="M53" s="56" t="s">
        <v>89</v>
      </c>
      <c r="N53" s="56"/>
      <c r="O53" s="57" t="s">
        <v>123</v>
      </c>
      <c r="P53" s="57" t="s">
        <v>124</v>
      </c>
    </row>
    <row r="54" spans="1:16" ht="12.75" customHeight="1" thickBot="1" x14ac:dyDescent="0.25">
      <c r="A54" s="46" t="str">
        <f t="shared" si="6"/>
        <v> PZ 5.184 </v>
      </c>
      <c r="B54" s="15" t="str">
        <f t="shared" si="7"/>
        <v>I</v>
      </c>
      <c r="C54" s="46">
        <f t="shared" si="8"/>
        <v>24653.41</v>
      </c>
      <c r="D54" s="12" t="str">
        <f t="shared" si="9"/>
        <v>vis</v>
      </c>
      <c r="E54" s="54">
        <f>VLOOKUP(C54,Active!C$21:E$972,3,FALSE)</f>
        <v>-17212.853455650242</v>
      </c>
      <c r="F54" s="15" t="s">
        <v>86</v>
      </c>
      <c r="G54" s="12" t="str">
        <f t="shared" si="10"/>
        <v>24653.41</v>
      </c>
      <c r="H54" s="46">
        <f t="shared" si="11"/>
        <v>-11599</v>
      </c>
      <c r="I54" s="55" t="s">
        <v>125</v>
      </c>
      <c r="J54" s="56" t="s">
        <v>126</v>
      </c>
      <c r="K54" s="55">
        <v>-11599</v>
      </c>
      <c r="L54" s="55" t="s">
        <v>127</v>
      </c>
      <c r="M54" s="56" t="s">
        <v>89</v>
      </c>
      <c r="N54" s="56"/>
      <c r="O54" s="57" t="s">
        <v>128</v>
      </c>
      <c r="P54" s="57" t="s">
        <v>129</v>
      </c>
    </row>
    <row r="55" spans="1:16" ht="12.75" customHeight="1" thickBot="1" x14ac:dyDescent="0.25">
      <c r="A55" s="46" t="str">
        <f t="shared" si="6"/>
        <v> AN 232.166 </v>
      </c>
      <c r="B55" s="15" t="str">
        <f t="shared" si="7"/>
        <v>I</v>
      </c>
      <c r="C55" s="46">
        <f t="shared" si="8"/>
        <v>24786.34</v>
      </c>
      <c r="D55" s="12" t="str">
        <f t="shared" si="9"/>
        <v>vis</v>
      </c>
      <c r="E55" s="54">
        <f>VLOOKUP(C55,Active!C$21:E$972,3,FALSE)</f>
        <v>-17135.116496257637</v>
      </c>
      <c r="F55" s="15" t="s">
        <v>86</v>
      </c>
      <c r="G55" s="12" t="str">
        <f t="shared" si="10"/>
        <v>24786.34</v>
      </c>
      <c r="H55" s="46">
        <f t="shared" si="11"/>
        <v>-11521</v>
      </c>
      <c r="I55" s="55" t="s">
        <v>130</v>
      </c>
      <c r="J55" s="56" t="s">
        <v>131</v>
      </c>
      <c r="K55" s="55">
        <v>-11521</v>
      </c>
      <c r="L55" s="55" t="s">
        <v>132</v>
      </c>
      <c r="M55" s="56" t="s">
        <v>89</v>
      </c>
      <c r="N55" s="56"/>
      <c r="O55" s="57" t="s">
        <v>133</v>
      </c>
      <c r="P55" s="57" t="s">
        <v>134</v>
      </c>
    </row>
    <row r="56" spans="1:16" ht="12.75" customHeight="1" thickBot="1" x14ac:dyDescent="0.25">
      <c r="A56" s="46" t="str">
        <f t="shared" si="6"/>
        <v> AN 232.166 </v>
      </c>
      <c r="B56" s="15" t="str">
        <f t="shared" si="7"/>
        <v>I</v>
      </c>
      <c r="C56" s="46">
        <f t="shared" si="8"/>
        <v>24979.58</v>
      </c>
      <c r="D56" s="12" t="str">
        <f t="shared" si="9"/>
        <v>vis</v>
      </c>
      <c r="E56" s="54">
        <f>VLOOKUP(C56,Active!C$21:E$972,3,FALSE)</f>
        <v>-17022.110477804112</v>
      </c>
      <c r="F56" s="15" t="s">
        <v>86</v>
      </c>
      <c r="G56" s="12" t="str">
        <f t="shared" si="10"/>
        <v>24979.58</v>
      </c>
      <c r="H56" s="46">
        <f t="shared" si="11"/>
        <v>-11408</v>
      </c>
      <c r="I56" s="55" t="s">
        <v>135</v>
      </c>
      <c r="J56" s="56" t="s">
        <v>136</v>
      </c>
      <c r="K56" s="55">
        <v>-11408</v>
      </c>
      <c r="L56" s="55" t="s">
        <v>137</v>
      </c>
      <c r="M56" s="56" t="s">
        <v>89</v>
      </c>
      <c r="N56" s="56"/>
      <c r="O56" s="57" t="s">
        <v>133</v>
      </c>
      <c r="P56" s="57" t="s">
        <v>134</v>
      </c>
    </row>
    <row r="57" spans="1:16" ht="12.75" customHeight="1" thickBot="1" x14ac:dyDescent="0.25">
      <c r="A57" s="46" t="str">
        <f t="shared" si="6"/>
        <v> AN 232.166 </v>
      </c>
      <c r="B57" s="15" t="str">
        <f t="shared" si="7"/>
        <v>I</v>
      </c>
      <c r="C57" s="46">
        <f t="shared" si="8"/>
        <v>25008.61</v>
      </c>
      <c r="D57" s="12" t="str">
        <f t="shared" si="9"/>
        <v>vis</v>
      </c>
      <c r="E57" s="54">
        <f>VLOOKUP(C57,Active!C$21:E$972,3,FALSE)</f>
        <v>-17005.13384400311</v>
      </c>
      <c r="F57" s="15" t="s">
        <v>86</v>
      </c>
      <c r="G57" s="12" t="str">
        <f t="shared" si="10"/>
        <v>25008.61</v>
      </c>
      <c r="H57" s="46">
        <f t="shared" si="11"/>
        <v>-11391</v>
      </c>
      <c r="I57" s="55" t="s">
        <v>138</v>
      </c>
      <c r="J57" s="56" t="s">
        <v>139</v>
      </c>
      <c r="K57" s="55">
        <v>-11391</v>
      </c>
      <c r="L57" s="55" t="s">
        <v>140</v>
      </c>
      <c r="M57" s="56" t="s">
        <v>89</v>
      </c>
      <c r="N57" s="56"/>
      <c r="O57" s="57" t="s">
        <v>133</v>
      </c>
      <c r="P57" s="57" t="s">
        <v>134</v>
      </c>
    </row>
    <row r="58" spans="1:16" ht="12.75" customHeight="1" thickBot="1" x14ac:dyDescent="0.25">
      <c r="A58" s="46" t="str">
        <f t="shared" si="6"/>
        <v> AN 232.166 </v>
      </c>
      <c r="B58" s="15" t="str">
        <f t="shared" si="7"/>
        <v>I</v>
      </c>
      <c r="C58" s="46">
        <f t="shared" si="8"/>
        <v>25015.5</v>
      </c>
      <c r="D58" s="12" t="str">
        <f t="shared" si="9"/>
        <v>vis</v>
      </c>
      <c r="E58" s="54">
        <f>VLOOKUP(C58,Active!C$21:E$972,3,FALSE)</f>
        <v>-17001.104598157814</v>
      </c>
      <c r="F58" s="15" t="s">
        <v>86</v>
      </c>
      <c r="G58" s="12" t="str">
        <f t="shared" si="10"/>
        <v>25015.50</v>
      </c>
      <c r="H58" s="46">
        <f t="shared" si="11"/>
        <v>-11387</v>
      </c>
      <c r="I58" s="55" t="s">
        <v>141</v>
      </c>
      <c r="J58" s="56" t="s">
        <v>142</v>
      </c>
      <c r="K58" s="55">
        <v>-11387</v>
      </c>
      <c r="L58" s="55" t="s">
        <v>90</v>
      </c>
      <c r="M58" s="56" t="s">
        <v>89</v>
      </c>
      <c r="N58" s="56"/>
      <c r="O58" s="57" t="s">
        <v>133</v>
      </c>
      <c r="P58" s="57" t="s">
        <v>134</v>
      </c>
    </row>
    <row r="59" spans="1:16" ht="12.75" customHeight="1" thickBot="1" x14ac:dyDescent="0.25">
      <c r="A59" s="46" t="str">
        <f t="shared" si="6"/>
        <v> AN 232.166 </v>
      </c>
      <c r="B59" s="15" t="str">
        <f t="shared" si="7"/>
        <v>I</v>
      </c>
      <c r="C59" s="46">
        <f t="shared" si="8"/>
        <v>25032.560000000001</v>
      </c>
      <c r="D59" s="12" t="str">
        <f t="shared" si="9"/>
        <v>vis</v>
      </c>
      <c r="E59" s="54">
        <f>VLOOKUP(C59,Active!C$21:E$972,3,FALSE)</f>
        <v>-16991.127974918229</v>
      </c>
      <c r="F59" s="15" t="s">
        <v>86</v>
      </c>
      <c r="G59" s="12" t="str">
        <f t="shared" si="10"/>
        <v>25032.56</v>
      </c>
      <c r="H59" s="46">
        <f t="shared" si="11"/>
        <v>-11377</v>
      </c>
      <c r="I59" s="55" t="s">
        <v>143</v>
      </c>
      <c r="J59" s="56" t="s">
        <v>144</v>
      </c>
      <c r="K59" s="55">
        <v>-11377</v>
      </c>
      <c r="L59" s="55" t="s">
        <v>145</v>
      </c>
      <c r="M59" s="56" t="s">
        <v>89</v>
      </c>
      <c r="N59" s="56"/>
      <c r="O59" s="57" t="s">
        <v>133</v>
      </c>
      <c r="P59" s="57" t="s">
        <v>134</v>
      </c>
    </row>
    <row r="60" spans="1:16" ht="12.75" customHeight="1" thickBot="1" x14ac:dyDescent="0.25">
      <c r="A60" s="46" t="str">
        <f t="shared" si="6"/>
        <v> AN 232.166 </v>
      </c>
      <c r="B60" s="15" t="str">
        <f t="shared" si="7"/>
        <v>I</v>
      </c>
      <c r="C60" s="46">
        <f t="shared" si="8"/>
        <v>25068.48</v>
      </c>
      <c r="D60" s="12" t="str">
        <f t="shared" si="9"/>
        <v>vis</v>
      </c>
      <c r="E60" s="54">
        <f>VLOOKUP(C60,Active!C$21:E$972,3,FALSE)</f>
        <v>-16970.122095271934</v>
      </c>
      <c r="F60" s="15" t="s">
        <v>86</v>
      </c>
      <c r="G60" s="12" t="str">
        <f t="shared" si="10"/>
        <v>25068.48</v>
      </c>
      <c r="H60" s="46">
        <f t="shared" si="11"/>
        <v>-11356</v>
      </c>
      <c r="I60" s="55" t="s">
        <v>146</v>
      </c>
      <c r="J60" s="56" t="s">
        <v>147</v>
      </c>
      <c r="K60" s="55">
        <v>-11356</v>
      </c>
      <c r="L60" s="55" t="s">
        <v>148</v>
      </c>
      <c r="M60" s="56" t="s">
        <v>89</v>
      </c>
      <c r="N60" s="56"/>
      <c r="O60" s="57" t="s">
        <v>133</v>
      </c>
      <c r="P60" s="57" t="s">
        <v>134</v>
      </c>
    </row>
    <row r="61" spans="1:16" ht="12.75" customHeight="1" thickBot="1" x14ac:dyDescent="0.25">
      <c r="A61" s="46" t="str">
        <f t="shared" si="6"/>
        <v> AN 232.166 </v>
      </c>
      <c r="B61" s="15" t="str">
        <f t="shared" si="7"/>
        <v>I</v>
      </c>
      <c r="C61" s="46">
        <f t="shared" si="8"/>
        <v>25092.41</v>
      </c>
      <c r="D61" s="12" t="str">
        <f t="shared" si="9"/>
        <v>vis</v>
      </c>
      <c r="E61" s="54">
        <f>VLOOKUP(C61,Active!C$21:E$972,3,FALSE)</f>
        <v>-16956.127922111133</v>
      </c>
      <c r="F61" s="15" t="s">
        <v>86</v>
      </c>
      <c r="G61" s="12" t="str">
        <f t="shared" si="10"/>
        <v>25092.41</v>
      </c>
      <c r="H61" s="46">
        <f t="shared" si="11"/>
        <v>-11342</v>
      </c>
      <c r="I61" s="55" t="s">
        <v>149</v>
      </c>
      <c r="J61" s="56" t="s">
        <v>150</v>
      </c>
      <c r="K61" s="55">
        <v>-11342</v>
      </c>
      <c r="L61" s="55" t="s">
        <v>145</v>
      </c>
      <c r="M61" s="56" t="s">
        <v>89</v>
      </c>
      <c r="N61" s="56"/>
      <c r="O61" s="57" t="s">
        <v>133</v>
      </c>
      <c r="P61" s="57" t="s">
        <v>134</v>
      </c>
    </row>
    <row r="62" spans="1:16" ht="12.75" customHeight="1" thickBot="1" x14ac:dyDescent="0.25">
      <c r="A62" s="46" t="str">
        <f t="shared" si="6"/>
        <v> AN 232.166 </v>
      </c>
      <c r="B62" s="15" t="str">
        <f t="shared" si="7"/>
        <v>I</v>
      </c>
      <c r="C62" s="46">
        <f t="shared" si="8"/>
        <v>25121.5</v>
      </c>
      <c r="D62" s="12" t="str">
        <f t="shared" si="9"/>
        <v>vis</v>
      </c>
      <c r="E62" s="54">
        <f>VLOOKUP(C62,Active!C$21:E$972,3,FALSE)</f>
        <v>-16939.116200537894</v>
      </c>
      <c r="F62" s="15" t="s">
        <v>86</v>
      </c>
      <c r="G62" s="12" t="str">
        <f t="shared" si="10"/>
        <v>25121.50</v>
      </c>
      <c r="H62" s="46">
        <f t="shared" si="11"/>
        <v>-11325</v>
      </c>
      <c r="I62" s="55" t="s">
        <v>151</v>
      </c>
      <c r="J62" s="56" t="s">
        <v>152</v>
      </c>
      <c r="K62" s="55">
        <v>-11325</v>
      </c>
      <c r="L62" s="55" t="s">
        <v>132</v>
      </c>
      <c r="M62" s="56" t="s">
        <v>89</v>
      </c>
      <c r="N62" s="56"/>
      <c r="O62" s="57" t="s">
        <v>133</v>
      </c>
      <c r="P62" s="57" t="s">
        <v>134</v>
      </c>
    </row>
    <row r="63" spans="1:16" ht="12.75" customHeight="1" thickBot="1" x14ac:dyDescent="0.25">
      <c r="A63" s="46" t="str">
        <f t="shared" si="6"/>
        <v> AN 232.166 </v>
      </c>
      <c r="B63" s="15" t="str">
        <f t="shared" si="7"/>
        <v>I</v>
      </c>
      <c r="C63" s="46">
        <f t="shared" si="8"/>
        <v>25126.62</v>
      </c>
      <c r="D63" s="12" t="str">
        <f t="shared" si="9"/>
        <v>vis</v>
      </c>
      <c r="E63" s="54">
        <f>VLOOKUP(C63,Active!C$21:E$972,3,FALSE)</f>
        <v>-16936.12204397361</v>
      </c>
      <c r="F63" s="15" t="s">
        <v>86</v>
      </c>
      <c r="G63" s="12" t="str">
        <f t="shared" si="10"/>
        <v>25126.62</v>
      </c>
      <c r="H63" s="46">
        <f t="shared" si="11"/>
        <v>-11322</v>
      </c>
      <c r="I63" s="55" t="s">
        <v>153</v>
      </c>
      <c r="J63" s="56" t="s">
        <v>154</v>
      </c>
      <c r="K63" s="55">
        <v>-11322</v>
      </c>
      <c r="L63" s="55" t="s">
        <v>148</v>
      </c>
      <c r="M63" s="56" t="s">
        <v>89</v>
      </c>
      <c r="N63" s="56"/>
      <c r="O63" s="57" t="s">
        <v>133</v>
      </c>
      <c r="P63" s="57" t="s">
        <v>134</v>
      </c>
    </row>
    <row r="64" spans="1:16" ht="12.75" customHeight="1" thickBot="1" x14ac:dyDescent="0.25">
      <c r="A64" s="46" t="str">
        <f t="shared" si="6"/>
        <v> AN 232.166 </v>
      </c>
      <c r="B64" s="15" t="str">
        <f t="shared" si="7"/>
        <v>I</v>
      </c>
      <c r="C64" s="46">
        <f t="shared" si="8"/>
        <v>25145.43</v>
      </c>
      <c r="D64" s="12" t="str">
        <f t="shared" si="9"/>
        <v>vis</v>
      </c>
      <c r="E64" s="54">
        <f>VLOOKUP(C64,Active!C$21:E$972,3,FALSE)</f>
        <v>-16925.122027377092</v>
      </c>
      <c r="F64" s="15" t="s">
        <v>86</v>
      </c>
      <c r="G64" s="12" t="str">
        <f t="shared" si="10"/>
        <v>25145.43</v>
      </c>
      <c r="H64" s="46">
        <f t="shared" si="11"/>
        <v>-11311</v>
      </c>
      <c r="I64" s="55" t="s">
        <v>155</v>
      </c>
      <c r="J64" s="56" t="s">
        <v>156</v>
      </c>
      <c r="K64" s="55">
        <v>-11311</v>
      </c>
      <c r="L64" s="55" t="s">
        <v>148</v>
      </c>
      <c r="M64" s="56" t="s">
        <v>89</v>
      </c>
      <c r="N64" s="56"/>
      <c r="O64" s="57" t="s">
        <v>133</v>
      </c>
      <c r="P64" s="57" t="s">
        <v>134</v>
      </c>
    </row>
    <row r="65" spans="1:16" ht="12.75" customHeight="1" thickBot="1" x14ac:dyDescent="0.25">
      <c r="A65" s="46" t="str">
        <f t="shared" si="6"/>
        <v> AN 232.166 </v>
      </c>
      <c r="B65" s="15" t="str">
        <f t="shared" si="7"/>
        <v>I</v>
      </c>
      <c r="C65" s="46">
        <f t="shared" si="8"/>
        <v>25150.58</v>
      </c>
      <c r="D65" s="12" t="str">
        <f t="shared" si="9"/>
        <v>vis</v>
      </c>
      <c r="E65" s="54">
        <f>VLOOKUP(C65,Active!C$21:E$972,3,FALSE)</f>
        <v>-16922.11032692669</v>
      </c>
      <c r="F65" s="15" t="s">
        <v>86</v>
      </c>
      <c r="G65" s="12" t="str">
        <f t="shared" si="10"/>
        <v>25150.58</v>
      </c>
      <c r="H65" s="46">
        <f t="shared" si="11"/>
        <v>-11308</v>
      </c>
      <c r="I65" s="55" t="s">
        <v>157</v>
      </c>
      <c r="J65" s="56" t="s">
        <v>158</v>
      </c>
      <c r="K65" s="55">
        <v>-11308</v>
      </c>
      <c r="L65" s="55" t="s">
        <v>137</v>
      </c>
      <c r="M65" s="56" t="s">
        <v>89</v>
      </c>
      <c r="N65" s="56"/>
      <c r="O65" s="57" t="s">
        <v>133</v>
      </c>
      <c r="P65" s="57" t="s">
        <v>134</v>
      </c>
    </row>
    <row r="66" spans="1:16" ht="12.75" customHeight="1" thickBot="1" x14ac:dyDescent="0.25">
      <c r="A66" s="46" t="str">
        <f t="shared" si="6"/>
        <v> AN 232.166 </v>
      </c>
      <c r="B66" s="15" t="str">
        <f t="shared" si="7"/>
        <v>I</v>
      </c>
      <c r="C66" s="46">
        <f t="shared" si="8"/>
        <v>25152.25</v>
      </c>
      <c r="D66" s="12" t="str">
        <f t="shared" si="9"/>
        <v>vis</v>
      </c>
      <c r="E66" s="54">
        <f>VLOOKUP(C66,Active!C$21:E$972,3,FALSE)</f>
        <v>-16921.133717266075</v>
      </c>
      <c r="F66" s="15" t="s">
        <v>86</v>
      </c>
      <c r="G66" s="12" t="str">
        <f t="shared" si="10"/>
        <v>25152.25</v>
      </c>
      <c r="H66" s="46">
        <f t="shared" si="11"/>
        <v>-11307</v>
      </c>
      <c r="I66" s="55" t="s">
        <v>159</v>
      </c>
      <c r="J66" s="56" t="s">
        <v>160</v>
      </c>
      <c r="K66" s="55">
        <v>-11307</v>
      </c>
      <c r="L66" s="55" t="s">
        <v>140</v>
      </c>
      <c r="M66" s="56" t="s">
        <v>89</v>
      </c>
      <c r="N66" s="56"/>
      <c r="O66" s="57" t="s">
        <v>133</v>
      </c>
      <c r="P66" s="57" t="s">
        <v>134</v>
      </c>
    </row>
    <row r="67" spans="1:16" ht="12.75" customHeight="1" thickBot="1" x14ac:dyDescent="0.25">
      <c r="A67" s="46" t="str">
        <f t="shared" si="6"/>
        <v> AN 232.166 </v>
      </c>
      <c r="B67" s="15" t="str">
        <f t="shared" si="7"/>
        <v>I</v>
      </c>
      <c r="C67" s="46">
        <f t="shared" si="8"/>
        <v>25157.4</v>
      </c>
      <c r="D67" s="12" t="str">
        <f t="shared" si="9"/>
        <v>vis</v>
      </c>
      <c r="E67" s="54">
        <f>VLOOKUP(C67,Active!C$21:E$972,3,FALSE)</f>
        <v>-16918.122016815672</v>
      </c>
      <c r="F67" s="15" t="s">
        <v>86</v>
      </c>
      <c r="G67" s="12" t="str">
        <f t="shared" si="10"/>
        <v>25157.40</v>
      </c>
      <c r="H67" s="46">
        <f t="shared" si="11"/>
        <v>-11304</v>
      </c>
      <c r="I67" s="55" t="s">
        <v>161</v>
      </c>
      <c r="J67" s="56" t="s">
        <v>162</v>
      </c>
      <c r="K67" s="55">
        <v>-11304</v>
      </c>
      <c r="L67" s="55" t="s">
        <v>148</v>
      </c>
      <c r="M67" s="56" t="s">
        <v>89</v>
      </c>
      <c r="N67" s="56"/>
      <c r="O67" s="57" t="s">
        <v>133</v>
      </c>
      <c r="P67" s="57" t="s">
        <v>134</v>
      </c>
    </row>
    <row r="68" spans="1:16" ht="12.75" customHeight="1" thickBot="1" x14ac:dyDescent="0.25">
      <c r="A68" s="46" t="str">
        <f t="shared" si="6"/>
        <v> PZ 5.184 </v>
      </c>
      <c r="B68" s="15" t="str">
        <f t="shared" si="7"/>
        <v>I</v>
      </c>
      <c r="C68" s="46">
        <f t="shared" si="8"/>
        <v>25185.26</v>
      </c>
      <c r="D68" s="12" t="str">
        <f t="shared" si="9"/>
        <v>vis</v>
      </c>
      <c r="E68" s="54">
        <f>VLOOKUP(C68,Active!C$21:E$972,3,FALSE)</f>
        <v>-16901.829594573308</v>
      </c>
      <c r="F68" s="15" t="s">
        <v>86</v>
      </c>
      <c r="G68" s="12" t="str">
        <f t="shared" si="10"/>
        <v>25185.26</v>
      </c>
      <c r="H68" s="46">
        <f t="shared" si="11"/>
        <v>-11288</v>
      </c>
      <c r="I68" s="55" t="s">
        <v>163</v>
      </c>
      <c r="J68" s="56" t="s">
        <v>164</v>
      </c>
      <c r="K68" s="55">
        <v>-11288</v>
      </c>
      <c r="L68" s="55" t="s">
        <v>165</v>
      </c>
      <c r="M68" s="56" t="s">
        <v>89</v>
      </c>
      <c r="N68" s="56"/>
      <c r="O68" s="57" t="s">
        <v>128</v>
      </c>
      <c r="P68" s="57" t="s">
        <v>129</v>
      </c>
    </row>
    <row r="69" spans="1:16" ht="12.75" customHeight="1" thickBot="1" x14ac:dyDescent="0.25">
      <c r="A69" s="46" t="str">
        <f t="shared" si="6"/>
        <v> PZ 5.184 </v>
      </c>
      <c r="B69" s="15" t="str">
        <f t="shared" si="7"/>
        <v>I</v>
      </c>
      <c r="C69" s="46">
        <f t="shared" si="8"/>
        <v>27866.48</v>
      </c>
      <c r="D69" s="12" t="str">
        <f t="shared" si="9"/>
        <v>vis</v>
      </c>
      <c r="E69" s="54">
        <f>VLOOKUP(C69,Active!C$21:E$972,3,FALSE)</f>
        <v>-15333.862316587589</v>
      </c>
      <c r="F69" s="15" t="s">
        <v>86</v>
      </c>
      <c r="G69" s="12" t="str">
        <f t="shared" si="10"/>
        <v>27866.48</v>
      </c>
      <c r="H69" s="46">
        <f t="shared" si="11"/>
        <v>-9720</v>
      </c>
      <c r="I69" s="55" t="s">
        <v>166</v>
      </c>
      <c r="J69" s="56" t="s">
        <v>167</v>
      </c>
      <c r="K69" s="55">
        <v>-9720</v>
      </c>
      <c r="L69" s="55" t="s">
        <v>168</v>
      </c>
      <c r="M69" s="56" t="s">
        <v>89</v>
      </c>
      <c r="N69" s="56"/>
      <c r="O69" s="57" t="s">
        <v>128</v>
      </c>
      <c r="P69" s="57" t="s">
        <v>129</v>
      </c>
    </row>
    <row r="70" spans="1:16" ht="12.75" customHeight="1" thickBot="1" x14ac:dyDescent="0.25">
      <c r="A70" s="46" t="str">
        <f t="shared" si="6"/>
        <v> PZ 9.416 </v>
      </c>
      <c r="B70" s="15" t="str">
        <f t="shared" si="7"/>
        <v>I</v>
      </c>
      <c r="C70" s="46">
        <f t="shared" si="8"/>
        <v>29497.45</v>
      </c>
      <c r="D70" s="12" t="str">
        <f t="shared" si="9"/>
        <v>vis</v>
      </c>
      <c r="E70" s="54">
        <f>VLOOKUP(C70,Active!C$21:E$972,3,FALSE)</f>
        <v>-14380.077251812461</v>
      </c>
      <c r="F70" s="15" t="s">
        <v>86</v>
      </c>
      <c r="G70" s="12" t="str">
        <f t="shared" si="10"/>
        <v>29497.45</v>
      </c>
      <c r="H70" s="46">
        <f t="shared" si="11"/>
        <v>-8766</v>
      </c>
      <c r="I70" s="55" t="s">
        <v>169</v>
      </c>
      <c r="J70" s="56" t="s">
        <v>170</v>
      </c>
      <c r="K70" s="55">
        <v>-8766</v>
      </c>
      <c r="L70" s="55" t="s">
        <v>171</v>
      </c>
      <c r="M70" s="56" t="s">
        <v>89</v>
      </c>
      <c r="N70" s="56"/>
      <c r="O70" s="57" t="s">
        <v>123</v>
      </c>
      <c r="P70" s="57" t="s">
        <v>124</v>
      </c>
    </row>
    <row r="71" spans="1:16" ht="12.75" customHeight="1" thickBot="1" x14ac:dyDescent="0.25">
      <c r="A71" s="46" t="str">
        <f t="shared" si="6"/>
        <v> PZ 9.416 </v>
      </c>
      <c r="B71" s="15" t="str">
        <f t="shared" si="7"/>
        <v>I</v>
      </c>
      <c r="C71" s="46">
        <f t="shared" si="8"/>
        <v>29521.360000000001</v>
      </c>
      <c r="D71" s="12" t="str">
        <f t="shared" si="9"/>
        <v>vis</v>
      </c>
      <c r="E71" s="54">
        <f>VLOOKUP(C71,Active!C$21:E$972,3,FALSE)</f>
        <v>-14366.094774575742</v>
      </c>
      <c r="F71" s="15" t="s">
        <v>86</v>
      </c>
      <c r="G71" s="12" t="str">
        <f t="shared" si="10"/>
        <v>29521.36</v>
      </c>
      <c r="H71" s="46">
        <f t="shared" si="11"/>
        <v>-8752</v>
      </c>
      <c r="I71" s="55" t="s">
        <v>172</v>
      </c>
      <c r="J71" s="56" t="s">
        <v>173</v>
      </c>
      <c r="K71" s="55">
        <v>-8752</v>
      </c>
      <c r="L71" s="55" t="s">
        <v>132</v>
      </c>
      <c r="M71" s="56" t="s">
        <v>89</v>
      </c>
      <c r="N71" s="56"/>
      <c r="O71" s="57" t="s">
        <v>123</v>
      </c>
      <c r="P71" s="57" t="s">
        <v>124</v>
      </c>
    </row>
    <row r="72" spans="1:16" ht="12.75" customHeight="1" thickBot="1" x14ac:dyDescent="0.25">
      <c r="A72" s="46" t="str">
        <f t="shared" si="6"/>
        <v> PZ 9.416 </v>
      </c>
      <c r="B72" s="15" t="str">
        <f t="shared" si="7"/>
        <v>I</v>
      </c>
      <c r="C72" s="46">
        <f t="shared" si="8"/>
        <v>32799.47</v>
      </c>
      <c r="D72" s="12" t="str">
        <f t="shared" si="9"/>
        <v>vis</v>
      </c>
      <c r="E72" s="54">
        <f>VLOOKUP(C72,Active!C$21:E$972,3,FALSE)</f>
        <v>-12449.06849040743</v>
      </c>
      <c r="F72" s="15" t="s">
        <v>86</v>
      </c>
      <c r="G72" s="12" t="str">
        <f t="shared" si="10"/>
        <v>32799.47</v>
      </c>
      <c r="H72" s="46">
        <f t="shared" si="11"/>
        <v>-6835</v>
      </c>
      <c r="I72" s="55" t="s">
        <v>174</v>
      </c>
      <c r="J72" s="56" t="s">
        <v>175</v>
      </c>
      <c r="K72" s="55">
        <v>-6835</v>
      </c>
      <c r="L72" s="55" t="s">
        <v>171</v>
      </c>
      <c r="M72" s="56" t="s">
        <v>88</v>
      </c>
      <c r="N72" s="56"/>
      <c r="O72" s="57" t="s">
        <v>123</v>
      </c>
      <c r="P72" s="57" t="s">
        <v>124</v>
      </c>
    </row>
    <row r="73" spans="1:16" ht="12.75" customHeight="1" thickBot="1" x14ac:dyDescent="0.25">
      <c r="A73" s="46" t="str">
        <f t="shared" si="6"/>
        <v> PZ 9.416 </v>
      </c>
      <c r="B73" s="15" t="str">
        <f t="shared" si="7"/>
        <v>I</v>
      </c>
      <c r="C73" s="46">
        <f t="shared" si="8"/>
        <v>32806.300000000003</v>
      </c>
      <c r="D73" s="12" t="str">
        <f t="shared" si="9"/>
        <v>vis</v>
      </c>
      <c r="E73" s="54">
        <f>VLOOKUP(C73,Active!C$21:E$972,3,FALSE)</f>
        <v>-12445.07433233437</v>
      </c>
      <c r="F73" s="15" t="s">
        <v>86</v>
      </c>
      <c r="G73" s="12" t="str">
        <f t="shared" si="10"/>
        <v>32806.30</v>
      </c>
      <c r="H73" s="46">
        <f t="shared" si="11"/>
        <v>-6831</v>
      </c>
      <c r="I73" s="55" t="s">
        <v>176</v>
      </c>
      <c r="J73" s="56" t="s">
        <v>177</v>
      </c>
      <c r="K73" s="55">
        <v>-6831</v>
      </c>
      <c r="L73" s="55" t="s">
        <v>90</v>
      </c>
      <c r="M73" s="56" t="s">
        <v>88</v>
      </c>
      <c r="N73" s="56"/>
      <c r="O73" s="57" t="s">
        <v>123</v>
      </c>
      <c r="P73" s="57" t="s">
        <v>124</v>
      </c>
    </row>
    <row r="74" spans="1:16" ht="12.75" customHeight="1" thickBot="1" x14ac:dyDescent="0.25">
      <c r="A74" s="46" t="str">
        <f t="shared" si="6"/>
        <v> PZ 9.416 </v>
      </c>
      <c r="B74" s="15" t="str">
        <f t="shared" si="7"/>
        <v>I</v>
      </c>
      <c r="C74" s="46">
        <f t="shared" si="8"/>
        <v>33011.51</v>
      </c>
      <c r="D74" s="12" t="str">
        <f t="shared" si="9"/>
        <v>vis</v>
      </c>
      <c r="E74" s="54">
        <f>VLOOKUP(C74,Active!C$21:E$972,3,FALSE)</f>
        <v>-12325.068303319427</v>
      </c>
      <c r="F74" s="15" t="s">
        <v>86</v>
      </c>
      <c r="G74" s="12" t="str">
        <f t="shared" si="10"/>
        <v>33011.51</v>
      </c>
      <c r="H74" s="46">
        <f t="shared" si="11"/>
        <v>-6711</v>
      </c>
      <c r="I74" s="55" t="s">
        <v>178</v>
      </c>
      <c r="J74" s="56" t="s">
        <v>179</v>
      </c>
      <c r="K74" s="55">
        <v>-6711</v>
      </c>
      <c r="L74" s="55" t="s">
        <v>180</v>
      </c>
      <c r="M74" s="56" t="s">
        <v>89</v>
      </c>
      <c r="N74" s="56"/>
      <c r="O74" s="57" t="s">
        <v>123</v>
      </c>
      <c r="P74" s="57" t="s">
        <v>124</v>
      </c>
    </row>
    <row r="75" spans="1:16" ht="12.75" customHeight="1" thickBot="1" x14ac:dyDescent="0.25">
      <c r="A75" s="46" t="str">
        <f t="shared" ref="A75:A110" si="12">P75</f>
        <v> PZ 9.416 </v>
      </c>
      <c r="B75" s="15" t="str">
        <f t="shared" ref="B75:B110" si="13">IF(H75=INT(H75),"I","II")</f>
        <v>I</v>
      </c>
      <c r="C75" s="46">
        <f t="shared" ref="C75:C110" si="14">1*G75</f>
        <v>33382.58</v>
      </c>
      <c r="D75" s="12" t="str">
        <f t="shared" ref="D75:D110" si="15">VLOOKUP(F75,I$1:J$5,2,FALSE)</f>
        <v>vis</v>
      </c>
      <c r="E75" s="54">
        <f>VLOOKUP(C75,Active!C$21:E$972,3,FALSE)</f>
        <v>-12108.067975915425</v>
      </c>
      <c r="F75" s="15" t="s">
        <v>86</v>
      </c>
      <c r="G75" s="12" t="str">
        <f t="shared" ref="G75:G110" si="16">MID(I75,3,LEN(I75)-3)</f>
        <v>33382.58</v>
      </c>
      <c r="H75" s="46">
        <f t="shared" ref="H75:H110" si="17">1*K75</f>
        <v>-6494</v>
      </c>
      <c r="I75" s="55" t="s">
        <v>181</v>
      </c>
      <c r="J75" s="56" t="s">
        <v>182</v>
      </c>
      <c r="K75" s="55">
        <v>-6494</v>
      </c>
      <c r="L75" s="55" t="s">
        <v>180</v>
      </c>
      <c r="M75" s="56" t="s">
        <v>89</v>
      </c>
      <c r="N75" s="56"/>
      <c r="O75" s="57" t="s">
        <v>123</v>
      </c>
      <c r="P75" s="57" t="s">
        <v>124</v>
      </c>
    </row>
    <row r="76" spans="1:16" ht="12.75" customHeight="1" thickBot="1" x14ac:dyDescent="0.25">
      <c r="A76" s="46" t="str">
        <f t="shared" si="12"/>
        <v> BRNO 27 </v>
      </c>
      <c r="B76" s="15" t="str">
        <f t="shared" si="13"/>
        <v>I</v>
      </c>
      <c r="C76" s="46">
        <f t="shared" si="14"/>
        <v>46291.434000000001</v>
      </c>
      <c r="D76" s="12" t="str">
        <f t="shared" si="15"/>
        <v>vis</v>
      </c>
      <c r="E76" s="54">
        <f>VLOOKUP(C76,Active!C$21:E$972,3,FALSE)</f>
        <v>-4559.0191592218889</v>
      </c>
      <c r="F76" s="15" t="s">
        <v>86</v>
      </c>
      <c r="G76" s="12" t="str">
        <f t="shared" si="16"/>
        <v>46291.434</v>
      </c>
      <c r="H76" s="46">
        <f t="shared" si="17"/>
        <v>1055</v>
      </c>
      <c r="I76" s="55" t="s">
        <v>206</v>
      </c>
      <c r="J76" s="56" t="s">
        <v>207</v>
      </c>
      <c r="K76" s="55">
        <v>1055</v>
      </c>
      <c r="L76" s="55" t="s">
        <v>87</v>
      </c>
      <c r="M76" s="56" t="s">
        <v>91</v>
      </c>
      <c r="N76" s="56"/>
      <c r="O76" s="57" t="s">
        <v>208</v>
      </c>
      <c r="P76" s="57" t="s">
        <v>209</v>
      </c>
    </row>
    <row r="77" spans="1:16" ht="12.75" customHeight="1" thickBot="1" x14ac:dyDescent="0.25">
      <c r="A77" s="46" t="str">
        <f t="shared" si="12"/>
        <v> BRNO 27 </v>
      </c>
      <c r="B77" s="15" t="str">
        <f t="shared" si="13"/>
        <v>I</v>
      </c>
      <c r="C77" s="46">
        <f t="shared" si="14"/>
        <v>46291.436000000002</v>
      </c>
      <c r="D77" s="12" t="str">
        <f t="shared" si="15"/>
        <v>vis</v>
      </c>
      <c r="E77" s="54">
        <f>VLOOKUP(C77,Active!C$21:E$972,3,FALSE)</f>
        <v>-4559.0179896294812</v>
      </c>
      <c r="F77" s="15" t="s">
        <v>86</v>
      </c>
      <c r="G77" s="12" t="str">
        <f t="shared" si="16"/>
        <v>46291.436</v>
      </c>
      <c r="H77" s="46">
        <f t="shared" si="17"/>
        <v>1055</v>
      </c>
      <c r="I77" s="55" t="s">
        <v>210</v>
      </c>
      <c r="J77" s="56" t="s">
        <v>211</v>
      </c>
      <c r="K77" s="55">
        <v>1055</v>
      </c>
      <c r="L77" s="55" t="s">
        <v>97</v>
      </c>
      <c r="M77" s="56" t="s">
        <v>91</v>
      </c>
      <c r="N77" s="56"/>
      <c r="O77" s="57" t="s">
        <v>212</v>
      </c>
      <c r="P77" s="57" t="s">
        <v>209</v>
      </c>
    </row>
    <row r="78" spans="1:16" ht="12.75" customHeight="1" thickBot="1" x14ac:dyDescent="0.25">
      <c r="A78" s="46" t="str">
        <f t="shared" si="12"/>
        <v> BRNO 27 </v>
      </c>
      <c r="B78" s="15" t="str">
        <f t="shared" si="13"/>
        <v>I</v>
      </c>
      <c r="C78" s="46">
        <f t="shared" si="14"/>
        <v>46291.436999999998</v>
      </c>
      <c r="D78" s="12" t="str">
        <f t="shared" si="15"/>
        <v>vis</v>
      </c>
      <c r="E78" s="54">
        <f>VLOOKUP(C78,Active!C$21:E$972,3,FALSE)</f>
        <v>-4559.0174048332792</v>
      </c>
      <c r="F78" s="15" t="s">
        <v>86</v>
      </c>
      <c r="G78" s="12" t="str">
        <f t="shared" si="16"/>
        <v>46291.437</v>
      </c>
      <c r="H78" s="46">
        <f t="shared" si="17"/>
        <v>1055</v>
      </c>
      <c r="I78" s="55" t="s">
        <v>213</v>
      </c>
      <c r="J78" s="56" t="s">
        <v>214</v>
      </c>
      <c r="K78" s="55">
        <v>1055</v>
      </c>
      <c r="L78" s="55" t="s">
        <v>100</v>
      </c>
      <c r="M78" s="56" t="s">
        <v>91</v>
      </c>
      <c r="N78" s="56"/>
      <c r="O78" s="57" t="s">
        <v>215</v>
      </c>
      <c r="P78" s="57" t="s">
        <v>209</v>
      </c>
    </row>
    <row r="79" spans="1:16" ht="12.75" customHeight="1" thickBot="1" x14ac:dyDescent="0.25">
      <c r="A79" s="46" t="str">
        <f t="shared" si="12"/>
        <v> BRNO 27 </v>
      </c>
      <c r="B79" s="15" t="str">
        <f t="shared" si="13"/>
        <v>I</v>
      </c>
      <c r="C79" s="46">
        <f t="shared" si="14"/>
        <v>46291.438999999998</v>
      </c>
      <c r="D79" s="12" t="str">
        <f t="shared" si="15"/>
        <v>vis</v>
      </c>
      <c r="E79" s="54">
        <f>VLOOKUP(C79,Active!C$21:E$972,3,FALSE)</f>
        <v>-4559.0162352408706</v>
      </c>
      <c r="F79" s="15" t="s">
        <v>86</v>
      </c>
      <c r="G79" s="12" t="str">
        <f t="shared" si="16"/>
        <v>46291.439</v>
      </c>
      <c r="H79" s="46">
        <f t="shared" si="17"/>
        <v>1055</v>
      </c>
      <c r="I79" s="55" t="s">
        <v>216</v>
      </c>
      <c r="J79" s="56" t="s">
        <v>217</v>
      </c>
      <c r="K79" s="55">
        <v>1055</v>
      </c>
      <c r="L79" s="55" t="s">
        <v>96</v>
      </c>
      <c r="M79" s="56" t="s">
        <v>91</v>
      </c>
      <c r="N79" s="56"/>
      <c r="O79" s="57" t="s">
        <v>218</v>
      </c>
      <c r="P79" s="57" t="s">
        <v>209</v>
      </c>
    </row>
    <row r="80" spans="1:16" ht="12.75" customHeight="1" thickBot="1" x14ac:dyDescent="0.25">
      <c r="A80" s="46" t="str">
        <f t="shared" si="12"/>
        <v> BRNO 27 </v>
      </c>
      <c r="B80" s="15" t="str">
        <f t="shared" si="13"/>
        <v>I</v>
      </c>
      <c r="C80" s="46">
        <f t="shared" si="14"/>
        <v>46291.44</v>
      </c>
      <c r="D80" s="12" t="str">
        <f t="shared" si="15"/>
        <v>vis</v>
      </c>
      <c r="E80" s="54">
        <f>VLOOKUP(C80,Active!C$21:E$972,3,FALSE)</f>
        <v>-4559.015650444665</v>
      </c>
      <c r="F80" s="15" t="s">
        <v>86</v>
      </c>
      <c r="G80" s="12" t="str">
        <f t="shared" si="16"/>
        <v>46291.440</v>
      </c>
      <c r="H80" s="46">
        <f t="shared" si="17"/>
        <v>1055</v>
      </c>
      <c r="I80" s="55" t="s">
        <v>219</v>
      </c>
      <c r="J80" s="56" t="s">
        <v>220</v>
      </c>
      <c r="K80" s="55">
        <v>1055</v>
      </c>
      <c r="L80" s="55" t="s">
        <v>104</v>
      </c>
      <c r="M80" s="56" t="s">
        <v>91</v>
      </c>
      <c r="N80" s="56"/>
      <c r="O80" s="57" t="s">
        <v>221</v>
      </c>
      <c r="P80" s="57" t="s">
        <v>209</v>
      </c>
    </row>
    <row r="81" spans="1:16" ht="12.75" customHeight="1" thickBot="1" x14ac:dyDescent="0.25">
      <c r="A81" s="46" t="str">
        <f t="shared" si="12"/>
        <v> BRNO 27 </v>
      </c>
      <c r="B81" s="15" t="str">
        <f t="shared" si="13"/>
        <v>I</v>
      </c>
      <c r="C81" s="46">
        <f t="shared" si="14"/>
        <v>46291.44</v>
      </c>
      <c r="D81" s="12" t="str">
        <f t="shared" si="15"/>
        <v>vis</v>
      </c>
      <c r="E81" s="54">
        <f>VLOOKUP(C81,Active!C$21:E$972,3,FALSE)</f>
        <v>-4559.015650444665</v>
      </c>
      <c r="F81" s="15" t="s">
        <v>86</v>
      </c>
      <c r="G81" s="12" t="str">
        <f t="shared" si="16"/>
        <v>46291.440</v>
      </c>
      <c r="H81" s="46">
        <f t="shared" si="17"/>
        <v>1055</v>
      </c>
      <c r="I81" s="55" t="s">
        <v>219</v>
      </c>
      <c r="J81" s="56" t="s">
        <v>220</v>
      </c>
      <c r="K81" s="55">
        <v>1055</v>
      </c>
      <c r="L81" s="55" t="s">
        <v>104</v>
      </c>
      <c r="M81" s="56" t="s">
        <v>91</v>
      </c>
      <c r="N81" s="56"/>
      <c r="O81" s="57" t="s">
        <v>222</v>
      </c>
      <c r="P81" s="57" t="s">
        <v>209</v>
      </c>
    </row>
    <row r="82" spans="1:16" ht="12.75" customHeight="1" thickBot="1" x14ac:dyDescent="0.25">
      <c r="A82" s="46" t="str">
        <f t="shared" si="12"/>
        <v> BRNO 28 </v>
      </c>
      <c r="B82" s="15" t="str">
        <f t="shared" si="13"/>
        <v>I</v>
      </c>
      <c r="C82" s="46">
        <f t="shared" si="14"/>
        <v>46556.481</v>
      </c>
      <c r="D82" s="12" t="str">
        <f t="shared" si="15"/>
        <v>vis</v>
      </c>
      <c r="E82" s="54">
        <f>VLOOKUP(C82,Active!C$21:E$972,3,FALSE)</f>
        <v>-4404.0206797504998</v>
      </c>
      <c r="F82" s="15" t="s">
        <v>86</v>
      </c>
      <c r="G82" s="12" t="str">
        <f t="shared" si="16"/>
        <v>46556.481</v>
      </c>
      <c r="H82" s="46">
        <f t="shared" si="17"/>
        <v>1210</v>
      </c>
      <c r="I82" s="55" t="s">
        <v>223</v>
      </c>
      <c r="J82" s="56" t="s">
        <v>224</v>
      </c>
      <c r="K82" s="55">
        <v>1210</v>
      </c>
      <c r="L82" s="55" t="s">
        <v>105</v>
      </c>
      <c r="M82" s="56" t="s">
        <v>91</v>
      </c>
      <c r="N82" s="56"/>
      <c r="O82" s="57" t="s">
        <v>225</v>
      </c>
      <c r="P82" s="57" t="s">
        <v>226</v>
      </c>
    </row>
    <row r="83" spans="1:16" ht="12.75" customHeight="1" thickBot="1" x14ac:dyDescent="0.25">
      <c r="A83" s="46" t="str">
        <f t="shared" si="12"/>
        <v> BRNO 30 </v>
      </c>
      <c r="B83" s="15" t="str">
        <f t="shared" si="13"/>
        <v>I</v>
      </c>
      <c r="C83" s="46">
        <f t="shared" si="14"/>
        <v>47712.442999999999</v>
      </c>
      <c r="D83" s="12" t="str">
        <f t="shared" si="15"/>
        <v>vis</v>
      </c>
      <c r="E83" s="54">
        <f>VLOOKUP(C83,Active!C$21:E$972,3,FALSE)</f>
        <v>-3728.0184902267288</v>
      </c>
      <c r="F83" s="15" t="s">
        <v>86</v>
      </c>
      <c r="G83" s="12" t="str">
        <f t="shared" si="16"/>
        <v>47712.443</v>
      </c>
      <c r="H83" s="46">
        <f t="shared" si="17"/>
        <v>1886</v>
      </c>
      <c r="I83" s="55" t="s">
        <v>230</v>
      </c>
      <c r="J83" s="56" t="s">
        <v>231</v>
      </c>
      <c r="K83" s="55">
        <v>1886</v>
      </c>
      <c r="L83" s="55" t="s">
        <v>232</v>
      </c>
      <c r="M83" s="56" t="s">
        <v>91</v>
      </c>
      <c r="N83" s="56"/>
      <c r="O83" s="57" t="s">
        <v>233</v>
      </c>
      <c r="P83" s="57" t="s">
        <v>234</v>
      </c>
    </row>
    <row r="84" spans="1:16" ht="12.75" customHeight="1" thickBot="1" x14ac:dyDescent="0.25">
      <c r="A84" s="46" t="str">
        <f t="shared" si="12"/>
        <v> BRNO 30 </v>
      </c>
      <c r="B84" s="15" t="str">
        <f t="shared" si="13"/>
        <v>I</v>
      </c>
      <c r="C84" s="46">
        <f t="shared" si="14"/>
        <v>47712.446000000004</v>
      </c>
      <c r="D84" s="12" t="str">
        <f t="shared" si="15"/>
        <v>vis</v>
      </c>
      <c r="E84" s="54">
        <f>VLOOKUP(C84,Active!C$21:E$972,3,FALSE)</f>
        <v>-3728.0167358381145</v>
      </c>
      <c r="F84" s="15" t="s">
        <v>86</v>
      </c>
      <c r="G84" s="12" t="str">
        <f t="shared" si="16"/>
        <v>47712.446</v>
      </c>
      <c r="H84" s="46">
        <f t="shared" si="17"/>
        <v>1886</v>
      </c>
      <c r="I84" s="55" t="s">
        <v>235</v>
      </c>
      <c r="J84" s="56" t="s">
        <v>236</v>
      </c>
      <c r="K84" s="55">
        <v>1886</v>
      </c>
      <c r="L84" s="55" t="s">
        <v>103</v>
      </c>
      <c r="M84" s="56" t="s">
        <v>91</v>
      </c>
      <c r="N84" s="56"/>
      <c r="O84" s="57" t="s">
        <v>237</v>
      </c>
      <c r="P84" s="57" t="s">
        <v>234</v>
      </c>
    </row>
    <row r="85" spans="1:16" ht="12.75" customHeight="1" thickBot="1" x14ac:dyDescent="0.25">
      <c r="A85" s="46" t="str">
        <f t="shared" si="12"/>
        <v> BRNO 30 </v>
      </c>
      <c r="B85" s="15" t="str">
        <f t="shared" si="13"/>
        <v>I</v>
      </c>
      <c r="C85" s="46">
        <f t="shared" si="14"/>
        <v>47712.446000000004</v>
      </c>
      <c r="D85" s="12" t="str">
        <f t="shared" si="15"/>
        <v>vis</v>
      </c>
      <c r="E85" s="54">
        <f>VLOOKUP(C85,Active!C$21:E$972,3,FALSE)</f>
        <v>-3728.0167358381145</v>
      </c>
      <c r="F85" s="15" t="s">
        <v>86</v>
      </c>
      <c r="G85" s="12" t="str">
        <f t="shared" si="16"/>
        <v>47712.446</v>
      </c>
      <c r="H85" s="46">
        <f t="shared" si="17"/>
        <v>1886</v>
      </c>
      <c r="I85" s="55" t="s">
        <v>235</v>
      </c>
      <c r="J85" s="56" t="s">
        <v>236</v>
      </c>
      <c r="K85" s="55">
        <v>1886</v>
      </c>
      <c r="L85" s="55" t="s">
        <v>103</v>
      </c>
      <c r="M85" s="56" t="s">
        <v>91</v>
      </c>
      <c r="N85" s="56"/>
      <c r="O85" s="57" t="s">
        <v>238</v>
      </c>
      <c r="P85" s="57" t="s">
        <v>234</v>
      </c>
    </row>
    <row r="86" spans="1:16" ht="12.75" customHeight="1" thickBot="1" x14ac:dyDescent="0.25">
      <c r="A86" s="46" t="str">
        <f t="shared" si="12"/>
        <v> BRNO 30 </v>
      </c>
      <c r="B86" s="15" t="str">
        <f t="shared" si="13"/>
        <v>I</v>
      </c>
      <c r="C86" s="46">
        <f t="shared" si="14"/>
        <v>47712.451000000001</v>
      </c>
      <c r="D86" s="12" t="str">
        <f t="shared" si="15"/>
        <v>vis</v>
      </c>
      <c r="E86" s="54">
        <f>VLOOKUP(C86,Active!C$21:E$972,3,FALSE)</f>
        <v>-3728.0138118570962</v>
      </c>
      <c r="F86" s="15" t="s">
        <v>86</v>
      </c>
      <c r="G86" s="12" t="str">
        <f t="shared" si="16"/>
        <v>47712.451</v>
      </c>
      <c r="H86" s="46">
        <f t="shared" si="17"/>
        <v>1886</v>
      </c>
      <c r="I86" s="55" t="s">
        <v>239</v>
      </c>
      <c r="J86" s="56" t="s">
        <v>240</v>
      </c>
      <c r="K86" s="55">
        <v>1886</v>
      </c>
      <c r="L86" s="55" t="s">
        <v>87</v>
      </c>
      <c r="M86" s="56" t="s">
        <v>91</v>
      </c>
      <c r="N86" s="56"/>
      <c r="O86" s="57" t="s">
        <v>208</v>
      </c>
      <c r="P86" s="57" t="s">
        <v>234</v>
      </c>
    </row>
    <row r="87" spans="1:16" ht="12.75" customHeight="1" thickBot="1" x14ac:dyDescent="0.25">
      <c r="A87" s="46" t="str">
        <f t="shared" si="12"/>
        <v> BRNO 31 </v>
      </c>
      <c r="B87" s="15" t="str">
        <f t="shared" si="13"/>
        <v>I</v>
      </c>
      <c r="C87" s="46">
        <f t="shared" si="14"/>
        <v>48030.508999999998</v>
      </c>
      <c r="D87" s="12" t="str">
        <f t="shared" si="15"/>
        <v>vis</v>
      </c>
      <c r="E87" s="54">
        <f>VLOOKUP(C87,Active!C$21:E$972,3,FALSE)</f>
        <v>-3542.0147008175031</v>
      </c>
      <c r="F87" s="15" t="s">
        <v>86</v>
      </c>
      <c r="G87" s="12" t="str">
        <f t="shared" si="16"/>
        <v>48030.509</v>
      </c>
      <c r="H87" s="46">
        <f t="shared" si="17"/>
        <v>2072</v>
      </c>
      <c r="I87" s="55" t="s">
        <v>244</v>
      </c>
      <c r="J87" s="56" t="s">
        <v>245</v>
      </c>
      <c r="K87" s="55">
        <v>2072</v>
      </c>
      <c r="L87" s="55" t="s">
        <v>105</v>
      </c>
      <c r="M87" s="56" t="s">
        <v>91</v>
      </c>
      <c r="N87" s="56"/>
      <c r="O87" s="57" t="s">
        <v>237</v>
      </c>
      <c r="P87" s="57" t="s">
        <v>246</v>
      </c>
    </row>
    <row r="88" spans="1:16" ht="12.75" customHeight="1" thickBot="1" x14ac:dyDescent="0.25">
      <c r="A88" s="46" t="str">
        <f t="shared" si="12"/>
        <v> BRNO 31 </v>
      </c>
      <c r="B88" s="15" t="str">
        <f t="shared" si="13"/>
        <v>I</v>
      </c>
      <c r="C88" s="46">
        <f t="shared" si="14"/>
        <v>48449.466999999997</v>
      </c>
      <c r="D88" s="12" t="str">
        <f t="shared" si="15"/>
        <v>vis</v>
      </c>
      <c r="E88" s="54">
        <f>VLOOKUP(C88,Active!C$21:E$972,3,FALSE)</f>
        <v>-3297.0096527981918</v>
      </c>
      <c r="F88" s="15" t="s">
        <v>86</v>
      </c>
      <c r="G88" s="12" t="str">
        <f t="shared" si="16"/>
        <v>48449.467</v>
      </c>
      <c r="H88" s="46">
        <f t="shared" si="17"/>
        <v>2317</v>
      </c>
      <c r="I88" s="55" t="s">
        <v>258</v>
      </c>
      <c r="J88" s="56" t="s">
        <v>259</v>
      </c>
      <c r="K88" s="55">
        <v>2317</v>
      </c>
      <c r="L88" s="55" t="s">
        <v>97</v>
      </c>
      <c r="M88" s="56" t="s">
        <v>91</v>
      </c>
      <c r="N88" s="56"/>
      <c r="O88" s="57" t="s">
        <v>260</v>
      </c>
      <c r="P88" s="57" t="s">
        <v>246</v>
      </c>
    </row>
    <row r="89" spans="1:16" ht="12.75" customHeight="1" thickBot="1" x14ac:dyDescent="0.25">
      <c r="A89" s="46" t="str">
        <f t="shared" si="12"/>
        <v> BRNO 31 </v>
      </c>
      <c r="B89" s="15" t="str">
        <f t="shared" si="13"/>
        <v>I</v>
      </c>
      <c r="C89" s="46">
        <f t="shared" si="14"/>
        <v>48502.476999999999</v>
      </c>
      <c r="D89" s="12" t="str">
        <f t="shared" si="15"/>
        <v>vis</v>
      </c>
      <c r="E89" s="54">
        <f>VLOOKUP(C89,Active!C$21:E$972,3,FALSE)</f>
        <v>-3266.0096060261903</v>
      </c>
      <c r="F89" s="15" t="s">
        <v>86</v>
      </c>
      <c r="G89" s="12" t="str">
        <f t="shared" si="16"/>
        <v>48502.477</v>
      </c>
      <c r="H89" s="46">
        <f t="shared" si="17"/>
        <v>2348</v>
      </c>
      <c r="I89" s="55" t="s">
        <v>263</v>
      </c>
      <c r="J89" s="56" t="s">
        <v>264</v>
      </c>
      <c r="K89" s="55">
        <v>2348</v>
      </c>
      <c r="L89" s="55" t="s">
        <v>97</v>
      </c>
      <c r="M89" s="56" t="s">
        <v>91</v>
      </c>
      <c r="N89" s="56"/>
      <c r="O89" s="57" t="s">
        <v>260</v>
      </c>
      <c r="P89" s="57" t="s">
        <v>246</v>
      </c>
    </row>
    <row r="90" spans="1:16" ht="12.75" customHeight="1" thickBot="1" x14ac:dyDescent="0.25">
      <c r="A90" s="46" t="str">
        <f t="shared" si="12"/>
        <v> BRNO 31 </v>
      </c>
      <c r="B90" s="15" t="str">
        <f t="shared" si="13"/>
        <v>I</v>
      </c>
      <c r="C90" s="46">
        <f t="shared" si="14"/>
        <v>48832.487999999998</v>
      </c>
      <c r="D90" s="12" t="str">
        <f t="shared" si="15"/>
        <v>vis</v>
      </c>
      <c r="E90" s="54">
        <f>VLOOKUP(C90,Active!C$21:E$972,3,FALSE)</f>
        <v>-3073.0204259606444</v>
      </c>
      <c r="F90" s="15" t="s">
        <v>86</v>
      </c>
      <c r="G90" s="12" t="str">
        <f t="shared" si="16"/>
        <v>48832.488</v>
      </c>
      <c r="H90" s="46">
        <f t="shared" si="17"/>
        <v>2541</v>
      </c>
      <c r="I90" s="55" t="s">
        <v>279</v>
      </c>
      <c r="J90" s="56" t="s">
        <v>280</v>
      </c>
      <c r="K90" s="55">
        <v>2541</v>
      </c>
      <c r="L90" s="55" t="s">
        <v>281</v>
      </c>
      <c r="M90" s="56" t="s">
        <v>91</v>
      </c>
      <c r="N90" s="56"/>
      <c r="O90" s="57" t="s">
        <v>282</v>
      </c>
      <c r="P90" s="57" t="s">
        <v>246</v>
      </c>
    </row>
    <row r="91" spans="1:16" ht="12.75" customHeight="1" thickBot="1" x14ac:dyDescent="0.25">
      <c r="A91" s="46" t="str">
        <f t="shared" si="12"/>
        <v> BRNO 31 </v>
      </c>
      <c r="B91" s="15" t="str">
        <f t="shared" si="13"/>
        <v>I</v>
      </c>
      <c r="C91" s="46">
        <f t="shared" si="14"/>
        <v>48832.493000000002</v>
      </c>
      <c r="D91" s="12" t="str">
        <f t="shared" si="15"/>
        <v>vis</v>
      </c>
      <c r="E91" s="54">
        <f>VLOOKUP(C91,Active!C$21:E$972,3,FALSE)</f>
        <v>-3073.017501979622</v>
      </c>
      <c r="F91" s="15" t="s">
        <v>86</v>
      </c>
      <c r="G91" s="12" t="str">
        <f t="shared" si="16"/>
        <v>48832.493</v>
      </c>
      <c r="H91" s="46">
        <f t="shared" si="17"/>
        <v>2541</v>
      </c>
      <c r="I91" s="55" t="s">
        <v>283</v>
      </c>
      <c r="J91" s="56" t="s">
        <v>284</v>
      </c>
      <c r="K91" s="55">
        <v>2541</v>
      </c>
      <c r="L91" s="55" t="s">
        <v>271</v>
      </c>
      <c r="M91" s="56" t="s">
        <v>91</v>
      </c>
      <c r="N91" s="56"/>
      <c r="O91" s="57" t="s">
        <v>285</v>
      </c>
      <c r="P91" s="57" t="s">
        <v>246</v>
      </c>
    </row>
    <row r="92" spans="1:16" ht="12.75" customHeight="1" thickBot="1" x14ac:dyDescent="0.25">
      <c r="A92" s="46" t="str">
        <f t="shared" si="12"/>
        <v> BRNO 31 </v>
      </c>
      <c r="B92" s="15" t="str">
        <f t="shared" si="13"/>
        <v>I</v>
      </c>
      <c r="C92" s="46">
        <f t="shared" si="14"/>
        <v>48832.502999999997</v>
      </c>
      <c r="D92" s="12" t="str">
        <f t="shared" si="15"/>
        <v>vis</v>
      </c>
      <c r="E92" s="54">
        <f>VLOOKUP(C92,Active!C$21:E$972,3,FALSE)</f>
        <v>-3073.0116540175854</v>
      </c>
      <c r="F92" s="15" t="s">
        <v>86</v>
      </c>
      <c r="G92" s="12" t="str">
        <f t="shared" si="16"/>
        <v>48832.503</v>
      </c>
      <c r="H92" s="46">
        <f t="shared" si="17"/>
        <v>2541</v>
      </c>
      <c r="I92" s="55" t="s">
        <v>286</v>
      </c>
      <c r="J92" s="56" t="s">
        <v>287</v>
      </c>
      <c r="K92" s="55">
        <v>2541</v>
      </c>
      <c r="L92" s="55" t="s">
        <v>105</v>
      </c>
      <c r="M92" s="56" t="s">
        <v>91</v>
      </c>
      <c r="N92" s="56"/>
      <c r="O92" s="57" t="s">
        <v>288</v>
      </c>
      <c r="P92" s="57" t="s">
        <v>246</v>
      </c>
    </row>
    <row r="93" spans="1:16" ht="12.75" customHeight="1" thickBot="1" x14ac:dyDescent="0.25">
      <c r="A93" s="46" t="str">
        <f t="shared" si="12"/>
        <v> BRNO 31 </v>
      </c>
      <c r="B93" s="15" t="str">
        <f t="shared" si="13"/>
        <v>I</v>
      </c>
      <c r="C93" s="46">
        <f t="shared" si="14"/>
        <v>49116.364000000001</v>
      </c>
      <c r="D93" s="12" t="str">
        <f t="shared" si="15"/>
        <v>vis</v>
      </c>
      <c r="E93" s="54">
        <f>VLOOKUP(C93,Active!C$21:E$972,3,FALSE)</f>
        <v>-2907.0108187648607</v>
      </c>
      <c r="F93" s="15" t="s">
        <v>86</v>
      </c>
      <c r="G93" s="12" t="str">
        <f t="shared" si="16"/>
        <v>49116.364</v>
      </c>
      <c r="H93" s="46">
        <f t="shared" si="17"/>
        <v>2707</v>
      </c>
      <c r="I93" s="55" t="s">
        <v>295</v>
      </c>
      <c r="J93" s="56" t="s">
        <v>296</v>
      </c>
      <c r="K93" s="55">
        <v>2707</v>
      </c>
      <c r="L93" s="55" t="s">
        <v>103</v>
      </c>
      <c r="M93" s="56" t="s">
        <v>91</v>
      </c>
      <c r="N93" s="56"/>
      <c r="O93" s="57" t="s">
        <v>297</v>
      </c>
      <c r="P93" s="57" t="s">
        <v>246</v>
      </c>
    </row>
    <row r="94" spans="1:16" ht="12.75" customHeight="1" thickBot="1" x14ac:dyDescent="0.25">
      <c r="A94" s="46" t="str">
        <f t="shared" si="12"/>
        <v> BRNO 31 </v>
      </c>
      <c r="B94" s="15" t="str">
        <f t="shared" si="13"/>
        <v>I</v>
      </c>
      <c r="C94" s="46">
        <f t="shared" si="14"/>
        <v>49581.504000000001</v>
      </c>
      <c r="D94" s="12" t="str">
        <f t="shared" si="15"/>
        <v>vis</v>
      </c>
      <c r="E94" s="54">
        <f>VLOOKUP(C94,Active!C$21:E$972,3,FALSE)</f>
        <v>-2634.9987124541976</v>
      </c>
      <c r="F94" s="15" t="s">
        <v>86</v>
      </c>
      <c r="G94" s="12" t="str">
        <f t="shared" si="16"/>
        <v>49581.504</v>
      </c>
      <c r="H94" s="46">
        <f t="shared" si="17"/>
        <v>2979</v>
      </c>
      <c r="I94" s="55" t="s">
        <v>301</v>
      </c>
      <c r="J94" s="56" t="s">
        <v>302</v>
      </c>
      <c r="K94" s="55">
        <v>2979</v>
      </c>
      <c r="L94" s="55" t="s">
        <v>303</v>
      </c>
      <c r="M94" s="56" t="s">
        <v>91</v>
      </c>
      <c r="N94" s="56"/>
      <c r="O94" s="57" t="s">
        <v>304</v>
      </c>
      <c r="P94" s="57" t="s">
        <v>246</v>
      </c>
    </row>
    <row r="95" spans="1:16" ht="12.75" customHeight="1" thickBot="1" x14ac:dyDescent="0.25">
      <c r="A95" s="46" t="str">
        <f t="shared" si="12"/>
        <v> BRNO 32 </v>
      </c>
      <c r="B95" s="15" t="str">
        <f t="shared" si="13"/>
        <v>I</v>
      </c>
      <c r="C95" s="46">
        <f t="shared" si="14"/>
        <v>49935.460899999998</v>
      </c>
      <c r="D95" s="12" t="str">
        <f t="shared" si="15"/>
        <v>vis</v>
      </c>
      <c r="E95" s="54">
        <f>VLOOKUP(C95,Active!C$21:E$972,3,FALSE)</f>
        <v>-2428.0060609682105</v>
      </c>
      <c r="F95" s="15" t="s">
        <v>86</v>
      </c>
      <c r="G95" s="12" t="str">
        <f t="shared" si="16"/>
        <v>49935.4609</v>
      </c>
      <c r="H95" s="46">
        <f t="shared" si="17"/>
        <v>3186</v>
      </c>
      <c r="I95" s="55" t="s">
        <v>309</v>
      </c>
      <c r="J95" s="56" t="s">
        <v>310</v>
      </c>
      <c r="K95" s="55">
        <v>3186</v>
      </c>
      <c r="L95" s="55" t="s">
        <v>311</v>
      </c>
      <c r="M95" s="56" t="s">
        <v>91</v>
      </c>
      <c r="N95" s="56"/>
      <c r="O95" s="57" t="s">
        <v>304</v>
      </c>
      <c r="P95" s="57" t="s">
        <v>312</v>
      </c>
    </row>
    <row r="96" spans="1:16" ht="12.75" customHeight="1" thickBot="1" x14ac:dyDescent="0.25">
      <c r="A96" s="46" t="str">
        <f t="shared" si="12"/>
        <v> BRNO 32 </v>
      </c>
      <c r="B96" s="15" t="str">
        <f t="shared" si="13"/>
        <v>I</v>
      </c>
      <c r="C96" s="46">
        <f t="shared" si="14"/>
        <v>50306.539599999996</v>
      </c>
      <c r="D96" s="12" t="str">
        <f t="shared" si="15"/>
        <v>vis</v>
      </c>
      <c r="E96" s="54">
        <f>VLOOKUP(C96,Active!C$21:E$972,3,FALSE)</f>
        <v>-2211.0006458372345</v>
      </c>
      <c r="F96" s="15" t="str">
        <f>LEFT(M96,1)</f>
        <v>V</v>
      </c>
      <c r="G96" s="12" t="str">
        <f t="shared" si="16"/>
        <v>50306.5396</v>
      </c>
      <c r="H96" s="46">
        <f t="shared" si="17"/>
        <v>3403</v>
      </c>
      <c r="I96" s="55" t="s">
        <v>319</v>
      </c>
      <c r="J96" s="56" t="s">
        <v>320</v>
      </c>
      <c r="K96" s="55">
        <v>3403</v>
      </c>
      <c r="L96" s="55" t="s">
        <v>321</v>
      </c>
      <c r="M96" s="56" t="s">
        <v>91</v>
      </c>
      <c r="N96" s="56"/>
      <c r="O96" s="57" t="s">
        <v>322</v>
      </c>
      <c r="P96" s="57" t="s">
        <v>312</v>
      </c>
    </row>
    <row r="97" spans="1:16" ht="12.75" customHeight="1" thickBot="1" x14ac:dyDescent="0.25">
      <c r="A97" s="46" t="str">
        <f t="shared" si="12"/>
        <v> BRNO 32 </v>
      </c>
      <c r="B97" s="15" t="str">
        <f t="shared" si="13"/>
        <v>I</v>
      </c>
      <c r="C97" s="46">
        <f t="shared" si="14"/>
        <v>50318.5164</v>
      </c>
      <c r="D97" s="12" t="str">
        <f t="shared" si="15"/>
        <v>vis</v>
      </c>
      <c r="E97" s="54">
        <f>VLOOKUP(C97,Active!C$21:E$972,3,FALSE)</f>
        <v>-2203.9966586616256</v>
      </c>
      <c r="F97" s="15" t="str">
        <f>LEFT(M97,1)</f>
        <v>V</v>
      </c>
      <c r="G97" s="12" t="str">
        <f t="shared" si="16"/>
        <v>50318.5164</v>
      </c>
      <c r="H97" s="46">
        <f t="shared" si="17"/>
        <v>3410</v>
      </c>
      <c r="I97" s="55" t="s">
        <v>325</v>
      </c>
      <c r="J97" s="56" t="s">
        <v>326</v>
      </c>
      <c r="K97" s="55">
        <v>3410</v>
      </c>
      <c r="L97" s="55" t="s">
        <v>327</v>
      </c>
      <c r="M97" s="56" t="s">
        <v>91</v>
      </c>
      <c r="N97" s="56"/>
      <c r="O97" s="57" t="s">
        <v>328</v>
      </c>
      <c r="P97" s="57" t="s">
        <v>312</v>
      </c>
    </row>
    <row r="98" spans="1:16" ht="12.75" customHeight="1" thickBot="1" x14ac:dyDescent="0.25">
      <c r="A98" s="46" t="str">
        <f t="shared" si="12"/>
        <v> BRNO 32 </v>
      </c>
      <c r="B98" s="15" t="str">
        <f t="shared" si="13"/>
        <v>I</v>
      </c>
      <c r="C98" s="46">
        <f t="shared" si="14"/>
        <v>50631.441299999999</v>
      </c>
      <c r="D98" s="12" t="str">
        <f t="shared" si="15"/>
        <v>vis</v>
      </c>
      <c r="E98" s="54">
        <f>VLOOKUP(C98,Active!C$21:E$972,3,FALSE)</f>
        <v>-2020.9993650165873</v>
      </c>
      <c r="F98" s="15" t="s">
        <v>86</v>
      </c>
      <c r="G98" s="12" t="str">
        <f t="shared" si="16"/>
        <v>50631.4413</v>
      </c>
      <c r="H98" s="46">
        <f t="shared" si="17"/>
        <v>3593</v>
      </c>
      <c r="I98" s="55" t="s">
        <v>332</v>
      </c>
      <c r="J98" s="56" t="s">
        <v>333</v>
      </c>
      <c r="K98" s="55">
        <v>3593</v>
      </c>
      <c r="L98" s="55" t="s">
        <v>321</v>
      </c>
      <c r="M98" s="56" t="s">
        <v>91</v>
      </c>
      <c r="N98" s="56"/>
      <c r="O98" s="57" t="s">
        <v>334</v>
      </c>
      <c r="P98" s="57" t="s">
        <v>312</v>
      </c>
    </row>
    <row r="99" spans="1:16" ht="12.75" customHeight="1" thickBot="1" x14ac:dyDescent="0.25">
      <c r="A99" s="46" t="str">
        <f t="shared" si="12"/>
        <v> BRNO 32 </v>
      </c>
      <c r="B99" s="15" t="str">
        <f t="shared" si="13"/>
        <v>I</v>
      </c>
      <c r="C99" s="46">
        <f t="shared" si="14"/>
        <v>51014.4692</v>
      </c>
      <c r="D99" s="12" t="str">
        <f t="shared" si="15"/>
        <v>vis</v>
      </c>
      <c r="E99" s="54">
        <f>VLOOKUP(C99,Active!C$21:E$972,3,FALSE)</f>
        <v>-1797.0061030852323</v>
      </c>
      <c r="F99" s="15" t="s">
        <v>86</v>
      </c>
      <c r="G99" s="12" t="str">
        <f t="shared" si="16"/>
        <v>51014.4692</v>
      </c>
      <c r="H99" s="46">
        <f t="shared" si="17"/>
        <v>3817</v>
      </c>
      <c r="I99" s="55" t="s">
        <v>338</v>
      </c>
      <c r="J99" s="56" t="s">
        <v>339</v>
      </c>
      <c r="K99" s="55">
        <v>3817</v>
      </c>
      <c r="L99" s="55" t="s">
        <v>340</v>
      </c>
      <c r="M99" s="56" t="s">
        <v>91</v>
      </c>
      <c r="N99" s="56"/>
      <c r="O99" s="57" t="s">
        <v>334</v>
      </c>
      <c r="P99" s="57" t="s">
        <v>312</v>
      </c>
    </row>
    <row r="100" spans="1:16" ht="12.75" customHeight="1" thickBot="1" x14ac:dyDescent="0.25">
      <c r="A100" s="46" t="str">
        <f t="shared" si="12"/>
        <v> BRNO 32 </v>
      </c>
      <c r="B100" s="15" t="str">
        <f t="shared" si="13"/>
        <v>I</v>
      </c>
      <c r="C100" s="46">
        <f t="shared" si="14"/>
        <v>51014.479700000004</v>
      </c>
      <c r="D100" s="12" t="str">
        <f t="shared" si="15"/>
        <v>vis</v>
      </c>
      <c r="E100" s="54">
        <f>VLOOKUP(C100,Active!C$21:E$972,3,FALSE)</f>
        <v>-1796.9999627250884</v>
      </c>
      <c r="F100" s="15" t="s">
        <v>86</v>
      </c>
      <c r="G100" s="12" t="str">
        <f t="shared" si="16"/>
        <v>51014.4797</v>
      </c>
      <c r="H100" s="46">
        <f t="shared" si="17"/>
        <v>3817</v>
      </c>
      <c r="I100" s="55" t="s">
        <v>341</v>
      </c>
      <c r="J100" s="56" t="s">
        <v>342</v>
      </c>
      <c r="K100" s="55">
        <v>3817</v>
      </c>
      <c r="L100" s="55" t="s">
        <v>343</v>
      </c>
      <c r="M100" s="56" t="s">
        <v>91</v>
      </c>
      <c r="N100" s="56"/>
      <c r="O100" s="57" t="s">
        <v>344</v>
      </c>
      <c r="P100" s="57" t="s">
        <v>312</v>
      </c>
    </row>
    <row r="101" spans="1:16" ht="12.75" customHeight="1" thickBot="1" x14ac:dyDescent="0.25">
      <c r="A101" s="46" t="str">
        <f t="shared" si="12"/>
        <v> BRNO 32 </v>
      </c>
      <c r="B101" s="15" t="str">
        <f t="shared" si="13"/>
        <v>I</v>
      </c>
      <c r="C101" s="46">
        <f t="shared" si="14"/>
        <v>51433.436199999996</v>
      </c>
      <c r="D101" s="12" t="str">
        <f t="shared" si="15"/>
        <v>vis</v>
      </c>
      <c r="E101" s="54">
        <f>VLOOKUP(C101,Active!C$21:E$972,3,FALSE)</f>
        <v>-1551.9957919000863</v>
      </c>
      <c r="F101" s="15" t="s">
        <v>86</v>
      </c>
      <c r="G101" s="12" t="str">
        <f t="shared" si="16"/>
        <v>51433.4362</v>
      </c>
      <c r="H101" s="46">
        <f t="shared" si="17"/>
        <v>4062</v>
      </c>
      <c r="I101" s="55" t="s">
        <v>345</v>
      </c>
      <c r="J101" s="56" t="s">
        <v>346</v>
      </c>
      <c r="K101" s="55">
        <v>4062</v>
      </c>
      <c r="L101" s="55" t="s">
        <v>95</v>
      </c>
      <c r="M101" s="56" t="s">
        <v>91</v>
      </c>
      <c r="N101" s="56"/>
      <c r="O101" s="57" t="s">
        <v>328</v>
      </c>
      <c r="P101" s="57" t="s">
        <v>312</v>
      </c>
    </row>
    <row r="102" spans="1:16" ht="12.75" customHeight="1" thickBot="1" x14ac:dyDescent="0.25">
      <c r="A102" s="46" t="str">
        <f t="shared" si="12"/>
        <v> JAAVSO 39;102 </v>
      </c>
      <c r="B102" s="15" t="str">
        <f t="shared" si="13"/>
        <v>I</v>
      </c>
      <c r="C102" s="46">
        <f t="shared" si="14"/>
        <v>53933.43</v>
      </c>
      <c r="D102" s="12" t="str">
        <f t="shared" si="15"/>
        <v>vis</v>
      </c>
      <c r="E102" s="54">
        <f>VLOOKUP(C102,Active!C$21:E$972,3,FALSE)</f>
        <v>-90.008907732738493</v>
      </c>
      <c r="F102" s="15" t="s">
        <v>86</v>
      </c>
      <c r="G102" s="12" t="str">
        <f t="shared" si="16"/>
        <v>53933.430</v>
      </c>
      <c r="H102" s="46">
        <f t="shared" si="17"/>
        <v>5524</v>
      </c>
      <c r="I102" s="55" t="s">
        <v>371</v>
      </c>
      <c r="J102" s="56" t="s">
        <v>372</v>
      </c>
      <c r="K102" s="55" t="s">
        <v>373</v>
      </c>
      <c r="L102" s="55" t="s">
        <v>374</v>
      </c>
      <c r="M102" s="56" t="s">
        <v>113</v>
      </c>
      <c r="N102" s="56" t="s">
        <v>108</v>
      </c>
      <c r="O102" s="57" t="s">
        <v>375</v>
      </c>
      <c r="P102" s="57" t="s">
        <v>376</v>
      </c>
    </row>
    <row r="103" spans="1:16" ht="12.75" customHeight="1" thickBot="1" x14ac:dyDescent="0.25">
      <c r="A103" s="46" t="str">
        <f t="shared" si="12"/>
        <v>OEJV 0074 </v>
      </c>
      <c r="B103" s="15" t="str">
        <f t="shared" si="13"/>
        <v>I</v>
      </c>
      <c r="C103" s="46">
        <f t="shared" si="14"/>
        <v>53945.415000000001</v>
      </c>
      <c r="D103" s="12" t="str">
        <f t="shared" si="15"/>
        <v>vis</v>
      </c>
      <c r="E103" s="54" t="e">
        <f>VLOOKUP(C103,Active!C$21:E$972,3,FALSE)</f>
        <v>#N/A</v>
      </c>
      <c r="F103" s="15" t="s">
        <v>86</v>
      </c>
      <c r="G103" s="12" t="str">
        <f t="shared" si="16"/>
        <v>53945.415</v>
      </c>
      <c r="H103" s="46">
        <f t="shared" si="17"/>
        <v>5531</v>
      </c>
      <c r="I103" s="55" t="s">
        <v>377</v>
      </c>
      <c r="J103" s="56" t="s">
        <v>378</v>
      </c>
      <c r="K103" s="55" t="s">
        <v>379</v>
      </c>
      <c r="L103" s="55" t="s">
        <v>281</v>
      </c>
      <c r="M103" s="56" t="s">
        <v>91</v>
      </c>
      <c r="N103" s="56"/>
      <c r="O103" s="57" t="s">
        <v>380</v>
      </c>
      <c r="P103" s="58" t="s">
        <v>115</v>
      </c>
    </row>
    <row r="104" spans="1:16" ht="12.75" customHeight="1" thickBot="1" x14ac:dyDescent="0.25">
      <c r="A104" s="46" t="str">
        <f t="shared" si="12"/>
        <v>BAVM 193 </v>
      </c>
      <c r="B104" s="15" t="str">
        <f t="shared" si="13"/>
        <v>I</v>
      </c>
      <c r="C104" s="46">
        <f t="shared" si="14"/>
        <v>54364.3655</v>
      </c>
      <c r="D104" s="12" t="str">
        <f t="shared" si="15"/>
        <v>vis</v>
      </c>
      <c r="E104" s="54">
        <f>VLOOKUP(C104,Active!C$21:E$972,3,FALSE)</f>
        <v>162.00053681952264</v>
      </c>
      <c r="F104" s="15" t="s">
        <v>86</v>
      </c>
      <c r="G104" s="12" t="str">
        <f t="shared" si="16"/>
        <v>54364.3655</v>
      </c>
      <c r="H104" s="46">
        <f t="shared" si="17"/>
        <v>5776</v>
      </c>
      <c r="I104" s="55" t="s">
        <v>381</v>
      </c>
      <c r="J104" s="56" t="s">
        <v>382</v>
      </c>
      <c r="K104" s="55" t="s">
        <v>383</v>
      </c>
      <c r="L104" s="55" t="s">
        <v>384</v>
      </c>
      <c r="M104" s="56" t="s">
        <v>113</v>
      </c>
      <c r="N104" s="56" t="s">
        <v>117</v>
      </c>
      <c r="O104" s="57" t="s">
        <v>107</v>
      </c>
      <c r="P104" s="58" t="s">
        <v>385</v>
      </c>
    </row>
    <row r="105" spans="1:16" ht="12.75" customHeight="1" thickBot="1" x14ac:dyDescent="0.25">
      <c r="A105" s="46" t="str">
        <f t="shared" si="12"/>
        <v>BAVM 203 </v>
      </c>
      <c r="B105" s="15" t="str">
        <f t="shared" si="13"/>
        <v>I</v>
      </c>
      <c r="C105" s="46">
        <f t="shared" si="14"/>
        <v>54718.336199999998</v>
      </c>
      <c r="D105" s="12" t="str">
        <f t="shared" si="15"/>
        <v>vis</v>
      </c>
      <c r="E105" s="54">
        <f>VLOOKUP(C105,Active!C$21:E$972,3,FALSE)</f>
        <v>369.00125849312491</v>
      </c>
      <c r="F105" s="15" t="s">
        <v>86</v>
      </c>
      <c r="G105" s="12" t="str">
        <f t="shared" si="16"/>
        <v>54718.3362</v>
      </c>
      <c r="H105" s="46">
        <f t="shared" si="17"/>
        <v>5983</v>
      </c>
      <c r="I105" s="55" t="s">
        <v>386</v>
      </c>
      <c r="J105" s="56" t="s">
        <v>387</v>
      </c>
      <c r="K105" s="55" t="s">
        <v>388</v>
      </c>
      <c r="L105" s="55" t="s">
        <v>389</v>
      </c>
      <c r="M105" s="56" t="s">
        <v>113</v>
      </c>
      <c r="N105" s="56" t="s">
        <v>117</v>
      </c>
      <c r="O105" s="57" t="s">
        <v>107</v>
      </c>
      <c r="P105" s="58" t="s">
        <v>390</v>
      </c>
    </row>
    <row r="106" spans="1:16" ht="12.75" customHeight="1" thickBot="1" x14ac:dyDescent="0.25">
      <c r="A106" s="46" t="str">
        <f t="shared" si="12"/>
        <v>BAVM 203 </v>
      </c>
      <c r="B106" s="15" t="str">
        <f t="shared" si="13"/>
        <v>I</v>
      </c>
      <c r="C106" s="46">
        <f t="shared" si="14"/>
        <v>54800.418100000003</v>
      </c>
      <c r="D106" s="12" t="str">
        <f t="shared" si="15"/>
        <v>vis</v>
      </c>
      <c r="E106" s="54">
        <f>VLOOKUP(C106,Active!C$21:E$972,3,FALSE)</f>
        <v>417.00244202707711</v>
      </c>
      <c r="F106" s="15" t="s">
        <v>86</v>
      </c>
      <c r="G106" s="12" t="str">
        <f t="shared" si="16"/>
        <v>54800.4181</v>
      </c>
      <c r="H106" s="46">
        <f t="shared" si="17"/>
        <v>6031</v>
      </c>
      <c r="I106" s="55" t="s">
        <v>391</v>
      </c>
      <c r="J106" s="56" t="s">
        <v>392</v>
      </c>
      <c r="K106" s="55" t="s">
        <v>393</v>
      </c>
      <c r="L106" s="55" t="s">
        <v>394</v>
      </c>
      <c r="M106" s="56" t="s">
        <v>113</v>
      </c>
      <c r="N106" s="56" t="s">
        <v>117</v>
      </c>
      <c r="O106" s="57" t="s">
        <v>107</v>
      </c>
      <c r="P106" s="58" t="s">
        <v>390</v>
      </c>
    </row>
    <row r="107" spans="1:16" ht="12.75" customHeight="1" thickBot="1" x14ac:dyDescent="0.25">
      <c r="A107" s="46" t="str">
        <f t="shared" si="12"/>
        <v>BAVM 212 </v>
      </c>
      <c r="B107" s="15" t="str">
        <f t="shared" si="13"/>
        <v>I</v>
      </c>
      <c r="C107" s="46">
        <f t="shared" si="14"/>
        <v>55125.320800000001</v>
      </c>
      <c r="D107" s="12" t="str">
        <f t="shared" si="15"/>
        <v>vis</v>
      </c>
      <c r="E107" s="54">
        <f>VLOOKUP(C107,Active!C$21:E$972,3,FALSE)</f>
        <v>607.00430764392627</v>
      </c>
      <c r="F107" s="15" t="s">
        <v>86</v>
      </c>
      <c r="G107" s="12" t="str">
        <f t="shared" si="16"/>
        <v>55125.3208</v>
      </c>
      <c r="H107" s="46">
        <f t="shared" si="17"/>
        <v>6221</v>
      </c>
      <c r="I107" s="55" t="s">
        <v>401</v>
      </c>
      <c r="J107" s="56" t="s">
        <v>402</v>
      </c>
      <c r="K107" s="55" t="s">
        <v>403</v>
      </c>
      <c r="L107" s="55" t="s">
        <v>404</v>
      </c>
      <c r="M107" s="56" t="s">
        <v>113</v>
      </c>
      <c r="N107" s="56" t="s">
        <v>117</v>
      </c>
      <c r="O107" s="57" t="s">
        <v>107</v>
      </c>
      <c r="P107" s="58" t="s">
        <v>405</v>
      </c>
    </row>
    <row r="108" spans="1:16" ht="12.75" customHeight="1" thickBot="1" x14ac:dyDescent="0.25">
      <c r="A108" s="46" t="str">
        <f t="shared" si="12"/>
        <v>BAVM 225 </v>
      </c>
      <c r="B108" s="15" t="str">
        <f t="shared" si="13"/>
        <v>I</v>
      </c>
      <c r="C108" s="46">
        <f t="shared" si="14"/>
        <v>55802.483099999998</v>
      </c>
      <c r="D108" s="12" t="str">
        <f t="shared" si="15"/>
        <v>vis</v>
      </c>
      <c r="E108" s="54">
        <f>VLOOKUP(C108,Active!C$21:E$972,3,FALSE)</f>
        <v>1003.0062501497788</v>
      </c>
      <c r="F108" s="15" t="s">
        <v>86</v>
      </c>
      <c r="G108" s="12" t="str">
        <f t="shared" si="16"/>
        <v>55802.4831</v>
      </c>
      <c r="H108" s="46">
        <f t="shared" si="17"/>
        <v>6617</v>
      </c>
      <c r="I108" s="55" t="s">
        <v>416</v>
      </c>
      <c r="J108" s="56" t="s">
        <v>417</v>
      </c>
      <c r="K108" s="55" t="s">
        <v>418</v>
      </c>
      <c r="L108" s="55" t="s">
        <v>384</v>
      </c>
      <c r="M108" s="56" t="s">
        <v>113</v>
      </c>
      <c r="N108" s="56" t="s">
        <v>117</v>
      </c>
      <c r="O108" s="57" t="s">
        <v>107</v>
      </c>
      <c r="P108" s="58" t="s">
        <v>419</v>
      </c>
    </row>
    <row r="109" spans="1:16" ht="12.75" customHeight="1" thickBot="1" x14ac:dyDescent="0.25">
      <c r="A109" s="46" t="str">
        <f t="shared" si="12"/>
        <v>BAVM 225 </v>
      </c>
      <c r="B109" s="15" t="str">
        <f t="shared" si="13"/>
        <v>I</v>
      </c>
      <c r="C109" s="46">
        <f t="shared" si="14"/>
        <v>55850.364500000003</v>
      </c>
      <c r="D109" s="12" t="str">
        <f t="shared" si="15"/>
        <v>vis</v>
      </c>
      <c r="E109" s="54">
        <f>VLOOKUP(C109,Active!C$21:E$972,3,FALSE)</f>
        <v>1031.0071111101454</v>
      </c>
      <c r="F109" s="15" t="s">
        <v>86</v>
      </c>
      <c r="G109" s="12" t="str">
        <f t="shared" si="16"/>
        <v>55850.3645</v>
      </c>
      <c r="H109" s="46">
        <f t="shared" si="17"/>
        <v>6645</v>
      </c>
      <c r="I109" s="55" t="s">
        <v>425</v>
      </c>
      <c r="J109" s="56" t="s">
        <v>421</v>
      </c>
      <c r="K109" s="55" t="s">
        <v>422</v>
      </c>
      <c r="L109" s="55" t="s">
        <v>426</v>
      </c>
      <c r="M109" s="56" t="s">
        <v>113</v>
      </c>
      <c r="N109" s="56" t="s">
        <v>117</v>
      </c>
      <c r="O109" s="57" t="s">
        <v>107</v>
      </c>
      <c r="P109" s="58" t="s">
        <v>419</v>
      </c>
    </row>
    <row r="110" spans="1:16" ht="12.75" customHeight="1" thickBot="1" x14ac:dyDescent="0.25">
      <c r="A110" s="46" t="str">
        <f t="shared" si="12"/>
        <v>BAVM 225 </v>
      </c>
      <c r="B110" s="15" t="str">
        <f t="shared" si="13"/>
        <v>I</v>
      </c>
      <c r="C110" s="46">
        <f t="shared" si="14"/>
        <v>55879.434399999998</v>
      </c>
      <c r="D110" s="12" t="str">
        <f t="shared" si="15"/>
        <v>vis</v>
      </c>
      <c r="E110" s="54">
        <f>VLOOKUP(C110,Active!C$21:E$972,3,FALSE)</f>
        <v>1048.0070782796836</v>
      </c>
      <c r="F110" s="15" t="s">
        <v>86</v>
      </c>
      <c r="G110" s="12" t="str">
        <f t="shared" si="16"/>
        <v>55879.4344</v>
      </c>
      <c r="H110" s="46">
        <f t="shared" si="17"/>
        <v>6662</v>
      </c>
      <c r="I110" s="55" t="s">
        <v>427</v>
      </c>
      <c r="J110" s="56" t="s">
        <v>428</v>
      </c>
      <c r="K110" s="55" t="s">
        <v>429</v>
      </c>
      <c r="L110" s="55" t="s">
        <v>430</v>
      </c>
      <c r="M110" s="56" t="s">
        <v>113</v>
      </c>
      <c r="N110" s="56" t="s">
        <v>117</v>
      </c>
      <c r="O110" s="57" t="s">
        <v>107</v>
      </c>
      <c r="P110" s="58" t="s">
        <v>419</v>
      </c>
    </row>
    <row r="111" spans="1:16" x14ac:dyDescent="0.2">
      <c r="B111" s="15"/>
      <c r="F111" s="15"/>
    </row>
    <row r="112" spans="1:1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</sheetData>
  <phoneticPr fontId="8" type="noConversion"/>
  <hyperlinks>
    <hyperlink ref="P39" r:id="rId1" display="http://var.astro.cz/oejv/issues/oejv0074.pdf" xr:uid="{00000000-0004-0000-0100-000000000000}"/>
    <hyperlink ref="P40" r:id="rId2" display="http://www.bav-astro.de/sfs/BAVM_link.php?BAVMnr=152" xr:uid="{00000000-0004-0000-0100-000001000000}"/>
    <hyperlink ref="P42" r:id="rId3" display="http://www.bav-astro.de/sfs/BAVM_link.php?BAVMnr=173" xr:uid="{00000000-0004-0000-0100-000002000000}"/>
    <hyperlink ref="P43" r:id="rId4" display="http://www.bav-astro.de/sfs/BAVM_link.php?BAVMnr=173" xr:uid="{00000000-0004-0000-0100-000003000000}"/>
    <hyperlink ref="P44" r:id="rId5" display="http://www.bav-astro.de/sfs/BAVM_link.php?BAVMnr=173" xr:uid="{00000000-0004-0000-0100-000004000000}"/>
    <hyperlink ref="P103" r:id="rId6" display="http://var.astro.cz/oejv/issues/oejv0074.pdf" xr:uid="{00000000-0004-0000-0100-000005000000}"/>
    <hyperlink ref="P104" r:id="rId7" display="http://www.bav-astro.de/sfs/BAVM_link.php?BAVMnr=193" xr:uid="{00000000-0004-0000-0100-000006000000}"/>
    <hyperlink ref="P105" r:id="rId8" display="http://www.bav-astro.de/sfs/BAVM_link.php?BAVMnr=203" xr:uid="{00000000-0004-0000-0100-000007000000}"/>
    <hyperlink ref="P106" r:id="rId9" display="http://www.bav-astro.de/sfs/BAVM_link.php?BAVMnr=203" xr:uid="{00000000-0004-0000-0100-000008000000}"/>
    <hyperlink ref="P45" r:id="rId10" display="http://www.konkoly.hu/cgi-bin/IBVS?5929" xr:uid="{00000000-0004-0000-0100-000009000000}"/>
    <hyperlink ref="P107" r:id="rId11" display="http://www.bav-astro.de/sfs/BAVM_link.php?BAVMnr=212" xr:uid="{00000000-0004-0000-0100-00000A000000}"/>
    <hyperlink ref="P46" r:id="rId12" display="http://www.bav-astro.de/sfs/BAVM_link.php?BAVMnr=215" xr:uid="{00000000-0004-0000-0100-00000B000000}"/>
    <hyperlink ref="P47" r:id="rId13" display="http://www.bav-astro.de/sfs/BAVM_link.php?BAVMnr=215" xr:uid="{00000000-0004-0000-0100-00000C000000}"/>
    <hyperlink ref="P108" r:id="rId14" display="http://www.bav-astro.de/sfs/BAVM_link.php?BAVMnr=225" xr:uid="{00000000-0004-0000-0100-00000D000000}"/>
    <hyperlink ref="P48" r:id="rId15" display="http://www.bav-astro.de/sfs/BAVM_link.php?BAVMnr=228" xr:uid="{00000000-0004-0000-0100-00000E000000}"/>
    <hyperlink ref="P109" r:id="rId16" display="http://www.bav-astro.de/sfs/BAVM_link.php?BAVMnr=225" xr:uid="{00000000-0004-0000-0100-00000F000000}"/>
    <hyperlink ref="P110" r:id="rId17" display="http://www.bav-astro.de/sfs/BAVM_link.php?BAVMnr=225" xr:uid="{00000000-0004-0000-0100-000010000000}"/>
    <hyperlink ref="P49" r:id="rId18" display="http://www.bav-astro.de/sfs/BAVM_link.php?BAVMnr=231" xr:uid="{00000000-0004-0000-0100-000011000000}"/>
    <hyperlink ref="P50" r:id="rId19" display="http://www.bav-astro.de/sfs/BAVM_link.php?BAVMnr=231" xr:uid="{00000000-0004-0000-0100-000012000000}"/>
    <hyperlink ref="P51" r:id="rId20" display="http://www.bav-astro.de/sfs/BAVM_link.php?BAVMnr=234" xr:uid="{00000000-0004-0000-0100-000013000000}"/>
    <hyperlink ref="P52" r:id="rId21" display="http://www.bav-astro.de/sfs/BAVM_link.php?BAVMnr=239" xr:uid="{00000000-0004-0000-01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2024-09-23T06:54:32Z</dcterms:modified>
</cp:coreProperties>
</file>