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6F8737-731A-4233-9397-8DCDA66C3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5" i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<sst xmlns="http://schemas.openxmlformats.org/spreadsheetml/2006/main" count="61" uniqueCount="52">
  <si>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</si>
  <si>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</si>
  <si>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</si>
  <si>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</si>
  <si>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</si>
  <si>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</si>
  <si>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</si>
  <si>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</si>
  <si>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</si>
  <si>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</si>
  <si>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</si>
  <si>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</si>
  <si>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</si>
  <si>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</si>
  <si>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</si>
  <si>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</si>
  <si>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</si>
  <si>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</si>
  <si>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</si>
  <si>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</si>
  <si>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</si>
  <si>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</si>
  <si>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</si>
  <si>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</si>
  <si>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</si>
  <si>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</si>
  <si>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</si>
  <si>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</si>
  <si>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</si>
  <si>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</si>
  <si>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</si>
  <si>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</si>
  <si>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</si>
  <si>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</si>
  <si>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</si>
  <si>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</si>
  <si>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</si>
  <si>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</si>
  <si>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</si>
  <si>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</si>
  <si>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</si>
  <si>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</si>
  <si>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</si>
  <si>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</si>
  <si>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</si>
  <si>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</si>
  <si>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GSC 02673-01609 Cyg</t>
  </si>
  <si>
    <t>BAV 91 Feb 2024</t>
  </si>
  <si>
    <t>I</t>
  </si>
  <si>
    <t>EW</t>
  </si>
  <si>
    <t>VSX</t>
  </si>
  <si>
    <t>14.18 (0.48)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</si>
</sst>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02673-01609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3.0201999994460493E-2</c:v>
                </c:pt>
                <c:pt idx="2">
                  <c:v>-7.7397500004735775E-2</c:v>
                </c:pt>
                <c:pt idx="3">
                  <c:v>0.11415100000158418</c:v>
                </c:pt>
                <c:pt idx="4">
                  <c:v>6.981400000222493E-2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-1.3992830861113151E-2</c:v>
                </c:pt>
                <c:pt idx="1">
                  <c:v>1.8983431578899673E-2</c:v>
                </c:pt>
                <c:pt idx="2">
                  <c:v>3.6986537651702615E-2</c:v>
                </c:pt>
                <c:pt idx="3">
                  <c:v>4.7108056760263486E-2</c:v>
                </c:pt>
                <c:pt idx="4">
                  <c:v>4.7684304863781182E-2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1774</c:v>
                      </c:pt>
                      <c:pt idx="2">
                        <c:v>2742.5</c:v>
                      </c:pt>
                      <c:pt idx="3">
                        <c:v>3287</c:v>
                      </c:pt>
                      <c:pt idx="4">
                        <c:v>3318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3.0201999994460493E-2</c:v>
                </c:pt>
                <c:pt idx="2">
                  <c:v>-7.7397500004735775E-2</c:v>
                </c:pt>
                <c:pt idx="3">
                  <c:v>0.11415100000158418</c:v>
                </c:pt>
                <c:pt idx="4">
                  <c:v>6.981400000222493E-2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-1.3992830861113151E-2</c:v>
                </c:pt>
                <c:pt idx="1">
                  <c:v>1.8983431578899673E-2</c:v>
                </c:pt>
                <c:pt idx="2">
                  <c:v>3.6986537651702615E-2</c:v>
                </c:pt>
                <c:pt idx="3">
                  <c:v>4.7108056760263486E-2</c:v>
                </c:pt>
                <c:pt idx="4">
                  <c:v>4.7684304863781182E-2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1774</c:v>
                </c:pt>
                <c:pt idx="2">
                  <c:v>2742.5</c:v>
                </c:pt>
                <c:pt idx="3">
                  <c:v>3287</c:v>
                </c:pt>
                <c:pt idx="4">
                  <c:v>3318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57939.547400000003</v>
      </c>
      <c r="D7" s="13" t="s">
        <v>50</v>
      </c>
    </row>
    <row r="8" spans="1:15" ht="12.95" customHeight="1" x14ac:dyDescent="0.2">
      <c r="A8" s="20" t="s">
        <v>3</v>
      </c>
      <c r="C8" s="28">
        <v>0.67352699999999999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-1.3992830861113151E-2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1.8588648500570927E-5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60541.851950578704</v>
      </c>
    </row>
    <row r="15" spans="1:15" ht="12.95" customHeight="1" x14ac:dyDescent="0.2">
      <c r="A15" s="17" t="s">
        <v>17</v>
      </c>
      <c r="C15" s="18">
        <f ca="1">(C7+C11)+(C8+C12)*INT(MAX(F21:F3533))</f>
        <v>60174.357670304867</v>
      </c>
      <c r="E15" s="37" t="s">
        <v>33</v>
      </c>
      <c r="F15" s="39">
        <f ca="1">ROUND(2*(F14-$C$7)/$C$8,0)/2+F13</f>
        <v>3864.5</v>
      </c>
    </row>
    <row r="16" spans="1:15" ht="12.95" customHeight="1" x14ac:dyDescent="0.2">
      <c r="A16" s="17" t="s">
        <v>4</v>
      </c>
      <c r="C16" s="18">
        <f ca="1">+C8+C12</f>
        <v>0.67354558864850056</v>
      </c>
      <c r="E16" s="37" t="s">
        <v>34</v>
      </c>
      <c r="F16" s="39">
        <f ca="1">ROUND(2*(F14-$C$15)/$C$16,0)/2+F13</f>
        <v>546.5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45524.346167834607</v>
      </c>
    </row>
    <row r="18" spans="1:21" ht="12.95" customHeight="1" thickTop="1" thickBot="1" x14ac:dyDescent="0.25">
      <c r="A18" s="17" t="s">
        <v>5</v>
      </c>
      <c r="C18" s="24">
        <f ca="1">+C15</f>
        <v>60174.357670304867</v>
      </c>
      <c r="D18" s="25">
        <f ca="1">+C16</f>
        <v>0.67354558864850056</v>
      </c>
      <c r="E18" s="42" t="s">
        <v>44</v>
      </c>
      <c r="F18" s="41">
        <f ca="1">+($C$15+$C$16*$F$16)-($C$16/2)-15018.5-$C$5/24</f>
        <v>45524.009395040281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57939.547400000003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-1.3992830861113151E-2</v>
      </c>
      <c r="Q21" s="26">
        <f>+C21-15018.5</f>
        <v>42921.047400000003</v>
      </c>
    </row>
    <row r="22" spans="1:21" ht="12.95" customHeight="1" x14ac:dyDescent="0.2">
      <c r="A22" s="43" t="s">
        <v>47</v>
      </c>
      <c r="B22" s="44" t="s">
        <v>48</v>
      </c>
      <c r="C22" s="43">
        <v>59134.414499999999</v>
      </c>
      <c r="D22" s="43">
        <v>3.5000000000000001E-3</v>
      </c>
      <c r="E22" s="20">
        <f t="shared" ref="E22:E25" si="0">+(C22-C$7)/C$8</f>
        <v>1774.0448415579417</v>
      </c>
      <c r="F22" s="20">
        <f t="shared" ref="F22:F25" si="1">ROUND(2*E22,0)/2</f>
        <v>1774</v>
      </c>
      <c r="G22" s="20">
        <f t="shared" ref="G22:G25" si="2">+C22-(C$7+F22*C$8)</f>
        <v>3.0201999994460493E-2</v>
      </c>
      <c r="K22" s="20">
        <f t="shared" ref="K22:K25" si="3">+G22</f>
        <v>3.0201999994460493E-2</v>
      </c>
      <c r="O22" s="20">
        <f t="shared" ref="O22:O25" ca="1" si="4">+C$11+C$12*$F22</f>
        <v>1.8983431578899673E-2</v>
      </c>
      <c r="Q22" s="26">
        <f t="shared" ref="Q22:Q25" si="5">+C22-15018.5</f>
        <v>44115.914499999999</v>
      </c>
    </row>
    <row r="23" spans="1:21" ht="12.95" customHeight="1" x14ac:dyDescent="0.2">
      <c r="A23" s="43" t="s">
        <v>47</v>
      </c>
      <c r="B23" s="44" t="s">
        <v>48</v>
      </c>
      <c r="C23" s="43">
        <v>59786.6178</v>
      </c>
      <c r="D23" s="43">
        <v>3.5000000000000001E-3</v>
      </c>
      <c r="E23" s="20">
        <f t="shared" si="0"/>
        <v>2742.3850862697368</v>
      </c>
      <c r="F23" s="20">
        <f t="shared" si="1"/>
        <v>2742.5</v>
      </c>
      <c r="G23" s="20">
        <f t="shared" si="2"/>
        <v>-7.7397500004735775E-2</v>
      </c>
      <c r="K23" s="20">
        <f t="shared" si="3"/>
        <v>-7.7397500004735775E-2</v>
      </c>
      <c r="O23" s="20">
        <f t="shared" ca="1" si="4"/>
        <v>3.6986537651702615E-2</v>
      </c>
      <c r="Q23" s="26">
        <f t="shared" si="5"/>
        <v>44768.1178</v>
      </c>
    </row>
    <row r="24" spans="1:21" ht="12.95" customHeight="1" x14ac:dyDescent="0.2">
      <c r="A24" s="43" t="s">
        <v>47</v>
      </c>
      <c r="B24" s="44" t="s">
        <v>48</v>
      </c>
      <c r="C24" s="43">
        <v>60153.544800000003</v>
      </c>
      <c r="D24" s="43">
        <v>3.5000000000000001E-3</v>
      </c>
      <c r="E24" s="20">
        <f t="shared" si="0"/>
        <v>3287.1694824409419</v>
      </c>
      <c r="F24" s="20">
        <f t="shared" si="1"/>
        <v>3287</v>
      </c>
      <c r="G24" s="20">
        <f t="shared" si="2"/>
        <v>0.11415100000158418</v>
      </c>
      <c r="K24" s="20">
        <f t="shared" si="3"/>
        <v>0.11415100000158418</v>
      </c>
      <c r="O24" s="20">
        <f t="shared" ca="1" si="4"/>
        <v>4.7108056760263486E-2</v>
      </c>
      <c r="Q24" s="26">
        <f t="shared" si="5"/>
        <v>45135.044800000003</v>
      </c>
    </row>
    <row r="25" spans="1:21" ht="12.95" customHeight="1" x14ac:dyDescent="0.2">
      <c r="A25" s="43" t="s">
        <v>47</v>
      </c>
      <c r="B25" s="44" t="s">
        <v>48</v>
      </c>
      <c r="C25" s="43">
        <v>60174.379800000002</v>
      </c>
      <c r="D25" s="43">
        <v>3.5000000000000001E-3</v>
      </c>
      <c r="E25" s="20">
        <f t="shared" si="0"/>
        <v>3318.1036543449623</v>
      </c>
      <c r="F25" s="20">
        <f t="shared" si="1"/>
        <v>3318</v>
      </c>
      <c r="G25" s="20">
        <f t="shared" si="2"/>
        <v>6.981400000222493E-2</v>
      </c>
      <c r="K25" s="20">
        <f t="shared" si="3"/>
        <v>6.981400000222493E-2</v>
      </c>
      <c r="O25" s="20">
        <f t="shared" ca="1" si="4"/>
        <v>4.7684304863781182E-2</v>
      </c>
      <c r="Q25" s="26">
        <f t="shared" si="5"/>
        <v>45155.879800000002</v>
      </c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2024-08-19T08:26:48Z</dcterms:modified>
</cp:coreProperties>
</file>