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03386FD-4C8E-4A48-9C95-8E2C24417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C22" i="1"/>
  <c r="A22" i="1"/>
  <c r="D9" i="1"/>
  <c r="C9" i="1"/>
  <c r="F14" i="1"/>
  <c r="F15" i="1" s="1"/>
  <c r="E22" i="1" l="1"/>
  <c r="F22" i="1" s="1"/>
  <c r="G22" i="1" s="1"/>
  <c r="C17" i="1"/>
  <c r="Q22" i="1"/>
  <c r="C12" i="1"/>
  <c r="C11" i="1"/>
  <c r="O21" i="1" l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<sst xmlns="http://schemas.openxmlformats.org/spreadsheetml/2006/main" count="55" uniqueCount="52">
  <si>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</si>
  <si>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</si>
  <si>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</si>
  <si>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</si>
  <si>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</si>
  <si>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</si>
  <si>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</si>
  <si>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</si>
  <si>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</si>
  <si>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</si>
  <si>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</si>
  <si>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</si>
  <si>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</si>
  <si>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</si>
  <si>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</si>
  <si>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</si>
  <si>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</si>
  <si>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</si>
  <si>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</si>
  <si>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</si>
  <si>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</si>
  <si>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</si>
  <si>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</si>
  <si>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</si>
  <si>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</si>
  <si>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</si>
  <si>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</si>
  <si>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</si>
  <si>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</si>
  <si>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</si>
  <si>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</si>
  <si>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</si>
  <si>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</si>
  <si>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</si>
  <si>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</si>
  <si>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</si>
  <si>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</si>
  <si>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</si>
  <si>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</si>
  <si>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</si>
  <si>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</si>
  <si>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</si>
  <si>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</si>
  <si>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</si>
  <si>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</si>
  <si>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</si>
  <si>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 91 Feb 2024</t>
  </si>
  <si>
    <t>I</t>
  </si>
  <si>
    <t>GSC 03972-01119 Cyg</t>
  </si>
  <si>
    <t>EW</t>
  </si>
  <si>
    <t xml:space="preserve">11.808 (0.27) 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</si>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</sst>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03972-01119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3.9395999992848374E-2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3.9395999992848374E-2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-25306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03972-01119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3.9395999992848374E-2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3.9395999992848374E-2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-25306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140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6.5" x14ac:dyDescent="0.25">
      <c r="A1" s="45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54360.41865</v>
      </c>
      <c r="D7" s="13" t="s">
        <v>51</v>
      </c>
    </row>
    <row r="8" spans="1:15" ht="12.95" customHeight="1" x14ac:dyDescent="0.2">
      <c r="A8" s="20" t="s">
        <v>3</v>
      </c>
      <c r="C8" s="28">
        <v>0.33249099999999998</v>
      </c>
      <c r="D8" s="13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-1.5567849519026466E-6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60544.771422453705</v>
      </c>
    </row>
    <row r="15" spans="1:15" ht="12.95" customHeight="1" x14ac:dyDescent="0.2">
      <c r="A15" s="17" t="s">
        <v>17</v>
      </c>
      <c r="C15" s="18">
        <f ca="1">(C7+C11)+(C8+C12)*INT(MAX(F21:F3533))</f>
        <v>54360.41865</v>
      </c>
      <c r="E15" s="37" t="s">
        <v>33</v>
      </c>
      <c r="F15" s="39">
        <f ca="1">ROUND(2*(F14-$C$7)/$C$8,0)/2+F13</f>
        <v>18601</v>
      </c>
    </row>
    <row r="16" spans="1:15" ht="12.95" customHeight="1" x14ac:dyDescent="0.2">
      <c r="A16" s="17" t="s">
        <v>4</v>
      </c>
      <c r="C16" s="18">
        <f ca="1">+C8+C12</f>
        <v>0.33248944321504809</v>
      </c>
      <c r="E16" s="37" t="s">
        <v>34</v>
      </c>
      <c r="F16" s="39">
        <f ca="1">ROUND(2*(F14-$C$15)/$C$16,0)/2+F13</f>
        <v>18601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45526.950616576447</v>
      </c>
    </row>
    <row r="18" spans="1:21" ht="12.95" customHeight="1" thickTop="1" thickBot="1" x14ac:dyDescent="0.25">
      <c r="A18" s="17" t="s">
        <v>5</v>
      </c>
      <c r="C18" s="24">
        <f ca="1">+C15</f>
        <v>54360.41865</v>
      </c>
      <c r="D18" s="25">
        <f ca="1">+C16</f>
        <v>0.33248944321504809</v>
      </c>
      <c r="E18" s="42" t="s">
        <v>44</v>
      </c>
      <c r="F18" s="41">
        <f ca="1">+($C$15+$C$16*$F$16)-($C$16/2)-15018.5-$C$5/24</f>
        <v>45526.784371854839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3" t="s">
        <v>46</v>
      </c>
      <c r="B21" s="44" t="s">
        <v>47</v>
      </c>
      <c r="C21" s="43">
        <v>45946.440799999997</v>
      </c>
      <c r="D21" s="43">
        <v>6.8999999999999999E-3</v>
      </c>
      <c r="E21" s="20">
        <f>+(C21-C$7)/C$8</f>
        <v>-25305.881512582306</v>
      </c>
      <c r="F21" s="20">
        <f>ROUND(2*E21,0)/2</f>
        <v>-25306</v>
      </c>
      <c r="G21" s="20">
        <f>+C21-(C$7+F21*C$8)</f>
        <v>3.9395999992848374E-2</v>
      </c>
      <c r="K21" s="20">
        <f>+G21</f>
        <v>3.9395999992848374E-2</v>
      </c>
      <c r="O21" s="20">
        <f ca="1">+C$11+C$12*$F21</f>
        <v>3.9395999992848374E-2</v>
      </c>
      <c r="Q21" s="26">
        <f>+C21-15018.5</f>
        <v>30927.940799999997</v>
      </c>
    </row>
    <row r="22" spans="1:21" ht="12.95" customHeight="1" x14ac:dyDescent="0.2">
      <c r="A22" s="22" t="str">
        <f>$D$7</f>
        <v>VSX</v>
      </c>
      <c r="B22" s="21"/>
      <c r="C22" s="22">
        <f>$C$7</f>
        <v>54360.41865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0</v>
      </c>
      <c r="Q22" s="26">
        <f>+C22-15018.5</f>
        <v>39341.91865</v>
      </c>
    </row>
    <row r="23" spans="1:21" ht="12.95" customHeight="1" x14ac:dyDescent="0.2">
      <c r="A23" s="30"/>
      <c r="B23" s="31"/>
      <c r="C23" s="34"/>
      <c r="D23" s="33"/>
      <c r="Q23" s="26"/>
    </row>
    <row r="24" spans="1:21" ht="12.95" customHeight="1" x14ac:dyDescent="0.2">
      <c r="A24" s="30"/>
      <c r="B24" s="31"/>
      <c r="C24" s="34"/>
      <c r="D24" s="33"/>
      <c r="Q24" s="26"/>
    </row>
    <row r="25" spans="1:21" ht="12.95" customHeight="1" x14ac:dyDescent="0.2">
      <c r="A25" s="30"/>
      <c r="B25" s="31"/>
      <c r="C25" s="34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Y32">
    <sortCondition ref="C21:C32"/>
  </sortState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2024-08-22T06:30:50Z</dcterms:modified>
</cp:coreProperties>
</file>