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83E4806E-376A-4EEE-90AE-2A4C301971D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Q22" i="1"/>
  <c r="Q23" i="1"/>
  <c r="Q24" i="1"/>
  <c r="Q25" i="1"/>
  <c r="C7" i="1"/>
  <c r="C8" i="1"/>
  <c r="E22" i="1"/>
  <c r="F22" i="1"/>
  <c r="E15" i="1"/>
  <c r="C17" i="1"/>
  <c r="Q21" i="1"/>
  <c r="G22" i="1"/>
  <c r="G21" i="1"/>
  <c r="H21" i="1"/>
  <c r="E24" i="1"/>
  <c r="F24" i="1"/>
  <c r="G24" i="1"/>
  <c r="H24" i="1"/>
  <c r="E21" i="1"/>
  <c r="F21" i="1"/>
  <c r="E23" i="1"/>
  <c r="F23" i="1"/>
  <c r="G23" i="1"/>
  <c r="H23" i="1"/>
  <c r="E25" i="1"/>
  <c r="F25" i="1"/>
  <c r="G25" i="1"/>
  <c r="H25" i="1"/>
  <c r="H22" i="1"/>
  <c r="C11" i="1"/>
  <c r="C12" i="1"/>
  <c r="C16" i="1" l="1"/>
  <c r="D18" i="1" s="1"/>
  <c r="O24" i="1"/>
  <c r="C15" i="1"/>
  <c r="E16" i="1" s="1"/>
  <c r="O22" i="1"/>
  <c r="O25" i="1"/>
  <c r="O21" i="1"/>
  <c r="O23" i="1"/>
  <c r="C18" i="1" l="1"/>
  <c r="E17" i="1"/>
</calcChain>
</file>

<file path=xl/sharedStrings.xml><?xml version="1.0" encoding="utf-8"?>
<sst xmlns="http://schemas.openxmlformats.org/spreadsheetml/2006/main" count="52" uniqueCount="46">
  <si>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</si>
  <si>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</si>
  <si>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</si>
  <si>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</si>
  <si>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</si>
  <si>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</si>
  <si>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</si>
  <si>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</si>
  <si>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</si>
  <si>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</si>
  <si>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</si>
  <si>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</si>
  <si>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</si>
  <si>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</si>
  <si>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</si>
  <si>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</si>
  <si>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</si>
  <si>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</si>
  <si>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</si>
  <si>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</si>
  <si>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</si>
  <si>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</si>
  <si>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</si>
  <si>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</si>
  <si>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</si>
  <si>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</si>
  <si>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</si>
  <si>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</si>
  <si>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</si>
  <si>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</si>
  <si>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</si>
  <si>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</si>
  <si>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</si>
  <si>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</si>
  <si>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</si>
  <si>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</si>
  <si>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</si>
  <si>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</si>
  <si>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</si>
  <si>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GT Cyg / GSC 3193-1551</t>
  </si>
  <si>
    <t>OEJV 0074</t>
  </si>
  <si>
    <t>I</t>
  </si>
  <si>
    <t>CCD</t>
  </si>
  <si>
    <t>OEJV 0094</t>
  </si>
  <si>
    <t>II</t>
  </si>
  <si>
    <t>EA/SD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</si>
</sst>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GT Cyg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3308270676691731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4.965000000083819E-3</c:v>
                </c:pt>
                <c:pt idx="2">
                  <c:v>2.7170000030309893E-3</c:v>
                </c:pt>
                <c:pt idx="3">
                  <c:v>-0.51784849999967264</c:v>
                </c:pt>
                <c:pt idx="4">
                  <c:v>-0.51754849999997532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DF-47CA-9A0F-26DC8F494F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DF-47CA-9A0F-26DC8F494F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DF-47CA-9A0F-26DC8F494F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DF-47CA-9A0F-26DC8F494F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DF-47CA-9A0F-26DC8F494F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DF-47CA-9A0F-26DC8F494F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3.7000000000000002E-3</c:v>
                  </c:pt>
                  <c:pt idx="2">
                    <c:v>0</c:v>
                  </c:pt>
                  <c:pt idx="3">
                    <c:v>2.0000000000000001E-4</c:v>
                  </c:pt>
                  <c:pt idx="4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DF-47CA-9A0F-26DC8F494F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3195</c:v>
                </c:pt>
                <c:pt idx="2">
                  <c:v>3311</c:v>
                </c:pt>
                <c:pt idx="3">
                  <c:v>4134.5</c:v>
                </c:pt>
                <c:pt idx="4">
                  <c:v>4134.5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1.910333155445803</c:v>
                </c:pt>
                <c:pt idx="1">
                  <c:v>3.5706613883279559E-2</c:v>
                </c:pt>
                <c:pt idx="2">
                  <c:v>-3.2354944433231392E-2</c:v>
                </c:pt>
                <c:pt idx="3">
                  <c:v>-0.51553333472329044</c:v>
                </c:pt>
                <c:pt idx="4">
                  <c:v>-0.51553333472329044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DF-47CA-9A0F-26DC8F49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20848"/>
        <c:axId val="1"/>
      </c:scatterChart>
      <c:valAx>
        <c:axId val="52872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8720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278195488722"/>
          <c:y val="0.92375366568914952"/>
          <c:w val="0.6345864661654135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85F2533-C6C4-4463-F72F-1EB8BA5FD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25</v>
      </c>
      <c r="B2" t="s">
        <v>45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42280.402000000002</v>
      </c>
      <c r="D4" s="9">
        <v>2.9743529999999998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42280.402000000002</v>
      </c>
    </row>
    <row r="8" spans="1:7" x14ac:dyDescent="0.2">
      <c r="A8" t="s">
        <v>3</v>
      </c>
      <c r="C8">
        <f>+D4</f>
        <v>2.9743529999999998</v>
      </c>
    </row>
    <row r="9" spans="1:7" x14ac:dyDescent="0.2">
      <c r="A9" s="11" t="s">
        <v>32</v>
      </c>
      <c r="B9" s="12"/>
      <c r="C9" s="13">
        <v>-9.5</v>
      </c>
      <c r="D9" s="12" t="s">
        <v>33</v>
      </c>
      <c r="E9" s="12"/>
    </row>
    <row r="10" spans="1:7" ht="13.5" thickBot="1" x14ac:dyDescent="0.25">
      <c r="A10" s="12"/>
      <c r="B10" s="12"/>
      <c r="C10" s="4" t="s">
        <v>21</v>
      </c>
      <c r="D10" s="4" t="s">
        <v>22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1.910333155445803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17</v>
      </c>
      <c r="B12" s="12"/>
      <c r="C12" s="24">
        <f ca="1">SLOPE(INDIRECT($G$11):G992,INDIRECT($F$11):F992)</f>
        <v>-5.8673757169406052E-4</v>
      </c>
      <c r="D12" s="3"/>
      <c r="E12" s="12"/>
    </row>
    <row r="13" spans="1:7" x14ac:dyDescent="0.2">
      <c r="A13" s="12" t="s">
        <v>20</v>
      </c>
      <c r="B13" s="12"/>
      <c r="C13" s="3" t="s">
        <v>14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18</v>
      </c>
      <c r="B15" s="12"/>
      <c r="C15" s="15">
        <f ca="1">(C7+C11)+(C8+C12)*INT(MAX(F21:F3533))</f>
        <v>54575.862062034059</v>
      </c>
      <c r="D15" s="16" t="s">
        <v>34</v>
      </c>
      <c r="E15" s="17">
        <f ca="1">TODAY()+15018.5-B9/24</f>
        <v>60339.5</v>
      </c>
    </row>
    <row r="16" spans="1:7" x14ac:dyDescent="0.2">
      <c r="A16" s="18" t="s">
        <v>4</v>
      </c>
      <c r="B16" s="12"/>
      <c r="C16" s="19">
        <f ca="1">+C8+C12</f>
        <v>2.9737662624283057</v>
      </c>
      <c r="D16" s="16" t="s">
        <v>35</v>
      </c>
      <c r="E16" s="17">
        <f ca="1">ROUND(2*(E15-C15)/C16,0)/2+1</f>
        <v>1939</v>
      </c>
    </row>
    <row r="17" spans="1:17" ht="13.5" thickBot="1" x14ac:dyDescent="0.25">
      <c r="A17" s="16" t="s">
        <v>31</v>
      </c>
      <c r="B17" s="12"/>
      <c r="C17" s="12">
        <f>COUNT(C21:C2191)</f>
        <v>5</v>
      </c>
      <c r="D17" s="16" t="s">
        <v>36</v>
      </c>
      <c r="E17" s="20">
        <f ca="1">+C15+C16*E16-15018.5-C9/24</f>
        <v>45323.890678215881</v>
      </c>
    </row>
    <row r="18" spans="1:17" ht="14.25" thickTop="1" thickBot="1" x14ac:dyDescent="0.25">
      <c r="A18" s="18" t="s">
        <v>5</v>
      </c>
      <c r="B18" s="12"/>
      <c r="C18" s="21">
        <f ca="1">+C15</f>
        <v>54575.862062034059</v>
      </c>
      <c r="D18" s="22">
        <f ca="1">+C16</f>
        <v>2.9737662624283057</v>
      </c>
      <c r="E18" s="23" t="s">
        <v>37</v>
      </c>
    </row>
    <row r="19" spans="1:17" ht="13.5" thickTop="1" x14ac:dyDescent="0.2">
      <c r="A19" s="27" t="s">
        <v>38</v>
      </c>
      <c r="E19" s="28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30</v>
      </c>
      <c r="I20" s="7" t="s">
        <v>42</v>
      </c>
      <c r="J20" s="7" t="s">
        <v>19</v>
      </c>
      <c r="K20" s="7" t="s">
        <v>26</v>
      </c>
      <c r="L20" s="7" t="s">
        <v>27</v>
      </c>
      <c r="M20" s="7" t="s">
        <v>28</v>
      </c>
      <c r="N20" s="7" t="s">
        <v>29</v>
      </c>
      <c r="O20" s="7" t="s">
        <v>24</v>
      </c>
      <c r="P20" s="6" t="s">
        <v>23</v>
      </c>
      <c r="Q20" s="4" t="s">
        <v>15</v>
      </c>
    </row>
    <row r="21" spans="1:17" x14ac:dyDescent="0.2">
      <c r="A21" t="s">
        <v>12</v>
      </c>
      <c r="C21" s="10">
        <v>42280.402000000002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1.910333155445803</v>
      </c>
      <c r="Q21" s="2">
        <f>+C21-15018.5</f>
        <v>27261.902000000002</v>
      </c>
    </row>
    <row r="22" spans="1:17" x14ac:dyDescent="0.2">
      <c r="A22" s="29" t="s">
        <v>40</v>
      </c>
      <c r="B22" s="30" t="s">
        <v>41</v>
      </c>
      <c r="C22" s="29">
        <v>51783.464800000002</v>
      </c>
      <c r="D22" s="29">
        <v>3.7000000000000002E-3</v>
      </c>
      <c r="E22">
        <f>+(C22-C$7)/C$8</f>
        <v>3195.0016692705944</v>
      </c>
      <c r="F22">
        <f>ROUND(2*E22,0)/2</f>
        <v>3195</v>
      </c>
      <c r="G22">
        <f>+C22-(C$7+F22*C$8)</f>
        <v>4.965000000083819E-3</v>
      </c>
      <c r="H22">
        <f>+G22</f>
        <v>4.965000000083819E-3</v>
      </c>
      <c r="O22">
        <f ca="1">+C$11+C$12*$F22</f>
        <v>3.5706613883279559E-2</v>
      </c>
      <c r="Q22" s="2">
        <f>+C22-15018.5</f>
        <v>36764.964800000002</v>
      </c>
    </row>
    <row r="23" spans="1:17" x14ac:dyDescent="0.2">
      <c r="A23" s="29" t="s">
        <v>40</v>
      </c>
      <c r="B23" s="30" t="s">
        <v>41</v>
      </c>
      <c r="C23" s="29">
        <v>52128.487500000003</v>
      </c>
      <c r="D23" s="29" t="s">
        <v>42</v>
      </c>
      <c r="E23">
        <f>+(C23-C$7)/C$8</f>
        <v>3311.0009134759734</v>
      </c>
      <c r="F23">
        <f>ROUND(2*E23,0)/2</f>
        <v>3311</v>
      </c>
      <c r="G23">
        <f>+C23-(C$7+F23*C$8)</f>
        <v>2.7170000030309893E-3</v>
      </c>
      <c r="H23">
        <f>+G23</f>
        <v>2.7170000030309893E-3</v>
      </c>
      <c r="O23">
        <f ca="1">+C$11+C$12*$F23</f>
        <v>-3.2354944433231392E-2</v>
      </c>
      <c r="Q23" s="2">
        <f>+C23-15018.5</f>
        <v>37109.987500000003</v>
      </c>
    </row>
    <row r="24" spans="1:17" x14ac:dyDescent="0.2">
      <c r="A24" s="31" t="s">
        <v>43</v>
      </c>
      <c r="B24" s="32" t="s">
        <v>44</v>
      </c>
      <c r="C24" s="31">
        <v>54577.34663</v>
      </c>
      <c r="D24" s="31">
        <v>2.0000000000000001E-4</v>
      </c>
      <c r="E24">
        <f>+(C24-C$7)/C$8</f>
        <v>4134.3258954132207</v>
      </c>
      <c r="F24">
        <f>ROUND(2*E24,0)/2</f>
        <v>4134.5</v>
      </c>
      <c r="G24">
        <f>+C24-(C$7+F24*C$8)</f>
        <v>-0.51784849999967264</v>
      </c>
      <c r="H24">
        <f>+G24</f>
        <v>-0.51784849999967264</v>
      </c>
      <c r="O24">
        <f ca="1">+C$11+C$12*$F24</f>
        <v>-0.51553333472329044</v>
      </c>
      <c r="Q24" s="2">
        <f>+C24-15018.5</f>
        <v>39558.84663</v>
      </c>
    </row>
    <row r="25" spans="1:17" x14ac:dyDescent="0.2">
      <c r="A25" s="31" t="s">
        <v>43</v>
      </c>
      <c r="B25" s="32" t="s">
        <v>44</v>
      </c>
      <c r="C25" s="31">
        <v>54577.34693</v>
      </c>
      <c r="D25" s="31">
        <v>2.0000000000000001E-4</v>
      </c>
      <c r="E25">
        <f>+(C25-C$7)/C$8</f>
        <v>4134.3259962754919</v>
      </c>
      <c r="F25">
        <f>ROUND(2*E25,0)/2</f>
        <v>4134.5</v>
      </c>
      <c r="G25">
        <f>+C25-(C$7+F25*C$8)</f>
        <v>-0.51754849999997532</v>
      </c>
      <c r="H25">
        <f>+G25</f>
        <v>-0.51754849999997532</v>
      </c>
      <c r="O25">
        <f ca="1">+C$11+C$12*$F25</f>
        <v>-0.51553333472329044</v>
      </c>
      <c r="Q25" s="2">
        <f>+C25-15018.5</f>
        <v>39558.84693</v>
      </c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2024-01-30T05:57:46Z</dcterms:modified>
</cp:coreProperties>
</file>