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C664B0B-5B8F-440E-AEC4-BEC2390ED3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Q26" i="1"/>
  <c r="Q27" i="1"/>
  <c r="Q28" i="1"/>
  <c r="F16" i="1"/>
  <c r="C9" i="1"/>
  <c r="D9" i="1"/>
  <c r="Q24" i="1"/>
  <c r="Q22" i="1"/>
  <c r="C7" i="1"/>
  <c r="E25" i="1"/>
  <c r="F25" i="1"/>
  <c r="C8" i="1"/>
  <c r="C21" i="1"/>
  <c r="E21" i="1"/>
  <c r="F21" i="1"/>
  <c r="Q23" i="1"/>
  <c r="E27" i="1"/>
  <c r="F27" i="1"/>
  <c r="G27" i="1"/>
  <c r="K27" i="1"/>
  <c r="E26" i="1"/>
  <c r="F26" i="1"/>
  <c r="G26" i="1"/>
  <c r="K26" i="1"/>
  <c r="Q21" i="1"/>
  <c r="E22" i="1"/>
  <c r="F22" i="1"/>
  <c r="G22" i="1"/>
  <c r="E24" i="1"/>
  <c r="F24" i="1"/>
  <c r="G24" i="1"/>
  <c r="K24" i="1"/>
  <c r="E28" i="1"/>
  <c r="F28" i="1"/>
  <c r="G28" i="1"/>
  <c r="K28" i="1"/>
  <c r="G25" i="1"/>
  <c r="K25" i="1"/>
  <c r="G21" i="1"/>
  <c r="H21" i="1"/>
  <c r="C17" i="1"/>
  <c r="E23" i="1"/>
  <c r="F23" i="1"/>
  <c r="G23" i="1"/>
  <c r="K23" i="1"/>
  <c r="K22" i="1"/>
  <c r="C11" i="1"/>
  <c r="C12" i="1"/>
  <c r="C16" i="1" l="1"/>
  <c r="D18" i="1" s="1"/>
  <c r="O27" i="1"/>
  <c r="O26" i="1"/>
  <c r="O23" i="1"/>
  <c r="O25" i="1"/>
  <c r="C15" i="1"/>
  <c r="O28" i="1"/>
  <c r="O24" i="1"/>
  <c r="O22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<sst xmlns="http://schemas.openxmlformats.org/spreadsheetml/2006/main" count="59" uniqueCount="48">
  <si>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</si>
  <si>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</si>
  <si>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</si>
  <si>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</si>
  <si>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</si>
  <si>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</si>
  <si>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</si>
  <si>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</si>
  <si>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</si>
  <si>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</si>
  <si>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</si>
  <si>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</si>
  <si>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</si>
  <si>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</si>
  <si>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</si>
  <si>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</si>
  <si>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</si>
  <si>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</si>
  <si>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</si>
  <si>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</si>
  <si>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</si>
  <si>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</si>
  <si>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</si>
  <si>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</si>
  <si>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</si>
  <si>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</si>
  <si>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</si>
  <si>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</si>
  <si>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EB/SD</t>
  </si>
  <si>
    <t>IBVS 5583</t>
  </si>
  <si>
    <t>I</t>
  </si>
  <si>
    <t># of data points:</t>
  </si>
  <si>
    <t>LN Cyg / gsc 2692-1588</t>
  </si>
  <si>
    <t>OEJV 0074</t>
  </si>
  <si>
    <t>CCD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</si>
  <si>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</si>
  <si>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</si>
  <si>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</si>
  <si>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</si>
  <si>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</si>
  <si>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</si>
  <si>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6094</t>
  </si>
  <si>
    <t>OEJV 0211</t>
  </si>
  <si>
    <t>Add cycle</t>
  </si>
  <si>
    <t>Old Cycle</t>
  </si>
  <si>
    <t>pg</t>
  </si>
  <si>
    <t>vis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</si>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</sst>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8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 wrapText="1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15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LN Cyg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A-4AD0-BC51-8251ED7CE3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A-4AD0-BC51-8251ED7CE3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A-4AD0-BC51-8251ED7CE3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-8.8035000000672881E-2</c:v>
                </c:pt>
                <c:pt idx="2">
                  <c:v>-8.7315000004309695E-2</c:v>
                </c:pt>
                <c:pt idx="3">
                  <c:v>-9.2199999999138527E-2</c:v>
                </c:pt>
                <c:pt idx="4">
                  <c:v>-9.5474999950965866E-2</c:v>
                </c:pt>
                <c:pt idx="5">
                  <c:v>-9.5185000071069226E-2</c:v>
                </c:pt>
                <c:pt idx="6">
                  <c:v>-9.4434999948134646E-2</c:v>
                </c:pt>
                <c:pt idx="7">
                  <c:v>-9.3074999836971983E-2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A-4AD0-BC51-8251ED7CE3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CA-4AD0-BC51-8251ED7CE3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CA-4AD0-BC51-8251ED7CE3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3.7000000000000002E-3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CA-4AD0-BC51-8251ED7CE3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35863</c:v>
                </c:pt>
                <c:pt idx="2">
                  <c:v>37367</c:v>
                </c:pt>
                <c:pt idx="3">
                  <c:v>44440</c:v>
                </c:pt>
                <c:pt idx="4">
                  <c:v>47341</c:v>
                </c:pt>
                <c:pt idx="5">
                  <c:v>47341</c:v>
                </c:pt>
                <c:pt idx="6">
                  <c:v>47341</c:v>
                </c:pt>
                <c:pt idx="7">
                  <c:v>47341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-6.4600052406803193E-2</c:v>
                </c:pt>
                <c:pt idx="1">
                  <c:v>-8.7204046091460388E-2</c:v>
                </c:pt>
                <c:pt idx="2">
                  <c:v>-8.8151998200924869E-2</c:v>
                </c:pt>
                <c:pt idx="3">
                  <c:v>-9.2610020322096559E-2</c:v>
                </c:pt>
                <c:pt idx="4">
                  <c:v>-9.4438483799195255E-2</c:v>
                </c:pt>
                <c:pt idx="5">
                  <c:v>-9.4438483799195255E-2</c:v>
                </c:pt>
                <c:pt idx="6">
                  <c:v>-9.4438483799195255E-2</c:v>
                </c:pt>
                <c:pt idx="7">
                  <c:v>-9.4438483799195255E-2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CA-4AD0-BC51-8251ED7CE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126240"/>
        <c:axId val="1"/>
      </c:scatterChart>
      <c:valAx>
        <c:axId val="530126240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126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6285135198163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342900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C4C2085-9476-39DD-CDD0-B169092C5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0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855468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24</v>
      </c>
      <c r="B2" s="9" t="s">
        <v>28</v>
      </c>
    </row>
    <row r="4" spans="1:6" ht="14.25" thickTop="1" thickBot="1" x14ac:dyDescent="0.25">
      <c r="A4" s="6" t="s">
        <v>0</v>
      </c>
      <c r="C4" s="3">
        <v>33237.347000000002</v>
      </c>
      <c r="D4" s="4">
        <v>0.52394499999999999</v>
      </c>
    </row>
    <row r="5" spans="1:6" ht="13.5" thickTop="1" x14ac:dyDescent="0.2">
      <c r="A5" s="18" t="s">
        <v>35</v>
      </c>
      <c r="B5" s="9"/>
      <c r="C5" s="19">
        <v>-9.5</v>
      </c>
      <c r="D5" s="9" t="s">
        <v>36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33237.347000000002</v>
      </c>
    </row>
    <row r="8" spans="1:6" x14ac:dyDescent="0.2">
      <c r="A8" t="s">
        <v>3</v>
      </c>
      <c r="C8">
        <f>+D4</f>
        <v>0.52394499999999999</v>
      </c>
    </row>
    <row r="9" spans="1:6" x14ac:dyDescent="0.2">
      <c r="A9" s="32" t="s">
        <v>40</v>
      </c>
      <c r="B9" s="33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20">
        <f ca="1">INTERCEPT(INDIRECT($D$9):G992,INDIRECT($C$9):F992)</f>
        <v>-6.4600052406803193E-2</v>
      </c>
      <c r="D11" s="21"/>
      <c r="E11" s="9"/>
    </row>
    <row r="12" spans="1:6" x14ac:dyDescent="0.2">
      <c r="A12" s="9" t="s">
        <v>17</v>
      </c>
      <c r="B12" s="9"/>
      <c r="C12" s="20">
        <f ca="1">SLOPE(INDIRECT($D$9):G992,INDIRECT($C$9):F992)</f>
        <v>-6.3028730682478312E-7</v>
      </c>
      <c r="D12" s="21"/>
      <c r="E12" s="9"/>
    </row>
    <row r="13" spans="1:6" x14ac:dyDescent="0.2">
      <c r="A13" s="9" t="s">
        <v>19</v>
      </c>
      <c r="B13" s="9"/>
      <c r="C13" s="21" t="s">
        <v>14</v>
      </c>
      <c r="D13" s="21"/>
      <c r="E13" s="9"/>
    </row>
    <row r="14" spans="1:6" x14ac:dyDescent="0.2">
      <c r="A14" s="9"/>
      <c r="B14" s="9"/>
      <c r="C14" s="9"/>
      <c r="D14" s="9"/>
      <c r="E14" s="9"/>
    </row>
    <row r="15" spans="1:6" x14ac:dyDescent="0.2">
      <c r="A15" s="24" t="s">
        <v>18</v>
      </c>
      <c r="B15" s="9"/>
      <c r="C15" s="25">
        <f ca="1">(C7+C11)+(C8+C12)*INT(MAX(F21:F3533))</f>
        <v>58041.332806516206</v>
      </c>
      <c r="E15" s="40" t="s">
        <v>43</v>
      </c>
      <c r="F15" s="19">
        <v>1</v>
      </c>
    </row>
    <row r="16" spans="1:6" x14ac:dyDescent="0.2">
      <c r="A16" s="28" t="s">
        <v>4</v>
      </c>
      <c r="B16" s="9"/>
      <c r="C16" s="29">
        <f ca="1">+C8+C12</f>
        <v>0.5239443697126932</v>
      </c>
      <c r="E16" s="40" t="s">
        <v>37</v>
      </c>
      <c r="F16" s="27">
        <f ca="1">NOW()+15018.5+$C$5/24</f>
        <v>60339.809087268513</v>
      </c>
    </row>
    <row r="17" spans="1:17" ht="13.5" thickBot="1" x14ac:dyDescent="0.25">
      <c r="A17" s="26" t="s">
        <v>31</v>
      </c>
      <c r="B17" s="9"/>
      <c r="C17" s="9">
        <f>COUNT(C21:C2191)</f>
        <v>8</v>
      </c>
      <c r="E17" s="40" t="s">
        <v>44</v>
      </c>
      <c r="F17" s="27">
        <f ca="1">ROUND(2*(F16-$C$7)/$C$8,0)/2+F15</f>
        <v>51728.5</v>
      </c>
    </row>
    <row r="18" spans="1:17" ht="14.25" thickTop="1" thickBot="1" x14ac:dyDescent="0.25">
      <c r="A18" s="28" t="s">
        <v>5</v>
      </c>
      <c r="B18" s="9"/>
      <c r="C18" s="30">
        <f ca="1">+C15</f>
        <v>58041.332806516206</v>
      </c>
      <c r="D18" s="31">
        <f ca="1">+C16</f>
        <v>0.5239443697126932</v>
      </c>
      <c r="E18" s="40" t="s">
        <v>38</v>
      </c>
      <c r="F18" s="41">
        <f ca="1">ROUND(2*(F16-$C$15)/$C$16,0)/2+F15</f>
        <v>4388</v>
      </c>
    </row>
    <row r="19" spans="1:17" ht="13.5" thickTop="1" x14ac:dyDescent="0.2">
      <c r="E19" s="40" t="s">
        <v>39</v>
      </c>
      <c r="F19" s="42">
        <f ca="1">+$C$15+$C$16*F18-15018.5-$C$5/24</f>
        <v>45322.296534148838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45</v>
      </c>
      <c r="I20" s="8" t="s">
        <v>46</v>
      </c>
      <c r="J20" s="8" t="s">
        <v>47</v>
      </c>
      <c r="K20" s="8" t="s">
        <v>34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12">
        <f>+C4</f>
        <v>33237.347000000002</v>
      </c>
      <c r="D21" s="12" t="s">
        <v>14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-6.4600052406803193E-2</v>
      </c>
      <c r="Q21" s="2">
        <f t="shared" ref="Q21:Q28" si="4">+C21-15018.5</f>
        <v>18218.847000000002</v>
      </c>
    </row>
    <row r="22" spans="1:17" x14ac:dyDescent="0.2">
      <c r="A22" s="15" t="s">
        <v>33</v>
      </c>
      <c r="B22" s="16" t="s">
        <v>30</v>
      </c>
      <c r="C22" s="17">
        <v>52027.498500000002</v>
      </c>
      <c r="D22" s="17" t="s">
        <v>34</v>
      </c>
      <c r="E22">
        <f t="shared" si="0"/>
        <v>35862.831976638772</v>
      </c>
      <c r="F22">
        <f t="shared" si="1"/>
        <v>35863</v>
      </c>
      <c r="G22">
        <f t="shared" si="2"/>
        <v>-8.8035000000672881E-2</v>
      </c>
      <c r="K22">
        <f t="shared" ref="K22:K28" si="5">+G22</f>
        <v>-8.8035000000672881E-2</v>
      </c>
      <c r="O22">
        <f t="shared" ca="1" si="3"/>
        <v>-8.7204046091460388E-2</v>
      </c>
      <c r="Q22" s="2">
        <f t="shared" si="4"/>
        <v>37008.998500000002</v>
      </c>
    </row>
    <row r="23" spans="1:17" x14ac:dyDescent="0.2">
      <c r="A23" s="11" t="s">
        <v>29</v>
      </c>
      <c r="B23" s="10" t="s">
        <v>30</v>
      </c>
      <c r="C23" s="13">
        <v>52815.512499999997</v>
      </c>
      <c r="D23" s="14">
        <v>3.7000000000000002E-3</v>
      </c>
      <c r="E23">
        <f t="shared" si="0"/>
        <v>37366.833350828798</v>
      </c>
      <c r="F23">
        <f t="shared" si="1"/>
        <v>37367</v>
      </c>
      <c r="G23">
        <f t="shared" si="2"/>
        <v>-8.7315000004309695E-2</v>
      </c>
      <c r="K23">
        <f t="shared" si="5"/>
        <v>-8.7315000004309695E-2</v>
      </c>
      <c r="O23">
        <f t="shared" ca="1" si="3"/>
        <v>-8.8151998200924869E-2</v>
      </c>
      <c r="Q23" s="2">
        <f t="shared" si="4"/>
        <v>37797.012499999997</v>
      </c>
    </row>
    <row r="24" spans="1:17" x14ac:dyDescent="0.2">
      <c r="A24" s="34" t="s">
        <v>41</v>
      </c>
      <c r="B24" s="35" t="s">
        <v>30</v>
      </c>
      <c r="C24" s="36">
        <v>56521.370600000002</v>
      </c>
      <c r="D24" s="36">
        <v>4.0000000000000002E-4</v>
      </c>
      <c r="E24">
        <f t="shared" si="0"/>
        <v>44439.824027331117</v>
      </c>
      <c r="F24">
        <f t="shared" si="1"/>
        <v>44440</v>
      </c>
      <c r="G24">
        <f t="shared" si="2"/>
        <v>-9.2199999999138527E-2</v>
      </c>
      <c r="K24">
        <f t="shared" si="5"/>
        <v>-9.2199999999138527E-2</v>
      </c>
      <c r="O24">
        <f t="shared" ca="1" si="3"/>
        <v>-9.2610020322096559E-2</v>
      </c>
      <c r="Q24" s="2">
        <f t="shared" si="4"/>
        <v>41502.870600000002</v>
      </c>
    </row>
    <row r="25" spans="1:17" x14ac:dyDescent="0.2">
      <c r="A25" s="37" t="s">
        <v>42</v>
      </c>
      <c r="B25" s="38" t="s">
        <v>30</v>
      </c>
      <c r="C25" s="39">
        <v>58041.331770000048</v>
      </c>
      <c r="D25" s="39">
        <v>1E-4</v>
      </c>
      <c r="E25">
        <f t="shared" si="0"/>
        <v>47340.817776675125</v>
      </c>
      <c r="F25">
        <f t="shared" si="1"/>
        <v>47341</v>
      </c>
      <c r="G25">
        <f t="shared" si="2"/>
        <v>-9.5474999950965866E-2</v>
      </c>
      <c r="K25">
        <f t="shared" si="5"/>
        <v>-9.5474999950965866E-2</v>
      </c>
      <c r="O25">
        <f t="shared" ca="1" si="3"/>
        <v>-9.4438483799195255E-2</v>
      </c>
      <c r="Q25" s="2">
        <f t="shared" si="4"/>
        <v>43022.831770000048</v>
      </c>
    </row>
    <row r="26" spans="1:17" x14ac:dyDescent="0.2">
      <c r="A26" s="37" t="s">
        <v>42</v>
      </c>
      <c r="B26" s="38" t="s">
        <v>30</v>
      </c>
      <c r="C26" s="39">
        <v>58041.332059999928</v>
      </c>
      <c r="D26" s="39">
        <v>1E-4</v>
      </c>
      <c r="E26">
        <f t="shared" si="0"/>
        <v>47340.818330168106</v>
      </c>
      <c r="F26">
        <f t="shared" si="1"/>
        <v>47341</v>
      </c>
      <c r="G26">
        <f t="shared" si="2"/>
        <v>-9.5185000071069226E-2</v>
      </c>
      <c r="K26">
        <f t="shared" si="5"/>
        <v>-9.5185000071069226E-2</v>
      </c>
      <c r="O26">
        <f t="shared" ca="1" si="3"/>
        <v>-9.4438483799195255E-2</v>
      </c>
      <c r="Q26" s="2">
        <f t="shared" si="4"/>
        <v>43022.832059999928</v>
      </c>
    </row>
    <row r="27" spans="1:17" x14ac:dyDescent="0.2">
      <c r="A27" s="37" t="s">
        <v>42</v>
      </c>
      <c r="B27" s="38" t="s">
        <v>30</v>
      </c>
      <c r="C27" s="39">
        <v>58041.332810000051</v>
      </c>
      <c r="D27" s="39">
        <v>2.0000000000000001E-4</v>
      </c>
      <c r="E27">
        <f t="shared" si="0"/>
        <v>47340.819761616294</v>
      </c>
      <c r="F27">
        <f t="shared" si="1"/>
        <v>47341</v>
      </c>
      <c r="G27">
        <f t="shared" si="2"/>
        <v>-9.4434999948134646E-2</v>
      </c>
      <c r="K27">
        <f t="shared" si="5"/>
        <v>-9.4434999948134646E-2</v>
      </c>
      <c r="O27">
        <f t="shared" ca="1" si="3"/>
        <v>-9.4438483799195255E-2</v>
      </c>
      <c r="Q27" s="2">
        <f t="shared" si="4"/>
        <v>43022.832810000051</v>
      </c>
    </row>
    <row r="28" spans="1:17" x14ac:dyDescent="0.2">
      <c r="A28" s="37" t="s">
        <v>42</v>
      </c>
      <c r="B28" s="38" t="s">
        <v>30</v>
      </c>
      <c r="C28" s="39">
        <v>58041.334170000162</v>
      </c>
      <c r="D28" s="39">
        <v>2.0000000000000001E-4</v>
      </c>
      <c r="E28">
        <f t="shared" si="0"/>
        <v>47340.822357308803</v>
      </c>
      <c r="F28">
        <f t="shared" si="1"/>
        <v>47341</v>
      </c>
      <c r="G28">
        <f t="shared" si="2"/>
        <v>-9.3074999836971983E-2</v>
      </c>
      <c r="K28">
        <f t="shared" si="5"/>
        <v>-9.3074999836971983E-2</v>
      </c>
      <c r="O28">
        <f t="shared" ca="1" si="3"/>
        <v>-9.4438483799195255E-2</v>
      </c>
      <c r="Q28" s="2">
        <f t="shared" si="4"/>
        <v>43022.834170000162</v>
      </c>
    </row>
    <row r="29" spans="1:17" x14ac:dyDescent="0.2">
      <c r="C29" s="12"/>
      <c r="D29" s="12"/>
      <c r="Q29" s="2"/>
    </row>
    <row r="30" spans="1:17" x14ac:dyDescent="0.2">
      <c r="C30" s="12"/>
      <c r="D30" s="12"/>
      <c r="Q30" s="2"/>
    </row>
    <row r="31" spans="1:17" x14ac:dyDescent="0.2">
      <c r="C31" s="12"/>
      <c r="D31" s="12"/>
      <c r="Q31" s="2"/>
    </row>
    <row r="32" spans="1:17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  <row r="36" spans="3:4" x14ac:dyDescent="0.2">
      <c r="C36" s="12"/>
      <c r="D36" s="12"/>
    </row>
    <row r="37" spans="3:4" x14ac:dyDescent="0.2">
      <c r="C37" s="12"/>
      <c r="D37" s="12"/>
    </row>
    <row r="38" spans="3:4" x14ac:dyDescent="0.2">
      <c r="C38" s="12"/>
      <c r="D38" s="12"/>
    </row>
    <row r="39" spans="3:4" x14ac:dyDescent="0.2">
      <c r="C39" s="12"/>
      <c r="D39" s="12"/>
    </row>
    <row r="40" spans="3:4" x14ac:dyDescent="0.2">
      <c r="C40" s="12"/>
      <c r="D40" s="12"/>
    </row>
    <row r="41" spans="3:4" x14ac:dyDescent="0.2">
      <c r="C41" s="12"/>
      <c r="D41" s="12"/>
    </row>
    <row r="42" spans="3:4" x14ac:dyDescent="0.2">
      <c r="C42" s="12"/>
      <c r="D42" s="12"/>
    </row>
    <row r="43" spans="3:4" x14ac:dyDescent="0.2">
      <c r="C43" s="12"/>
      <c r="D43" s="12"/>
    </row>
    <row r="44" spans="3:4" x14ac:dyDescent="0.2">
      <c r="C44" s="12"/>
      <c r="D44" s="12"/>
    </row>
    <row r="45" spans="3:4" x14ac:dyDescent="0.2">
      <c r="C45" s="12"/>
      <c r="D45" s="12"/>
    </row>
    <row r="46" spans="3:4" x14ac:dyDescent="0.2">
      <c r="C46" s="12"/>
      <c r="D46" s="12"/>
    </row>
    <row r="47" spans="3:4" x14ac:dyDescent="0.2">
      <c r="C47" s="12"/>
      <c r="D47" s="12"/>
    </row>
    <row r="48" spans="3:4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</sheetData>
  <protectedRanges>
    <protectedRange sqref="A25:D28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2024-01-30T06:25:05Z</dcterms:modified>
</cp:coreProperties>
</file>