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5BB67E4F-74A7-4213-9DC7-6DD989C5CC8F}" xr6:coauthVersionLast="47" xr6:coauthVersionMax="47" xr10:uidLastSave="{00000000-0000-0000-0000-000000000000}"/>
  <bookViews>
    <workbookView xWindow="15570" yWindow="1245" windowWidth="13230" windowHeight="1377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6" i="1" l="1"/>
  <c r="F36" i="1"/>
  <c r="G36" i="1" s="1"/>
  <c r="K36" i="1" s="1"/>
  <c r="Q36" i="1"/>
  <c r="E37" i="1"/>
  <c r="F37" i="1" s="1"/>
  <c r="G37" i="1" s="1"/>
  <c r="K37" i="1" s="1"/>
  <c r="Q37" i="1"/>
  <c r="E38" i="1"/>
  <c r="F38" i="1"/>
  <c r="G38" i="1" s="1"/>
  <c r="K38" i="1" s="1"/>
  <c r="Q38" i="1"/>
  <c r="E39" i="1"/>
  <c r="F39" i="1" s="1"/>
  <c r="G39" i="1" s="1"/>
  <c r="K39" i="1" s="1"/>
  <c r="Q39" i="1"/>
  <c r="E40" i="1"/>
  <c r="F40" i="1" s="1"/>
  <c r="G40" i="1" s="1"/>
  <c r="K40" i="1" s="1"/>
  <c r="Q40" i="1"/>
  <c r="E29" i="1"/>
  <c r="F29" i="1" s="1"/>
  <c r="G29" i="1" s="1"/>
  <c r="K29" i="1" s="1"/>
  <c r="Q29" i="1"/>
  <c r="E30" i="1"/>
  <c r="F30" i="1"/>
  <c r="G30" i="1" s="1"/>
  <c r="K30" i="1" s="1"/>
  <c r="Q30" i="1"/>
  <c r="E31" i="1"/>
  <c r="F31" i="1" s="1"/>
  <c r="G31" i="1" s="1"/>
  <c r="K31" i="1" s="1"/>
  <c r="Q31" i="1"/>
  <c r="E32" i="1"/>
  <c r="F32" i="1"/>
  <c r="G32" i="1" s="1"/>
  <c r="K32" i="1" s="1"/>
  <c r="Q32" i="1"/>
  <c r="E33" i="1"/>
  <c r="F33" i="1" s="1"/>
  <c r="G33" i="1" s="1"/>
  <c r="K33" i="1" s="1"/>
  <c r="Q33" i="1"/>
  <c r="E34" i="1"/>
  <c r="F34" i="1"/>
  <c r="G34" i="1" s="1"/>
  <c r="K34" i="1" s="1"/>
  <c r="Q34" i="1"/>
  <c r="E35" i="1"/>
  <c r="F35" i="1"/>
  <c r="G35" i="1" s="1"/>
  <c r="K35" i="1" s="1"/>
  <c r="Q35" i="1"/>
  <c r="F14" i="1"/>
  <c r="E22" i="1"/>
  <c r="F22" i="1" s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 s="1"/>
  <c r="G28" i="1" s="1"/>
  <c r="K28" i="1" s="1"/>
  <c r="Q28" i="1"/>
  <c r="G11" i="1"/>
  <c r="F11" i="1"/>
  <c r="F15" i="1" l="1"/>
  <c r="E21" i="1"/>
  <c r="F21" i="1" s="1"/>
  <c r="G21" i="1" s="1"/>
  <c r="C17" i="1"/>
  <c r="Q21" i="1"/>
  <c r="C12" i="1"/>
  <c r="C11" i="1"/>
  <c r="O38" i="1" l="1"/>
  <c r="O37" i="1"/>
  <c r="O36" i="1"/>
  <c r="O40" i="1"/>
  <c r="O39" i="1"/>
  <c r="O31" i="1"/>
  <c r="O35" i="1"/>
  <c r="O30" i="1"/>
  <c r="O34" i="1"/>
  <c r="O29" i="1"/>
  <c r="O33" i="1"/>
  <c r="O32" i="1"/>
  <c r="O24" i="1"/>
  <c r="O28" i="1"/>
  <c r="O25" i="1"/>
  <c r="O22" i="1"/>
  <c r="O26" i="1"/>
  <c r="O23" i="1"/>
  <c r="O27" i="1"/>
  <c r="C16" i="1"/>
  <c r="D18" i="1" s="1"/>
  <c r="C15" i="1"/>
  <c r="O21" i="1"/>
  <c r="K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<sst xmlns="http://schemas.openxmlformats.org/spreadsheetml/2006/main" count="95" uniqueCount="58">
  <si>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</si>
  <si>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</si>
  <si>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</si>
  <si>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</si>
  <si>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</si>
  <si>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</si>
  <si>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</si>
  <si>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</si>
  <si>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</si>
  <si>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</si>
  <si>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</si>
  <si>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</si>
  <si>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</si>
  <si>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</si>
  <si>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</si>
  <si>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</si>
  <si>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</si>
  <si>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</si>
  <si>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</si>
  <si>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</si>
  <si>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</si>
  <si>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</si>
  <si>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</si>
  <si>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</si>
  <si>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</si>
  <si>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</si>
  <si>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</si>
  <si>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</si>
  <si>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</si>
  <si>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</si>
  <si>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</si>
  <si>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</si>
  <si>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</si>
  <si>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</si>
  <si>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</si>
  <si>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</si>
  <si>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</si>
  <si>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</si>
  <si>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</si>
  <si>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</si>
  <si>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</si>
  <si>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</si>
  <si>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</si>
  <si>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</si>
  <si>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MoV60 Cyg</t>
  </si>
  <si>
    <t>EW</t>
  </si>
  <si>
    <t>JBAV, 76</t>
  </si>
  <si>
    <t>I</t>
  </si>
  <si>
    <t>Next ToM-P</t>
  </si>
  <si>
    <t>Next ToM-S</t>
  </si>
  <si>
    <t xml:space="preserve">Mag </t>
  </si>
  <si>
    <t>15.37 (0.34)</t>
  </si>
  <si>
    <t>VSX 1</t>
  </si>
  <si>
    <t>VSX 2</t>
  </si>
  <si>
    <t>BAV 91 Feb 2024</t>
  </si>
  <si>
    <t>BAV102 Feb 2025</t>
  </si>
  <si>
    <t>II</t>
  </si>
  <si>
    <t>VSX : Detail for MoV60 Cyg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</si>
</sst>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</xf>
  </cellStyleXfs>
  <cellXfs count="6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horizontal="center"/>
    </xf>
    <xf numFmtId="0" fontId="0" fillId="0" borderId="0" xfId="0" applyAlignment="1">
      <alignment horizontal="right"/>
    </xf>
    <xf numFmtId="0" fontId="20" fillId="0" borderId="8" xfId="0" applyFont="1" applyBorder="1" applyAlignment="1">
      <alignment horizontal="right" vertical="center"/>
    </xf>
    <xf numFmtId="0" fontId="20" fillId="0" borderId="11" xfId="0" applyFont="1" applyBorder="1">
      <alignment vertical="top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right" vertical="center"/>
    </xf>
    <xf numFmtId="0" fontId="22" fillId="0" borderId="9" xfId="0" applyFont="1" applyBorder="1" applyAlignment="1">
      <alignment horizontal="right" vertical="center"/>
    </xf>
    <xf numFmtId="22" fontId="22" fillId="0" borderId="10" xfId="0" applyNumberFormat="1" applyFont="1" applyBorder="1">
      <alignment vertical="top"/>
    </xf>
    <xf numFmtId="22" fontId="22" fillId="0" borderId="9" xfId="0" applyNumberFormat="1" applyFont="1" applyBorder="1" applyAlignment="1">
      <alignment horizontal="right" vertical="center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167" fontId="19" fillId="0" borderId="0" xfId="8" applyNumberFormat="1" applyFont="1" applyBorder="1" applyAlignment="1">
      <alignment horizontal="left" vertical="center" wrapText="1"/>
    </xf>
    <xf numFmtId="167" fontId="19" fillId="0" borderId="0" xfId="0" applyNumberFormat="1" applyFont="1" applyAlignment="1">
      <alignment horizontal="left" vertical="center" wrapText="1"/>
    </xf>
    <xf numFmtId="0" fontId="19" fillId="0" borderId="0" xfId="8" applyNumberFormat="1" applyFont="1" applyBorder="1" applyAlignment="1">
      <alignment vertical="center" wrapText="1"/>
    </xf>
    <xf numFmtId="165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23" fillId="0" borderId="0" xfId="9" applyAlignment="1"/>
    <xf numFmtId="0" fontId="6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MoV60 Cyg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4.8999999999999998E-3</c:v>
                  </c:pt>
                  <c:pt idx="19">
                    <c:v>4.8999999999999998E-3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4.8999999999999998E-3</c:v>
                  </c:pt>
                  <c:pt idx="19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-4072</c:v>
                </c:pt>
                <c:pt idx="1">
                  <c:v>3618.5</c:v>
                </c:pt>
                <c:pt idx="2">
                  <c:v>3657</c:v>
                </c:pt>
                <c:pt idx="3">
                  <c:v>3657.5</c:v>
                </c:pt>
                <c:pt idx="4">
                  <c:v>3706.5</c:v>
                </c:pt>
                <c:pt idx="5">
                  <c:v>3707</c:v>
                </c:pt>
                <c:pt idx="6">
                  <c:v>3759.5</c:v>
                </c:pt>
                <c:pt idx="7">
                  <c:v>3887</c:v>
                </c:pt>
                <c:pt idx="8">
                  <c:v>4914</c:v>
                </c:pt>
                <c:pt idx="9">
                  <c:v>4914.5</c:v>
                </c:pt>
                <c:pt idx="10">
                  <c:v>4970.5</c:v>
                </c:pt>
                <c:pt idx="11">
                  <c:v>4971</c:v>
                </c:pt>
                <c:pt idx="12">
                  <c:v>5038</c:v>
                </c:pt>
                <c:pt idx="13">
                  <c:v>5038.5</c:v>
                </c:pt>
                <c:pt idx="14">
                  <c:v>5161.5</c:v>
                </c:pt>
                <c:pt idx="15">
                  <c:v>-4181.5</c:v>
                </c:pt>
                <c:pt idx="16">
                  <c:v>-4174.5</c:v>
                </c:pt>
                <c:pt idx="17">
                  <c:v>4914</c:v>
                </c:pt>
                <c:pt idx="18">
                  <c:v>4970.5</c:v>
                </c:pt>
                <c:pt idx="19">
                  <c:v>4971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4.8999999999999998E-3</c:v>
                  </c:pt>
                  <c:pt idx="19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4.8999999999999998E-3</c:v>
                  </c:pt>
                  <c:pt idx="19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-4072</c:v>
                </c:pt>
                <c:pt idx="1">
                  <c:v>3618.5</c:v>
                </c:pt>
                <c:pt idx="2">
                  <c:v>3657</c:v>
                </c:pt>
                <c:pt idx="3">
                  <c:v>3657.5</c:v>
                </c:pt>
                <c:pt idx="4">
                  <c:v>3706.5</c:v>
                </c:pt>
                <c:pt idx="5">
                  <c:v>3707</c:v>
                </c:pt>
                <c:pt idx="6">
                  <c:v>3759.5</c:v>
                </c:pt>
                <c:pt idx="7">
                  <c:v>3887</c:v>
                </c:pt>
                <c:pt idx="8">
                  <c:v>4914</c:v>
                </c:pt>
                <c:pt idx="9">
                  <c:v>4914.5</c:v>
                </c:pt>
                <c:pt idx="10">
                  <c:v>4970.5</c:v>
                </c:pt>
                <c:pt idx="11">
                  <c:v>4971</c:v>
                </c:pt>
                <c:pt idx="12">
                  <c:v>5038</c:v>
                </c:pt>
                <c:pt idx="13">
                  <c:v>5038.5</c:v>
                </c:pt>
                <c:pt idx="14">
                  <c:v>5161.5</c:v>
                </c:pt>
                <c:pt idx="15">
                  <c:v>-4181.5</c:v>
                </c:pt>
                <c:pt idx="16">
                  <c:v>-4174.5</c:v>
                </c:pt>
                <c:pt idx="17">
                  <c:v>4914</c:v>
                </c:pt>
                <c:pt idx="18">
                  <c:v>4970.5</c:v>
                </c:pt>
                <c:pt idx="19">
                  <c:v>4971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4.8999999999999998E-3</c:v>
                  </c:pt>
                  <c:pt idx="19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4.8999999999999998E-3</c:v>
                  </c:pt>
                  <c:pt idx="19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-4072</c:v>
                </c:pt>
                <c:pt idx="1">
                  <c:v>3618.5</c:v>
                </c:pt>
                <c:pt idx="2">
                  <c:v>3657</c:v>
                </c:pt>
                <c:pt idx="3">
                  <c:v>3657.5</c:v>
                </c:pt>
                <c:pt idx="4">
                  <c:v>3706.5</c:v>
                </c:pt>
                <c:pt idx="5">
                  <c:v>3707</c:v>
                </c:pt>
                <c:pt idx="6">
                  <c:v>3759.5</c:v>
                </c:pt>
                <c:pt idx="7">
                  <c:v>3887</c:v>
                </c:pt>
                <c:pt idx="8">
                  <c:v>4914</c:v>
                </c:pt>
                <c:pt idx="9">
                  <c:v>4914.5</c:v>
                </c:pt>
                <c:pt idx="10">
                  <c:v>4970.5</c:v>
                </c:pt>
                <c:pt idx="11">
                  <c:v>4971</c:v>
                </c:pt>
                <c:pt idx="12">
                  <c:v>5038</c:v>
                </c:pt>
                <c:pt idx="13">
                  <c:v>5038.5</c:v>
                </c:pt>
                <c:pt idx="14">
                  <c:v>5161.5</c:v>
                </c:pt>
                <c:pt idx="15">
                  <c:v>-4181.5</c:v>
                </c:pt>
                <c:pt idx="16">
                  <c:v>-4174.5</c:v>
                </c:pt>
                <c:pt idx="17">
                  <c:v>4914</c:v>
                </c:pt>
                <c:pt idx="18">
                  <c:v>4970.5</c:v>
                </c:pt>
                <c:pt idx="19">
                  <c:v>4971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4.8999999999999998E-3</c:v>
                  </c:pt>
                  <c:pt idx="19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4.8999999999999998E-3</c:v>
                  </c:pt>
                  <c:pt idx="19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-4072</c:v>
                </c:pt>
                <c:pt idx="1">
                  <c:v>3618.5</c:v>
                </c:pt>
                <c:pt idx="2">
                  <c:v>3657</c:v>
                </c:pt>
                <c:pt idx="3">
                  <c:v>3657.5</c:v>
                </c:pt>
                <c:pt idx="4">
                  <c:v>3706.5</c:v>
                </c:pt>
                <c:pt idx="5">
                  <c:v>3707</c:v>
                </c:pt>
                <c:pt idx="6">
                  <c:v>3759.5</c:v>
                </c:pt>
                <c:pt idx="7">
                  <c:v>3887</c:v>
                </c:pt>
                <c:pt idx="8">
                  <c:v>4914</c:v>
                </c:pt>
                <c:pt idx="9">
                  <c:v>4914.5</c:v>
                </c:pt>
                <c:pt idx="10">
                  <c:v>4970.5</c:v>
                </c:pt>
                <c:pt idx="11">
                  <c:v>4971</c:v>
                </c:pt>
                <c:pt idx="12">
                  <c:v>5038</c:v>
                </c:pt>
                <c:pt idx="13">
                  <c:v>5038.5</c:v>
                </c:pt>
                <c:pt idx="14">
                  <c:v>5161.5</c:v>
                </c:pt>
                <c:pt idx="15">
                  <c:v>-4181.5</c:v>
                </c:pt>
                <c:pt idx="16">
                  <c:v>-4174.5</c:v>
                </c:pt>
                <c:pt idx="17">
                  <c:v>4914</c:v>
                </c:pt>
                <c:pt idx="18">
                  <c:v>4970.5</c:v>
                </c:pt>
                <c:pt idx="19">
                  <c:v>4971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2.6991200000338722E-2</c:v>
                </c:pt>
                <c:pt idx="1">
                  <c:v>-7.6313499957905151E-3</c:v>
                </c:pt>
                <c:pt idx="2">
                  <c:v>-6.644699999014847E-3</c:v>
                </c:pt>
                <c:pt idx="3">
                  <c:v>-1.0682499996619299E-3</c:v>
                </c:pt>
                <c:pt idx="4">
                  <c:v>5.2385000162757933E-4</c:v>
                </c:pt>
                <c:pt idx="5">
                  <c:v>-7.3996999999508262E-3</c:v>
                </c:pt>
                <c:pt idx="6">
                  <c:v>-9.7244999778922647E-4</c:v>
                </c:pt>
                <c:pt idx="7">
                  <c:v>-7.3776999997789972E-3</c:v>
                </c:pt>
                <c:pt idx="8">
                  <c:v>-6.7493999958969653E-3</c:v>
                </c:pt>
                <c:pt idx="9">
                  <c:v>-1.0572949999186676E-2</c:v>
                </c:pt>
                <c:pt idx="10">
                  <c:v>-8.8105499962694012E-3</c:v>
                </c:pt>
                <c:pt idx="11">
                  <c:v>-1.0934099998848978E-2</c:v>
                </c:pt>
                <c:pt idx="12">
                  <c:v>-1.2989799994102214E-2</c:v>
                </c:pt>
                <c:pt idx="13">
                  <c:v>-1.2113349999708589E-2</c:v>
                </c:pt>
                <c:pt idx="14">
                  <c:v>-1.0606650001136586E-2</c:v>
                </c:pt>
                <c:pt idx="15">
                  <c:v>2.0748650000314228E-2</c:v>
                </c:pt>
                <c:pt idx="16">
                  <c:v>2.5318949999928009E-2</c:v>
                </c:pt>
                <c:pt idx="17">
                  <c:v>-1.1049399996409193E-2</c:v>
                </c:pt>
                <c:pt idx="18">
                  <c:v>-4.2105499960598536E-3</c:v>
                </c:pt>
                <c:pt idx="19">
                  <c:v>-6.3340999986394309E-3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4.8999999999999998E-3</c:v>
                  </c:pt>
                  <c:pt idx="19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4.8999999999999998E-3</c:v>
                  </c:pt>
                  <c:pt idx="19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-4072</c:v>
                </c:pt>
                <c:pt idx="1">
                  <c:v>3618.5</c:v>
                </c:pt>
                <c:pt idx="2">
                  <c:v>3657</c:v>
                </c:pt>
                <c:pt idx="3">
                  <c:v>3657.5</c:v>
                </c:pt>
                <c:pt idx="4">
                  <c:v>3706.5</c:v>
                </c:pt>
                <c:pt idx="5">
                  <c:v>3707</c:v>
                </c:pt>
                <c:pt idx="6">
                  <c:v>3759.5</c:v>
                </c:pt>
                <c:pt idx="7">
                  <c:v>3887</c:v>
                </c:pt>
                <c:pt idx="8">
                  <c:v>4914</c:v>
                </c:pt>
                <c:pt idx="9">
                  <c:v>4914.5</c:v>
                </c:pt>
                <c:pt idx="10">
                  <c:v>4970.5</c:v>
                </c:pt>
                <c:pt idx="11">
                  <c:v>4971</c:v>
                </c:pt>
                <c:pt idx="12">
                  <c:v>5038</c:v>
                </c:pt>
                <c:pt idx="13">
                  <c:v>5038.5</c:v>
                </c:pt>
                <c:pt idx="14">
                  <c:v>5161.5</c:v>
                </c:pt>
                <c:pt idx="15">
                  <c:v>-4181.5</c:v>
                </c:pt>
                <c:pt idx="16">
                  <c:v>-4174.5</c:v>
                </c:pt>
                <c:pt idx="17">
                  <c:v>4914</c:v>
                </c:pt>
                <c:pt idx="18">
                  <c:v>4970.5</c:v>
                </c:pt>
                <c:pt idx="19">
                  <c:v>4971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4.8999999999999998E-3</c:v>
                  </c:pt>
                  <c:pt idx="19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4.8999999999999998E-3</c:v>
                  </c:pt>
                  <c:pt idx="19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-4072</c:v>
                </c:pt>
                <c:pt idx="1">
                  <c:v>3618.5</c:v>
                </c:pt>
                <c:pt idx="2">
                  <c:v>3657</c:v>
                </c:pt>
                <c:pt idx="3">
                  <c:v>3657.5</c:v>
                </c:pt>
                <c:pt idx="4">
                  <c:v>3706.5</c:v>
                </c:pt>
                <c:pt idx="5">
                  <c:v>3707</c:v>
                </c:pt>
                <c:pt idx="6">
                  <c:v>3759.5</c:v>
                </c:pt>
                <c:pt idx="7">
                  <c:v>3887</c:v>
                </c:pt>
                <c:pt idx="8">
                  <c:v>4914</c:v>
                </c:pt>
                <c:pt idx="9">
                  <c:v>4914.5</c:v>
                </c:pt>
                <c:pt idx="10">
                  <c:v>4970.5</c:v>
                </c:pt>
                <c:pt idx="11">
                  <c:v>4971</c:v>
                </c:pt>
                <c:pt idx="12">
                  <c:v>5038</c:v>
                </c:pt>
                <c:pt idx="13">
                  <c:v>5038.5</c:v>
                </c:pt>
                <c:pt idx="14">
                  <c:v>5161.5</c:v>
                </c:pt>
                <c:pt idx="15">
                  <c:v>-4181.5</c:v>
                </c:pt>
                <c:pt idx="16">
                  <c:v>-4174.5</c:v>
                </c:pt>
                <c:pt idx="17">
                  <c:v>4914</c:v>
                </c:pt>
                <c:pt idx="18">
                  <c:v>4970.5</c:v>
                </c:pt>
                <c:pt idx="19">
                  <c:v>4971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4.8999999999999998E-3</c:v>
                  </c:pt>
                  <c:pt idx="19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4.8999999999999998E-3</c:v>
                  </c:pt>
                  <c:pt idx="19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-4072</c:v>
                </c:pt>
                <c:pt idx="1">
                  <c:v>3618.5</c:v>
                </c:pt>
                <c:pt idx="2">
                  <c:v>3657</c:v>
                </c:pt>
                <c:pt idx="3">
                  <c:v>3657.5</c:v>
                </c:pt>
                <c:pt idx="4">
                  <c:v>3706.5</c:v>
                </c:pt>
                <c:pt idx="5">
                  <c:v>3707</c:v>
                </c:pt>
                <c:pt idx="6">
                  <c:v>3759.5</c:v>
                </c:pt>
                <c:pt idx="7">
                  <c:v>3887</c:v>
                </c:pt>
                <c:pt idx="8">
                  <c:v>4914</c:v>
                </c:pt>
                <c:pt idx="9">
                  <c:v>4914.5</c:v>
                </c:pt>
                <c:pt idx="10">
                  <c:v>4970.5</c:v>
                </c:pt>
                <c:pt idx="11">
                  <c:v>4971</c:v>
                </c:pt>
                <c:pt idx="12">
                  <c:v>5038</c:v>
                </c:pt>
                <c:pt idx="13">
                  <c:v>5038.5</c:v>
                </c:pt>
                <c:pt idx="14">
                  <c:v>5161.5</c:v>
                </c:pt>
                <c:pt idx="15">
                  <c:v>-4181.5</c:v>
                </c:pt>
                <c:pt idx="16">
                  <c:v>-4174.5</c:v>
                </c:pt>
                <c:pt idx="17">
                  <c:v>4914</c:v>
                </c:pt>
                <c:pt idx="18">
                  <c:v>4970.5</c:v>
                </c:pt>
                <c:pt idx="19">
                  <c:v>4971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-4072</c:v>
                </c:pt>
                <c:pt idx="1">
                  <c:v>3618.5</c:v>
                </c:pt>
                <c:pt idx="2">
                  <c:v>3657</c:v>
                </c:pt>
                <c:pt idx="3">
                  <c:v>3657.5</c:v>
                </c:pt>
                <c:pt idx="4">
                  <c:v>3706.5</c:v>
                </c:pt>
                <c:pt idx="5">
                  <c:v>3707</c:v>
                </c:pt>
                <c:pt idx="6">
                  <c:v>3759.5</c:v>
                </c:pt>
                <c:pt idx="7">
                  <c:v>3887</c:v>
                </c:pt>
                <c:pt idx="8">
                  <c:v>4914</c:v>
                </c:pt>
                <c:pt idx="9">
                  <c:v>4914.5</c:v>
                </c:pt>
                <c:pt idx="10">
                  <c:v>4970.5</c:v>
                </c:pt>
                <c:pt idx="11">
                  <c:v>4971</c:v>
                </c:pt>
                <c:pt idx="12">
                  <c:v>5038</c:v>
                </c:pt>
                <c:pt idx="13">
                  <c:v>5038.5</c:v>
                </c:pt>
                <c:pt idx="14">
                  <c:v>5161.5</c:v>
                </c:pt>
                <c:pt idx="15">
                  <c:v>-4181.5</c:v>
                </c:pt>
                <c:pt idx="16">
                  <c:v>-4174.5</c:v>
                </c:pt>
                <c:pt idx="17">
                  <c:v>4914</c:v>
                </c:pt>
                <c:pt idx="18">
                  <c:v>4970.5</c:v>
                </c:pt>
                <c:pt idx="19">
                  <c:v>4971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2.4169054295224195E-2</c:v>
                </c:pt>
                <c:pt idx="1">
                  <c:v>-4.245980398737784E-3</c:v>
                </c:pt>
                <c:pt idx="2">
                  <c:v>-4.3882310762902877E-3</c:v>
                </c:pt>
                <c:pt idx="3">
                  <c:v>-4.3900784876870734E-3</c:v>
                </c:pt>
                <c:pt idx="4">
                  <c:v>-4.5711248045720802E-3</c:v>
                </c:pt>
                <c:pt idx="5">
                  <c:v>-4.5729722159688659E-3</c:v>
                </c:pt>
                <c:pt idx="6">
                  <c:v>-4.7669504126313725E-3</c:v>
                </c:pt>
                <c:pt idx="7">
                  <c:v>-5.2380403188117437E-3</c:v>
                </c:pt>
                <c:pt idx="8">
                  <c:v>-9.0326233278097239E-3</c:v>
                </c:pt>
                <c:pt idx="9">
                  <c:v>-9.0344707392065078E-3</c:v>
                </c:pt>
                <c:pt idx="10">
                  <c:v>-9.241380815646516E-3</c:v>
                </c:pt>
                <c:pt idx="11">
                  <c:v>-9.2432282270433E-3</c:v>
                </c:pt>
                <c:pt idx="12">
                  <c:v>-9.4907813542125935E-3</c:v>
                </c:pt>
                <c:pt idx="13">
                  <c:v>-9.4926287656093809E-3</c:v>
                </c:pt>
                <c:pt idx="14">
                  <c:v>-9.9470919692186792E-3</c:v>
                </c:pt>
                <c:pt idx="15">
                  <c:v>2.4573637391120281E-2</c:v>
                </c:pt>
                <c:pt idx="16">
                  <c:v>2.4547773631565281E-2</c:v>
                </c:pt>
                <c:pt idx="17">
                  <c:v>-9.0326233278097239E-3</c:v>
                </c:pt>
                <c:pt idx="18">
                  <c:v>-9.241380815646516E-3</c:v>
                </c:pt>
                <c:pt idx="19">
                  <c:v>-9.2432282270433E-3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-4072</c:v>
                </c:pt>
                <c:pt idx="1">
                  <c:v>3618.5</c:v>
                </c:pt>
                <c:pt idx="2">
                  <c:v>3657</c:v>
                </c:pt>
                <c:pt idx="3">
                  <c:v>3657.5</c:v>
                </c:pt>
                <c:pt idx="4">
                  <c:v>3706.5</c:v>
                </c:pt>
                <c:pt idx="5">
                  <c:v>3707</c:v>
                </c:pt>
                <c:pt idx="6">
                  <c:v>3759.5</c:v>
                </c:pt>
                <c:pt idx="7">
                  <c:v>3887</c:v>
                </c:pt>
                <c:pt idx="8">
                  <c:v>4914</c:v>
                </c:pt>
                <c:pt idx="9">
                  <c:v>4914.5</c:v>
                </c:pt>
                <c:pt idx="10">
                  <c:v>4970.5</c:v>
                </c:pt>
                <c:pt idx="11">
                  <c:v>4971</c:v>
                </c:pt>
                <c:pt idx="12">
                  <c:v>5038</c:v>
                </c:pt>
                <c:pt idx="13">
                  <c:v>5038.5</c:v>
                </c:pt>
                <c:pt idx="14">
                  <c:v>5161.5</c:v>
                </c:pt>
                <c:pt idx="15">
                  <c:v>-4181.5</c:v>
                </c:pt>
                <c:pt idx="16">
                  <c:v>-4174.5</c:v>
                </c:pt>
                <c:pt idx="17">
                  <c:v>4914</c:v>
                </c:pt>
                <c:pt idx="18">
                  <c:v>4970.5</c:v>
                </c:pt>
                <c:pt idx="19">
                  <c:v>4971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6212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8.28515625" customWidth="1"/>
    <col min="2" max="2" width="4.85546875" customWidth="1"/>
    <col min="3" max="3" width="14.140625" customWidth="1"/>
    <col min="4" max="4" width="9.42578125" customWidth="1"/>
    <col min="5" max="5" width="11.28515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2" t="s">
        <v>44</v>
      </c>
      <c r="F1" s="27" t="s">
        <v>43</v>
      </c>
      <c r="G1" s="23"/>
      <c r="H1" s="21"/>
      <c r="I1" s="28"/>
      <c r="J1" s="29" t="s">
        <v>41</v>
      </c>
      <c r="K1" s="22"/>
      <c r="L1" s="24"/>
      <c r="M1" s="25"/>
      <c r="N1" s="25"/>
      <c r="O1" s="26"/>
    </row>
    <row r="2" spans="1:15" x14ac:dyDescent="0.2">
      <c r="A2" t="s">
        <v>23</v>
      </c>
      <c r="B2" s="36" t="s">
        <v>45</v>
      </c>
      <c r="C2" s="30"/>
      <c r="D2" s="56" t="s">
        <v>57</v>
      </c>
    </row>
    <row r="4" spans="1:15" x14ac:dyDescent="0.2">
      <c r="A4" s="33" t="s">
        <v>0</v>
      </c>
      <c r="C4" s="2" t="s">
        <v>36</v>
      </c>
      <c r="D4" s="2" t="s">
        <v>36</v>
      </c>
    </row>
    <row r="5" spans="1:15" x14ac:dyDescent="0.2">
      <c r="A5" s="34" t="s">
        <v>28</v>
      </c>
      <c r="B5" s="7"/>
      <c r="C5" s="31">
        <v>-9.5</v>
      </c>
      <c r="D5" s="7" t="s">
        <v>29</v>
      </c>
      <c r="E5" s="7"/>
    </row>
    <row r="6" spans="1:15" x14ac:dyDescent="0.2">
      <c r="A6" s="33" t="s">
        <v>1</v>
      </c>
      <c r="E6" s="57" t="s">
        <v>52</v>
      </c>
    </row>
    <row r="7" spans="1:15" x14ac:dyDescent="0.2">
      <c r="A7" t="s">
        <v>2</v>
      </c>
      <c r="C7" s="38">
        <v>58755.507799999999</v>
      </c>
      <c r="D7" s="35" t="s">
        <v>53</v>
      </c>
      <c r="E7" s="58">
        <v>57605.410199999998</v>
      </c>
    </row>
    <row r="8" spans="1:15" x14ac:dyDescent="0.2">
      <c r="A8" t="s">
        <v>3</v>
      </c>
      <c r="C8" s="38">
        <v>0.28244710000000001</v>
      </c>
      <c r="D8" s="35" t="s">
        <v>53</v>
      </c>
      <c r="E8" s="59">
        <v>0.282443</v>
      </c>
    </row>
    <row r="9" spans="1:15" x14ac:dyDescent="0.2">
      <c r="A9" s="18" t="s">
        <v>31</v>
      </c>
      <c r="B9" s="19">
        <v>21</v>
      </c>
      <c r="C9" s="16"/>
      <c r="D9" s="17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5">
        <f ca="1">INTERCEPT(INDIRECT($G$11):G992,INDIRECT($F$11):F992)</f>
        <v>9.123735879800858E-3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5">
        <f ca="1">SLOPE(INDIRECT($G$11):G992,INDIRECT($F$11):F992)</f>
        <v>-3.6948227935715467E-6</v>
      </c>
      <c r="D12" s="2"/>
      <c r="E12" s="41" t="s">
        <v>50</v>
      </c>
      <c r="F12" s="42" t="s">
        <v>51</v>
      </c>
    </row>
    <row r="13" spans="1:15" x14ac:dyDescent="0.2">
      <c r="A13" s="7" t="s">
        <v>18</v>
      </c>
      <c r="B13" s="7"/>
      <c r="C13" s="2" t="s">
        <v>13</v>
      </c>
      <c r="E13" s="39" t="s">
        <v>33</v>
      </c>
      <c r="F13" s="43">
        <v>1</v>
      </c>
    </row>
    <row r="14" spans="1:15" x14ac:dyDescent="0.2">
      <c r="A14" s="7"/>
      <c r="B14" s="7"/>
      <c r="C14" s="7"/>
      <c r="E14" s="39" t="s">
        <v>30</v>
      </c>
      <c r="F14" s="44">
        <f ca="1">NOW()+15018.5+$C$5/24</f>
        <v>60840.760234027774</v>
      </c>
    </row>
    <row r="15" spans="1:15" x14ac:dyDescent="0.2">
      <c r="A15" s="8" t="s">
        <v>17</v>
      </c>
      <c r="B15" s="7"/>
      <c r="C15" s="9">
        <f ca="1">(C7+C11)+(C8+C12)*INT(MAX(F21:F3533))</f>
        <v>60213.207337855441</v>
      </c>
      <c r="E15" s="39" t="s">
        <v>34</v>
      </c>
      <c r="F15" s="44">
        <f ca="1">ROUND(2*($F$14-$C$7)/$C$8,0)/2+$F$13</f>
        <v>7384</v>
      </c>
    </row>
    <row r="16" spans="1:15" x14ac:dyDescent="0.2">
      <c r="A16" s="11" t="s">
        <v>4</v>
      </c>
      <c r="B16" s="7"/>
      <c r="C16" s="12">
        <f ca="1">+C8+C12</f>
        <v>0.28244340517720645</v>
      </c>
      <c r="E16" s="39" t="s">
        <v>35</v>
      </c>
      <c r="F16" s="44">
        <f ca="1">ROUND(2*($F$14-$C$15)/$C$16,0)/2+$F$13</f>
        <v>2223</v>
      </c>
    </row>
    <row r="17" spans="1:21" ht="13.5" thickBot="1" x14ac:dyDescent="0.25">
      <c r="A17" s="10" t="s">
        <v>27</v>
      </c>
      <c r="B17" s="7"/>
      <c r="C17" s="7">
        <f>COUNT(C21:C2191)</f>
        <v>20</v>
      </c>
      <c r="E17" s="39" t="s">
        <v>48</v>
      </c>
      <c r="F17" s="46">
        <f ca="1">+$C$15+$C$16*$F$16-15018.5-$C$5/24</f>
        <v>45822.97486089771</v>
      </c>
    </row>
    <row r="18" spans="1:21" ht="14.25" thickTop="1" thickBot="1" x14ac:dyDescent="0.25">
      <c r="A18" s="11" t="s">
        <v>5</v>
      </c>
      <c r="B18" s="7"/>
      <c r="C18" s="13">
        <f ca="1">+C15</f>
        <v>60213.207337855441</v>
      </c>
      <c r="D18" s="14">
        <f ca="1">+C16</f>
        <v>0.28244340517720645</v>
      </c>
      <c r="E18" s="40" t="s">
        <v>49</v>
      </c>
      <c r="F18" s="45">
        <f ca="1">+($C$15+$C$16*$F$16)-($C$16/2)-15018.5-$C$5/24</f>
        <v>45822.833639195123</v>
      </c>
    </row>
    <row r="19" spans="1:21" ht="13.5" thickTop="1" x14ac:dyDescent="0.2">
      <c r="F19" t="s">
        <v>42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37</v>
      </c>
      <c r="I20" s="5" t="s">
        <v>38</v>
      </c>
      <c r="J20" s="5" t="s">
        <v>39</v>
      </c>
      <c r="K20" s="5" t="s">
        <v>40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0" t="s">
        <v>32</v>
      </c>
    </row>
    <row r="21" spans="1:21" x14ac:dyDescent="0.2">
      <c r="A21" s="36" t="s">
        <v>52</v>
      </c>
      <c r="C21" s="6">
        <v>57605.410199999998</v>
      </c>
      <c r="D21" s="6" t="s">
        <v>13</v>
      </c>
      <c r="E21">
        <f>+(C21-C$7)/C$8</f>
        <v>-4071.9044380345945</v>
      </c>
      <c r="F21">
        <f>ROUND(2*E21,0)/2</f>
        <v>-4072</v>
      </c>
      <c r="G21">
        <f>+C21-(C$7+F21*C$8)</f>
        <v>2.6991200000338722E-2</v>
      </c>
      <c r="K21">
        <f>+G21</f>
        <v>2.6991200000338722E-2</v>
      </c>
      <c r="O21">
        <f ca="1">+C$11+C$12*$F21</f>
        <v>2.4169054295224195E-2</v>
      </c>
      <c r="Q21" s="1">
        <f>+C21-15018.5</f>
        <v>42586.910199999998</v>
      </c>
    </row>
    <row r="22" spans="1:21" x14ac:dyDescent="0.2">
      <c r="A22" s="52" t="s">
        <v>46</v>
      </c>
      <c r="B22" s="37" t="s">
        <v>47</v>
      </c>
      <c r="C22" s="47">
        <v>59777.535000000003</v>
      </c>
      <c r="D22" s="50">
        <v>3.5000000000000001E-3</v>
      </c>
      <c r="E22">
        <f t="shared" ref="E22:E28" si="0">+(C22-C$7)/C$8</f>
        <v>3618.4729813122672</v>
      </c>
      <c r="F22">
        <f t="shared" ref="F22:F28" si="1">ROUND(2*E22,0)/2</f>
        <v>3618.5</v>
      </c>
      <c r="G22">
        <f t="shared" ref="G22:G28" si="2">+C22-(C$7+F22*C$8)</f>
        <v>-7.6313499957905151E-3</v>
      </c>
      <c r="K22">
        <f t="shared" ref="K22:K28" si="3">+G22</f>
        <v>-7.6313499957905151E-3</v>
      </c>
      <c r="O22">
        <f t="shared" ref="O22:O28" ca="1" si="4">+C$11+C$12*$F22</f>
        <v>-4.245980398737784E-3</v>
      </c>
      <c r="Q22" s="1">
        <f t="shared" ref="Q22:Q28" si="5">+C22-15018.5</f>
        <v>44759.035000000003</v>
      </c>
    </row>
    <row r="23" spans="1:21" x14ac:dyDescent="0.2">
      <c r="A23" s="52" t="s">
        <v>46</v>
      </c>
      <c r="B23" s="37" t="s">
        <v>47</v>
      </c>
      <c r="C23" s="47">
        <v>59788.410199999998</v>
      </c>
      <c r="D23" s="50">
        <v>3.5000000000000001E-3</v>
      </c>
      <c r="E23">
        <f t="shared" si="0"/>
        <v>3656.9764745327498</v>
      </c>
      <c r="F23">
        <f t="shared" si="1"/>
        <v>3657</v>
      </c>
      <c r="G23">
        <f t="shared" si="2"/>
        <v>-6.644699999014847E-3</v>
      </c>
      <c r="K23">
        <f t="shared" si="3"/>
        <v>-6.644699999014847E-3</v>
      </c>
      <c r="O23">
        <f t="shared" ca="1" si="4"/>
        <v>-4.3882310762902877E-3</v>
      </c>
      <c r="Q23" s="1">
        <f t="shared" si="5"/>
        <v>44769.910199999998</v>
      </c>
    </row>
    <row r="24" spans="1:21" x14ac:dyDescent="0.2">
      <c r="A24" s="52" t="s">
        <v>46</v>
      </c>
      <c r="B24" s="37" t="s">
        <v>47</v>
      </c>
      <c r="C24" s="47">
        <v>59788.557000000001</v>
      </c>
      <c r="D24" s="50">
        <v>3.5000000000000001E-3</v>
      </c>
      <c r="E24">
        <f t="shared" si="0"/>
        <v>3657.4962178758474</v>
      </c>
      <c r="F24">
        <f t="shared" si="1"/>
        <v>3657.5</v>
      </c>
      <c r="G24">
        <f t="shared" si="2"/>
        <v>-1.0682499996619299E-3</v>
      </c>
      <c r="K24">
        <f t="shared" si="3"/>
        <v>-1.0682499996619299E-3</v>
      </c>
      <c r="O24">
        <f t="shared" ca="1" si="4"/>
        <v>-4.3900784876870734E-3</v>
      </c>
      <c r="Q24" s="1">
        <f t="shared" si="5"/>
        <v>44770.057000000001</v>
      </c>
    </row>
    <row r="25" spans="1:21" x14ac:dyDescent="0.2">
      <c r="A25" s="52" t="s">
        <v>46</v>
      </c>
      <c r="B25" s="37" t="s">
        <v>47</v>
      </c>
      <c r="C25" s="47">
        <v>59802.398500000003</v>
      </c>
      <c r="D25" s="50">
        <v>3.5000000000000001E-3</v>
      </c>
      <c r="E25">
        <f t="shared" si="0"/>
        <v>3706.5018546835977</v>
      </c>
      <c r="F25">
        <f t="shared" si="1"/>
        <v>3706.5</v>
      </c>
      <c r="G25">
        <f t="shared" si="2"/>
        <v>5.2385000162757933E-4</v>
      </c>
      <c r="K25">
        <f t="shared" si="3"/>
        <v>5.2385000162757933E-4</v>
      </c>
      <c r="O25">
        <f t="shared" ca="1" si="4"/>
        <v>-4.5711248045720802E-3</v>
      </c>
      <c r="Q25" s="1">
        <f t="shared" si="5"/>
        <v>44783.898500000003</v>
      </c>
    </row>
    <row r="26" spans="1:21" x14ac:dyDescent="0.2">
      <c r="A26" s="52" t="s">
        <v>46</v>
      </c>
      <c r="B26" s="37" t="s">
        <v>47</v>
      </c>
      <c r="C26" s="47">
        <v>59802.531799999997</v>
      </c>
      <c r="D26" s="50">
        <v>3.5000000000000001E-3</v>
      </c>
      <c r="E26">
        <f t="shared" si="0"/>
        <v>3706.9738014658233</v>
      </c>
      <c r="F26">
        <f t="shared" si="1"/>
        <v>3707</v>
      </c>
      <c r="G26">
        <f t="shared" si="2"/>
        <v>-7.3996999999508262E-3</v>
      </c>
      <c r="K26">
        <f t="shared" si="3"/>
        <v>-7.3996999999508262E-3</v>
      </c>
      <c r="O26">
        <f t="shared" ca="1" si="4"/>
        <v>-4.5729722159688659E-3</v>
      </c>
      <c r="Q26" s="1">
        <f t="shared" si="5"/>
        <v>44784.031799999997</v>
      </c>
    </row>
    <row r="27" spans="1:21" x14ac:dyDescent="0.2">
      <c r="A27" s="52" t="s">
        <v>46</v>
      </c>
      <c r="B27" s="37" t="s">
        <v>47</v>
      </c>
      <c r="C27" s="47">
        <v>59817.366699999999</v>
      </c>
      <c r="D27" s="50">
        <v>3.5000000000000001E-3</v>
      </c>
      <c r="E27">
        <f t="shared" si="0"/>
        <v>3759.4965570543977</v>
      </c>
      <c r="F27">
        <f t="shared" si="1"/>
        <v>3759.5</v>
      </c>
      <c r="G27">
        <f t="shared" si="2"/>
        <v>-9.7244999778922647E-4</v>
      </c>
      <c r="K27">
        <f t="shared" si="3"/>
        <v>-9.7244999778922647E-4</v>
      </c>
      <c r="O27">
        <f t="shared" ca="1" si="4"/>
        <v>-4.7669504126313725E-3</v>
      </c>
      <c r="Q27" s="1">
        <f t="shared" si="5"/>
        <v>44798.866699999999</v>
      </c>
    </row>
    <row r="28" spans="1:21" x14ac:dyDescent="0.2">
      <c r="A28" s="52" t="s">
        <v>46</v>
      </c>
      <c r="B28" s="37" t="s">
        <v>47</v>
      </c>
      <c r="C28" s="47">
        <v>59853.372300000003</v>
      </c>
      <c r="D28" s="50">
        <v>3.5000000000000001E-3</v>
      </c>
      <c r="E28">
        <f t="shared" si="0"/>
        <v>3886.9738793565352</v>
      </c>
      <c r="F28">
        <f t="shared" si="1"/>
        <v>3887</v>
      </c>
      <c r="G28">
        <f t="shared" si="2"/>
        <v>-7.3776999997789972E-3</v>
      </c>
      <c r="K28">
        <f t="shared" si="3"/>
        <v>-7.3776999997789972E-3</v>
      </c>
      <c r="O28">
        <f t="shared" ca="1" si="4"/>
        <v>-5.2380403188117437E-3</v>
      </c>
      <c r="Q28" s="1">
        <f t="shared" si="5"/>
        <v>44834.872300000003</v>
      </c>
    </row>
    <row r="29" spans="1:21" x14ac:dyDescent="0.2">
      <c r="A29" s="48" t="s">
        <v>54</v>
      </c>
      <c r="B29" s="49" t="s">
        <v>47</v>
      </c>
      <c r="C29" s="48">
        <v>60143.446100000001</v>
      </c>
      <c r="D29" s="51">
        <v>3.5000000000000001E-3</v>
      </c>
      <c r="E29">
        <f t="shared" ref="E29:E35" si="6">+(C29-C$7)/C$8</f>
        <v>4913.9761038438755</v>
      </c>
      <c r="F29">
        <f t="shared" ref="F29:F35" si="7">ROUND(2*E29,0)/2</f>
        <v>4914</v>
      </c>
      <c r="G29">
        <f t="shared" ref="G29:G35" si="8">+C29-(C$7+F29*C$8)</f>
        <v>-6.7493999958969653E-3</v>
      </c>
      <c r="K29">
        <f t="shared" ref="K29:K35" si="9">+G29</f>
        <v>-6.7493999958969653E-3</v>
      </c>
      <c r="O29">
        <f t="shared" ref="O29:O35" ca="1" si="10">+C$11+C$12*$F29</f>
        <v>-9.0326233278097239E-3</v>
      </c>
      <c r="Q29" s="1">
        <f t="shared" ref="Q29:Q35" si="11">+C29-15018.5</f>
        <v>45124.946100000001</v>
      </c>
    </row>
    <row r="30" spans="1:21" x14ac:dyDescent="0.2">
      <c r="A30" s="48" t="s">
        <v>54</v>
      </c>
      <c r="B30" s="49" t="s">
        <v>47</v>
      </c>
      <c r="C30" s="48">
        <v>60143.583500000001</v>
      </c>
      <c r="D30" s="51">
        <v>3.5000000000000001E-3</v>
      </c>
      <c r="E30">
        <f t="shared" si="6"/>
        <v>4914.4625666186739</v>
      </c>
      <c r="F30">
        <f t="shared" si="7"/>
        <v>4914.5</v>
      </c>
      <c r="G30">
        <f t="shared" si="8"/>
        <v>-1.0572949999186676E-2</v>
      </c>
      <c r="K30">
        <f t="shared" si="9"/>
        <v>-1.0572949999186676E-2</v>
      </c>
      <c r="O30">
        <f t="shared" ca="1" si="10"/>
        <v>-9.0344707392065078E-3</v>
      </c>
      <c r="Q30" s="1">
        <f t="shared" si="11"/>
        <v>45125.083500000001</v>
      </c>
    </row>
    <row r="31" spans="1:21" x14ac:dyDescent="0.2">
      <c r="A31" s="48" t="s">
        <v>54</v>
      </c>
      <c r="B31" s="49" t="s">
        <v>47</v>
      </c>
      <c r="C31" s="48">
        <v>60159.402300000002</v>
      </c>
      <c r="D31" s="51">
        <v>3.5000000000000001E-3</v>
      </c>
      <c r="E31">
        <f t="shared" si="6"/>
        <v>4970.4688063711828</v>
      </c>
      <c r="F31">
        <f t="shared" si="7"/>
        <v>4970.5</v>
      </c>
      <c r="G31">
        <f t="shared" si="8"/>
        <v>-8.8105499962694012E-3</v>
      </c>
      <c r="K31">
        <f t="shared" si="9"/>
        <v>-8.8105499962694012E-3</v>
      </c>
      <c r="O31">
        <f t="shared" ca="1" si="10"/>
        <v>-9.241380815646516E-3</v>
      </c>
      <c r="Q31" s="1">
        <f t="shared" si="11"/>
        <v>45140.902300000002</v>
      </c>
    </row>
    <row r="32" spans="1:21" x14ac:dyDescent="0.2">
      <c r="A32" s="48" t="s">
        <v>54</v>
      </c>
      <c r="B32" s="49" t="s">
        <v>47</v>
      </c>
      <c r="C32" s="48">
        <v>60159.541400000002</v>
      </c>
      <c r="D32" s="51">
        <v>3.5000000000000001E-3</v>
      </c>
      <c r="E32">
        <f t="shared" si="6"/>
        <v>4970.9612879721635</v>
      </c>
      <c r="F32">
        <f t="shared" si="7"/>
        <v>4971</v>
      </c>
      <c r="G32">
        <f t="shared" si="8"/>
        <v>-1.0934099998848978E-2</v>
      </c>
      <c r="K32">
        <f t="shared" si="9"/>
        <v>-1.0934099998848978E-2</v>
      </c>
      <c r="O32">
        <f t="shared" ca="1" si="10"/>
        <v>-9.2432282270433E-3</v>
      </c>
      <c r="Q32" s="1">
        <f t="shared" si="11"/>
        <v>45141.041400000002</v>
      </c>
    </row>
    <row r="33" spans="1:17" x14ac:dyDescent="0.2">
      <c r="A33" s="48" t="s">
        <v>54</v>
      </c>
      <c r="B33" s="49" t="s">
        <v>47</v>
      </c>
      <c r="C33" s="48">
        <v>60178.463300000003</v>
      </c>
      <c r="D33" s="51">
        <v>3.5000000000000001E-3</v>
      </c>
      <c r="E33">
        <f t="shared" si="6"/>
        <v>5037.9540097951212</v>
      </c>
      <c r="F33">
        <f t="shared" si="7"/>
        <v>5038</v>
      </c>
      <c r="G33">
        <f t="shared" si="8"/>
        <v>-1.2989799994102214E-2</v>
      </c>
      <c r="K33">
        <f t="shared" si="9"/>
        <v>-1.2989799994102214E-2</v>
      </c>
      <c r="O33">
        <f t="shared" ca="1" si="10"/>
        <v>-9.4907813542125935E-3</v>
      </c>
      <c r="Q33" s="1">
        <f t="shared" si="11"/>
        <v>45159.963300000003</v>
      </c>
    </row>
    <row r="34" spans="1:17" x14ac:dyDescent="0.2">
      <c r="A34" s="48" t="s">
        <v>54</v>
      </c>
      <c r="B34" s="49" t="s">
        <v>47</v>
      </c>
      <c r="C34" s="48">
        <v>60178.6054</v>
      </c>
      <c r="D34" s="51">
        <v>3.5000000000000001E-3</v>
      </c>
      <c r="E34">
        <f t="shared" si="6"/>
        <v>5038.4571128540565</v>
      </c>
      <c r="F34">
        <f t="shared" si="7"/>
        <v>5038.5</v>
      </c>
      <c r="G34">
        <f t="shared" si="8"/>
        <v>-1.2113349999708589E-2</v>
      </c>
      <c r="K34">
        <f t="shared" si="9"/>
        <v>-1.2113349999708589E-2</v>
      </c>
      <c r="O34">
        <f t="shared" ca="1" si="10"/>
        <v>-9.4926287656093809E-3</v>
      </c>
      <c r="Q34" s="1">
        <f t="shared" si="11"/>
        <v>45160.1054</v>
      </c>
    </row>
    <row r="35" spans="1:17" x14ac:dyDescent="0.2">
      <c r="A35" s="48" t="s">
        <v>54</v>
      </c>
      <c r="B35" s="49" t="s">
        <v>47</v>
      </c>
      <c r="C35" s="48">
        <v>60213.347900000001</v>
      </c>
      <c r="D35" s="51">
        <v>3.5000000000000001E-3</v>
      </c>
      <c r="E35">
        <f t="shared" si="6"/>
        <v>5161.4624473042959</v>
      </c>
      <c r="F35">
        <f t="shared" si="7"/>
        <v>5161.5</v>
      </c>
      <c r="G35">
        <f t="shared" si="8"/>
        <v>-1.0606650001136586E-2</v>
      </c>
      <c r="K35">
        <f t="shared" si="9"/>
        <v>-1.0606650001136586E-2</v>
      </c>
      <c r="O35">
        <f t="shared" ca="1" si="10"/>
        <v>-9.9470919692186792E-3</v>
      </c>
      <c r="Q35" s="1">
        <f t="shared" si="11"/>
        <v>45194.847900000001</v>
      </c>
    </row>
    <row r="36" spans="1:17" x14ac:dyDescent="0.2">
      <c r="A36" s="55" t="s">
        <v>55</v>
      </c>
      <c r="B36" s="54" t="s">
        <v>56</v>
      </c>
      <c r="C36" s="53">
        <v>57574.476000000002</v>
      </c>
      <c r="D36" s="48">
        <v>3.5000000000000001E-3</v>
      </c>
      <c r="E36">
        <f t="shared" ref="E36:E40" si="12">+(C36-C$7)/C$8</f>
        <v>-4181.426539695387</v>
      </c>
      <c r="F36">
        <f t="shared" ref="F36:F40" si="13">ROUND(2*E36,0)/2</f>
        <v>-4181.5</v>
      </c>
      <c r="G36">
        <f t="shared" ref="G36:G40" si="14">+C36-(C$7+F36*C$8)</f>
        <v>2.0748650000314228E-2</v>
      </c>
      <c r="K36">
        <f t="shared" ref="K36:K40" si="15">+G36</f>
        <v>2.0748650000314228E-2</v>
      </c>
      <c r="O36">
        <f t="shared" ref="O36:O40" ca="1" si="16">+C$11+C$12*$F36</f>
        <v>2.4573637391120281E-2</v>
      </c>
      <c r="Q36" s="1">
        <f t="shared" ref="Q36:Q40" si="17">+C36-15018.5</f>
        <v>42555.976000000002</v>
      </c>
    </row>
    <row r="37" spans="1:17" x14ac:dyDescent="0.2">
      <c r="A37" s="55" t="s">
        <v>55</v>
      </c>
      <c r="B37" s="54" t="s">
        <v>56</v>
      </c>
      <c r="C37" s="53">
        <v>57576.457699999999</v>
      </c>
      <c r="D37" s="48">
        <v>3.5000000000000001E-3</v>
      </c>
      <c r="E37">
        <f t="shared" si="12"/>
        <v>-4174.4103586122865</v>
      </c>
      <c r="F37">
        <f t="shared" si="13"/>
        <v>-4174.5</v>
      </c>
      <c r="G37">
        <f t="shared" si="14"/>
        <v>2.5318949999928009E-2</v>
      </c>
      <c r="K37">
        <f t="shared" si="15"/>
        <v>2.5318949999928009E-2</v>
      </c>
      <c r="O37">
        <f t="shared" ca="1" si="16"/>
        <v>2.4547773631565281E-2</v>
      </c>
      <c r="Q37" s="1">
        <f t="shared" si="17"/>
        <v>42557.957699999999</v>
      </c>
    </row>
    <row r="38" spans="1:17" x14ac:dyDescent="0.2">
      <c r="A38" s="55" t="s">
        <v>55</v>
      </c>
      <c r="B38" s="54" t="s">
        <v>47</v>
      </c>
      <c r="C38" s="53">
        <v>60143.441800000001</v>
      </c>
      <c r="D38" s="48">
        <v>3.5000000000000001E-3</v>
      </c>
      <c r="E38">
        <f t="shared" si="12"/>
        <v>4913.9608797541241</v>
      </c>
      <c r="F38">
        <f t="shared" si="13"/>
        <v>4914</v>
      </c>
      <c r="G38">
        <f t="shared" si="14"/>
        <v>-1.1049399996409193E-2</v>
      </c>
      <c r="K38">
        <f t="shared" si="15"/>
        <v>-1.1049399996409193E-2</v>
      </c>
      <c r="O38">
        <f t="shared" ca="1" si="16"/>
        <v>-9.0326233278097239E-3</v>
      </c>
      <c r="Q38" s="1">
        <f t="shared" si="17"/>
        <v>45124.941800000001</v>
      </c>
    </row>
    <row r="39" spans="1:17" x14ac:dyDescent="0.2">
      <c r="A39" s="55" t="s">
        <v>55</v>
      </c>
      <c r="B39" s="54" t="s">
        <v>56</v>
      </c>
      <c r="C39" s="53">
        <v>60159.406900000002</v>
      </c>
      <c r="D39" s="48">
        <v>4.8999999999999998E-3</v>
      </c>
      <c r="E39">
        <f t="shared" si="12"/>
        <v>4970.4850926067302</v>
      </c>
      <c r="F39">
        <f t="shared" si="13"/>
        <v>4970.5</v>
      </c>
      <c r="G39">
        <f t="shared" si="14"/>
        <v>-4.2105499960598536E-3</v>
      </c>
      <c r="K39">
        <f t="shared" si="15"/>
        <v>-4.2105499960598536E-3</v>
      </c>
      <c r="O39">
        <f t="shared" ca="1" si="16"/>
        <v>-9.241380815646516E-3</v>
      </c>
      <c r="Q39" s="1">
        <f t="shared" si="17"/>
        <v>45140.906900000002</v>
      </c>
    </row>
    <row r="40" spans="1:17" x14ac:dyDescent="0.2">
      <c r="A40" s="55" t="s">
        <v>55</v>
      </c>
      <c r="B40" s="54" t="s">
        <v>47</v>
      </c>
      <c r="C40" s="53">
        <v>60159.546000000002</v>
      </c>
      <c r="D40" s="48">
        <v>4.8999999999999998E-3</v>
      </c>
      <c r="E40">
        <f t="shared" si="12"/>
        <v>4970.9775742077109</v>
      </c>
      <c r="F40">
        <f t="shared" si="13"/>
        <v>4971</v>
      </c>
      <c r="G40">
        <f t="shared" si="14"/>
        <v>-6.3340999986394309E-3</v>
      </c>
      <c r="K40">
        <f t="shared" si="15"/>
        <v>-6.3340999986394309E-3</v>
      </c>
      <c r="O40">
        <f t="shared" ca="1" si="16"/>
        <v>-9.2432282270433E-3</v>
      </c>
      <c r="Q40" s="1">
        <f t="shared" si="17"/>
        <v>45141.046000000002</v>
      </c>
    </row>
    <row r="41" spans="1:17" x14ac:dyDescent="0.2">
      <c r="C41" s="6"/>
      <c r="D41" s="6"/>
    </row>
    <row r="42" spans="1:17" x14ac:dyDescent="0.2">
      <c r="C42" s="6"/>
      <c r="D42" s="6"/>
    </row>
    <row r="43" spans="1:17" x14ac:dyDescent="0.2">
      <c r="C43" s="6"/>
      <c r="D43" s="6"/>
    </row>
    <row r="44" spans="1:17" x14ac:dyDescent="0.2">
      <c r="C44" s="6"/>
      <c r="D44" s="6"/>
    </row>
    <row r="45" spans="1:17" x14ac:dyDescent="0.2">
      <c r="C45" s="6"/>
      <c r="D45" s="6"/>
    </row>
    <row r="46" spans="1:17" x14ac:dyDescent="0.2">
      <c r="C46" s="6"/>
      <c r="D46" s="6"/>
    </row>
    <row r="47" spans="1:17" x14ac:dyDescent="0.2">
      <c r="C47" s="6"/>
      <c r="D47" s="6"/>
    </row>
    <row r="48" spans="1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hyperlinks>
    <hyperlink ref="D2" r:id="rId1" display="https://vsx.aavso.org/index.php?view=detail.top&amp;oid=621257" xr:uid="{7A5A4B31-D667-4326-84F4-B86179F75D07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2025-06-14T06:14:44Z</dcterms:modified>
</cp:coreProperties>
</file>