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9A0BC044-FE9F-47B3-AF5B-397DEA4328C0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1" i="1"/>
  <c r="F21" i="1" s="1"/>
  <c r="G21" i="1" s="1"/>
  <c r="K21" i="1" s="1"/>
  <c r="Q21" i="1"/>
  <c r="E22" i="1"/>
  <c r="F22" i="1"/>
  <c r="G22" i="1" s="1"/>
  <c r="K22" i="1" s="1"/>
  <c r="Q22" i="1"/>
  <c r="E24" i="1"/>
  <c r="F24" i="1" s="1"/>
  <c r="G24" i="1" s="1"/>
  <c r="K24" i="1" s="1"/>
  <c r="Q24" i="1"/>
  <c r="D9" i="1"/>
  <c r="C9" i="1"/>
  <c r="F14" i="1"/>
  <c r="F15" i="1" s="1"/>
  <c r="E23" i="1" l="1"/>
  <c r="F23" i="1" s="1"/>
  <c r="G23" i="1" s="1"/>
  <c r="C17" i="1"/>
  <c r="Q23" i="1"/>
  <c r="C11" i="1"/>
  <c r="C12" i="1"/>
  <c r="O25" i="1" l="1"/>
  <c r="O22" i="1"/>
  <c r="O21" i="1"/>
  <c r="O24" i="1"/>
  <c r="C16" i="1"/>
  <c r="D18" i="1" s="1"/>
  <c r="C15" i="1"/>
  <c r="O23" i="1"/>
  <c r="K2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<sst xmlns="http://schemas.openxmlformats.org/spreadsheetml/2006/main" count="63" uniqueCount="54">
  <si>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</si>
  <si>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</si>
  <si>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</si>
  <si>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</si>
  <si>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</si>
  <si>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</si>
  <si>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</si>
  <si>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</si>
  <si>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</si>
  <si>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</si>
  <si>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</si>
  <si>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</si>
  <si>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</si>
  <si>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</si>
  <si>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</si>
  <si>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</si>
  <si>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</si>
  <si>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</si>
  <si>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</si>
  <si>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</si>
  <si>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</si>
  <si>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</si>
  <si>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</si>
  <si>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</si>
  <si>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</si>
  <si>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</si>
  <si>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</si>
  <si>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</si>
  <si>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</si>
  <si>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</si>
  <si>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</si>
  <si>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</si>
  <si>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</si>
  <si>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</si>
  <si>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</si>
  <si>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</si>
  <si>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</si>
  <si>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</si>
  <si>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</si>
  <si>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</si>
  <si>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</si>
  <si>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</si>
  <si>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</si>
  <si>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</si>
  <si>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</si>
  <si>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</si>
  <si>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NEV25 Cyg</t>
  </si>
  <si>
    <t>BAV102 Feb 2025</t>
  </si>
  <si>
    <t>II</t>
  </si>
  <si>
    <t>I</t>
  </si>
  <si>
    <t>EB</t>
  </si>
  <si>
    <t>VSX</t>
  </si>
  <si>
    <t>14.65-15.10</t>
  </si>
  <si>
    <t>VSX : Detail for NEV25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</si>
</sst>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NEV25 Cyg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-1.7710499996610451E-2</c:v>
                </c:pt>
                <c:pt idx="1">
                  <c:v>4.1800000035436824E-3</c:v>
                </c:pt>
                <c:pt idx="2">
                  <c:v>0</c:v>
                </c:pt>
                <c:pt idx="3">
                  <c:v>2.9710000002523884E-2</c:v>
                </c:pt>
                <c:pt idx="4">
                  <c:v>4.6258499998657499E-2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-4.6803779451052791E-3</c:v>
                </c:pt>
                <c:pt idx="1">
                  <c:v>-4.6494159608658041E-3</c:v>
                </c:pt>
                <c:pt idx="2">
                  <c:v>-4.2955647124146637E-3</c:v>
                </c:pt>
                <c:pt idx="3">
                  <c:v>3.7901196665383816E-2</c:v>
                </c:pt>
                <c:pt idx="4">
                  <c:v>3.8162161961116534E-2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-43.5</c:v>
                      </c:pt>
                      <c:pt idx="1">
                        <c:v>-40</c:v>
                      </c:pt>
                      <c:pt idx="2">
                        <c:v>0</c:v>
                      </c:pt>
                      <c:pt idx="3">
                        <c:v>4770</c:v>
                      </c:pt>
                      <c:pt idx="4">
                        <c:v>4799.5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NEV25 Cyg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-1.7710499996610451E-2</c:v>
                </c:pt>
                <c:pt idx="1">
                  <c:v>4.1800000035436824E-3</c:v>
                </c:pt>
                <c:pt idx="2">
                  <c:v>0</c:v>
                </c:pt>
                <c:pt idx="3">
                  <c:v>2.9710000002523884E-2</c:v>
                </c:pt>
                <c:pt idx="4">
                  <c:v>4.6258499998657499E-2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6.8999999999999999E-3</c:v>
                  </c:pt>
                  <c:pt idx="1">
                    <c:v>3.5000000000000001E-3</c:v>
                  </c:pt>
                  <c:pt idx="2">
                    <c:v>0</c:v>
                  </c:pt>
                  <c:pt idx="3">
                    <c:v>6.8999999999999999E-3</c:v>
                  </c:pt>
                  <c:pt idx="4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-4.6803779451052791E-3</c:v>
                </c:pt>
                <c:pt idx="1">
                  <c:v>-4.6494159608658041E-3</c:v>
                </c:pt>
                <c:pt idx="2">
                  <c:v>-4.2955647124146637E-3</c:v>
                </c:pt>
                <c:pt idx="3">
                  <c:v>3.7901196665383816E-2</c:v>
                </c:pt>
                <c:pt idx="4">
                  <c:v>3.8162161961116534E-2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-43.5</c:v>
                </c:pt>
                <c:pt idx="1">
                  <c:v>-40</c:v>
                </c:pt>
                <c:pt idx="2">
                  <c:v>0</c:v>
                </c:pt>
                <c:pt idx="3">
                  <c:v>4770</c:v>
                </c:pt>
                <c:pt idx="4">
                  <c:v>4799.5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5129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D2" sqref="D2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50</v>
      </c>
      <c r="C2" s="10"/>
      <c r="D2" s="50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57597.790999999997</v>
      </c>
      <c r="D7" s="13" t="s">
        <v>51</v>
      </c>
    </row>
    <row r="8" spans="1:15" ht="12.95" customHeight="1" x14ac:dyDescent="0.2">
      <c r="A8" s="20" t="s">
        <v>3</v>
      </c>
      <c r="C8" s="28">
        <v>0.533717</v>
      </c>
      <c r="D8" s="22" t="s">
        <v>51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-4.2955647124146637E-3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8.8462812112785079E-6</v>
      </c>
      <c r="D12" s="21"/>
      <c r="E12" s="35" t="s">
        <v>45</v>
      </c>
      <c r="F12" s="36" t="s">
        <v>52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60840.785167939815</v>
      </c>
    </row>
    <row r="15" spans="1:15" ht="12.95" customHeight="1" x14ac:dyDescent="0.2">
      <c r="A15" s="17" t="s">
        <v>17</v>
      </c>
      <c r="C15" s="18">
        <f ca="1">(C7+C11)+(C8+C12)*INT(MAX(F21:F3533))</f>
        <v>60159.137040738817</v>
      </c>
      <c r="E15" s="37" t="s">
        <v>33</v>
      </c>
      <c r="F15" s="39">
        <f ca="1">ROUND(2*(F14-$C$7)/$C$8,0)/2+F13</f>
        <v>6077</v>
      </c>
    </row>
    <row r="16" spans="1:15" ht="12.95" customHeight="1" x14ac:dyDescent="0.2">
      <c r="A16" s="17" t="s">
        <v>4</v>
      </c>
      <c r="C16" s="18">
        <f ca="1">+C8+C12</f>
        <v>0.53372584628121122</v>
      </c>
      <c r="E16" s="37" t="s">
        <v>34</v>
      </c>
      <c r="F16" s="39">
        <f ca="1">ROUND(2*(F14-$C$15)/$C$16,0)/2+F13</f>
        <v>1278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43</v>
      </c>
      <c r="F17" s="40">
        <f ca="1">+$C$15+$C$16*$F$16-15018.5-$C$5/24</f>
        <v>45823.134505619542</v>
      </c>
    </row>
    <row r="18" spans="1:21" ht="12.95" customHeight="1" thickTop="1" thickBot="1" x14ac:dyDescent="0.25">
      <c r="A18" s="17" t="s">
        <v>5</v>
      </c>
      <c r="C18" s="24">
        <f ca="1">+C15</f>
        <v>60159.137040738817</v>
      </c>
      <c r="D18" s="25">
        <f ca="1">+C16</f>
        <v>0.53372584628121122</v>
      </c>
      <c r="E18" s="42" t="s">
        <v>44</v>
      </c>
      <c r="F18" s="41">
        <f ca="1">+($C$15+$C$16*$F$16)-($C$16/2)-15018.5-$C$5/24</f>
        <v>45822.867642696401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47</v>
      </c>
      <c r="B21" s="46" t="s">
        <v>48</v>
      </c>
      <c r="C21" s="47">
        <v>57574.556600000004</v>
      </c>
      <c r="D21" s="47">
        <v>6.8999999999999999E-3</v>
      </c>
      <c r="E21" s="20">
        <f>+(C21-C$7)/C$8</f>
        <v>-43.533183316240461</v>
      </c>
      <c r="F21" s="20">
        <f>ROUND(2*E21,0)/2</f>
        <v>-43.5</v>
      </c>
      <c r="G21" s="20">
        <f>+C21-(C$7+F21*C$8)</f>
        <v>-1.7710499996610451E-2</v>
      </c>
      <c r="K21" s="20">
        <f>+G21</f>
        <v>-1.7710499996610451E-2</v>
      </c>
      <c r="O21" s="20">
        <f ca="1">+C$11+C$12*$F21</f>
        <v>-4.6803779451052791E-3</v>
      </c>
      <c r="Q21" s="26">
        <f>+C21-15018.5</f>
        <v>42556.056600000004</v>
      </c>
    </row>
    <row r="22" spans="1:21" ht="12.95" customHeight="1" x14ac:dyDescent="0.2">
      <c r="A22" s="47" t="s">
        <v>47</v>
      </c>
      <c r="B22" s="46" t="s">
        <v>49</v>
      </c>
      <c r="C22" s="47">
        <v>57576.446499999998</v>
      </c>
      <c r="D22" s="47">
        <v>3.5000000000000001E-3</v>
      </c>
      <c r="E22" s="20">
        <f>+(C22-C$7)/C$8</f>
        <v>-39.992168134047148</v>
      </c>
      <c r="F22" s="20">
        <f>ROUND(2*E22,0)/2</f>
        <v>-40</v>
      </c>
      <c r="G22" s="20">
        <f>+C22-(C$7+F22*C$8)</f>
        <v>4.1800000035436824E-3</v>
      </c>
      <c r="K22" s="20">
        <f>+G22</f>
        <v>4.1800000035436824E-3</v>
      </c>
      <c r="O22" s="20">
        <f ca="1">+C$11+C$12*$F22</f>
        <v>-4.6494159608658041E-3</v>
      </c>
      <c r="Q22" s="26">
        <f>+C22-15018.5</f>
        <v>42557.946499999998</v>
      </c>
    </row>
    <row r="23" spans="1:21" ht="12.95" customHeight="1" x14ac:dyDescent="0.2">
      <c r="A23" s="22" t="s">
        <v>51</v>
      </c>
      <c r="B23" s="21"/>
      <c r="C23" s="22">
        <v>57597.790999999997</v>
      </c>
      <c r="D23" s="22" t="s">
        <v>13</v>
      </c>
      <c r="E23" s="20">
        <f>+(C23-C$7)/C$8</f>
        <v>0</v>
      </c>
      <c r="F23" s="20">
        <f>ROUND(2*E23,0)/2</f>
        <v>0</v>
      </c>
      <c r="G23" s="20">
        <f>+C23-(C$7+F23*C$8)</f>
        <v>0</v>
      </c>
      <c r="K23" s="20">
        <f>+G23</f>
        <v>0</v>
      </c>
      <c r="O23" s="20">
        <f ca="1">+C$11+C$12*$F23</f>
        <v>-4.2955647124146637E-3</v>
      </c>
      <c r="Q23" s="26">
        <f>+C23-15018.5</f>
        <v>42579.290999999997</v>
      </c>
    </row>
    <row r="24" spans="1:21" ht="12.95" customHeight="1" x14ac:dyDescent="0.2">
      <c r="A24" s="48" t="s">
        <v>47</v>
      </c>
      <c r="B24" s="46" t="s">
        <v>49</v>
      </c>
      <c r="C24" s="49">
        <v>60143.650800000003</v>
      </c>
      <c r="D24" s="47">
        <v>6.8999999999999999E-3</v>
      </c>
      <c r="E24" s="20">
        <f>+(C24-C$7)/C$8</f>
        <v>4770.055666205134</v>
      </c>
      <c r="F24" s="20">
        <f>ROUND(2*E24,0)/2</f>
        <v>4770</v>
      </c>
      <c r="G24" s="20">
        <f>+C24-(C$7+F24*C$8)</f>
        <v>2.9710000002523884E-2</v>
      </c>
      <c r="K24" s="20">
        <f>+G24</f>
        <v>2.9710000002523884E-2</v>
      </c>
      <c r="O24" s="20">
        <f ca="1">+C$11+C$12*$F24</f>
        <v>3.7901196665383816E-2</v>
      </c>
      <c r="Q24" s="26">
        <f>+C24-15018.5</f>
        <v>45125.150800000003</v>
      </c>
    </row>
    <row r="25" spans="1:21" ht="12.95" customHeight="1" x14ac:dyDescent="0.2">
      <c r="A25" s="48" t="s">
        <v>47</v>
      </c>
      <c r="B25" s="46" t="s">
        <v>48</v>
      </c>
      <c r="C25" s="49">
        <v>60159.411999999997</v>
      </c>
      <c r="D25" s="47">
        <v>6.8999999999999999E-3</v>
      </c>
      <c r="E25" s="20">
        <f>+(C25-C$7)/C$8</f>
        <v>4799.5866723375857</v>
      </c>
      <c r="F25" s="20">
        <f>ROUND(2*E25,0)/2</f>
        <v>4799.5</v>
      </c>
      <c r="G25" s="20">
        <f>+C25-(C$7+F25*C$8)</f>
        <v>4.6258499998657499E-2</v>
      </c>
      <c r="K25" s="20">
        <f>+G25</f>
        <v>4.6258499998657499E-2</v>
      </c>
      <c r="O25" s="20">
        <f ca="1">+C$11+C$12*$F25</f>
        <v>3.8162161961116534E-2</v>
      </c>
      <c r="Q25" s="26">
        <f>+C25-15018.5</f>
        <v>45140.911999999997</v>
      </c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X33">
    <sortCondition ref="C21:C33"/>
  </sortState>
  <phoneticPr fontId="6" type="noConversion"/>
  <hyperlinks>
    <hyperlink ref="D2" r:id="rId1" display="https://vsx.aavso.org/index.php?view=detail.top&amp;oid=512959" xr:uid="{831A4484-7E59-4A58-B53F-9301E19E669B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2025-06-14T06:50:38Z</dcterms:modified>
</cp:coreProperties>
</file>