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D0EA10B-200F-4388-878A-F877AD17FD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 s="1"/>
  <c r="K27" i="1" s="1"/>
  <c r="Q27" i="1"/>
  <c r="E21" i="1"/>
  <c r="F21" i="1" s="1"/>
  <c r="G21" i="1" s="1"/>
  <c r="I21" i="1" s="1"/>
  <c r="Q21" i="1"/>
  <c r="F14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G11" i="1"/>
  <c r="F11" i="1"/>
  <c r="F15" i="1" l="1"/>
  <c r="E22" i="1"/>
  <c r="F22" i="1" s="1"/>
  <c r="G22" i="1" s="1"/>
  <c r="C17" i="1"/>
  <c r="Q22" i="1"/>
  <c r="C12" i="1"/>
  <c r="C11" i="1"/>
  <c r="O27" i="1" l="1"/>
  <c r="O26" i="1"/>
  <c r="O21" i="1"/>
  <c r="O25" i="1"/>
  <c r="O24" i="1"/>
  <c r="O23" i="1"/>
  <c r="C16" i="1"/>
  <c r="D18" i="1" s="1"/>
  <c r="C15" i="1"/>
  <c r="O22" i="1"/>
  <c r="I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<sst xmlns="http://schemas.openxmlformats.org/spreadsheetml/2006/main" count="67" uniqueCount="55">
  <si>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</si>
  <si>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</si>
  <si>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</si>
  <si>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</si>
  <si>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</si>
  <si>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</si>
  <si>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</si>
  <si>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</si>
  <si>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</si>
  <si>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</si>
  <si>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</si>
  <si>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</si>
  <si>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</si>
  <si>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</si>
  <si>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</si>
  <si>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</si>
  <si>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</si>
  <si>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</si>
  <si>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</si>
  <si>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</si>
  <si>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</si>
  <si>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</si>
  <si>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</si>
  <si>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</si>
  <si>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</si>
  <si>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</si>
  <si>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</si>
  <si>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</si>
  <si>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</si>
  <si>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</si>
  <si>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</si>
  <si>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</si>
  <si>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</si>
  <si>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</si>
  <si>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</si>
  <si>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</si>
  <si>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</si>
  <si>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</si>
  <si>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</si>
  <si>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</si>
  <si>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</si>
  <si>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</si>
  <si>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</si>
  <si>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>NSV 25369 Cyg</t>
  </si>
  <si>
    <t>EA</t>
  </si>
  <si>
    <t>VSX</t>
  </si>
  <si>
    <t>JBAV, 76</t>
  </si>
  <si>
    <t>I</t>
  </si>
  <si>
    <t>Next ToM-P</t>
  </si>
  <si>
    <t>Next ToM-S</t>
  </si>
  <si>
    <t xml:space="preserve">14.90 (0.58) </t>
  </si>
  <si>
    <t xml:space="preserve">Mag r </t>
  </si>
  <si>
    <t>VSX 1</t>
  </si>
  <si>
    <t>VSX 2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</si>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</sst>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19" fillId="0" borderId="0" xfId="8" applyNumberFormat="1" applyFont="1" applyFill="1" applyBorder="1" applyAlignment="1">
      <alignment vertical="center" wrapText="1"/>
    </xf>
    <xf numFmtId="0" fontId="6" fillId="0" borderId="0" xfId="0" applyNumberFormat="1" applyFont="1" applyAlignment="1"/>
    <xf numFmtId="0" fontId="19" fillId="0" borderId="0" xfId="8" applyNumberFormat="1" applyFont="1" applyBorder="1" applyAlignment="1">
      <alignment vertical="center" wrapText="1"/>
    </xf>
    <xf numFmtId="0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</a:t>
            </a:r>
            <a:r>
              <a:rPr lang="en-AU" baseline="0"/>
              <a:t> 25369 Cyg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252</c:v>
                </c:pt>
                <c:pt idx="2">
                  <c:v>1312</c:v>
                </c:pt>
                <c:pt idx="3">
                  <c:v>1378.5</c:v>
                </c:pt>
                <c:pt idx="4">
                  <c:v>1439.5</c:v>
                </c:pt>
                <c:pt idx="5">
                  <c:v>1711.5</c:v>
                </c:pt>
                <c:pt idx="6">
                  <c:v>1728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252</c:v>
                </c:pt>
                <c:pt idx="2">
                  <c:v>1312</c:v>
                </c:pt>
                <c:pt idx="3">
                  <c:v>1378.5</c:v>
                </c:pt>
                <c:pt idx="4">
                  <c:v>1439.5</c:v>
                </c:pt>
                <c:pt idx="5">
                  <c:v>1711.5</c:v>
                </c:pt>
                <c:pt idx="6">
                  <c:v>1728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-7.6956000048085116E-3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252</c:v>
                </c:pt>
                <c:pt idx="2">
                  <c:v>1312</c:v>
                </c:pt>
                <c:pt idx="3">
                  <c:v>1378.5</c:v>
                </c:pt>
                <c:pt idx="4">
                  <c:v>1439.5</c:v>
                </c:pt>
                <c:pt idx="5">
                  <c:v>1711.5</c:v>
                </c:pt>
                <c:pt idx="6">
                  <c:v>1728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252</c:v>
                </c:pt>
                <c:pt idx="2">
                  <c:v>1312</c:v>
                </c:pt>
                <c:pt idx="3">
                  <c:v>1378.5</c:v>
                </c:pt>
                <c:pt idx="4">
                  <c:v>1439.5</c:v>
                </c:pt>
                <c:pt idx="5">
                  <c:v>1711.5</c:v>
                </c:pt>
                <c:pt idx="6">
                  <c:v>1728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-1.0135999982594512E-3</c:v>
                </c:pt>
                <c:pt idx="3">
                  <c:v>2.5389499933226034E-3</c:v>
                </c:pt>
                <c:pt idx="4">
                  <c:v>3.8564999704249203E-4</c:v>
                </c:pt>
                <c:pt idx="5">
                  <c:v>-1.7159499984700233E-3</c:v>
                </c:pt>
                <c:pt idx="6">
                  <c:v>3.0159999732859433E-4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252</c:v>
                </c:pt>
                <c:pt idx="2">
                  <c:v>1312</c:v>
                </c:pt>
                <c:pt idx="3">
                  <c:v>1378.5</c:v>
                </c:pt>
                <c:pt idx="4">
                  <c:v>1439.5</c:v>
                </c:pt>
                <c:pt idx="5">
                  <c:v>1711.5</c:v>
                </c:pt>
                <c:pt idx="6">
                  <c:v>1728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252</c:v>
                </c:pt>
                <c:pt idx="2">
                  <c:v>1312</c:v>
                </c:pt>
                <c:pt idx="3">
                  <c:v>1378.5</c:v>
                </c:pt>
                <c:pt idx="4">
                  <c:v>1439.5</c:v>
                </c:pt>
                <c:pt idx="5">
                  <c:v>1711.5</c:v>
                </c:pt>
                <c:pt idx="6">
                  <c:v>1728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252</c:v>
                </c:pt>
                <c:pt idx="2">
                  <c:v>1312</c:v>
                </c:pt>
                <c:pt idx="3">
                  <c:v>1378.5</c:v>
                </c:pt>
                <c:pt idx="4">
                  <c:v>1439.5</c:v>
                </c:pt>
                <c:pt idx="5">
                  <c:v>1711.5</c:v>
                </c:pt>
                <c:pt idx="6">
                  <c:v>1728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252</c:v>
                </c:pt>
                <c:pt idx="2">
                  <c:v>1312</c:v>
                </c:pt>
                <c:pt idx="3">
                  <c:v>1378.5</c:v>
                </c:pt>
                <c:pt idx="4">
                  <c:v>1439.5</c:v>
                </c:pt>
                <c:pt idx="5">
                  <c:v>1711.5</c:v>
                </c:pt>
                <c:pt idx="6">
                  <c:v>1728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-3.4718623244895789E-3</c:v>
                </c:pt>
                <c:pt idx="1">
                  <c:v>-2.9207877560678114E-3</c:v>
                </c:pt>
                <c:pt idx="2">
                  <c:v>-6.0277568254767794E-4</c:v>
                </c:pt>
                <c:pt idx="3">
                  <c:v>-4.5735322699193368E-4</c:v>
                </c:pt>
                <c:pt idx="4">
                  <c:v>-3.2395819257237911E-4</c:v>
                </c:pt>
                <c:pt idx="5">
                  <c:v>2.7085245270825915E-4</c:v>
                </c:pt>
                <c:pt idx="6">
                  <c:v>3.0693471611682689E-4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252</c:v>
                </c:pt>
                <c:pt idx="2">
                  <c:v>1312</c:v>
                </c:pt>
                <c:pt idx="3">
                  <c:v>1378.5</c:v>
                </c:pt>
                <c:pt idx="4">
                  <c:v>1439.5</c:v>
                </c:pt>
                <c:pt idx="5">
                  <c:v>1711.5</c:v>
                </c:pt>
                <c:pt idx="6">
                  <c:v>1728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43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44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  <c r="E6" s="56" t="s">
        <v>52</v>
      </c>
    </row>
    <row r="7" spans="1:15" x14ac:dyDescent="0.2">
      <c r="A7" t="s">
        <v>2</v>
      </c>
      <c r="C7" s="41">
        <v>58382.485200000003</v>
      </c>
      <c r="D7" s="35" t="s">
        <v>53</v>
      </c>
      <c r="E7" s="57">
        <v>58642.953600000001</v>
      </c>
    </row>
    <row r="8" spans="1:15" x14ac:dyDescent="0.2">
      <c r="A8" t="s">
        <v>3</v>
      </c>
      <c r="C8" s="41">
        <v>1.0336353</v>
      </c>
      <c r="D8" s="35" t="s">
        <v>53</v>
      </c>
      <c r="E8" s="58">
        <v>1.0336012000000001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-3.4718623244895789E-3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2.186803842943522E-6</v>
      </c>
      <c r="D12" s="2"/>
      <c r="E12" s="44" t="s">
        <v>51</v>
      </c>
      <c r="F12" s="49" t="s">
        <v>50</v>
      </c>
    </row>
    <row r="13" spans="1:15" x14ac:dyDescent="0.2">
      <c r="A13" s="7" t="s">
        <v>18</v>
      </c>
      <c r="B13" s="7"/>
      <c r="C13" s="2" t="s">
        <v>13</v>
      </c>
      <c r="E13" s="42" t="s">
        <v>33</v>
      </c>
      <c r="F13" s="45">
        <v>1</v>
      </c>
    </row>
    <row r="14" spans="1:15" x14ac:dyDescent="0.2">
      <c r="A14" s="7"/>
      <c r="B14" s="7"/>
      <c r="C14" s="7"/>
      <c r="E14" s="42" t="s">
        <v>30</v>
      </c>
      <c r="F14" s="46">
        <f ca="1">NOW()+15018.5+$C$5/24</f>
        <v>60543.636223032408</v>
      </c>
    </row>
    <row r="15" spans="1:15" x14ac:dyDescent="0.2">
      <c r="A15" s="8" t="s">
        <v>17</v>
      </c>
      <c r="B15" s="7"/>
      <c r="C15" s="9">
        <f ca="1">(C7+C11)+(C8+C12)*INT(MAX(F21:F3533))</f>
        <v>60168.607305334721</v>
      </c>
      <c r="E15" s="42" t="s">
        <v>34</v>
      </c>
      <c r="F15" s="46">
        <f ca="1">ROUND(2*($F$14-$C$7)/$C$8,0)/2+$F$13</f>
        <v>2092</v>
      </c>
    </row>
    <row r="16" spans="1:15" x14ac:dyDescent="0.2">
      <c r="A16" s="11" t="s">
        <v>4</v>
      </c>
      <c r="B16" s="7"/>
      <c r="C16" s="12">
        <f ca="1">+C8+C12</f>
        <v>1.0336374868038429</v>
      </c>
      <c r="E16" s="42" t="s">
        <v>35</v>
      </c>
      <c r="F16" s="46">
        <f ca="1">ROUND(2*($F$14-$C$15)/$C$16,0)/2+$F$13</f>
        <v>364</v>
      </c>
    </row>
    <row r="17" spans="1:21" ht="13.5" thickBot="1" x14ac:dyDescent="0.25">
      <c r="A17" s="10" t="s">
        <v>27</v>
      </c>
      <c r="B17" s="7"/>
      <c r="C17" s="7">
        <f>COUNT(C21:C2191)</f>
        <v>7</v>
      </c>
      <c r="E17" s="42" t="s">
        <v>48</v>
      </c>
      <c r="F17" s="48">
        <f ca="1">+$C$15+$C$16*$F$16-15018.5-$C$5/24</f>
        <v>45526.747183864652</v>
      </c>
    </row>
    <row r="18" spans="1:21" ht="14.25" thickTop="1" thickBot="1" x14ac:dyDescent="0.25">
      <c r="A18" s="11" t="s">
        <v>5</v>
      </c>
      <c r="B18" s="7"/>
      <c r="C18" s="13">
        <f ca="1">+C15</f>
        <v>60168.607305334721</v>
      </c>
      <c r="D18" s="14">
        <f ca="1">+C16</f>
        <v>1.0336374868038429</v>
      </c>
      <c r="E18" s="43" t="s">
        <v>49</v>
      </c>
      <c r="F18" s="47">
        <f ca="1">+($C$15+$C$16*$F$16)-($C$16/2)-15018.5-$C$5/24</f>
        <v>45526.23036512125</v>
      </c>
    </row>
    <row r="19" spans="1:21" ht="13.5" thickTop="1" x14ac:dyDescent="0.2">
      <c r="F19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45</v>
      </c>
      <c r="J20" s="5" t="s">
        <v>38</v>
      </c>
      <c r="K20" s="5" t="s">
        <v>39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s="50" t="s">
        <v>53</v>
      </c>
      <c r="C21" s="39">
        <v>58382.485200000003</v>
      </c>
      <c r="D21" s="6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-3.4718623244895789E-3</v>
      </c>
      <c r="Q21" s="1">
        <f>+C21-15018.5</f>
        <v>43363.985200000003</v>
      </c>
    </row>
    <row r="22" spans="1:21" ht="12.95" customHeight="1" x14ac:dyDescent="0.2">
      <c r="A22" s="51" t="s">
        <v>52</v>
      </c>
      <c r="C22" s="39">
        <v>58642.953600000001</v>
      </c>
      <c r="D22" s="6" t="s">
        <v>13</v>
      </c>
      <c r="E22">
        <f>+(C22-C$7)/C$8</f>
        <v>251.99255482083277</v>
      </c>
      <c r="F22">
        <f>ROUND(2*E22,0)/2</f>
        <v>252</v>
      </c>
      <c r="G22">
        <f>+C22-(C$7+F22*C$8)</f>
        <v>-7.6956000048085116E-3</v>
      </c>
      <c r="I22">
        <f>+G22</f>
        <v>-7.6956000048085116E-3</v>
      </c>
      <c r="O22">
        <f ca="1">+C$11+C$12*$F22</f>
        <v>-2.9207877560678114E-3</v>
      </c>
      <c r="Q22" s="1">
        <f>+C22-15018.5</f>
        <v>43624.453600000001</v>
      </c>
    </row>
    <row r="23" spans="1:21" ht="12.95" customHeight="1" x14ac:dyDescent="0.2">
      <c r="A23" s="52" t="s">
        <v>46</v>
      </c>
      <c r="B23" s="38" t="s">
        <v>47</v>
      </c>
      <c r="C23" s="40">
        <v>59738.613700000002</v>
      </c>
      <c r="D23" s="37">
        <v>3.5000000000000001E-3</v>
      </c>
      <c r="E23">
        <f>+(C23-C$7)/C$8</f>
        <v>1311.9990193833346</v>
      </c>
      <c r="F23">
        <f>ROUND(2*E23,0)/2</f>
        <v>1312</v>
      </c>
      <c r="G23">
        <f>+C23-(C$7+F23*C$8)</f>
        <v>-1.0135999982594512E-3</v>
      </c>
      <c r="K23">
        <f>+G23</f>
        <v>-1.0135999982594512E-3</v>
      </c>
      <c r="O23">
        <f ca="1">+C$11+C$12*$F23</f>
        <v>-6.0277568254767794E-4</v>
      </c>
      <c r="Q23" s="1">
        <f>+C23-15018.5</f>
        <v>44720.113700000002</v>
      </c>
    </row>
    <row r="24" spans="1:21" ht="12.95" customHeight="1" x14ac:dyDescent="0.2">
      <c r="A24" s="52" t="s">
        <v>46</v>
      </c>
      <c r="B24" s="38" t="s">
        <v>47</v>
      </c>
      <c r="C24" s="40">
        <v>59807.353999999999</v>
      </c>
      <c r="D24" s="37">
        <v>3.5000000000000001E-3</v>
      </c>
      <c r="E24">
        <f>+(C24-C$7)/C$8</f>
        <v>1378.5024563305806</v>
      </c>
      <c r="F24">
        <f>ROUND(2*E24,0)/2</f>
        <v>1378.5</v>
      </c>
      <c r="G24">
        <f>+C24-(C$7+F24*C$8)</f>
        <v>2.5389499933226034E-3</v>
      </c>
      <c r="K24">
        <f>+G24</f>
        <v>2.5389499933226034E-3</v>
      </c>
      <c r="O24">
        <f ca="1">+C$11+C$12*$F24</f>
        <v>-4.5735322699193368E-4</v>
      </c>
      <c r="Q24" s="1">
        <f>+C24-15018.5</f>
        <v>44788.853999999999</v>
      </c>
    </row>
    <row r="25" spans="1:21" ht="12.95" customHeight="1" x14ac:dyDescent="0.2">
      <c r="A25" s="52" t="s">
        <v>46</v>
      </c>
      <c r="B25" s="38" t="s">
        <v>47</v>
      </c>
      <c r="C25" s="40">
        <v>59870.403599999998</v>
      </c>
      <c r="D25" s="37">
        <v>3.5000000000000001E-3</v>
      </c>
      <c r="E25">
        <f>+(C25-C$7)/C$8</f>
        <v>1439.5003731006429</v>
      </c>
      <c r="F25">
        <f>ROUND(2*E25,0)/2</f>
        <v>1439.5</v>
      </c>
      <c r="G25">
        <f>+C25-(C$7+F25*C$8)</f>
        <v>3.8564999704249203E-4</v>
      </c>
      <c r="K25">
        <f>+G25</f>
        <v>3.8564999704249203E-4</v>
      </c>
      <c r="O25">
        <f ca="1">+C$11+C$12*$F25</f>
        <v>-3.2395819257237911E-4</v>
      </c>
      <c r="Q25" s="1">
        <f>+C25-15018.5</f>
        <v>44851.903599999998</v>
      </c>
    </row>
    <row r="26" spans="1:21" ht="12.95" customHeight="1" x14ac:dyDescent="0.2">
      <c r="A26" s="54" t="s">
        <v>54</v>
      </c>
      <c r="B26" s="55" t="s">
        <v>47</v>
      </c>
      <c r="C26" s="54">
        <v>60151.550300000003</v>
      </c>
      <c r="D26" s="54">
        <v>3.5000000000000001E-3</v>
      </c>
      <c r="E26">
        <f t="shared" ref="E26:E27" si="0">+(C26-C$7)/C$8</f>
        <v>1711.498339888353</v>
      </c>
      <c r="F26">
        <f t="shared" ref="F26:F27" si="1">ROUND(2*E26,0)/2</f>
        <v>1711.5</v>
      </c>
      <c r="G26">
        <f t="shared" ref="G26:G27" si="2">+C26-(C$7+F26*C$8)</f>
        <v>-1.7159499984700233E-3</v>
      </c>
      <c r="K26">
        <f>+G26</f>
        <v>-1.7159499984700233E-3</v>
      </c>
      <c r="O26">
        <f t="shared" ref="O26:O27" ca="1" si="3">+C$11+C$12*$F26</f>
        <v>2.7085245270825915E-4</v>
      </c>
      <c r="Q26" s="1">
        <f t="shared" ref="Q26:Q27" si="4">+C26-15018.5</f>
        <v>45133.050300000003</v>
      </c>
    </row>
    <row r="27" spans="1:21" ht="12.95" customHeight="1" x14ac:dyDescent="0.2">
      <c r="A27" s="54" t="s">
        <v>54</v>
      </c>
      <c r="B27" s="55" t="s">
        <v>47</v>
      </c>
      <c r="C27" s="54">
        <v>60168.607300000003</v>
      </c>
      <c r="D27" s="54">
        <v>3.5000000000000001E-3</v>
      </c>
      <c r="E27">
        <f t="shared" si="0"/>
        <v>1728.0002917857009</v>
      </c>
      <c r="F27">
        <f t="shared" si="1"/>
        <v>1728</v>
      </c>
      <c r="G27">
        <f t="shared" si="2"/>
        <v>3.0159999732859433E-4</v>
      </c>
      <c r="K27">
        <f>+G27</f>
        <v>3.0159999732859433E-4</v>
      </c>
      <c r="O27">
        <f t="shared" ca="1" si="3"/>
        <v>3.0693471611682689E-4</v>
      </c>
      <c r="Q27" s="1">
        <f t="shared" si="4"/>
        <v>45150.107300000003</v>
      </c>
    </row>
    <row r="28" spans="1:21" ht="12.95" customHeight="1" x14ac:dyDescent="0.2">
      <c r="A28" s="53"/>
      <c r="C28" s="6"/>
      <c r="D28" s="6"/>
      <c r="Q28" s="1"/>
    </row>
    <row r="29" spans="1:21" ht="12.95" customHeight="1" x14ac:dyDescent="0.2">
      <c r="A29" s="53"/>
      <c r="C29" s="6"/>
      <c r="D29" s="6"/>
      <c r="Q29" s="1"/>
    </row>
    <row r="30" spans="1:21" ht="12.95" customHeight="1" x14ac:dyDescent="0.2">
      <c r="A30" s="53"/>
      <c r="C30" s="6"/>
      <c r="D30" s="6"/>
      <c r="Q30" s="1"/>
    </row>
    <row r="31" spans="1:21" ht="12.95" customHeight="1" x14ac:dyDescent="0.2">
      <c r="A31" s="53"/>
      <c r="C31" s="6"/>
      <c r="D31" s="6"/>
      <c r="Q31" s="1"/>
    </row>
    <row r="32" spans="1:21" ht="12.95" customHeight="1" x14ac:dyDescent="0.2">
      <c r="C32" s="6"/>
      <c r="D32" s="6"/>
      <c r="Q32" s="1"/>
    </row>
    <row r="33" spans="3:17" ht="12.95" customHeight="1" x14ac:dyDescent="0.2">
      <c r="C33" s="6"/>
      <c r="D33" s="6"/>
      <c r="Q33" s="1"/>
    </row>
    <row r="34" spans="3:17" ht="12.95" customHeight="1" x14ac:dyDescent="0.2">
      <c r="C34" s="6"/>
      <c r="D34" s="6"/>
    </row>
    <row r="35" spans="3:17" ht="12.95" customHeight="1" x14ac:dyDescent="0.2">
      <c r="C35" s="6"/>
      <c r="D35" s="6"/>
    </row>
    <row r="36" spans="3:17" ht="12.95" customHeight="1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X34">
    <sortCondition ref="C21:C3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2024-08-21T03:16:09Z</dcterms:modified>
</cp:coreProperties>
</file>