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5E2752-3624-4919-A106-2AC6C19BB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 s="1"/>
  <c r="K32" i="1" s="1"/>
  <c r="Q32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1" i="1"/>
  <c r="C12" i="1"/>
  <c r="O28" i="1" l="1"/>
  <c r="O32" i="1"/>
  <c r="O27" i="1"/>
  <c r="O31" i="1"/>
  <c r="O26" i="1"/>
  <c r="O30" i="1"/>
  <c r="O29" i="1"/>
  <c r="O24" i="1"/>
  <c r="O25" i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<sst xmlns="http://schemas.openxmlformats.org/spreadsheetml/2006/main" count="73" uniqueCount="52">
  <si>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</si>
  <si>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</si>
  <si>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</si>
  <si>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</si>
  <si>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</si>
  <si>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</si>
  <si>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</si>
  <si>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</si>
  <si>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</si>
  <si>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</si>
  <si>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</si>
  <si>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</si>
  <si>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</si>
  <si>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</si>
  <si>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</si>
  <si>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</si>
  <si>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</si>
  <si>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</si>
  <si>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</si>
  <si>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</si>
  <si>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</si>
  <si>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</si>
  <si>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</si>
  <si>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</si>
  <si>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</si>
  <si>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</si>
  <si>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</si>
  <si>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</si>
  <si>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</si>
  <si>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</si>
  <si>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</si>
  <si>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</si>
  <si>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</si>
  <si>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</si>
  <si>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</si>
  <si>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</si>
  <si>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</si>
  <si>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</si>
  <si>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</si>
  <si>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</si>
  <si>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</si>
  <si>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</si>
  <si>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</si>
  <si>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Mag</t>
  </si>
  <si>
    <t>Next ToM-P</t>
  </si>
  <si>
    <t>Next ToM-S</t>
  </si>
  <si>
    <t>UCAC3 285-157675 Cyg</t>
  </si>
  <si>
    <t>JBAV, 76</t>
  </si>
  <si>
    <t>I</t>
  </si>
  <si>
    <t>Artificial</t>
  </si>
  <si>
    <t>Lennestadt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</si>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</sst>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UCAC3 285-157675 Cyg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9818794484750544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0.1782999999995809</c:v>
                </c:pt>
                <c:pt idx="3">
                  <c:v>-6.3500000003841706E-2</c:v>
                </c:pt>
                <c:pt idx="4">
                  <c:v>-1.1999999987892807E-3</c:v>
                </c:pt>
                <c:pt idx="5">
                  <c:v>4.6099999999569263E-2</c:v>
                </c:pt>
                <c:pt idx="6">
                  <c:v>-8.6900000002060551E-2</c:v>
                </c:pt>
                <c:pt idx="7">
                  <c:v>9.3199999995704275E-2</c:v>
                </c:pt>
                <c:pt idx="8">
                  <c:v>-4.3200000000069849E-2</c:v>
                </c:pt>
                <c:pt idx="9">
                  <c:v>0.13599999999860302</c:v>
                </c:pt>
                <c:pt idx="10">
                  <c:v>-0.13220000000001164</c:v>
                </c:pt>
                <c:pt idx="11">
                  <c:v>4.7200000000884756E-2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2.7289269952170299E-2</c:v>
                </c:pt>
                <c:pt idx="1">
                  <c:v>2.7289269952170299E-2</c:v>
                </c:pt>
                <c:pt idx="2">
                  <c:v>2.7289269952170299E-2</c:v>
                </c:pt>
                <c:pt idx="3">
                  <c:v>2.6704564440651373E-2</c:v>
                </c:pt>
                <c:pt idx="4">
                  <c:v>2.324948641803953E-2</c:v>
                </c:pt>
                <c:pt idx="5">
                  <c:v>7.8345229325405379E-3</c:v>
                </c:pt>
                <c:pt idx="6">
                  <c:v>6.9840421885130101E-3</c:v>
                </c:pt>
                <c:pt idx="7">
                  <c:v>6.9840421885130101E-3</c:v>
                </c:pt>
                <c:pt idx="8">
                  <c:v>5.974096304980317E-3</c:v>
                </c:pt>
                <c:pt idx="9">
                  <c:v>5.974096304980317E-3</c:v>
                </c:pt>
                <c:pt idx="10">
                  <c:v>4.1136696774200926E-3</c:v>
                </c:pt>
                <c:pt idx="11">
                  <c:v>4.1136696774200926E-3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11</c:v>
                      </c:pt>
                      <c:pt idx="4">
                        <c:v>76</c:v>
                      </c:pt>
                      <c:pt idx="5">
                        <c:v>366</c:v>
                      </c:pt>
                      <c:pt idx="6">
                        <c:v>382</c:v>
                      </c:pt>
                      <c:pt idx="7">
                        <c:v>382</c:v>
                      </c:pt>
                      <c:pt idx="8">
                        <c:v>401</c:v>
                      </c:pt>
                      <c:pt idx="9">
                        <c:v>401</c:v>
                      </c:pt>
                      <c:pt idx="10">
                        <c:v>436</c:v>
                      </c:pt>
                      <c:pt idx="11">
                        <c:v>436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UCAC3 285-157675 Cyg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0829161979752532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0.1782999999995809</c:v>
                </c:pt>
                <c:pt idx="3">
                  <c:v>-6.3500000003841706E-2</c:v>
                </c:pt>
                <c:pt idx="4">
                  <c:v>-1.1999999987892807E-3</c:v>
                </c:pt>
                <c:pt idx="5">
                  <c:v>4.6099999999569263E-2</c:v>
                </c:pt>
                <c:pt idx="6">
                  <c:v>-8.6900000002060551E-2</c:v>
                </c:pt>
                <c:pt idx="7">
                  <c:v>9.3199999995704275E-2</c:v>
                </c:pt>
                <c:pt idx="8">
                  <c:v>-4.3200000000069849E-2</c:v>
                </c:pt>
                <c:pt idx="9">
                  <c:v>0.13599999999860302</c:v>
                </c:pt>
                <c:pt idx="10">
                  <c:v>-0.13220000000001164</c:v>
                </c:pt>
                <c:pt idx="11">
                  <c:v>4.7200000000884756E-2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2.7289269952170299E-2</c:v>
                </c:pt>
                <c:pt idx="1">
                  <c:v>2.7289269952170299E-2</c:v>
                </c:pt>
                <c:pt idx="2">
                  <c:v>2.7289269952170299E-2</c:v>
                </c:pt>
                <c:pt idx="3">
                  <c:v>2.6704564440651373E-2</c:v>
                </c:pt>
                <c:pt idx="4">
                  <c:v>2.324948641803953E-2</c:v>
                </c:pt>
                <c:pt idx="5">
                  <c:v>7.8345229325405379E-3</c:v>
                </c:pt>
                <c:pt idx="6">
                  <c:v>6.9840421885130101E-3</c:v>
                </c:pt>
                <c:pt idx="7">
                  <c:v>6.9840421885130101E-3</c:v>
                </c:pt>
                <c:pt idx="8">
                  <c:v>5.974096304980317E-3</c:v>
                </c:pt>
                <c:pt idx="9">
                  <c:v>5.974096304980317E-3</c:v>
                </c:pt>
                <c:pt idx="10">
                  <c:v>4.1136696774200926E-3</c:v>
                </c:pt>
                <c:pt idx="11">
                  <c:v>4.1136696774200926E-3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76</c:v>
                </c:pt>
                <c:pt idx="5">
                  <c:v>366</c:v>
                </c:pt>
                <c:pt idx="6">
                  <c:v>382</c:v>
                </c:pt>
                <c:pt idx="7">
                  <c:v>382</c:v>
                </c:pt>
                <c:pt idx="8">
                  <c:v>401</c:v>
                </c:pt>
                <c:pt idx="9">
                  <c:v>401</c:v>
                </c:pt>
                <c:pt idx="10">
                  <c:v>436</c:v>
                </c:pt>
                <c:pt idx="11">
                  <c:v>436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8" style="21" customWidth="1"/>
    <col min="2" max="2" width="4.85546875" style="21" customWidth="1"/>
    <col min="3" max="3" width="14.140625" style="21" customWidth="1"/>
    <col min="4" max="4" width="10.710937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59777.462800000001</v>
      </c>
      <c r="D7" s="13" t="s">
        <v>50</v>
      </c>
    </row>
    <row r="8" spans="1:15" ht="12.95" customHeight="1" x14ac:dyDescent="0.2">
      <c r="A8" s="21" t="s">
        <v>3</v>
      </c>
      <c r="C8" s="29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2.7289269952170299E-2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-5.3155046501720655E-5</v>
      </c>
      <c r="D12" s="22"/>
      <c r="E12" s="37" t="s">
        <v>43</v>
      </c>
      <c r="F12" s="38"/>
    </row>
    <row r="13" spans="1:15" ht="12.95" customHeight="1" x14ac:dyDescent="0.2">
      <c r="A13" s="21" t="s">
        <v>18</v>
      </c>
      <c r="C13" s="22" t="s">
        <v>13</v>
      </c>
      <c r="E13" s="39" t="s">
        <v>32</v>
      </c>
      <c r="F13" s="40">
        <v>1</v>
      </c>
    </row>
    <row r="14" spans="1:15" ht="12.95" customHeight="1" x14ac:dyDescent="0.2">
      <c r="E14" s="39" t="s">
        <v>30</v>
      </c>
      <c r="F14" s="41">
        <f ca="1">NOW()+15018.5+$C$5/24</f>
        <v>60543.664620717587</v>
      </c>
    </row>
    <row r="15" spans="1:15" ht="12.95" customHeight="1" x14ac:dyDescent="0.2">
      <c r="A15" s="18" t="s">
        <v>17</v>
      </c>
      <c r="C15" s="19">
        <f ca="1">(C7+C11)+(C8+C12)*INT(MAX(F21:F3533))</f>
        <v>60213.466913669676</v>
      </c>
      <c r="E15" s="39" t="s">
        <v>33</v>
      </c>
      <c r="F15" s="41">
        <f ca="1">ROUND(2*(F14-$C$7)/$C$8,0)/2+F13</f>
        <v>767</v>
      </c>
    </row>
    <row r="16" spans="1:15" ht="12.95" customHeight="1" x14ac:dyDescent="0.2">
      <c r="A16" s="18" t="s">
        <v>4</v>
      </c>
      <c r="C16" s="19">
        <f ca="1">+C8+C12</f>
        <v>0.99994684495349828</v>
      </c>
      <c r="E16" s="39" t="s">
        <v>34</v>
      </c>
      <c r="F16" s="41">
        <f ca="1">ROUND(2*(F14-$C$15)/$C$16,0)/2+F13</f>
        <v>331</v>
      </c>
    </row>
    <row r="17" spans="1:21" ht="12.95" customHeight="1" thickBot="1" x14ac:dyDescent="0.25">
      <c r="A17" s="17" t="s">
        <v>27</v>
      </c>
      <c r="C17" s="21">
        <f>COUNT(C21:C2191)</f>
        <v>12</v>
      </c>
      <c r="E17" s="39" t="s">
        <v>44</v>
      </c>
      <c r="F17" s="42">
        <f ca="1">+$C$15+$C$16*F16-15018.5-$C$5/24</f>
        <v>45526.345152682617</v>
      </c>
    </row>
    <row r="18" spans="1:21" ht="12.95" customHeight="1" thickTop="1" thickBot="1" x14ac:dyDescent="0.25">
      <c r="A18" s="18" t="s">
        <v>5</v>
      </c>
      <c r="C18" s="25">
        <f ca="1">+C15</f>
        <v>60213.466913669676</v>
      </c>
      <c r="D18" s="26">
        <f ca="1">+C16</f>
        <v>0.99994684495349828</v>
      </c>
      <c r="E18" s="44" t="s">
        <v>45</v>
      </c>
      <c r="F18" s="43">
        <f ca="1">+($C$15+$C$16*$F$16)-($C$16/2)-15018.5-$C$5/24</f>
        <v>45525.845179260141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59777.462800000001</v>
      </c>
      <c r="D21" s="35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2.7289269952170299E-2</v>
      </c>
      <c r="Q21" s="27">
        <f>+C21-15018.5</f>
        <v>44758.962800000001</v>
      </c>
    </row>
    <row r="22" spans="1:21" ht="12.95" customHeight="1" x14ac:dyDescent="0.2">
      <c r="A22" s="31" t="s">
        <v>47</v>
      </c>
      <c r="B22" s="32" t="s">
        <v>48</v>
      </c>
      <c r="C22" s="33">
        <v>59777.462800000001</v>
      </c>
      <c r="D22" s="36">
        <v>3.5000000000000001E-3</v>
      </c>
      <c r="E22" s="21">
        <f t="shared" ref="E22:E25" si="0">+(C22-C$7)/C$8</f>
        <v>0</v>
      </c>
      <c r="F22" s="21">
        <f t="shared" ref="F22:F25" si="1">ROUND(2*E22,0)/2</f>
        <v>0</v>
      </c>
      <c r="G22" s="21">
        <f t="shared" ref="G22:G25" si="2">+C22-(C$7+F22*C$8)</f>
        <v>0</v>
      </c>
      <c r="K22" s="21">
        <f t="shared" ref="K22:K25" si="3">+G22</f>
        <v>0</v>
      </c>
      <c r="O22" s="21">
        <f t="shared" ref="O22:O25" ca="1" si="4">+C$11+C$12*$F22</f>
        <v>2.7289269952170299E-2</v>
      </c>
      <c r="Q22" s="27">
        <f t="shared" ref="Q22:Q25" si="5">+C22-15018.5</f>
        <v>44758.962800000001</v>
      </c>
    </row>
    <row r="23" spans="1:21" ht="12.95" customHeight="1" x14ac:dyDescent="0.2">
      <c r="A23" s="31" t="s">
        <v>47</v>
      </c>
      <c r="B23" s="32" t="s">
        <v>48</v>
      </c>
      <c r="C23" s="33">
        <v>59777.641100000001</v>
      </c>
      <c r="D23" s="36">
        <v>3.5000000000000001E-3</v>
      </c>
      <c r="E23" s="21">
        <f t="shared" si="0"/>
        <v>0.1782999999995809</v>
      </c>
      <c r="F23" s="21">
        <f t="shared" si="1"/>
        <v>0</v>
      </c>
      <c r="G23" s="21">
        <f t="shared" si="2"/>
        <v>0.1782999999995809</v>
      </c>
      <c r="K23" s="21">
        <f t="shared" si="3"/>
        <v>0.1782999999995809</v>
      </c>
      <c r="O23" s="21">
        <f t="shared" ca="1" si="4"/>
        <v>2.7289269952170299E-2</v>
      </c>
      <c r="Q23" s="27">
        <f t="shared" si="5"/>
        <v>44759.141100000001</v>
      </c>
    </row>
    <row r="24" spans="1:21" ht="12.95" customHeight="1" x14ac:dyDescent="0.2">
      <c r="A24" s="31" t="s">
        <v>47</v>
      </c>
      <c r="B24" s="32" t="s">
        <v>48</v>
      </c>
      <c r="C24" s="33">
        <v>59788.399299999997</v>
      </c>
      <c r="D24" s="36">
        <v>3.5000000000000001E-3</v>
      </c>
      <c r="E24" s="21">
        <f t="shared" si="0"/>
        <v>10.936499999996158</v>
      </c>
      <c r="F24" s="21">
        <f t="shared" si="1"/>
        <v>11</v>
      </c>
      <c r="G24" s="21">
        <f t="shared" si="2"/>
        <v>-6.3500000003841706E-2</v>
      </c>
      <c r="K24" s="21">
        <f t="shared" si="3"/>
        <v>-6.3500000003841706E-2</v>
      </c>
      <c r="O24" s="21">
        <f t="shared" ca="1" si="4"/>
        <v>2.6704564440651373E-2</v>
      </c>
      <c r="Q24" s="27">
        <f t="shared" si="5"/>
        <v>44769.899299999997</v>
      </c>
    </row>
    <row r="25" spans="1:21" ht="12.95" customHeight="1" x14ac:dyDescent="0.2">
      <c r="A25" s="31" t="s">
        <v>47</v>
      </c>
      <c r="B25" s="32" t="s">
        <v>48</v>
      </c>
      <c r="C25" s="33">
        <v>59853.461600000002</v>
      </c>
      <c r="D25" s="36">
        <v>3.5000000000000001E-3</v>
      </c>
      <c r="E25" s="21">
        <f t="shared" si="0"/>
        <v>75.998800000001211</v>
      </c>
      <c r="F25" s="21">
        <f t="shared" si="1"/>
        <v>76</v>
      </c>
      <c r="G25" s="21">
        <f t="shared" si="2"/>
        <v>-1.1999999987892807E-3</v>
      </c>
      <c r="K25" s="21">
        <f t="shared" si="3"/>
        <v>-1.1999999987892807E-3</v>
      </c>
      <c r="O25" s="21">
        <f t="shared" ca="1" si="4"/>
        <v>2.324948641803953E-2</v>
      </c>
      <c r="Q25" s="27">
        <f t="shared" si="5"/>
        <v>44834.961600000002</v>
      </c>
    </row>
    <row r="26" spans="1:21" ht="12.95" customHeight="1" x14ac:dyDescent="0.2">
      <c r="A26" s="45" t="s">
        <v>51</v>
      </c>
      <c r="B26" s="46" t="s">
        <v>48</v>
      </c>
      <c r="C26" s="45">
        <v>60143.508900000001</v>
      </c>
      <c r="D26" s="45">
        <v>3.5000000000000001E-3</v>
      </c>
      <c r="E26" s="21">
        <f t="shared" ref="E26:E32" si="6">+(C26-C$7)/C$8</f>
        <v>366.04609999999957</v>
      </c>
      <c r="F26" s="21">
        <f t="shared" ref="F26:F32" si="7">ROUND(2*E26,0)/2</f>
        <v>366</v>
      </c>
      <c r="G26" s="21">
        <f t="shared" ref="G26:G32" si="8">+C26-(C$7+F26*C$8)</f>
        <v>4.6099999999569263E-2</v>
      </c>
      <c r="K26" s="21">
        <f t="shared" ref="K26:K32" si="9">+G26</f>
        <v>4.6099999999569263E-2</v>
      </c>
      <c r="O26" s="21">
        <f t="shared" ref="O26:O32" ca="1" si="10">+C$11+C$12*$F26</f>
        <v>7.8345229325405379E-3</v>
      </c>
      <c r="Q26" s="27">
        <f t="shared" ref="Q26:Q32" si="11">+C26-15018.5</f>
        <v>45125.008900000001</v>
      </c>
    </row>
    <row r="27" spans="1:21" ht="12.95" customHeight="1" x14ac:dyDescent="0.2">
      <c r="A27" s="45" t="s">
        <v>51</v>
      </c>
      <c r="B27" s="46" t="s">
        <v>48</v>
      </c>
      <c r="C27" s="45">
        <v>60159.375899999999</v>
      </c>
      <c r="D27" s="45">
        <v>3.5000000000000001E-3</v>
      </c>
      <c r="E27" s="21">
        <f t="shared" si="6"/>
        <v>381.91309999999794</v>
      </c>
      <c r="F27" s="21">
        <f t="shared" si="7"/>
        <v>382</v>
      </c>
      <c r="G27" s="21">
        <f t="shared" si="8"/>
        <v>-8.6900000002060551E-2</v>
      </c>
      <c r="K27" s="21">
        <f t="shared" si="9"/>
        <v>-8.6900000002060551E-2</v>
      </c>
      <c r="O27" s="21">
        <f t="shared" ca="1" si="10"/>
        <v>6.9840421885130101E-3</v>
      </c>
      <c r="Q27" s="27">
        <f t="shared" si="11"/>
        <v>45140.875899999999</v>
      </c>
    </row>
    <row r="28" spans="1:21" ht="12.95" customHeight="1" x14ac:dyDescent="0.2">
      <c r="A28" s="45" t="s">
        <v>51</v>
      </c>
      <c r="B28" s="46" t="s">
        <v>48</v>
      </c>
      <c r="C28" s="45">
        <v>60159.555999999997</v>
      </c>
      <c r="D28" s="45">
        <v>3.5000000000000001E-3</v>
      </c>
      <c r="E28" s="21">
        <f t="shared" si="6"/>
        <v>382.0931999999957</v>
      </c>
      <c r="F28" s="21">
        <f t="shared" si="7"/>
        <v>382</v>
      </c>
      <c r="G28" s="21">
        <f t="shared" si="8"/>
        <v>9.3199999995704275E-2</v>
      </c>
      <c r="K28" s="21">
        <f t="shared" si="9"/>
        <v>9.3199999995704275E-2</v>
      </c>
      <c r="O28" s="21">
        <f t="shared" ca="1" si="10"/>
        <v>6.9840421885130101E-3</v>
      </c>
      <c r="Q28" s="27">
        <f t="shared" si="11"/>
        <v>45141.055999999997</v>
      </c>
    </row>
    <row r="29" spans="1:21" ht="12.95" customHeight="1" x14ac:dyDescent="0.2">
      <c r="A29" s="45" t="s">
        <v>51</v>
      </c>
      <c r="B29" s="46" t="s">
        <v>48</v>
      </c>
      <c r="C29" s="45">
        <v>60178.419600000001</v>
      </c>
      <c r="D29" s="45">
        <v>3.5000000000000001E-3</v>
      </c>
      <c r="E29" s="21">
        <f t="shared" si="6"/>
        <v>400.95679999999993</v>
      </c>
      <c r="F29" s="21">
        <f t="shared" si="7"/>
        <v>401</v>
      </c>
      <c r="G29" s="21">
        <f t="shared" si="8"/>
        <v>-4.3200000000069849E-2</v>
      </c>
      <c r="K29" s="21">
        <f t="shared" si="9"/>
        <v>-4.3200000000069849E-2</v>
      </c>
      <c r="O29" s="21">
        <f t="shared" ca="1" si="10"/>
        <v>5.974096304980317E-3</v>
      </c>
      <c r="Q29" s="27">
        <f t="shared" si="11"/>
        <v>45159.919600000001</v>
      </c>
    </row>
    <row r="30" spans="1:21" ht="12.95" customHeight="1" x14ac:dyDescent="0.2">
      <c r="A30" s="45" t="s">
        <v>51</v>
      </c>
      <c r="B30" s="46" t="s">
        <v>48</v>
      </c>
      <c r="C30" s="45">
        <v>60178.5988</v>
      </c>
      <c r="D30" s="45">
        <v>3.5000000000000001E-3</v>
      </c>
      <c r="E30" s="21">
        <f t="shared" si="6"/>
        <v>401.1359999999986</v>
      </c>
      <c r="F30" s="21">
        <f t="shared" si="7"/>
        <v>401</v>
      </c>
      <c r="G30" s="21">
        <f t="shared" si="8"/>
        <v>0.13599999999860302</v>
      </c>
      <c r="K30" s="21">
        <f t="shared" si="9"/>
        <v>0.13599999999860302</v>
      </c>
      <c r="O30" s="21">
        <f t="shared" ca="1" si="10"/>
        <v>5.974096304980317E-3</v>
      </c>
      <c r="Q30" s="27">
        <f t="shared" si="11"/>
        <v>45160.0988</v>
      </c>
    </row>
    <row r="31" spans="1:21" ht="12.95" customHeight="1" x14ac:dyDescent="0.2">
      <c r="A31" s="45" t="s">
        <v>51</v>
      </c>
      <c r="B31" s="46" t="s">
        <v>48</v>
      </c>
      <c r="C31" s="45">
        <v>60213.330600000001</v>
      </c>
      <c r="D31" s="45">
        <v>3.5000000000000001E-3</v>
      </c>
      <c r="E31" s="21">
        <f t="shared" si="6"/>
        <v>435.86779999999999</v>
      </c>
      <c r="F31" s="21">
        <f t="shared" si="7"/>
        <v>436</v>
      </c>
      <c r="G31" s="21">
        <f t="shared" si="8"/>
        <v>-0.13220000000001164</v>
      </c>
      <c r="K31" s="21">
        <f t="shared" si="9"/>
        <v>-0.13220000000001164</v>
      </c>
      <c r="O31" s="21">
        <f t="shared" ca="1" si="10"/>
        <v>4.1136696774200926E-3</v>
      </c>
      <c r="Q31" s="27">
        <f t="shared" si="11"/>
        <v>45194.830600000001</v>
      </c>
    </row>
    <row r="32" spans="1:21" ht="12.95" customHeight="1" x14ac:dyDescent="0.2">
      <c r="A32" s="45" t="s">
        <v>51</v>
      </c>
      <c r="B32" s="46" t="s">
        <v>48</v>
      </c>
      <c r="C32" s="45">
        <v>60213.51</v>
      </c>
      <c r="D32" s="45">
        <v>3.5000000000000001E-3</v>
      </c>
      <c r="E32" s="21">
        <f t="shared" si="6"/>
        <v>436.04720000000088</v>
      </c>
      <c r="F32" s="21">
        <f t="shared" si="7"/>
        <v>436</v>
      </c>
      <c r="G32" s="21">
        <f t="shared" si="8"/>
        <v>4.7200000000884756E-2</v>
      </c>
      <c r="K32" s="21">
        <f t="shared" si="9"/>
        <v>4.7200000000884756E-2</v>
      </c>
      <c r="O32" s="21">
        <f t="shared" ca="1" si="10"/>
        <v>4.1136696774200926E-3</v>
      </c>
      <c r="Q32" s="27">
        <f t="shared" si="11"/>
        <v>45195.01</v>
      </c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2024-08-21T03:57:03Z</dcterms:modified>
</cp:coreProperties>
</file>