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533EFA-8AB4-4DD2-87D9-95A94B701F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1" i="1" l="1"/>
  <c r="D9" i="1"/>
  <c r="C9" i="1"/>
  <c r="Q23" i="1"/>
  <c r="Q25" i="1"/>
  <c r="Q26" i="1"/>
  <c r="G16" i="2"/>
  <c r="C16" i="2"/>
  <c r="G15" i="2"/>
  <c r="C15" i="2"/>
  <c r="G14" i="2"/>
  <c r="C14" i="2"/>
  <c r="G13" i="2"/>
  <c r="C13" i="2"/>
  <c r="G19" i="2"/>
  <c r="C19" i="2"/>
  <c r="G18" i="2"/>
  <c r="C18" i="2"/>
  <c r="G12" i="2"/>
  <c r="C12" i="2"/>
  <c r="G17" i="2"/>
  <c r="C17" i="2"/>
  <c r="G11" i="2"/>
  <c r="C11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9" i="2"/>
  <c r="B19" i="2"/>
  <c r="D19" i="2"/>
  <c r="A19" i="2"/>
  <c r="H18" i="2"/>
  <c r="D18" i="2"/>
  <c r="B18" i="2"/>
  <c r="A18" i="2"/>
  <c r="H12" i="2"/>
  <c r="B12" i="2"/>
  <c r="D12" i="2"/>
  <c r="A12" i="2"/>
  <c r="H17" i="2"/>
  <c r="D17" i="2"/>
  <c r="B17" i="2"/>
  <c r="A17" i="2"/>
  <c r="H11" i="2"/>
  <c r="B11" i="2"/>
  <c r="D11" i="2"/>
  <c r="A11" i="2"/>
  <c r="Q29" i="1"/>
  <c r="Q30" i="1"/>
  <c r="Q27" i="1"/>
  <c r="Q28" i="1"/>
  <c r="Q24" i="1"/>
  <c r="F16" i="1"/>
  <c r="F17" i="1" s="1"/>
  <c r="C17" i="1"/>
  <c r="Q22" i="1"/>
  <c r="C7" i="1"/>
  <c r="E31" i="1"/>
  <c r="F31" i="1"/>
  <c r="C8" i="1"/>
  <c r="Q21" i="1"/>
  <c r="E11" i="2"/>
  <c r="E17" i="2"/>
  <c r="E12" i="2"/>
  <c r="E19" i="2"/>
  <c r="E24" i="1"/>
  <c r="F24" i="1"/>
  <c r="G24" i="1"/>
  <c r="J24" i="1"/>
  <c r="E26" i="1"/>
  <c r="F26" i="1"/>
  <c r="G26" i="1"/>
  <c r="I26" i="1"/>
  <c r="E28" i="1"/>
  <c r="F28" i="1"/>
  <c r="G28" i="1"/>
  <c r="K28" i="1"/>
  <c r="E21" i="1"/>
  <c r="F21" i="1"/>
  <c r="G21" i="1"/>
  <c r="H21" i="1"/>
  <c r="E22" i="1"/>
  <c r="F22" i="1"/>
  <c r="G22" i="1"/>
  <c r="E25" i="1"/>
  <c r="F25" i="1"/>
  <c r="G25" i="1"/>
  <c r="I25" i="1"/>
  <c r="E30" i="1"/>
  <c r="F30" i="1"/>
  <c r="G30" i="1"/>
  <c r="K30" i="1"/>
  <c r="E27" i="1"/>
  <c r="F27" i="1"/>
  <c r="G27" i="1"/>
  <c r="K27" i="1"/>
  <c r="G23" i="1"/>
  <c r="I23" i="1"/>
  <c r="G31" i="1"/>
  <c r="K31" i="1"/>
  <c r="E29" i="1"/>
  <c r="F29" i="1"/>
  <c r="G29" i="1"/>
  <c r="K29" i="1"/>
  <c r="E23" i="1"/>
  <c r="F23" i="1"/>
  <c r="I22" i="1"/>
  <c r="E15" i="2"/>
  <c r="E18" i="2"/>
  <c r="E14" i="2"/>
  <c r="E13" i="2"/>
  <c r="E16" i="2"/>
  <c r="C11" i="1"/>
  <c r="C12" i="1"/>
  <c r="C16" i="1" l="1"/>
  <c r="D18" i="1" s="1"/>
  <c r="O29" i="1"/>
  <c r="O22" i="1"/>
  <c r="O31" i="1"/>
  <c r="O25" i="1"/>
  <c r="O23" i="1"/>
  <c r="O30" i="1"/>
  <c r="O28" i="1"/>
  <c r="O27" i="1"/>
  <c r="O21" i="1"/>
  <c r="O24" i="1"/>
  <c r="C15" i="1"/>
  <c r="O26" i="1"/>
  <c r="C18" i="1" l="1"/>
  <c r="F18" i="1"/>
  <c r="F19" i="1" s="1"/>
</calcChain>
</file>

<file path=xl/sharedStrings.xml><?xml version="1.0" encoding="utf-8"?>
<sst xmlns="http://schemas.openxmlformats.org/spreadsheetml/2006/main" count="159" uniqueCount="110">
  <si>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</si>
  <si>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</si>
  <si>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</si>
  <si>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</si>
  <si>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</si>
  <si>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</si>
  <si>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</si>
  <si>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</si>
  <si>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</si>
  <si>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</si>
  <si>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</si>
  <si>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</si>
  <si>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</si>
  <si>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</si>
  <si>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</si>
  <si>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</si>
  <si>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</si>
  <si>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</si>
  <si>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</si>
  <si>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</si>
  <si>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</si>
  <si>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</si>
  <si>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</si>
  <si>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</si>
  <si>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</si>
  <si>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</si>
  <si>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</si>
  <si>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</si>
  <si>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</si>
  <si>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</si>
  <si>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Bull.115</t>
  </si>
  <si>
    <t>B</t>
  </si>
  <si>
    <t># of data points: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</si>
  <si>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</si>
  <si>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</si>
  <si>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</si>
  <si>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</si>
  <si>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</si>
  <si>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</si>
  <si>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</si>
  <si>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</si>
  <si>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6010</t>
  </si>
  <si>
    <t>I</t>
  </si>
  <si>
    <t>EA/SD:</t>
  </si>
  <si>
    <t>OEJV 0160</t>
  </si>
  <si>
    <t>IBVS 6094</t>
  </si>
  <si>
    <t>i</t>
  </si>
  <si>
    <t>JAVSO..42..426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</si>
  <si>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</si>
  <si>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</si>
  <si>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</si>
  <si>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</si>
  <si>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</si>
  <si>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</si>
  <si>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</si>
  <si>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</si>
  <si>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</si>
  <si>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</si>
  <si>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</si>
  <si>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</si>
  <si>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2450684.390 </t>
  </si>
  <si>
    <t> 23.08.1997 21:21 </t>
  </si>
  <si>
    <t> 0.274 </t>
  </si>
  <si>
    <t>E </t>
  </si>
  <si>
    <t>?</t>
  </si>
  <si>
    <t> R.Diethelm </t>
  </si>
  <si>
    <t> BBS 115 </t>
  </si>
  <si>
    <t>2454365.4161 </t>
  </si>
  <si>
    <t> 21.09.2007 21:59 </t>
  </si>
  <si>
    <t> 0.1749 </t>
  </si>
  <si>
    <t>C </t>
  </si>
  <si>
    <t>-I</t>
  </si>
  <si>
    <t> F.Agerer </t>
  </si>
  <si>
    <t>BAVM 193 </t>
  </si>
  <si>
    <t>2455686.5160 </t>
  </si>
  <si>
    <t> 05.05.2011 00:23 </t>
  </si>
  <si>
    <t>11986</t>
  </si>
  <si>
    <t> 0.1282 </t>
  </si>
  <si>
    <t>BAVM 220 </t>
  </si>
  <si>
    <t>2455804.5007 </t>
  </si>
  <si>
    <t> 31.08.2011 00:01 </t>
  </si>
  <si>
    <t>12039.5</t>
  </si>
  <si>
    <t> 0.1140 </t>
  </si>
  <si>
    <t>BAVM 225 </t>
  </si>
  <si>
    <t>2455856.3337 </t>
  </si>
  <si>
    <t> 21.10.2011 20:00 </t>
  </si>
  <si>
    <t>12063</t>
  </si>
  <si>
    <t> 0.1157 </t>
  </si>
  <si>
    <t> P.Frank </t>
  </si>
  <si>
    <t>2456136.4345 </t>
  </si>
  <si>
    <t> 27.07.2012 22:25 </t>
  </si>
  <si>
    <t>12190</t>
  </si>
  <si>
    <t> 0.1070 </t>
  </si>
  <si>
    <t> N.Ruocco </t>
  </si>
  <si>
    <t>IBVS 6094 </t>
  </si>
  <si>
    <t>2456136.44029 </t>
  </si>
  <si>
    <t> 27.07.2012 22:34 </t>
  </si>
  <si>
    <t> 0.11276 </t>
  </si>
  <si>
    <t>OEJV 0160 </t>
  </si>
  <si>
    <t>2456511.3731 </t>
  </si>
  <si>
    <t> 06.08.2013 20:57 </t>
  </si>
  <si>
    <t>12360</t>
  </si>
  <si>
    <t> 0.0958 </t>
  </si>
  <si>
    <t> Y.Ogmen </t>
  </si>
  <si>
    <t> JAAVSO 42;426 </t>
  </si>
  <si>
    <t>2456532.3344 </t>
  </si>
  <si>
    <t> 27.08.2013 20:01 </t>
  </si>
  <si>
    <t>12369.5</t>
  </si>
  <si>
    <t> 0.1040 </t>
  </si>
  <si>
    <t>V0447 Cyg / GSC 02682-01579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</si>
</sst>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Cyg - O-C Diagr.</a:t>
            </a:r>
          </a:p>
        </c:rich>
      </c:tx>
      <c:layout>
        <c:manualLayout>
          <c:xMode val="edge"/>
          <c:yMode val="edge"/>
          <c:x val="0.3420078252300246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533098328861"/>
          <c:y val="0.14769252958613219"/>
          <c:w val="0.8029747064637423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80-4F33-A1E0-CEDBAEF407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0.27353399999992689</c:v>
                </c:pt>
                <c:pt idx="2">
                  <c:v>0.17493100000137929</c:v>
                </c:pt>
                <c:pt idx="4">
                  <c:v>0.11401349999505328</c:v>
                </c:pt>
                <c:pt idx="5">
                  <c:v>0.11571900000126334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80-4F33-A1E0-CEDBAEF407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0.12821799999801442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80-4F33-A1E0-CEDBAEF407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">
                  <c:v>0.10697000000072876</c:v>
                </c:pt>
                <c:pt idx="7">
                  <c:v>0.11275999999634223</c:v>
                </c:pt>
                <c:pt idx="8">
                  <c:v>9.5779999996011611E-2</c:v>
                </c:pt>
                <c:pt idx="9">
                  <c:v>0.10400349999690661</c:v>
                </c:pt>
                <c:pt idx="10">
                  <c:v>8.0345999995188322E-2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80-4F33-A1E0-CEDBAEF407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80-4F33-A1E0-CEDBAEF407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80-4F33-A1E0-CEDBAEF407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4.4000000000000003E-3</c:v>
                  </c:pt>
                  <c:pt idx="4">
                    <c:v>0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8.0000000000000002E-3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80-4F33-A1E0-CEDBAEF407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9718</c:v>
                </c:pt>
                <c:pt idx="2">
                  <c:v>11387</c:v>
                </c:pt>
                <c:pt idx="3">
                  <c:v>11986</c:v>
                </c:pt>
                <c:pt idx="4">
                  <c:v>12039.5</c:v>
                </c:pt>
                <c:pt idx="5">
                  <c:v>12063</c:v>
                </c:pt>
                <c:pt idx="6">
                  <c:v>12190</c:v>
                </c:pt>
                <c:pt idx="7">
                  <c:v>12190</c:v>
                </c:pt>
                <c:pt idx="8">
                  <c:v>12360</c:v>
                </c:pt>
                <c:pt idx="9">
                  <c:v>12369.5</c:v>
                </c:pt>
                <c:pt idx="10">
                  <c:v>12842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0.90658259206458647</c:v>
                </c:pt>
                <c:pt idx="1">
                  <c:v>0.27367885420716098</c:v>
                </c:pt>
                <c:pt idx="2">
                  <c:v>0.16498196817258159</c:v>
                </c:pt>
                <c:pt idx="3">
                  <c:v>0.12597092279528188</c:v>
                </c:pt>
                <c:pt idx="4">
                  <c:v>0.12248663076241795</c:v>
                </c:pt>
                <c:pt idx="5">
                  <c:v>0.12095614734611315</c:v>
                </c:pt>
                <c:pt idx="6">
                  <c:v>0.11268502420267901</c:v>
                </c:pt>
                <c:pt idx="7">
                  <c:v>0.11268502420267901</c:v>
                </c:pt>
                <c:pt idx="8">
                  <c:v>0.10161344204217659</c:v>
                </c:pt>
                <c:pt idx="9">
                  <c:v>0.1009947359802662</c:v>
                </c:pt>
                <c:pt idx="10">
                  <c:v>7.0222250269458053E-2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80-4F33-A1E0-CEDBAEF4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137736"/>
        <c:axId val="1"/>
      </c:scatterChart>
      <c:valAx>
        <c:axId val="731137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702787616231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137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85149625813502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266700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2E8B6B-A694-8B0E-26B1-8C29B42A0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93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6094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16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109</v>
      </c>
    </row>
    <row r="2" spans="1:6">
      <c r="A2" t="s">
        <v>25</v>
      </c>
      <c r="B2" s="28" t="s">
        <v>43</v>
      </c>
    </row>
    <row r="4" spans="1:6" ht="14.25" thickTop="1" thickBot="1">
      <c r="A4" s="6" t="s">
        <v>1</v>
      </c>
      <c r="C4" s="3">
        <v>29250.222000000002</v>
      </c>
      <c r="D4" s="4">
        <v>2.205587</v>
      </c>
    </row>
    <row r="5" spans="1:6" ht="13.5" thickTop="1">
      <c r="A5" s="10" t="s">
        <v>33</v>
      </c>
      <c r="B5" s="11"/>
      <c r="C5" s="12">
        <v>-9.5</v>
      </c>
      <c r="D5" s="11" t="s">
        <v>34</v>
      </c>
    </row>
    <row r="6" spans="1:6">
      <c r="A6" s="6" t="s">
        <v>2</v>
      </c>
    </row>
    <row r="7" spans="1:6">
      <c r="A7" t="s">
        <v>3</v>
      </c>
      <c r="C7">
        <f>+C4</f>
        <v>29250.222000000002</v>
      </c>
    </row>
    <row r="8" spans="1:6">
      <c r="A8" t="s">
        <v>4</v>
      </c>
      <c r="C8">
        <f>+D4</f>
        <v>2.205587</v>
      </c>
    </row>
    <row r="9" spans="1:6">
      <c r="A9" s="26" t="s">
        <v>40</v>
      </c>
      <c r="B9" s="27">
        <v>22</v>
      </c>
      <c r="C9" s="15" t="str">
        <f>"F"&amp;B9</f>
        <v>F22</v>
      </c>
      <c r="D9" s="16" t="str">
        <f>"G"&amp;B9</f>
        <v>G22</v>
      </c>
    </row>
    <row r="10" spans="1:6" ht="13.5" thickBot="1">
      <c r="A10" s="11"/>
      <c r="B10" s="11"/>
      <c r="C10" s="5" t="s">
        <v>21</v>
      </c>
      <c r="D10" s="5" t="s">
        <v>22</v>
      </c>
      <c r="E10" s="11"/>
    </row>
    <row r="11" spans="1:6">
      <c r="A11" s="11" t="s">
        <v>17</v>
      </c>
      <c r="B11" s="11"/>
      <c r="C11" s="13">
        <f ca="1">INTERCEPT(INDIRECT($D$9):G992,INDIRECT($C$9):F992)</f>
        <v>0.90658259206458647</v>
      </c>
      <c r="D11" s="14"/>
      <c r="E11" s="11"/>
    </row>
    <row r="12" spans="1:6">
      <c r="A12" s="11" t="s">
        <v>18</v>
      </c>
      <c r="B12" s="11"/>
      <c r="C12" s="13">
        <f ca="1">SLOPE(INDIRECT($D$9):G992,INDIRECT($C$9):F992)</f>
        <v>-6.5126953885308238E-5</v>
      </c>
      <c r="D12" s="14"/>
      <c r="E12" s="11"/>
    </row>
    <row r="13" spans="1:6">
      <c r="A13" s="11" t="s">
        <v>20</v>
      </c>
      <c r="B13" s="11"/>
      <c r="C13" s="14" t="s">
        <v>15</v>
      </c>
    </row>
    <row r="14" spans="1:6">
      <c r="A14" s="11"/>
      <c r="B14" s="11"/>
      <c r="C14" s="11"/>
    </row>
    <row r="15" spans="1:6">
      <c r="A15" s="19" t="s">
        <v>19</v>
      </c>
      <c r="B15" s="11"/>
      <c r="C15" s="20">
        <f ca="1">(C7+C11)+(C8+C12)*INT(MAX(F21:F3533))</f>
        <v>57574.440476250267</v>
      </c>
      <c r="E15" s="17" t="s">
        <v>35</v>
      </c>
      <c r="F15" s="12">
        <v>1</v>
      </c>
    </row>
    <row r="16" spans="1:6">
      <c r="A16" s="21" t="s">
        <v>5</v>
      </c>
      <c r="B16" s="11"/>
      <c r="C16" s="22">
        <f ca="1">+C8+C12</f>
        <v>2.2055218730461146</v>
      </c>
      <c r="E16" s="17" t="s">
        <v>36</v>
      </c>
      <c r="F16" s="18">
        <f ca="1">NOW()+15018.5+$C$5/24</f>
        <v>60340.677467939815</v>
      </c>
    </row>
    <row r="17" spans="1:31" ht="13.5" thickBot="1">
      <c r="A17" s="17" t="s">
        <v>32</v>
      </c>
      <c r="B17" s="11"/>
      <c r="C17" s="11">
        <f>COUNT(C21:C2191)</f>
        <v>11</v>
      </c>
      <c r="E17" s="17" t="s">
        <v>37</v>
      </c>
      <c r="F17" s="18">
        <f ca="1">ROUND(2*(F16-$C$7)/$C$8,0)/2+F15</f>
        <v>14097</v>
      </c>
    </row>
    <row r="18" spans="1:31" ht="14.25" thickTop="1" thickBot="1">
      <c r="A18" s="21" t="s">
        <v>6</v>
      </c>
      <c r="B18" s="11"/>
      <c r="C18" s="24">
        <f ca="1">+C15</f>
        <v>57574.440476250267</v>
      </c>
      <c r="D18" s="25">
        <f ca="1">+C16</f>
        <v>2.2055218730461146</v>
      </c>
      <c r="E18" s="17" t="s">
        <v>38</v>
      </c>
      <c r="F18" s="16">
        <f ca="1">ROUND(2*(F16-$C$15)/$C$16,0)/2+F15</f>
        <v>1255</v>
      </c>
    </row>
    <row r="19" spans="1:31" ht="13.5" thickTop="1">
      <c r="E19" s="17" t="s">
        <v>39</v>
      </c>
      <c r="F19" s="23">
        <f ca="1">+$C$15+$C$16*F18-15018.5-$C$5/24</f>
        <v>45324.266260256474</v>
      </c>
    </row>
    <row r="20" spans="1:31" ht="13.5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56</v>
      </c>
      <c r="I20" s="8" t="s">
        <v>59</v>
      </c>
      <c r="J20" s="8" t="s">
        <v>53</v>
      </c>
      <c r="K20" s="8" t="s">
        <v>51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31">
      <c r="A21" t="s">
        <v>13</v>
      </c>
      <c r="C21" s="9">
        <v>29250.222000000002</v>
      </c>
      <c r="D21" s="9" t="s">
        <v>15</v>
      </c>
      <c r="E21">
        <f t="shared" ref="E21:E30" si="0">+(C21-C$7)/C$8</f>
        <v>0</v>
      </c>
      <c r="F21">
        <f t="shared" ref="F21:F31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0" ca="1" si="3">+C$11+C$12*F21</f>
        <v>0.90658259206458647</v>
      </c>
      <c r="Q21" s="2">
        <f t="shared" ref="Q21:Q30" si="4">+C21-15018.5</f>
        <v>14231.722000000002</v>
      </c>
    </row>
    <row r="22" spans="1:31">
      <c r="A22" s="29" t="s">
        <v>30</v>
      </c>
      <c r="B22" s="29"/>
      <c r="C22" s="30">
        <v>50684.39</v>
      </c>
      <c r="D22" s="31">
        <v>3.0000000000000001E-3</v>
      </c>
      <c r="E22">
        <f t="shared" si="0"/>
        <v>9718.1240186852738</v>
      </c>
      <c r="F22">
        <f t="shared" si="1"/>
        <v>9718</v>
      </c>
      <c r="G22">
        <f t="shared" si="2"/>
        <v>0.27353399999992689</v>
      </c>
      <c r="I22">
        <f>+G22</f>
        <v>0.27353399999992689</v>
      </c>
      <c r="O22">
        <f t="shared" ca="1" si="3"/>
        <v>0.27367885420716098</v>
      </c>
      <c r="Q22" s="2">
        <f t="shared" si="4"/>
        <v>35665.89</v>
      </c>
      <c r="AA22">
        <v>13</v>
      </c>
      <c r="AC22" t="s">
        <v>29</v>
      </c>
      <c r="AE22" t="s">
        <v>31</v>
      </c>
    </row>
    <row r="23" spans="1:31">
      <c r="A23" s="55" t="s">
        <v>73</v>
      </c>
      <c r="B23" s="57" t="s">
        <v>42</v>
      </c>
      <c r="C23" s="56">
        <v>54365.416100000002</v>
      </c>
      <c r="D23" s="56" t="s">
        <v>59</v>
      </c>
      <c r="E23">
        <f t="shared" si="0"/>
        <v>11387.079312672771</v>
      </c>
      <c r="F23">
        <f t="shared" si="1"/>
        <v>11387</v>
      </c>
      <c r="G23">
        <f t="shared" si="2"/>
        <v>0.17493100000137929</v>
      </c>
      <c r="I23">
        <f>+G23</f>
        <v>0.17493100000137929</v>
      </c>
      <c r="O23">
        <f t="shared" ca="1" si="3"/>
        <v>0.16498196817258159</v>
      </c>
      <c r="Q23" s="2">
        <f t="shared" si="4"/>
        <v>39346.916100000002</v>
      </c>
    </row>
    <row r="24" spans="1:31">
      <c r="A24" s="32" t="s">
        <v>41</v>
      </c>
      <c r="B24" s="33" t="s">
        <v>42</v>
      </c>
      <c r="C24" s="32">
        <v>55686.516000000003</v>
      </c>
      <c r="D24" s="32">
        <v>4.4000000000000003E-3</v>
      </c>
      <c r="E24">
        <f t="shared" si="0"/>
        <v>11986.058133276993</v>
      </c>
      <c r="F24">
        <f t="shared" si="1"/>
        <v>11986</v>
      </c>
      <c r="G24">
        <f t="shared" si="2"/>
        <v>0.12821799999801442</v>
      </c>
      <c r="J24">
        <f>+G24</f>
        <v>0.12821799999801442</v>
      </c>
      <c r="O24">
        <f t="shared" ca="1" si="3"/>
        <v>0.12597092279528188</v>
      </c>
      <c r="Q24" s="2">
        <f t="shared" si="4"/>
        <v>40668.016000000003</v>
      </c>
    </row>
    <row r="25" spans="1:31">
      <c r="A25" s="55" t="s">
        <v>83</v>
      </c>
      <c r="B25" s="57" t="s">
        <v>48</v>
      </c>
      <c r="C25" s="56">
        <v>55804.500699999997</v>
      </c>
      <c r="D25" s="56" t="s">
        <v>59</v>
      </c>
      <c r="E25">
        <f t="shared" si="0"/>
        <v>12039.551693041352</v>
      </c>
      <c r="F25">
        <f t="shared" si="1"/>
        <v>12039.5</v>
      </c>
      <c r="G25">
        <f t="shared" si="2"/>
        <v>0.11401349999505328</v>
      </c>
      <c r="I25">
        <f>+G25</f>
        <v>0.11401349999505328</v>
      </c>
      <c r="O25">
        <f t="shared" ca="1" si="3"/>
        <v>0.12248663076241795</v>
      </c>
      <c r="Q25" s="2">
        <f t="shared" si="4"/>
        <v>40786.000699999997</v>
      </c>
    </row>
    <row r="26" spans="1:31">
      <c r="A26" s="55" t="s">
        <v>83</v>
      </c>
      <c r="B26" s="57" t="s">
        <v>42</v>
      </c>
      <c r="C26" s="56">
        <v>55856.333700000003</v>
      </c>
      <c r="D26" s="56" t="s">
        <v>59</v>
      </c>
      <c r="E26">
        <f t="shared" si="0"/>
        <v>12063.052466304889</v>
      </c>
      <c r="F26">
        <f t="shared" si="1"/>
        <v>12063</v>
      </c>
      <c r="G26">
        <f t="shared" si="2"/>
        <v>0.11571900000126334</v>
      </c>
      <c r="I26">
        <f>+G26</f>
        <v>0.11571900000126334</v>
      </c>
      <c r="O26">
        <f t="shared" ca="1" si="3"/>
        <v>0.12095614734611315</v>
      </c>
      <c r="Q26" s="2">
        <f t="shared" si="4"/>
        <v>40837.833700000003</v>
      </c>
    </row>
    <row r="27" spans="1:31">
      <c r="A27" s="36" t="s">
        <v>45</v>
      </c>
      <c r="B27" s="37" t="s">
        <v>46</v>
      </c>
      <c r="C27" s="38">
        <v>56136.434500000003</v>
      </c>
      <c r="D27" s="38">
        <v>6.9999999999999999E-4</v>
      </c>
      <c r="E27">
        <f t="shared" si="0"/>
        <v>12190.048499560435</v>
      </c>
      <c r="F27">
        <f t="shared" si="1"/>
        <v>12190</v>
      </c>
      <c r="G27">
        <f t="shared" si="2"/>
        <v>0.10697000000072876</v>
      </c>
      <c r="K27">
        <f t="shared" ref="K25:K30" si="5">+G27</f>
        <v>0.10697000000072876</v>
      </c>
      <c r="O27">
        <f t="shared" ca="1" si="3"/>
        <v>0.11268502420267901</v>
      </c>
      <c r="Q27" s="2">
        <f t="shared" si="4"/>
        <v>41117.934500000003</v>
      </c>
    </row>
    <row r="28" spans="1:31">
      <c r="A28" s="34" t="s">
        <v>44</v>
      </c>
      <c r="B28" s="35" t="s">
        <v>42</v>
      </c>
      <c r="C28" s="31">
        <v>56136.440289999999</v>
      </c>
      <c r="D28" s="31">
        <v>8.0000000000000002E-3</v>
      </c>
      <c r="E28">
        <f t="shared" si="0"/>
        <v>12190.051124711923</v>
      </c>
      <c r="F28">
        <f t="shared" si="1"/>
        <v>12190</v>
      </c>
      <c r="G28">
        <f t="shared" si="2"/>
        <v>0.11275999999634223</v>
      </c>
      <c r="K28">
        <f t="shared" si="5"/>
        <v>0.11275999999634223</v>
      </c>
      <c r="O28">
        <f t="shared" ca="1" si="3"/>
        <v>0.11268502420267901</v>
      </c>
      <c r="Q28" s="2">
        <f t="shared" si="4"/>
        <v>41117.940289999999</v>
      </c>
    </row>
    <row r="29" spans="1:31">
      <c r="A29" s="39" t="s">
        <v>47</v>
      </c>
      <c r="B29" s="40" t="s">
        <v>42</v>
      </c>
      <c r="C29" s="41">
        <v>56511.373099999997</v>
      </c>
      <c r="D29" s="41">
        <v>1E-4</v>
      </c>
      <c r="E29">
        <f t="shared" si="0"/>
        <v>12360.043426081127</v>
      </c>
      <c r="F29">
        <f t="shared" si="1"/>
        <v>12360</v>
      </c>
      <c r="G29">
        <f t="shared" si="2"/>
        <v>9.5779999996011611E-2</v>
      </c>
      <c r="K29">
        <f t="shared" si="5"/>
        <v>9.5779999996011611E-2</v>
      </c>
      <c r="O29">
        <f t="shared" ca="1" si="3"/>
        <v>0.10161344204217659</v>
      </c>
      <c r="Q29" s="2">
        <f t="shared" si="4"/>
        <v>41492.873099999997</v>
      </c>
    </row>
    <row r="30" spans="1:31">
      <c r="A30" s="39" t="s">
        <v>47</v>
      </c>
      <c r="B30" s="40" t="s">
        <v>48</v>
      </c>
      <c r="C30" s="41">
        <v>56532.3344</v>
      </c>
      <c r="D30" s="41">
        <v>4.0000000000000002E-4</v>
      </c>
      <c r="E30">
        <f t="shared" si="0"/>
        <v>12369.547154567015</v>
      </c>
      <c r="F30">
        <f t="shared" si="1"/>
        <v>12369.5</v>
      </c>
      <c r="G30">
        <f t="shared" si="2"/>
        <v>0.10400349999690661</v>
      </c>
      <c r="K30">
        <f t="shared" si="5"/>
        <v>0.10400349999690661</v>
      </c>
      <c r="O30">
        <f t="shared" ca="1" si="3"/>
        <v>0.1009947359802662</v>
      </c>
      <c r="Q30" s="2">
        <f t="shared" si="4"/>
        <v>41513.8344</v>
      </c>
    </row>
    <row r="31" spans="1:31">
      <c r="A31" s="58" t="s">
        <v>0</v>
      </c>
      <c r="B31" s="59" t="s">
        <v>42</v>
      </c>
      <c r="C31" s="60">
        <v>57574.450599999996</v>
      </c>
      <c r="D31" s="60">
        <v>1.6999999999999999E-3</v>
      </c>
      <c r="E31">
        <f>+(C31-C$7)/C$8</f>
        <v>12842.036428397518</v>
      </c>
      <c r="F31">
        <f t="shared" si="1"/>
        <v>12842</v>
      </c>
      <c r="G31">
        <f>+C31-(C$7+F31*C$8)</f>
        <v>8.0345999995188322E-2</v>
      </c>
      <c r="K31">
        <f>+G31</f>
        <v>8.0345999995188322E-2</v>
      </c>
      <c r="O31">
        <f ca="1">+C$11+C$12*F31</f>
        <v>7.0222250269458053E-2</v>
      </c>
      <c r="Q31" s="2">
        <f>+C31-15018.5</f>
        <v>42555.950599999996</v>
      </c>
    </row>
    <row r="32" spans="1:31">
      <c r="C32" s="9"/>
      <c r="D32" s="9"/>
    </row>
    <row r="33" spans="3:4">
      <c r="C33" s="9"/>
      <c r="D33" s="9"/>
    </row>
    <row r="34" spans="3:4">
      <c r="C34" s="9"/>
      <c r="D34" s="9"/>
    </row>
    <row r="35" spans="3:4">
      <c r="C35" s="9"/>
      <c r="D35" s="9"/>
    </row>
    <row r="36" spans="3:4">
      <c r="C36" s="9"/>
      <c r="D36" s="9"/>
    </row>
    <row r="37" spans="3:4">
      <c r="C37" s="9"/>
      <c r="D37" s="9"/>
    </row>
    <row r="38" spans="3:4">
      <c r="C38" s="9"/>
      <c r="D38" s="9"/>
    </row>
    <row r="39" spans="3:4">
      <c r="C39" s="9"/>
      <c r="D39" s="9"/>
    </row>
    <row r="40" spans="3:4">
      <c r="C40" s="9"/>
      <c r="D40" s="9"/>
    </row>
    <row r="41" spans="3:4">
      <c r="C41" s="9"/>
      <c r="D41" s="9"/>
    </row>
    <row r="42" spans="3:4">
      <c r="C42" s="9"/>
      <c r="D42" s="9"/>
    </row>
    <row r="43" spans="3:4">
      <c r="C43" s="9"/>
      <c r="D43" s="9"/>
    </row>
    <row r="44" spans="3:4">
      <c r="C44" s="9"/>
      <c r="D44" s="9"/>
    </row>
    <row r="45" spans="3:4">
      <c r="C45" s="9"/>
      <c r="D45" s="9"/>
    </row>
    <row r="46" spans="3:4">
      <c r="C46" s="9"/>
      <c r="D46" s="9"/>
    </row>
    <row r="47" spans="3:4">
      <c r="C47" s="9"/>
      <c r="D47" s="9"/>
    </row>
    <row r="48" spans="3:4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</sheetData>
  <phoneticPr fontId="8" type="noConversion"/>
  <hyperlinks>
    <hyperlink ref="H104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8"/>
  <sheetViews>
    <sheetView workbookViewId="0">
      <selection activeCell="A17" sqref="A17:D19"/>
    </sheetView>
  </sheetViews>
  <sheetFormatPr defaultRowHeight="12.75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42" t="s">
        <v>49</v>
      </c>
      <c r="I1" s="43" t="s">
        <v>50</v>
      </c>
      <c r="J1" s="44" t="s">
        <v>51</v>
      </c>
    </row>
    <row r="2" spans="1:16">
      <c r="I2" s="45" t="s">
        <v>52</v>
      </c>
      <c r="J2" s="46" t="s">
        <v>53</v>
      </c>
    </row>
    <row r="3" spans="1:16">
      <c r="A3" s="47" t="s">
        <v>54</v>
      </c>
      <c r="I3" s="45" t="s">
        <v>55</v>
      </c>
      <c r="J3" s="46" t="s">
        <v>56</v>
      </c>
    </row>
    <row r="4" spans="1:16">
      <c r="I4" s="45" t="s">
        <v>57</v>
      </c>
      <c r="J4" s="46" t="s">
        <v>56</v>
      </c>
    </row>
    <row r="5" spans="1:16" ht="13.5" thickBot="1">
      <c r="I5" s="48" t="s">
        <v>58</v>
      </c>
      <c r="J5" s="49" t="s">
        <v>59</v>
      </c>
    </row>
    <row r="10" spans="1:16" ht="13.5" thickBot="1"/>
    <row r="11" spans="1:16" ht="12.75" customHeight="1" thickBot="1">
      <c r="A11" s="9" t="str">
        <f t="shared" ref="A11:A19" si="0">P11</f>
        <v> BBS 115 </v>
      </c>
      <c r="B11" s="14" t="str">
        <f t="shared" ref="B11:B19" si="1">IF(H11=INT(H11),"I","II")</f>
        <v>I</v>
      </c>
      <c r="C11" s="9">
        <f t="shared" ref="C11:C19" si="2">1*G11</f>
        <v>50684.39</v>
      </c>
      <c r="D11" s="11" t="str">
        <f t="shared" ref="D11:D19" si="3">VLOOKUP(F11,I$1:J$5,2,FALSE)</f>
        <v>vis</v>
      </c>
      <c r="E11" s="50">
        <f>VLOOKUP(C11,Active!C$21:E$973,3,FALSE)</f>
        <v>9718.1240186852738</v>
      </c>
      <c r="F11" s="14" t="s">
        <v>58</v>
      </c>
      <c r="G11" s="11" t="str">
        <f t="shared" ref="G11:G19" si="4">MID(I11,3,LEN(I11)-3)</f>
        <v>50684.390</v>
      </c>
      <c r="H11" s="9">
        <f t="shared" ref="H11:H19" si="5">1*K11</f>
        <v>9718</v>
      </c>
      <c r="I11" s="51" t="s">
        <v>60</v>
      </c>
      <c r="J11" s="52" t="s">
        <v>61</v>
      </c>
      <c r="K11" s="51">
        <v>9718</v>
      </c>
      <c r="L11" s="51" t="s">
        <v>62</v>
      </c>
      <c r="M11" s="52" t="s">
        <v>63</v>
      </c>
      <c r="N11" s="52" t="s">
        <v>64</v>
      </c>
      <c r="O11" s="53" t="s">
        <v>65</v>
      </c>
      <c r="P11" s="53" t="s">
        <v>66</v>
      </c>
    </row>
    <row r="12" spans="1:16" ht="12.75" customHeight="1" thickBot="1">
      <c r="A12" s="9" t="str">
        <f t="shared" si="0"/>
        <v>BAVM 220 </v>
      </c>
      <c r="B12" s="14" t="str">
        <f t="shared" si="1"/>
        <v>I</v>
      </c>
      <c r="C12" s="9">
        <f t="shared" si="2"/>
        <v>55686.516000000003</v>
      </c>
      <c r="D12" s="11" t="str">
        <f t="shared" si="3"/>
        <v>vis</v>
      </c>
      <c r="E12" s="50">
        <f>VLOOKUP(C12,Active!C$21:E$973,3,FALSE)</f>
        <v>11986.058133276993</v>
      </c>
      <c r="F12" s="14" t="s">
        <v>58</v>
      </c>
      <c r="G12" s="11" t="str">
        <f t="shared" si="4"/>
        <v>55686.5160</v>
      </c>
      <c r="H12" s="9">
        <f t="shared" si="5"/>
        <v>11986</v>
      </c>
      <c r="I12" s="51" t="s">
        <v>74</v>
      </c>
      <c r="J12" s="52" t="s">
        <v>75</v>
      </c>
      <c r="K12" s="51" t="s">
        <v>76</v>
      </c>
      <c r="L12" s="51" t="s">
        <v>77</v>
      </c>
      <c r="M12" s="52" t="s">
        <v>70</v>
      </c>
      <c r="N12" s="52" t="s">
        <v>71</v>
      </c>
      <c r="O12" s="53" t="s">
        <v>72</v>
      </c>
      <c r="P12" s="54" t="s">
        <v>78</v>
      </c>
    </row>
    <row r="13" spans="1:16" ht="12.75" customHeight="1" thickBot="1">
      <c r="A13" s="9" t="str">
        <f t="shared" si="0"/>
        <v>IBVS 6094 </v>
      </c>
      <c r="B13" s="14" t="str">
        <f t="shared" si="1"/>
        <v>I</v>
      </c>
      <c r="C13" s="9">
        <f t="shared" si="2"/>
        <v>56136.434500000003</v>
      </c>
      <c r="D13" s="11" t="str">
        <f t="shared" si="3"/>
        <v>vis</v>
      </c>
      <c r="E13" s="50">
        <f>VLOOKUP(C13,Active!C$21:E$973,3,FALSE)</f>
        <v>12190.048499560435</v>
      </c>
      <c r="F13" s="14" t="s">
        <v>58</v>
      </c>
      <c r="G13" s="11" t="str">
        <f t="shared" si="4"/>
        <v>56136.4345</v>
      </c>
      <c r="H13" s="9">
        <f t="shared" si="5"/>
        <v>12190</v>
      </c>
      <c r="I13" s="51" t="s">
        <v>89</v>
      </c>
      <c r="J13" s="52" t="s">
        <v>90</v>
      </c>
      <c r="K13" s="51" t="s">
        <v>91</v>
      </c>
      <c r="L13" s="51" t="s">
        <v>92</v>
      </c>
      <c r="M13" s="52" t="s">
        <v>70</v>
      </c>
      <c r="N13" s="52" t="s">
        <v>50</v>
      </c>
      <c r="O13" s="53" t="s">
        <v>93</v>
      </c>
      <c r="P13" s="54" t="s">
        <v>94</v>
      </c>
    </row>
    <row r="14" spans="1:16" ht="12.75" customHeight="1" thickBot="1">
      <c r="A14" s="9" t="str">
        <f t="shared" si="0"/>
        <v>OEJV 0160 </v>
      </c>
      <c r="B14" s="14" t="str">
        <f t="shared" si="1"/>
        <v>I</v>
      </c>
      <c r="C14" s="9">
        <f t="shared" si="2"/>
        <v>56136.440289999999</v>
      </c>
      <c r="D14" s="11" t="str">
        <f t="shared" si="3"/>
        <v>vis</v>
      </c>
      <c r="E14" s="50">
        <f>VLOOKUP(C14,Active!C$21:E$973,3,FALSE)</f>
        <v>12190.051124711923</v>
      </c>
      <c r="F14" s="14" t="s">
        <v>58</v>
      </c>
      <c r="G14" s="11" t="str">
        <f t="shared" si="4"/>
        <v>56136.44029</v>
      </c>
      <c r="H14" s="9">
        <f t="shared" si="5"/>
        <v>12190</v>
      </c>
      <c r="I14" s="51" t="s">
        <v>95</v>
      </c>
      <c r="J14" s="52" t="s">
        <v>96</v>
      </c>
      <c r="K14" s="51" t="s">
        <v>91</v>
      </c>
      <c r="L14" s="51" t="s">
        <v>97</v>
      </c>
      <c r="M14" s="52" t="s">
        <v>70</v>
      </c>
      <c r="N14" s="52" t="s">
        <v>50</v>
      </c>
      <c r="O14" s="53" t="s">
        <v>93</v>
      </c>
      <c r="P14" s="54" t="s">
        <v>98</v>
      </c>
    </row>
    <row r="15" spans="1:16" ht="12.75" customHeight="1" thickBot="1">
      <c r="A15" s="9" t="str">
        <f t="shared" si="0"/>
        <v> JAAVSO 42;426 </v>
      </c>
      <c r="B15" s="14" t="str">
        <f t="shared" si="1"/>
        <v>I</v>
      </c>
      <c r="C15" s="9">
        <f t="shared" si="2"/>
        <v>56511.373099999997</v>
      </c>
      <c r="D15" s="11" t="str">
        <f t="shared" si="3"/>
        <v>vis</v>
      </c>
      <c r="E15" s="50">
        <f>VLOOKUP(C15,Active!C$21:E$973,3,FALSE)</f>
        <v>12360.043426081127</v>
      </c>
      <c r="F15" s="14" t="s">
        <v>58</v>
      </c>
      <c r="G15" s="11" t="str">
        <f t="shared" si="4"/>
        <v>56511.3731</v>
      </c>
      <c r="H15" s="9">
        <f t="shared" si="5"/>
        <v>12360</v>
      </c>
      <c r="I15" s="51" t="s">
        <v>99</v>
      </c>
      <c r="J15" s="52" t="s">
        <v>100</v>
      </c>
      <c r="K15" s="51" t="s">
        <v>101</v>
      </c>
      <c r="L15" s="51" t="s">
        <v>102</v>
      </c>
      <c r="M15" s="52" t="s">
        <v>70</v>
      </c>
      <c r="N15" s="52" t="s">
        <v>50</v>
      </c>
      <c r="O15" s="53" t="s">
        <v>103</v>
      </c>
      <c r="P15" s="53" t="s">
        <v>104</v>
      </c>
    </row>
    <row r="16" spans="1:16" ht="12.75" customHeight="1" thickBot="1">
      <c r="A16" s="9" t="str">
        <f t="shared" si="0"/>
        <v> JAAVSO 42;426 </v>
      </c>
      <c r="B16" s="14" t="str">
        <f t="shared" si="1"/>
        <v>II</v>
      </c>
      <c r="C16" s="9">
        <f t="shared" si="2"/>
        <v>56532.3344</v>
      </c>
      <c r="D16" s="11" t="str">
        <f t="shared" si="3"/>
        <v>vis</v>
      </c>
      <c r="E16" s="50">
        <f>VLOOKUP(C16,Active!C$21:E$973,3,FALSE)</f>
        <v>12369.547154567015</v>
      </c>
      <c r="F16" s="14" t="s">
        <v>58</v>
      </c>
      <c r="G16" s="11" t="str">
        <f t="shared" si="4"/>
        <v>56532.3344</v>
      </c>
      <c r="H16" s="9">
        <f t="shared" si="5"/>
        <v>12369.5</v>
      </c>
      <c r="I16" s="51" t="s">
        <v>105</v>
      </c>
      <c r="J16" s="52" t="s">
        <v>106</v>
      </c>
      <c r="K16" s="51" t="s">
        <v>107</v>
      </c>
      <c r="L16" s="51" t="s">
        <v>108</v>
      </c>
      <c r="M16" s="52" t="s">
        <v>70</v>
      </c>
      <c r="N16" s="52" t="s">
        <v>50</v>
      </c>
      <c r="O16" s="53" t="s">
        <v>103</v>
      </c>
      <c r="P16" s="53" t="s">
        <v>104</v>
      </c>
    </row>
    <row r="17" spans="1:16" ht="12.75" customHeight="1" thickBot="1">
      <c r="A17" s="9" t="str">
        <f t="shared" si="0"/>
        <v>BAVM 193 </v>
      </c>
      <c r="B17" s="14" t="str">
        <f t="shared" si="1"/>
        <v>I</v>
      </c>
      <c r="C17" s="9">
        <f t="shared" si="2"/>
        <v>54365.416100000002</v>
      </c>
      <c r="D17" s="11" t="str">
        <f t="shared" si="3"/>
        <v>vis</v>
      </c>
      <c r="E17" s="50">
        <f>VLOOKUP(C17,Active!C$21:E$973,3,FALSE)</f>
        <v>11387.079312672771</v>
      </c>
      <c r="F17" s="14" t="s">
        <v>58</v>
      </c>
      <c r="G17" s="11" t="str">
        <f t="shared" si="4"/>
        <v>54365.4161</v>
      </c>
      <c r="H17" s="9">
        <f t="shared" si="5"/>
        <v>11387</v>
      </c>
      <c r="I17" s="51" t="s">
        <v>67</v>
      </c>
      <c r="J17" s="52" t="s">
        <v>68</v>
      </c>
      <c r="K17" s="51">
        <v>11387</v>
      </c>
      <c r="L17" s="51" t="s">
        <v>69</v>
      </c>
      <c r="M17" s="52" t="s">
        <v>70</v>
      </c>
      <c r="N17" s="52" t="s">
        <v>71</v>
      </c>
      <c r="O17" s="53" t="s">
        <v>72</v>
      </c>
      <c r="P17" s="54" t="s">
        <v>73</v>
      </c>
    </row>
    <row r="18" spans="1:16" ht="12.75" customHeight="1" thickBot="1">
      <c r="A18" s="9" t="str">
        <f t="shared" si="0"/>
        <v>BAVM 225 </v>
      </c>
      <c r="B18" s="14" t="str">
        <f t="shared" si="1"/>
        <v>II</v>
      </c>
      <c r="C18" s="9">
        <f t="shared" si="2"/>
        <v>55804.500699999997</v>
      </c>
      <c r="D18" s="11" t="str">
        <f t="shared" si="3"/>
        <v>vis</v>
      </c>
      <c r="E18" s="50">
        <f>VLOOKUP(C18,Active!C$21:E$973,3,FALSE)</f>
        <v>12039.551693041352</v>
      </c>
      <c r="F18" s="14" t="s">
        <v>58</v>
      </c>
      <c r="G18" s="11" t="str">
        <f t="shared" si="4"/>
        <v>55804.5007</v>
      </c>
      <c r="H18" s="9">
        <f t="shared" si="5"/>
        <v>12039.5</v>
      </c>
      <c r="I18" s="51" t="s">
        <v>79</v>
      </c>
      <c r="J18" s="52" t="s">
        <v>80</v>
      </c>
      <c r="K18" s="51" t="s">
        <v>81</v>
      </c>
      <c r="L18" s="51" t="s">
        <v>82</v>
      </c>
      <c r="M18" s="52" t="s">
        <v>70</v>
      </c>
      <c r="N18" s="52" t="s">
        <v>71</v>
      </c>
      <c r="O18" s="53" t="s">
        <v>72</v>
      </c>
      <c r="P18" s="54" t="s">
        <v>83</v>
      </c>
    </row>
    <row r="19" spans="1:16" ht="12.75" customHeight="1" thickBot="1">
      <c r="A19" s="9" t="str">
        <f t="shared" si="0"/>
        <v>BAVM 225 </v>
      </c>
      <c r="B19" s="14" t="str">
        <f t="shared" si="1"/>
        <v>I</v>
      </c>
      <c r="C19" s="9">
        <f t="shared" si="2"/>
        <v>55856.333700000003</v>
      </c>
      <c r="D19" s="11" t="str">
        <f t="shared" si="3"/>
        <v>vis</v>
      </c>
      <c r="E19" s="50">
        <f>VLOOKUP(C19,Active!C$21:E$973,3,FALSE)</f>
        <v>12063.052466304889</v>
      </c>
      <c r="F19" s="14" t="s">
        <v>58</v>
      </c>
      <c r="G19" s="11" t="str">
        <f t="shared" si="4"/>
        <v>55856.3337</v>
      </c>
      <c r="H19" s="9">
        <f t="shared" si="5"/>
        <v>12063</v>
      </c>
      <c r="I19" s="51" t="s">
        <v>84</v>
      </c>
      <c r="J19" s="52" t="s">
        <v>85</v>
      </c>
      <c r="K19" s="51" t="s">
        <v>86</v>
      </c>
      <c r="L19" s="51" t="s">
        <v>87</v>
      </c>
      <c r="M19" s="52" t="s">
        <v>70</v>
      </c>
      <c r="N19" s="52" t="s">
        <v>71</v>
      </c>
      <c r="O19" s="53" t="s">
        <v>88</v>
      </c>
      <c r="P19" s="54" t="s">
        <v>83</v>
      </c>
    </row>
    <row r="20" spans="1:16">
      <c r="B20" s="14"/>
      <c r="E20" s="50"/>
      <c r="F20" s="14"/>
    </row>
    <row r="21" spans="1:16">
      <c r="B21" s="14"/>
      <c r="E21" s="50"/>
      <c r="F21" s="14"/>
    </row>
    <row r="22" spans="1:16">
      <c r="B22" s="14"/>
      <c r="E22" s="50"/>
      <c r="F22" s="14"/>
    </row>
    <row r="23" spans="1:16">
      <c r="B23" s="14"/>
      <c r="E23" s="50"/>
      <c r="F23" s="14"/>
    </row>
    <row r="24" spans="1:16">
      <c r="B24" s="14"/>
      <c r="E24" s="50"/>
      <c r="F24" s="14"/>
    </row>
    <row r="25" spans="1:16">
      <c r="B25" s="14"/>
      <c r="E25" s="50"/>
      <c r="F25" s="14"/>
    </row>
    <row r="26" spans="1:16">
      <c r="B26" s="14"/>
      <c r="E26" s="50"/>
      <c r="F26" s="14"/>
    </row>
    <row r="27" spans="1:16">
      <c r="B27" s="14"/>
      <c r="E27" s="50"/>
      <c r="F27" s="14"/>
    </row>
    <row r="28" spans="1:16">
      <c r="B28" s="14"/>
      <c r="E28" s="50"/>
      <c r="F28" s="14"/>
    </row>
    <row r="29" spans="1:16">
      <c r="B29" s="14"/>
      <c r="E29" s="50"/>
      <c r="F29" s="14"/>
    </row>
    <row r="30" spans="1:16">
      <c r="B30" s="14"/>
      <c r="E30" s="50"/>
      <c r="F30" s="14"/>
    </row>
    <row r="31" spans="1:16">
      <c r="B31" s="14"/>
      <c r="E31" s="50"/>
      <c r="F31" s="14"/>
    </row>
    <row r="32" spans="1:16">
      <c r="B32" s="14"/>
      <c r="E32" s="50"/>
      <c r="F32" s="14"/>
    </row>
    <row r="33" spans="2:6">
      <c r="B33" s="14"/>
      <c r="E33" s="50"/>
      <c r="F33" s="14"/>
    </row>
    <row r="34" spans="2:6">
      <c r="B34" s="14"/>
      <c r="E34" s="50"/>
      <c r="F34" s="14"/>
    </row>
    <row r="35" spans="2:6">
      <c r="B35" s="14"/>
      <c r="E35" s="50"/>
      <c r="F35" s="14"/>
    </row>
    <row r="36" spans="2:6">
      <c r="B36" s="14"/>
      <c r="E36" s="50"/>
      <c r="F36" s="14"/>
    </row>
    <row r="37" spans="2:6">
      <c r="B37" s="14"/>
      <c r="E37" s="50"/>
      <c r="F37" s="14"/>
    </row>
    <row r="38" spans="2:6">
      <c r="B38" s="14"/>
      <c r="E38" s="50"/>
      <c r="F38" s="14"/>
    </row>
    <row r="39" spans="2:6">
      <c r="B39" s="14"/>
      <c r="E39" s="50"/>
      <c r="F39" s="14"/>
    </row>
    <row r="40" spans="2:6">
      <c r="B40" s="14"/>
      <c r="E40" s="50"/>
      <c r="F40" s="14"/>
    </row>
    <row r="41" spans="2:6">
      <c r="B41" s="14"/>
      <c r="E41" s="50"/>
      <c r="F41" s="14"/>
    </row>
    <row r="42" spans="2:6">
      <c r="B42" s="14"/>
      <c r="E42" s="50"/>
      <c r="F42" s="14"/>
    </row>
    <row r="43" spans="2:6">
      <c r="B43" s="14"/>
      <c r="E43" s="50"/>
      <c r="F43" s="14"/>
    </row>
    <row r="44" spans="2:6">
      <c r="B44" s="14"/>
      <c r="E44" s="50"/>
      <c r="F44" s="14"/>
    </row>
    <row r="45" spans="2:6">
      <c r="B45" s="14"/>
      <c r="E45" s="50"/>
      <c r="F45" s="14"/>
    </row>
    <row r="46" spans="2:6">
      <c r="B46" s="14"/>
      <c r="E46" s="50"/>
      <c r="F46" s="14"/>
    </row>
    <row r="47" spans="2:6">
      <c r="B47" s="14"/>
      <c r="E47" s="50"/>
      <c r="F47" s="14"/>
    </row>
    <row r="48" spans="2:6">
      <c r="B48" s="14"/>
      <c r="E48" s="50"/>
      <c r="F48" s="14"/>
    </row>
    <row r="49" spans="2:6">
      <c r="B49" s="14"/>
      <c r="E49" s="50"/>
      <c r="F49" s="14"/>
    </row>
    <row r="50" spans="2:6">
      <c r="B50" s="14"/>
      <c r="E50" s="50"/>
      <c r="F50" s="14"/>
    </row>
    <row r="51" spans="2:6">
      <c r="B51" s="14"/>
      <c r="E51" s="50"/>
      <c r="F51" s="14"/>
    </row>
    <row r="52" spans="2:6">
      <c r="B52" s="14"/>
      <c r="E52" s="50"/>
      <c r="F52" s="14"/>
    </row>
    <row r="53" spans="2:6">
      <c r="B53" s="14"/>
      <c r="E53" s="50"/>
      <c r="F53" s="14"/>
    </row>
    <row r="54" spans="2:6">
      <c r="B54" s="14"/>
      <c r="E54" s="50"/>
      <c r="F54" s="14"/>
    </row>
    <row r="55" spans="2:6">
      <c r="B55" s="14"/>
      <c r="E55" s="50"/>
      <c r="F55" s="14"/>
    </row>
    <row r="56" spans="2:6">
      <c r="B56" s="14"/>
      <c r="E56" s="50"/>
      <c r="F56" s="14"/>
    </row>
    <row r="57" spans="2:6">
      <c r="B57" s="14"/>
      <c r="E57" s="50"/>
      <c r="F57" s="14"/>
    </row>
    <row r="58" spans="2:6">
      <c r="B58" s="14"/>
      <c r="E58" s="50"/>
      <c r="F58" s="14"/>
    </row>
    <row r="59" spans="2:6">
      <c r="B59" s="14"/>
      <c r="E59" s="50"/>
      <c r="F59" s="14"/>
    </row>
    <row r="60" spans="2:6">
      <c r="B60" s="14"/>
      <c r="E60" s="50"/>
      <c r="F60" s="14"/>
    </row>
    <row r="61" spans="2:6">
      <c r="B61" s="14"/>
      <c r="E61" s="50"/>
      <c r="F61" s="14"/>
    </row>
    <row r="62" spans="2:6">
      <c r="B62" s="14"/>
      <c r="E62" s="50"/>
      <c r="F62" s="14"/>
    </row>
    <row r="63" spans="2:6">
      <c r="B63" s="14"/>
      <c r="E63" s="50"/>
      <c r="F63" s="14"/>
    </row>
    <row r="64" spans="2:6">
      <c r="B64" s="14"/>
      <c r="E64" s="50"/>
      <c r="F64" s="14"/>
    </row>
    <row r="65" spans="2:6">
      <c r="B65" s="14"/>
      <c r="E65" s="50"/>
      <c r="F65" s="14"/>
    </row>
    <row r="66" spans="2:6">
      <c r="B66" s="14"/>
      <c r="E66" s="50"/>
      <c r="F66" s="14"/>
    </row>
    <row r="67" spans="2:6">
      <c r="B67" s="14"/>
      <c r="E67" s="50"/>
      <c r="F67" s="14"/>
    </row>
    <row r="68" spans="2:6">
      <c r="B68" s="14"/>
      <c r="E68" s="50"/>
      <c r="F68" s="14"/>
    </row>
    <row r="69" spans="2:6">
      <c r="B69" s="14"/>
      <c r="E69" s="50"/>
      <c r="F69" s="14"/>
    </row>
    <row r="70" spans="2:6">
      <c r="B70" s="14"/>
      <c r="E70" s="50"/>
      <c r="F70" s="14"/>
    </row>
    <row r="71" spans="2:6">
      <c r="B71" s="14"/>
      <c r="E71" s="50"/>
      <c r="F71" s="14"/>
    </row>
    <row r="72" spans="2:6">
      <c r="B72" s="14"/>
      <c r="E72" s="50"/>
      <c r="F72" s="14"/>
    </row>
    <row r="73" spans="2:6">
      <c r="B73" s="14"/>
      <c r="E73" s="50"/>
      <c r="F73" s="14"/>
    </row>
    <row r="74" spans="2:6">
      <c r="B74" s="14"/>
      <c r="E74" s="50"/>
      <c r="F74" s="14"/>
    </row>
    <row r="75" spans="2:6">
      <c r="B75" s="14"/>
      <c r="E75" s="50"/>
      <c r="F75" s="14"/>
    </row>
    <row r="76" spans="2:6">
      <c r="B76" s="14"/>
      <c r="E76" s="50"/>
      <c r="F76" s="14"/>
    </row>
    <row r="77" spans="2:6">
      <c r="B77" s="14"/>
      <c r="E77" s="50"/>
      <c r="F77" s="14"/>
    </row>
    <row r="78" spans="2:6">
      <c r="B78" s="14"/>
      <c r="E78" s="50"/>
      <c r="F78" s="14"/>
    </row>
    <row r="79" spans="2:6">
      <c r="B79" s="14"/>
      <c r="E79" s="50"/>
      <c r="F79" s="14"/>
    </row>
    <row r="80" spans="2:6">
      <c r="B80" s="14"/>
      <c r="E80" s="50"/>
      <c r="F80" s="14"/>
    </row>
    <row r="81" spans="2:6">
      <c r="B81" s="14"/>
      <c r="E81" s="50"/>
      <c r="F81" s="14"/>
    </row>
    <row r="82" spans="2:6">
      <c r="B82" s="14"/>
      <c r="E82" s="50"/>
      <c r="F82" s="14"/>
    </row>
    <row r="83" spans="2:6">
      <c r="B83" s="14"/>
      <c r="E83" s="50"/>
      <c r="F83" s="14"/>
    </row>
    <row r="84" spans="2:6">
      <c r="B84" s="14"/>
      <c r="E84" s="50"/>
      <c r="F84" s="14"/>
    </row>
    <row r="85" spans="2:6">
      <c r="B85" s="14"/>
      <c r="E85" s="50"/>
      <c r="F85" s="14"/>
    </row>
    <row r="86" spans="2:6">
      <c r="B86" s="14"/>
      <c r="E86" s="50"/>
      <c r="F86" s="14"/>
    </row>
    <row r="87" spans="2:6">
      <c r="B87" s="14"/>
      <c r="E87" s="50"/>
      <c r="F87" s="14"/>
    </row>
    <row r="88" spans="2:6">
      <c r="B88" s="14"/>
      <c r="E88" s="50"/>
      <c r="F88" s="14"/>
    </row>
    <row r="89" spans="2:6">
      <c r="B89" s="14"/>
      <c r="E89" s="50"/>
      <c r="F89" s="14"/>
    </row>
    <row r="90" spans="2:6">
      <c r="B90" s="14"/>
      <c r="E90" s="50"/>
      <c r="F90" s="14"/>
    </row>
    <row r="91" spans="2:6">
      <c r="B91" s="14"/>
      <c r="E91" s="50"/>
      <c r="F91" s="14"/>
    </row>
    <row r="92" spans="2:6">
      <c r="B92" s="14"/>
      <c r="E92" s="50"/>
      <c r="F92" s="14"/>
    </row>
    <row r="93" spans="2:6">
      <c r="B93" s="14"/>
      <c r="E93" s="50"/>
      <c r="F93" s="14"/>
    </row>
    <row r="94" spans="2:6">
      <c r="B94" s="14"/>
      <c r="E94" s="50"/>
      <c r="F94" s="14"/>
    </row>
    <row r="95" spans="2:6">
      <c r="B95" s="14"/>
      <c r="E95" s="50"/>
      <c r="F95" s="14"/>
    </row>
    <row r="96" spans="2:6">
      <c r="B96" s="14"/>
      <c r="E96" s="50"/>
      <c r="F96" s="14"/>
    </row>
    <row r="97" spans="2:6">
      <c r="B97" s="14"/>
      <c r="E97" s="50"/>
      <c r="F97" s="14"/>
    </row>
    <row r="98" spans="2:6">
      <c r="B98" s="14"/>
      <c r="E98" s="50"/>
      <c r="F98" s="14"/>
    </row>
    <row r="99" spans="2:6">
      <c r="B99" s="14"/>
      <c r="E99" s="50"/>
      <c r="F99" s="14"/>
    </row>
    <row r="100" spans="2:6">
      <c r="B100" s="14"/>
      <c r="E100" s="50"/>
      <c r="F100" s="14"/>
    </row>
    <row r="101" spans="2:6">
      <c r="B101" s="14"/>
      <c r="E101" s="50"/>
      <c r="F101" s="14"/>
    </row>
    <row r="102" spans="2:6">
      <c r="B102" s="14"/>
      <c r="E102" s="50"/>
      <c r="F102" s="14"/>
    </row>
    <row r="103" spans="2:6">
      <c r="B103" s="14"/>
      <c r="E103" s="50"/>
      <c r="F103" s="14"/>
    </row>
    <row r="104" spans="2:6">
      <c r="B104" s="14"/>
      <c r="E104" s="50"/>
      <c r="F104" s="14"/>
    </row>
    <row r="105" spans="2:6">
      <c r="B105" s="14"/>
      <c r="E105" s="50"/>
      <c r="F105" s="14"/>
    </row>
    <row r="106" spans="2:6">
      <c r="B106" s="14"/>
      <c r="E106" s="50"/>
      <c r="F106" s="14"/>
    </row>
    <row r="107" spans="2:6">
      <c r="B107" s="14"/>
      <c r="E107" s="50"/>
      <c r="F107" s="14"/>
    </row>
    <row r="108" spans="2:6">
      <c r="B108" s="14"/>
      <c r="E108" s="50"/>
      <c r="F108" s="14"/>
    </row>
    <row r="109" spans="2:6">
      <c r="B109" s="14"/>
      <c r="E109" s="50"/>
      <c r="F109" s="14"/>
    </row>
    <row r="110" spans="2:6">
      <c r="B110" s="14"/>
      <c r="E110" s="50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  <row r="792" spans="2:6">
      <c r="B792" s="14"/>
      <c r="F792" s="14"/>
    </row>
    <row r="793" spans="2:6">
      <c r="B793" s="14"/>
      <c r="F793" s="14"/>
    </row>
    <row r="794" spans="2:6">
      <c r="B794" s="14"/>
      <c r="F794" s="14"/>
    </row>
    <row r="795" spans="2:6">
      <c r="B795" s="14"/>
      <c r="F795" s="14"/>
    </row>
    <row r="796" spans="2:6">
      <c r="B796" s="14"/>
      <c r="F796" s="14"/>
    </row>
    <row r="797" spans="2:6">
      <c r="B797" s="14"/>
      <c r="F797" s="14"/>
    </row>
    <row r="798" spans="2:6">
      <c r="B798" s="14"/>
      <c r="F798" s="14"/>
    </row>
    <row r="799" spans="2:6">
      <c r="B799" s="14"/>
      <c r="F799" s="14"/>
    </row>
    <row r="800" spans="2:6">
      <c r="B800" s="14"/>
      <c r="F800" s="14"/>
    </row>
    <row r="801" spans="2:6">
      <c r="B801" s="14"/>
      <c r="F801" s="14"/>
    </row>
    <row r="802" spans="2:6">
      <c r="B802" s="14"/>
      <c r="F802" s="14"/>
    </row>
    <row r="803" spans="2:6">
      <c r="B803" s="14"/>
      <c r="F803" s="14"/>
    </row>
    <row r="804" spans="2:6">
      <c r="B804" s="14"/>
      <c r="F804" s="14"/>
    </row>
    <row r="805" spans="2:6">
      <c r="B805" s="14"/>
      <c r="F805" s="14"/>
    </row>
    <row r="806" spans="2:6">
      <c r="B806" s="14"/>
      <c r="F806" s="14"/>
    </row>
    <row r="807" spans="2:6">
      <c r="B807" s="14"/>
      <c r="F807" s="14"/>
    </row>
    <row r="808" spans="2:6">
      <c r="B808" s="14"/>
      <c r="F808" s="14"/>
    </row>
    <row r="809" spans="2:6">
      <c r="B809" s="14"/>
      <c r="F809" s="14"/>
    </row>
    <row r="810" spans="2:6">
      <c r="B810" s="14"/>
      <c r="F810" s="14"/>
    </row>
    <row r="811" spans="2:6">
      <c r="B811" s="14"/>
      <c r="F811" s="14"/>
    </row>
    <row r="812" spans="2:6">
      <c r="B812" s="14"/>
      <c r="F812" s="14"/>
    </row>
    <row r="813" spans="2:6">
      <c r="B813" s="14"/>
      <c r="F813" s="14"/>
    </row>
    <row r="814" spans="2:6">
      <c r="B814" s="14"/>
      <c r="F814" s="14"/>
    </row>
    <row r="815" spans="2:6">
      <c r="B815" s="14"/>
      <c r="F815" s="14"/>
    </row>
    <row r="816" spans="2:6">
      <c r="B816" s="14"/>
      <c r="F816" s="14"/>
    </row>
    <row r="817" spans="2:6">
      <c r="B817" s="14"/>
      <c r="F817" s="14"/>
    </row>
    <row r="818" spans="2:6">
      <c r="B818" s="14"/>
      <c r="F818" s="14"/>
    </row>
    <row r="819" spans="2:6">
      <c r="B819" s="14"/>
      <c r="F819" s="14"/>
    </row>
    <row r="820" spans="2:6">
      <c r="B820" s="14"/>
      <c r="F820" s="14"/>
    </row>
    <row r="821" spans="2:6">
      <c r="B821" s="14"/>
      <c r="F821" s="14"/>
    </row>
    <row r="822" spans="2:6">
      <c r="B822" s="14"/>
      <c r="F822" s="14"/>
    </row>
    <row r="823" spans="2:6">
      <c r="B823" s="14"/>
      <c r="F823" s="14"/>
    </row>
    <row r="824" spans="2:6">
      <c r="B824" s="14"/>
      <c r="F824" s="14"/>
    </row>
    <row r="825" spans="2:6">
      <c r="B825" s="14"/>
      <c r="F825" s="14"/>
    </row>
    <row r="826" spans="2:6">
      <c r="B826" s="14"/>
      <c r="F826" s="14"/>
    </row>
    <row r="827" spans="2:6">
      <c r="B827" s="14"/>
      <c r="F827" s="14"/>
    </row>
    <row r="828" spans="2:6">
      <c r="B828" s="14"/>
      <c r="F828" s="14"/>
    </row>
    <row r="829" spans="2:6">
      <c r="B829" s="14"/>
      <c r="F829" s="14"/>
    </row>
    <row r="830" spans="2:6">
      <c r="B830" s="14"/>
      <c r="F830" s="14"/>
    </row>
    <row r="831" spans="2:6">
      <c r="B831" s="14"/>
      <c r="F831" s="14"/>
    </row>
    <row r="832" spans="2:6">
      <c r="B832" s="14"/>
      <c r="F832" s="14"/>
    </row>
    <row r="833" spans="2:6">
      <c r="B833" s="14"/>
      <c r="F833" s="14"/>
    </row>
    <row r="834" spans="2:6">
      <c r="B834" s="14"/>
      <c r="F834" s="14"/>
    </row>
    <row r="835" spans="2:6">
      <c r="B835" s="14"/>
      <c r="F835" s="14"/>
    </row>
    <row r="836" spans="2:6">
      <c r="B836" s="14"/>
      <c r="F836" s="14"/>
    </row>
    <row r="837" spans="2:6">
      <c r="B837" s="14"/>
      <c r="F837" s="14"/>
    </row>
    <row r="838" spans="2:6">
      <c r="B838" s="14"/>
      <c r="F838" s="14"/>
    </row>
    <row r="839" spans="2:6">
      <c r="B839" s="14"/>
      <c r="F839" s="14"/>
    </row>
    <row r="840" spans="2:6">
      <c r="B840" s="14"/>
      <c r="F840" s="14"/>
    </row>
    <row r="841" spans="2:6">
      <c r="B841" s="14"/>
      <c r="F841" s="14"/>
    </row>
    <row r="842" spans="2:6">
      <c r="B842" s="14"/>
      <c r="F842" s="14"/>
    </row>
    <row r="843" spans="2:6">
      <c r="B843" s="14"/>
      <c r="F843" s="14"/>
    </row>
    <row r="844" spans="2:6">
      <c r="B844" s="14"/>
      <c r="F844" s="14"/>
    </row>
    <row r="845" spans="2:6">
      <c r="B845" s="14"/>
      <c r="F845" s="14"/>
    </row>
    <row r="846" spans="2:6">
      <c r="B846" s="14"/>
      <c r="F846" s="14"/>
    </row>
    <row r="847" spans="2:6">
      <c r="B847" s="14"/>
      <c r="F847" s="14"/>
    </row>
    <row r="848" spans="2:6">
      <c r="B848" s="14"/>
      <c r="F848" s="14"/>
    </row>
    <row r="849" spans="2:6">
      <c r="B849" s="14"/>
      <c r="F849" s="14"/>
    </row>
    <row r="850" spans="2:6">
      <c r="B850" s="14"/>
      <c r="F850" s="14"/>
    </row>
    <row r="851" spans="2:6">
      <c r="B851" s="14"/>
      <c r="F851" s="14"/>
    </row>
    <row r="852" spans="2:6">
      <c r="B852" s="14"/>
      <c r="F852" s="14"/>
    </row>
    <row r="853" spans="2:6">
      <c r="B853" s="14"/>
      <c r="F853" s="14"/>
    </row>
    <row r="854" spans="2:6">
      <c r="B854" s="14"/>
      <c r="F854" s="14"/>
    </row>
    <row r="855" spans="2:6">
      <c r="B855" s="14"/>
      <c r="F855" s="14"/>
    </row>
    <row r="856" spans="2:6">
      <c r="B856" s="14"/>
      <c r="F856" s="14"/>
    </row>
    <row r="857" spans="2:6">
      <c r="B857" s="14"/>
      <c r="F857" s="14"/>
    </row>
    <row r="858" spans="2:6">
      <c r="B858" s="14"/>
      <c r="F858" s="14"/>
    </row>
    <row r="859" spans="2:6">
      <c r="B859" s="14"/>
      <c r="F859" s="14"/>
    </row>
    <row r="860" spans="2:6">
      <c r="B860" s="14"/>
      <c r="F860" s="14"/>
    </row>
    <row r="861" spans="2:6">
      <c r="B861" s="14"/>
      <c r="F861" s="14"/>
    </row>
    <row r="862" spans="2:6">
      <c r="B862" s="14"/>
      <c r="F862" s="14"/>
    </row>
    <row r="863" spans="2:6">
      <c r="B863" s="14"/>
      <c r="F863" s="14"/>
    </row>
    <row r="864" spans="2:6">
      <c r="B864" s="14"/>
      <c r="F864" s="14"/>
    </row>
    <row r="865" spans="2:6">
      <c r="B865" s="14"/>
      <c r="F865" s="14"/>
    </row>
    <row r="866" spans="2:6">
      <c r="B866" s="14"/>
      <c r="F866" s="14"/>
    </row>
    <row r="867" spans="2:6">
      <c r="B867" s="14"/>
      <c r="F867" s="14"/>
    </row>
    <row r="868" spans="2:6">
      <c r="B868" s="14"/>
      <c r="F868" s="14"/>
    </row>
    <row r="869" spans="2:6">
      <c r="B869" s="14"/>
      <c r="F869" s="14"/>
    </row>
    <row r="870" spans="2:6">
      <c r="B870" s="14"/>
      <c r="F870" s="14"/>
    </row>
    <row r="871" spans="2:6">
      <c r="B871" s="14"/>
      <c r="F871" s="14"/>
    </row>
    <row r="872" spans="2:6">
      <c r="B872" s="14"/>
      <c r="F872" s="14"/>
    </row>
    <row r="873" spans="2:6">
      <c r="B873" s="14"/>
      <c r="F873" s="14"/>
    </row>
    <row r="874" spans="2:6">
      <c r="B874" s="14"/>
      <c r="F874" s="14"/>
    </row>
    <row r="875" spans="2:6">
      <c r="B875" s="14"/>
      <c r="F875" s="14"/>
    </row>
    <row r="876" spans="2:6">
      <c r="B876" s="14"/>
      <c r="F876" s="14"/>
    </row>
    <row r="877" spans="2:6">
      <c r="B877" s="14"/>
      <c r="F877" s="14"/>
    </row>
    <row r="878" spans="2:6">
      <c r="B878" s="14"/>
      <c r="F878" s="14"/>
    </row>
    <row r="879" spans="2:6">
      <c r="B879" s="14"/>
      <c r="F879" s="14"/>
    </row>
    <row r="880" spans="2:6">
      <c r="B880" s="14"/>
      <c r="F880" s="14"/>
    </row>
    <row r="881" spans="2:6">
      <c r="B881" s="14"/>
      <c r="F881" s="14"/>
    </row>
    <row r="882" spans="2:6">
      <c r="B882" s="14"/>
      <c r="F882" s="14"/>
    </row>
    <row r="883" spans="2:6">
      <c r="B883" s="14"/>
      <c r="F883" s="14"/>
    </row>
    <row r="884" spans="2:6">
      <c r="B884" s="14"/>
      <c r="F884" s="14"/>
    </row>
    <row r="885" spans="2:6">
      <c r="B885" s="14"/>
      <c r="F885" s="14"/>
    </row>
    <row r="886" spans="2:6">
      <c r="B886" s="14"/>
      <c r="F886" s="14"/>
    </row>
    <row r="887" spans="2:6">
      <c r="B887" s="14"/>
      <c r="F887" s="14"/>
    </row>
    <row r="888" spans="2:6">
      <c r="B888" s="14"/>
      <c r="F888" s="14"/>
    </row>
    <row r="889" spans="2:6">
      <c r="B889" s="14"/>
      <c r="F889" s="14"/>
    </row>
    <row r="890" spans="2:6">
      <c r="B890" s="14"/>
      <c r="F890" s="14"/>
    </row>
    <row r="891" spans="2:6">
      <c r="B891" s="14"/>
      <c r="F891" s="14"/>
    </row>
    <row r="892" spans="2:6">
      <c r="B892" s="14"/>
      <c r="F892" s="14"/>
    </row>
    <row r="893" spans="2:6">
      <c r="B893" s="14"/>
      <c r="F893" s="14"/>
    </row>
    <row r="894" spans="2:6">
      <c r="B894" s="14"/>
      <c r="F894" s="14"/>
    </row>
    <row r="895" spans="2:6">
      <c r="B895" s="14"/>
      <c r="F895" s="14"/>
    </row>
    <row r="896" spans="2:6">
      <c r="B896" s="14"/>
      <c r="F896" s="14"/>
    </row>
    <row r="897" spans="2:6">
      <c r="B897" s="14"/>
      <c r="F897" s="14"/>
    </row>
    <row r="898" spans="2:6">
      <c r="B898" s="14"/>
      <c r="F898" s="14"/>
    </row>
  </sheetData>
  <phoneticPr fontId="8" type="noConversion"/>
  <hyperlinks>
    <hyperlink ref="P17" r:id="rId1" display="http://www.bav-astro.de/sfs/BAVM_link.php?BAVMnr=193"/>
    <hyperlink ref="P12" r:id="rId2" display="http://www.bav-astro.de/sfs/BAVM_link.php?BAVMnr=220"/>
    <hyperlink ref="P18" r:id="rId3" display="http://www.bav-astro.de/sfs/BAVM_link.php?BAVMnr=225"/>
    <hyperlink ref="P19" r:id="rId4" display="http://www.bav-astro.de/sfs/BAVM_link.php?BAVMnr=225"/>
    <hyperlink ref="P13" r:id="rId5" display="http://www.konkoly.hu/cgi-bin/IBVS?6094"/>
    <hyperlink ref="P14" r:id="rId6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2024-01-31T03:15:33Z</dcterms:modified>
</cp:coreProperties>
</file>