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DCA91D6-5FCC-4740-AC3B-E83EF584DC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4" i="1" l="1"/>
  <c r="F84" i="1" s="1"/>
  <c r="G84" i="1" s="1"/>
  <c r="K84" i="1" s="1"/>
  <c r="Q84" i="1"/>
  <c r="E85" i="1"/>
  <c r="F85" i="1"/>
  <c r="G85" i="1" s="1"/>
  <c r="K85" i="1" s="1"/>
  <c r="Q85" i="1"/>
  <c r="Q83" i="1"/>
  <c r="Q81" i="1"/>
  <c r="F11" i="1"/>
  <c r="Q79" i="1"/>
  <c r="Q78" i="1"/>
  <c r="Q74" i="1"/>
  <c r="Q72" i="1"/>
  <c r="Q70" i="1"/>
  <c r="Q69" i="1"/>
  <c r="Q68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6" i="2"/>
  <c r="C16" i="2"/>
  <c r="G70" i="2"/>
  <c r="C70" i="2"/>
  <c r="G15" i="2"/>
  <c r="C15" i="2"/>
  <c r="G69" i="2"/>
  <c r="C69" i="2"/>
  <c r="G68" i="2"/>
  <c r="C68" i="2"/>
  <c r="G14" i="2"/>
  <c r="C14" i="2"/>
  <c r="G13" i="2"/>
  <c r="C13" i="2"/>
  <c r="G12" i="2"/>
  <c r="C12" i="2"/>
  <c r="G67" i="2"/>
  <c r="C67" i="2"/>
  <c r="G66" i="2"/>
  <c r="C66" i="2"/>
  <c r="G11" i="2"/>
  <c r="C11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H16" i="2"/>
  <c r="D16" i="2"/>
  <c r="B16" i="2"/>
  <c r="A16" i="2"/>
  <c r="H70" i="2"/>
  <c r="B70" i="2"/>
  <c r="D70" i="2"/>
  <c r="A70" i="2"/>
  <c r="H15" i="2"/>
  <c r="D15" i="2"/>
  <c r="B15" i="2"/>
  <c r="A15" i="2"/>
  <c r="H69" i="2"/>
  <c r="B69" i="2"/>
  <c r="D69" i="2"/>
  <c r="A69" i="2"/>
  <c r="H68" i="2"/>
  <c r="D68" i="2"/>
  <c r="B68" i="2"/>
  <c r="A68" i="2"/>
  <c r="H14" i="2"/>
  <c r="B14" i="2"/>
  <c r="D14" i="2"/>
  <c r="A14" i="2"/>
  <c r="H13" i="2"/>
  <c r="D13" i="2"/>
  <c r="B13" i="2"/>
  <c r="A13" i="2"/>
  <c r="H12" i="2"/>
  <c r="B12" i="2"/>
  <c r="D12" i="2"/>
  <c r="A12" i="2"/>
  <c r="H67" i="2"/>
  <c r="D67" i="2"/>
  <c r="B67" i="2"/>
  <c r="A67" i="2"/>
  <c r="H66" i="2"/>
  <c r="B66" i="2"/>
  <c r="D66" i="2"/>
  <c r="A66" i="2"/>
  <c r="H11" i="2"/>
  <c r="D11" i="2"/>
  <c r="B11" i="2"/>
  <c r="A11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Q82" i="1"/>
  <c r="Q80" i="1"/>
  <c r="Q77" i="1"/>
  <c r="G11" i="1"/>
  <c r="E14" i="1"/>
  <c r="C17" i="1"/>
  <c r="Q76" i="1"/>
  <c r="Q75" i="1"/>
  <c r="Q73" i="1"/>
  <c r="Q71" i="1"/>
  <c r="C7" i="1"/>
  <c r="C8" i="1"/>
  <c r="Q67" i="1"/>
  <c r="E62" i="2"/>
  <c r="E83" i="1"/>
  <c r="F83" i="1"/>
  <c r="E26" i="1"/>
  <c r="F26" i="1"/>
  <c r="E34" i="1"/>
  <c r="F34" i="1"/>
  <c r="E42" i="1"/>
  <c r="F42" i="1"/>
  <c r="E50" i="1"/>
  <c r="F50" i="1"/>
  <c r="E58" i="1"/>
  <c r="F58" i="1"/>
  <c r="E66" i="1"/>
  <c r="F66" i="1"/>
  <c r="E81" i="1"/>
  <c r="F81" i="1"/>
  <c r="E73" i="1"/>
  <c r="F73" i="1"/>
  <c r="E21" i="1"/>
  <c r="E29" i="1"/>
  <c r="F29" i="1"/>
  <c r="G29" i="1"/>
  <c r="H29" i="1"/>
  <c r="E37" i="1"/>
  <c r="E45" i="1"/>
  <c r="F45" i="1"/>
  <c r="E53" i="1"/>
  <c r="F53" i="1"/>
  <c r="G53" i="1"/>
  <c r="H53" i="1"/>
  <c r="E61" i="1"/>
  <c r="F61" i="1"/>
  <c r="G61" i="1"/>
  <c r="H61" i="1"/>
  <c r="E70" i="1"/>
  <c r="F70" i="1"/>
  <c r="G70" i="1"/>
  <c r="H70" i="1"/>
  <c r="E80" i="1"/>
  <c r="F80" i="1"/>
  <c r="G83" i="1"/>
  <c r="K83" i="1"/>
  <c r="E24" i="1"/>
  <c r="F24" i="1"/>
  <c r="G24" i="1"/>
  <c r="H24" i="1"/>
  <c r="G26" i="1"/>
  <c r="H26" i="1"/>
  <c r="E32" i="1"/>
  <c r="F32" i="1"/>
  <c r="G32" i="1"/>
  <c r="H32" i="1"/>
  <c r="G34" i="1"/>
  <c r="H34" i="1"/>
  <c r="E40" i="1"/>
  <c r="F40" i="1"/>
  <c r="G42" i="1"/>
  <c r="H42" i="1"/>
  <c r="E48" i="1"/>
  <c r="F48" i="1"/>
  <c r="G50" i="1"/>
  <c r="I50" i="1"/>
  <c r="E56" i="1"/>
  <c r="F56" i="1"/>
  <c r="G56" i="1"/>
  <c r="H56" i="1"/>
  <c r="G58" i="1"/>
  <c r="H58" i="1"/>
  <c r="E64" i="1"/>
  <c r="F64" i="1"/>
  <c r="G64" i="1"/>
  <c r="H64" i="1"/>
  <c r="G66" i="1"/>
  <c r="H66" i="1"/>
  <c r="E78" i="1"/>
  <c r="F78" i="1"/>
  <c r="E71" i="1"/>
  <c r="F71" i="1"/>
  <c r="G73" i="1"/>
  <c r="J73" i="1"/>
  <c r="E27" i="1"/>
  <c r="F27" i="1"/>
  <c r="G27" i="1"/>
  <c r="H27" i="1"/>
  <c r="E35" i="1"/>
  <c r="F35" i="1"/>
  <c r="G35" i="1"/>
  <c r="H35" i="1"/>
  <c r="E43" i="1"/>
  <c r="F43" i="1"/>
  <c r="G45" i="1"/>
  <c r="H45" i="1"/>
  <c r="E51" i="1"/>
  <c r="F51" i="1"/>
  <c r="G51" i="1"/>
  <c r="H51" i="1"/>
  <c r="E59" i="1"/>
  <c r="F59" i="1"/>
  <c r="G59" i="1"/>
  <c r="H59" i="1"/>
  <c r="E68" i="1"/>
  <c r="F68" i="1"/>
  <c r="G68" i="1"/>
  <c r="H68" i="1"/>
  <c r="E75" i="1"/>
  <c r="F75" i="1"/>
  <c r="E82" i="1"/>
  <c r="F82" i="1"/>
  <c r="G80" i="1"/>
  <c r="J80" i="1"/>
  <c r="E77" i="1"/>
  <c r="F77" i="1"/>
  <c r="E22" i="1"/>
  <c r="F22" i="1"/>
  <c r="E30" i="1"/>
  <c r="F30" i="1"/>
  <c r="E38" i="1"/>
  <c r="F38" i="1"/>
  <c r="G40" i="1"/>
  <c r="H40" i="1"/>
  <c r="E46" i="1"/>
  <c r="F46" i="1"/>
  <c r="G48" i="1"/>
  <c r="H48" i="1"/>
  <c r="E54" i="1"/>
  <c r="F54" i="1"/>
  <c r="E62" i="1"/>
  <c r="F62" i="1"/>
  <c r="E72" i="1"/>
  <c r="F72" i="1"/>
  <c r="G78" i="1"/>
  <c r="J78" i="1"/>
  <c r="G71" i="1"/>
  <c r="I71" i="1"/>
  <c r="G81" i="1"/>
  <c r="K81" i="1"/>
  <c r="E25" i="1"/>
  <c r="F25" i="1"/>
  <c r="E33" i="1"/>
  <c r="F33" i="1"/>
  <c r="E41" i="1"/>
  <c r="F41" i="1"/>
  <c r="G43" i="1"/>
  <c r="H43" i="1"/>
  <c r="E49" i="1"/>
  <c r="F49" i="1"/>
  <c r="E57" i="1"/>
  <c r="F57" i="1"/>
  <c r="E65" i="1"/>
  <c r="F65" i="1"/>
  <c r="E79" i="1"/>
  <c r="F79" i="1"/>
  <c r="E67" i="1"/>
  <c r="F67" i="1"/>
  <c r="G75" i="1"/>
  <c r="J75" i="1"/>
  <c r="G77" i="1"/>
  <c r="J77" i="1"/>
  <c r="G22" i="1"/>
  <c r="H22" i="1"/>
  <c r="E28" i="1"/>
  <c r="F28" i="1"/>
  <c r="G28" i="1"/>
  <c r="H28" i="1"/>
  <c r="G30" i="1"/>
  <c r="H30" i="1"/>
  <c r="E36" i="1"/>
  <c r="G38" i="1"/>
  <c r="H38" i="1"/>
  <c r="E44" i="1"/>
  <c r="F44" i="1"/>
  <c r="G44" i="1"/>
  <c r="H44" i="1"/>
  <c r="G46" i="1"/>
  <c r="H46" i="1"/>
  <c r="E52" i="1"/>
  <c r="G54" i="1"/>
  <c r="H54" i="1"/>
  <c r="E60" i="1"/>
  <c r="F60" i="1"/>
  <c r="G60" i="1"/>
  <c r="H60" i="1"/>
  <c r="G62" i="1"/>
  <c r="H62" i="1"/>
  <c r="E69" i="1"/>
  <c r="F69" i="1"/>
  <c r="G69" i="1"/>
  <c r="H69" i="1"/>
  <c r="G72" i="1"/>
  <c r="K72" i="1"/>
  <c r="E76" i="1"/>
  <c r="F76" i="1"/>
  <c r="G76" i="1"/>
  <c r="J76" i="1"/>
  <c r="G82" i="1"/>
  <c r="J82" i="1"/>
  <c r="E23" i="1"/>
  <c r="F23" i="1"/>
  <c r="G23" i="1"/>
  <c r="H23" i="1"/>
  <c r="G25" i="1"/>
  <c r="H25" i="1"/>
  <c r="E31" i="1"/>
  <c r="F31" i="1"/>
  <c r="G31" i="1"/>
  <c r="H31" i="1"/>
  <c r="G33" i="1"/>
  <c r="H33" i="1"/>
  <c r="E39" i="1"/>
  <c r="F39" i="1"/>
  <c r="G39" i="1"/>
  <c r="H39" i="1"/>
  <c r="G41" i="1"/>
  <c r="H41" i="1"/>
  <c r="E47" i="1"/>
  <c r="F47" i="1"/>
  <c r="G47" i="1"/>
  <c r="H47" i="1"/>
  <c r="G49" i="1"/>
  <c r="H49" i="1"/>
  <c r="E55" i="1"/>
  <c r="F55" i="1"/>
  <c r="G55" i="1"/>
  <c r="H55" i="1"/>
  <c r="G57" i="1"/>
  <c r="H57" i="1"/>
  <c r="E63" i="1"/>
  <c r="F63" i="1"/>
  <c r="G63" i="1"/>
  <c r="H63" i="1"/>
  <c r="G65" i="1"/>
  <c r="H65" i="1"/>
  <c r="E74" i="1"/>
  <c r="F74" i="1"/>
  <c r="G74" i="1"/>
  <c r="J74" i="1"/>
  <c r="G79" i="1"/>
  <c r="J79" i="1"/>
  <c r="G67" i="1"/>
  <c r="I67" i="1"/>
  <c r="E28" i="2"/>
  <c r="E42" i="2"/>
  <c r="E47" i="2"/>
  <c r="E16" i="2"/>
  <c r="F21" i="1"/>
  <c r="G21" i="1"/>
  <c r="E17" i="2"/>
  <c r="E15" i="2"/>
  <c r="E61" i="2"/>
  <c r="E45" i="2"/>
  <c r="E34" i="2"/>
  <c r="E56" i="2"/>
  <c r="F52" i="1"/>
  <c r="G52" i="1"/>
  <c r="H52" i="1"/>
  <c r="E48" i="2"/>
  <c r="E70" i="2"/>
  <c r="E67" i="2"/>
  <c r="E55" i="2"/>
  <c r="E35" i="2"/>
  <c r="E20" i="2"/>
  <c r="E13" i="2"/>
  <c r="E49" i="2"/>
  <c r="E12" i="2"/>
  <c r="E51" i="2"/>
  <c r="E50" i="2"/>
  <c r="E30" i="2"/>
  <c r="E64" i="2"/>
  <c r="E63" i="2"/>
  <c r="E25" i="2"/>
  <c r="E46" i="2"/>
  <c r="E36" i="2"/>
  <c r="E14" i="2"/>
  <c r="E58" i="2"/>
  <c r="E53" i="2"/>
  <c r="E24" i="2"/>
  <c r="F37" i="1"/>
  <c r="G37" i="1"/>
  <c r="H37" i="1"/>
  <c r="E33" i="2"/>
  <c r="E52" i="2"/>
  <c r="E31" i="2"/>
  <c r="E21" i="2"/>
  <c r="E65" i="2"/>
  <c r="E44" i="2"/>
  <c r="E43" i="2"/>
  <c r="E41" i="2"/>
  <c r="F36" i="1"/>
  <c r="G36" i="1"/>
  <c r="H36" i="1"/>
  <c r="E32" i="2"/>
  <c r="E37" i="2"/>
  <c r="E26" i="2"/>
  <c r="E68" i="2"/>
  <c r="E59" i="2"/>
  <c r="E29" i="2"/>
  <c r="E38" i="2"/>
  <c r="E27" i="2"/>
  <c r="E69" i="2"/>
  <c r="E11" i="2"/>
  <c r="E54" i="2"/>
  <c r="E19" i="2"/>
  <c r="E23" i="2"/>
  <c r="E40" i="2"/>
  <c r="E22" i="2"/>
  <c r="E66" i="2"/>
  <c r="E60" i="2"/>
  <c r="E39" i="2"/>
  <c r="E18" i="2"/>
  <c r="E57" i="2"/>
  <c r="H21" i="1"/>
  <c r="C11" i="1"/>
  <c r="E15" i="1" l="1"/>
  <c r="C12" i="1"/>
  <c r="O50" i="1" l="1"/>
  <c r="O49" i="1"/>
  <c r="O72" i="1"/>
  <c r="O74" i="1"/>
  <c r="O29" i="1"/>
  <c r="O35" i="1"/>
  <c r="O27" i="1"/>
  <c r="O44" i="1"/>
  <c r="O34" i="1"/>
  <c r="O83" i="1"/>
  <c r="O79" i="1"/>
  <c r="O85" i="1"/>
  <c r="O39" i="1"/>
  <c r="O46" i="1"/>
  <c r="O68" i="1"/>
  <c r="O62" i="1"/>
  <c r="O26" i="1"/>
  <c r="O24" i="1"/>
  <c r="O66" i="1"/>
  <c r="O22" i="1"/>
  <c r="O69" i="1"/>
  <c r="O58" i="1"/>
  <c r="O63" i="1"/>
  <c r="O36" i="1"/>
  <c r="O25" i="1"/>
  <c r="O59" i="1"/>
  <c r="O61" i="1"/>
  <c r="O47" i="1"/>
  <c r="O40" i="1"/>
  <c r="O70" i="1"/>
  <c r="O84" i="1"/>
  <c r="O28" i="1"/>
  <c r="O43" i="1"/>
  <c r="O56" i="1"/>
  <c r="O48" i="1"/>
  <c r="O81" i="1"/>
  <c r="O55" i="1"/>
  <c r="O67" i="1"/>
  <c r="O32" i="1"/>
  <c r="C16" i="1"/>
  <c r="D18" i="1" s="1"/>
  <c r="C15" i="1"/>
  <c r="C18" i="1" s="1"/>
  <c r="O21" i="1"/>
  <c r="O45" i="1"/>
  <c r="O71" i="1"/>
  <c r="O82" i="1"/>
  <c r="O54" i="1"/>
  <c r="O53" i="1"/>
  <c r="O30" i="1"/>
  <c r="O77" i="1"/>
  <c r="O65" i="1"/>
  <c r="O60" i="1"/>
  <c r="O42" i="1"/>
  <c r="O57" i="1"/>
  <c r="O52" i="1"/>
  <c r="O31" i="1"/>
  <c r="O76" i="1"/>
  <c r="O33" i="1"/>
  <c r="O75" i="1"/>
  <c r="O78" i="1"/>
  <c r="O64" i="1"/>
  <c r="O37" i="1"/>
  <c r="O73" i="1"/>
  <c r="O80" i="1"/>
  <c r="O51" i="1"/>
  <c r="O41" i="1"/>
  <c r="O23" i="1"/>
  <c r="O38" i="1"/>
  <c r="E16" i="1" l="1"/>
  <c r="E17" i="1" s="1"/>
</calcChain>
</file>

<file path=xl/sharedStrings.xml><?xml version="1.0" encoding="utf-8"?>
<sst xmlns="http://schemas.openxmlformats.org/spreadsheetml/2006/main" count="685" uniqueCount="274">
  <si>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</si>
  <si>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</si>
  <si>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</si>
  <si>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</si>
  <si>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</si>
  <si>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</si>
  <si>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</si>
  <si>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</si>
  <si>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</si>
  <si>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</si>
  <si>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</si>
  <si>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</si>
  <si>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</si>
  <si>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</si>
  <si>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</si>
  <si>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</si>
  <si>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</si>
  <si>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</si>
  <si>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</si>
  <si>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</si>
  <si>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</si>
  <si>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</si>
  <si>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</si>
  <si>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</si>
  <si>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</si>
  <si>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</si>
  <si>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</si>
  <si>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</si>
  <si>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</si>
  <si>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</si>
  <si>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Bull.73</t>
  </si>
  <si>
    <t>B</t>
  </si>
  <si>
    <t>IBVS 4555</t>
  </si>
  <si>
    <t>I</t>
  </si>
  <si>
    <t>BBSAG</t>
  </si>
  <si>
    <t>IBVS</t>
  </si>
  <si>
    <t># of data points:</t>
  </si>
  <si>
    <t>IBVS 5731</t>
  </si>
  <si>
    <t>EA/D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</si>
  <si>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</si>
  <si>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</si>
  <si>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</si>
  <si>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</si>
  <si>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</si>
  <si>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</si>
  <si>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</si>
  <si>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Add cycle</t>
  </si>
  <si>
    <t>Old Cycle</t>
  </si>
  <si>
    <t>Start of linear fit &gt;&gt;&gt;&gt;&gt;&gt;&gt;&gt;&gt;&gt;&gt;&gt;&gt;&gt;&gt;&gt;&gt;&gt;&gt;&gt;&gt;</t>
  </si>
  <si>
    <t>IBVS 5835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</si>
  <si>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</si>
  <si>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</si>
  <si>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</si>
  <si>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</si>
  <si>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</si>
  <si>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</si>
  <si>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</si>
  <si>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</si>
  <si>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</si>
  <si>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</si>
  <si>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</si>
  <si>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</si>
  <si>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</si>
  <si>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</si>
  <si>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2415985.71 </t>
  </si>
  <si>
    <t> 24.08.1902 05:02 </t>
  </si>
  <si>
    <t> 0.05 </t>
  </si>
  <si>
    <t>P </t>
  </si>
  <si>
    <t> J.Ashbrook </t>
  </si>
  <si>
    <t> PASP 83.678 </t>
  </si>
  <si>
    <t>2416061.52 </t>
  </si>
  <si>
    <t> 08.11.1902 00:28 </t>
  </si>
  <si>
    <t> -0.01 </t>
  </si>
  <si>
    <t>2416617.80 </t>
  </si>
  <si>
    <t> 17.05.1904 07:12 </t>
  </si>
  <si>
    <t> 0.03 </t>
  </si>
  <si>
    <t>2416693.73 </t>
  </si>
  <si>
    <t> 01.08.1904 05:31 </t>
  </si>
  <si>
    <t> 0.12 </t>
  </si>
  <si>
    <t>2416800.53 </t>
  </si>
  <si>
    <t> 16.11.1904 00:43 </t>
  </si>
  <si>
    <t> -0.06 </t>
  </si>
  <si>
    <t>2417547.53 </t>
  </si>
  <si>
    <t> 03.12.1906 00:43 </t>
  </si>
  <si>
    <t> 0.10 </t>
  </si>
  <si>
    <t>2418136.75 </t>
  </si>
  <si>
    <t> 14.07.1908 06:00 </t>
  </si>
  <si>
    <t> 0.02 </t>
  </si>
  <si>
    <t>2419344.47 </t>
  </si>
  <si>
    <t> 03.11.1911 23:16 </t>
  </si>
  <si>
    <t>2420828.45 </t>
  </si>
  <si>
    <t> 26.11.1915 22:48 </t>
  </si>
  <si>
    <t> -0.03 </t>
  </si>
  <si>
    <t>2421384.76 </t>
  </si>
  <si>
    <t> 05.06.1917 06:14 </t>
  </si>
  <si>
    <t> 0.04 </t>
  </si>
  <si>
    <t>2421423.72 </t>
  </si>
  <si>
    <t> 14.07.1917 05:16 </t>
  </si>
  <si>
    <t>2423605.75 </t>
  </si>
  <si>
    <t> 05.07.1923 06:00 </t>
  </si>
  <si>
    <t>2423757.44 </t>
  </si>
  <si>
    <t> 03.12.1923 22:33 </t>
  </si>
  <si>
    <t> -0.07 </t>
  </si>
  <si>
    <t>2423998.75 </t>
  </si>
  <si>
    <t> 01.08.1924 06:00 </t>
  </si>
  <si>
    <t> 0.07 </t>
  </si>
  <si>
    <t>2425756.82 </t>
  </si>
  <si>
    <t> 25.05.1929 07:40 </t>
  </si>
  <si>
    <t> -0.05 </t>
  </si>
  <si>
    <t>2426151.74 </t>
  </si>
  <si>
    <t> 24.06.1930 05:45 </t>
  </si>
  <si>
    <t>2426614.58 </t>
  </si>
  <si>
    <t> 30.09.1931 01:55 </t>
  </si>
  <si>
    <t>2427242.71 </t>
  </si>
  <si>
    <t> 19.06.1933 05:02 </t>
  </si>
  <si>
    <t>2427246.67 </t>
  </si>
  <si>
    <t> 23.06.1933 04:04 </t>
  </si>
  <si>
    <t> -0.00 </t>
  </si>
  <si>
    <t>2427246.75 </t>
  </si>
  <si>
    <t> 23.06.1933 06:00 </t>
  </si>
  <si>
    <t> 0.08 </t>
  </si>
  <si>
    <t>2427670.67 </t>
  </si>
  <si>
    <t> 21.08.1934 04:04 </t>
  </si>
  <si>
    <t> 0.01 </t>
  </si>
  <si>
    <t>2427948.79 </t>
  </si>
  <si>
    <t> 26.05.1935 06:57 </t>
  </si>
  <si>
    <t>2427983.81 </t>
  </si>
  <si>
    <t> 30.06.1935 07:26 </t>
  </si>
  <si>
    <t>2427989.70 </t>
  </si>
  <si>
    <t> 06.07.1935 04:48 </t>
  </si>
  <si>
    <t>2428061.62 </t>
  </si>
  <si>
    <t> 16.09.1935 02:52 </t>
  </si>
  <si>
    <t>2428092.62 </t>
  </si>
  <si>
    <t> 17.10.1935 02:52 </t>
  </si>
  <si>
    <t> -0.10 </t>
  </si>
  <si>
    <t>2428094.62 </t>
  </si>
  <si>
    <t> 19.10.1935 02:52 </t>
  </si>
  <si>
    <t>2428487.531 </t>
  </si>
  <si>
    <t> 15.11.1936 00:44 </t>
  </si>
  <si>
    <t> 0.010 </t>
  </si>
  <si>
    <t> A.A.Wachmann </t>
  </si>
  <si>
    <t> AAP 25.158 </t>
  </si>
  <si>
    <t>2428489.435 </t>
  </si>
  <si>
    <t> 16.11.1936 22:26 </t>
  </si>
  <si>
    <t> -0.042 </t>
  </si>
  <si>
    <t>2429139.01 </t>
  </si>
  <si>
    <t> 28.08.1938 12:14 </t>
  </si>
  <si>
    <t> M.S.Smirnov </t>
  </si>
  <si>
    <t> PZ 6.13 </t>
  </si>
  <si>
    <t>2429195.476 </t>
  </si>
  <si>
    <t> 23.10.1938 23:25 </t>
  </si>
  <si>
    <t> 0.009 </t>
  </si>
  <si>
    <t>2429197.371 </t>
  </si>
  <si>
    <t> 25.10.1938 20:54 </t>
  </si>
  <si>
    <t> -0.052 </t>
  </si>
  <si>
    <t>2429510.63 </t>
  </si>
  <si>
    <t> 04.09.1939 03:07 </t>
  </si>
  <si>
    <t> 0.09 </t>
  </si>
  <si>
    <t>2429539.61 </t>
  </si>
  <si>
    <t> 03.10.1939 02:38 </t>
  </si>
  <si>
    <t> -0.12 </t>
  </si>
  <si>
    <t>2433501.508 </t>
  </si>
  <si>
    <t> 08.08.1950 00:11 </t>
  </si>
  <si>
    <t> 0.018 </t>
  </si>
  <si>
    <t>2433503.414 </t>
  </si>
  <si>
    <t> 09.08.1950 21:56 </t>
  </si>
  <si>
    <t> -0.032 </t>
  </si>
  <si>
    <t>2433575.411 </t>
  </si>
  <si>
    <t> 20.10.1950 21:51 </t>
  </si>
  <si>
    <t> 0.015 </t>
  </si>
  <si>
    <t>2433577.328 </t>
  </si>
  <si>
    <t> 22.10.1950 19:52 </t>
  </si>
  <si>
    <t> -0.024 </t>
  </si>
  <si>
    <t>2433933.270 </t>
  </si>
  <si>
    <t> 13.10.1951 18:28 </t>
  </si>
  <si>
    <t> 0.011 </t>
  </si>
  <si>
    <t>2433935.195 </t>
  </si>
  <si>
    <t> 15.10.1951 16:40 </t>
  </si>
  <si>
    <t> -0.020 </t>
  </si>
  <si>
    <t>2439087.266 </t>
  </si>
  <si>
    <t> 22.11.1965 18:23 </t>
  </si>
  <si>
    <t> 0.005 </t>
  </si>
  <si>
    <t>E </t>
  </si>
  <si>
    <t>?</t>
  </si>
  <si>
    <t>2439089.242 </t>
  </si>
  <si>
    <t> 24.11.1965 17:48 </t>
  </si>
  <si>
    <t> 0.025 </t>
  </si>
  <si>
    <t>2439310.9552 </t>
  </si>
  <si>
    <t> 04.07.1966 10:55 </t>
  </si>
  <si>
    <t> 0.0187 </t>
  </si>
  <si>
    <t> H.L.Cohen </t>
  </si>
  <si>
    <t>2439312.8702 </t>
  </si>
  <si>
    <t> 06.07.1966 08:53 </t>
  </si>
  <si>
    <t> 0.0001 </t>
  </si>
  <si>
    <t>2439318.7347 </t>
  </si>
  <si>
    <t> 12.07.1966 05:37 </t>
  </si>
  <si>
    <t> 0.0186 </t>
  </si>
  <si>
    <t>2439320.6497 </t>
  </si>
  <si>
    <t> 14.07.1966 03:35 </t>
  </si>
  <si>
    <t> -0.0000 </t>
  </si>
  <si>
    <t>2439386.7764 </t>
  </si>
  <si>
    <t> 18.09.1966 06:38 </t>
  </si>
  <si>
    <t> -0.0002 </t>
  </si>
  <si>
    <t>2440032.492 </t>
  </si>
  <si>
    <t> 24.06.1968 23:48 </t>
  </si>
  <si>
    <t> 0.007 </t>
  </si>
  <si>
    <t>2440034.470 </t>
  </si>
  <si>
    <t> 26.06.1968 23:16 </t>
  </si>
  <si>
    <t> 0.028 </t>
  </si>
  <si>
    <t>2445890.563 </t>
  </si>
  <si>
    <t> 09.07.1984 01:30 </t>
  </si>
  <si>
    <t> 0.019 </t>
  </si>
  <si>
    <t> R.Diethelm </t>
  </si>
  <si>
    <t> BBS 73 </t>
  </si>
  <si>
    <t>2447411.4698 </t>
  </si>
  <si>
    <t> 06.09.1988 23:16 </t>
  </si>
  <si>
    <t> 0.0094 </t>
  </si>
  <si>
    <t> J.Ells </t>
  </si>
  <si>
    <t> VSSC 72.25 </t>
  </si>
  <si>
    <t>2450235.4843 </t>
  </si>
  <si>
    <t> 31.05.1996 23:37 </t>
  </si>
  <si>
    <t> 0.0198 </t>
  </si>
  <si>
    <t> I.Biro </t>
  </si>
  <si>
    <t>IBVS 4555/4653 </t>
  </si>
  <si>
    <t>2453662.426 </t>
  </si>
  <si>
    <t> 18.10.2005 22:13 </t>
  </si>
  <si>
    <t> 0.036 </t>
  </si>
  <si>
    <t>C </t>
  </si>
  <si>
    <t>-I</t>
  </si>
  <si>
    <t> Frank </t>
  </si>
  <si>
    <t>BAVM 178 </t>
  </si>
  <si>
    <t>2454222.572 </t>
  </si>
  <si>
    <t> 02.05.2007 01:43 </t>
  </si>
  <si>
    <t>3826</t>
  </si>
  <si>
    <t> 0.049 </t>
  </si>
  <si>
    <t> P.Frank </t>
  </si>
  <si>
    <t>BAVM 186 </t>
  </si>
  <si>
    <t>2454366.4316 </t>
  </si>
  <si>
    <t> 22.09.2007 22:21 </t>
  </si>
  <si>
    <t>3863</t>
  </si>
  <si>
    <t> -0.0140 </t>
  </si>
  <si>
    <t>o</t>
  </si>
  <si>
    <t> T.Borkovits et al. </t>
  </si>
  <si>
    <t>IBVS 5835 </t>
  </si>
  <si>
    <t>2454718.5100 </t>
  </si>
  <si>
    <t> 09.09.2008 00:14 </t>
  </si>
  <si>
    <t>3953.5</t>
  </si>
  <si>
    <t> 0.0250 </t>
  </si>
  <si>
    <t>BAVM 225 </t>
  </si>
  <si>
    <t>2454757.4007 </t>
  </si>
  <si>
    <t> 17.10.2008 21:37 </t>
  </si>
  <si>
    <t>3963.5</t>
  </si>
  <si>
    <t> 0.0176 </t>
  </si>
  <si>
    <t>BAVM 203 </t>
  </si>
  <si>
    <t>2455428.3725 </t>
  </si>
  <si>
    <t> 19.08.2010 20:56 </t>
  </si>
  <si>
    <t>4136</t>
  </si>
  <si>
    <t> 0.0080 </t>
  </si>
  <si>
    <t> U.Schmidt </t>
  </si>
  <si>
    <t>BAVM 215 </t>
  </si>
  <si>
    <t>2455856.3105 </t>
  </si>
  <si>
    <t> 21.10.2011 19:27 </t>
  </si>
  <si>
    <t>4246</t>
  </si>
  <si>
    <t> 0.0666 </t>
  </si>
  <si>
    <t>2456871.5477 </t>
  </si>
  <si>
    <t> 02.08.2014 01:08 </t>
  </si>
  <si>
    <t>4507</t>
  </si>
  <si>
    <t> 0.0626 </t>
  </si>
  <si>
    <t> F.Agerer </t>
  </si>
  <si>
    <t>BAVM 238 </t>
  </si>
  <si>
    <t>II</t>
  </si>
  <si>
    <t>BAD?</t>
  </si>
  <si>
    <t>JBAV, 60</t>
  </si>
  <si>
    <t>V0453 Cyg / GSC 02683-03326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</si>
</sst>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/>
    </xf>
    <xf numFmtId="0" fontId="34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V0453 Cyg - O-C Diagr.</a:t>
            </a:r>
          </a:p>
        </c:rich>
      </c:tx>
      <c:layout>
        <c:manualLayout>
          <c:xMode val="edge"/>
          <c:yMode val="edge"/>
          <c:x val="0.3735123734533183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4066865564061"/>
          <c:y val="0.15"/>
          <c:w val="0.82440595994634713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4.7251200001483085E-2</c:v>
                </c:pt>
                <c:pt idx="1">
                  <c:v>5.9016000013798475E-3</c:v>
                </c:pt>
                <c:pt idx="2">
                  <c:v>4.2671200000768295E-2</c:v>
                </c:pt>
                <c:pt idx="3">
                  <c:v>0.12132159999964642</c:v>
                </c:pt>
                <c:pt idx="4">
                  <c:v>-4.8530399999435758E-2</c:v>
                </c:pt>
                <c:pt idx="5">
                  <c:v>0.10741200000120443</c:v>
                </c:pt>
                <c:pt idx="6">
                  <c:v>2.0772800002305303E-2</c:v>
                </c:pt>
                <c:pt idx="7">
                  <c:v>-4.6101599997200537E-2</c:v>
                </c:pt>
                <c:pt idx="8">
                  <c:v>-2.9684799999813549E-2</c:v>
                </c:pt>
                <c:pt idx="9">
                  <c:v>3.7084799998410745E-2</c:v>
                </c:pt>
                <c:pt idx="10">
                  <c:v>9.895680000045104E-2</c:v>
                </c:pt>
                <c:pt idx="11">
                  <c:v>-5.6023999997705687E-2</c:v>
                </c:pt>
                <c:pt idx="12">
                  <c:v>-6.8723200001841178E-2</c:v>
                </c:pt>
                <c:pt idx="13">
                  <c:v>7.2883200002252124E-2</c:v>
                </c:pt>
                <c:pt idx="14">
                  <c:v>-5.2502400001685601E-2</c:v>
                </c:pt>
                <c:pt idx="15">
                  <c:v>5.1498400000127731E-2</c:v>
                </c:pt>
                <c:pt idx="16">
                  <c:v>3.7752000025648158E-3</c:v>
                </c:pt>
                <c:pt idx="17">
                  <c:v>-7.0992000000842381E-2</c:v>
                </c:pt>
                <c:pt idx="18">
                  <c:v>-8.0480000178795308E-4</c:v>
                </c:pt>
                <c:pt idx="19">
                  <c:v>7.9195199999958277E-2</c:v>
                </c:pt>
                <c:pt idx="20">
                  <c:v>9.5999999975902028E-3</c:v>
                </c:pt>
                <c:pt idx="21">
                  <c:v>7.9848000023048371E-3</c:v>
                </c:pt>
                <c:pt idx="22">
                  <c:v>1.9669600002089282E-2</c:v>
                </c:pt>
                <c:pt idx="23">
                  <c:v>7.4950400001398521E-2</c:v>
                </c:pt>
                <c:pt idx="24">
                  <c:v>3.3413599998311838E-2</c:v>
                </c:pt>
                <c:pt idx="25">
                  <c:v>-8.5088800002267817E-2</c:v>
                </c:pt>
                <c:pt idx="26">
                  <c:v>-2.9995200002304045E-2</c:v>
                </c:pt>
                <c:pt idx="27">
                  <c:v>9.9119999977119733E-3</c:v>
                </c:pt>
                <c:pt idx="28">
                  <c:v>-3.0994400000054156E-2</c:v>
                </c:pt>
                <c:pt idx="30">
                  <c:v>8.9823999987856951E-3</c:v>
                </c:pt>
                <c:pt idx="31">
                  <c:v>-4.0924000000813976E-2</c:v>
                </c:pt>
                <c:pt idx="32">
                  <c:v>8.8145600002462743E-2</c:v>
                </c:pt>
                <c:pt idx="33">
                  <c:v>-0.10545039999851724</c:v>
                </c:pt>
                <c:pt idx="34">
                  <c:v>1.8212800001492724E-2</c:v>
                </c:pt>
                <c:pt idx="35">
                  <c:v>-2.069360000314191E-2</c:v>
                </c:pt>
                <c:pt idx="36">
                  <c:v>1.4769599998544436E-2</c:v>
                </c:pt>
                <c:pt idx="37">
                  <c:v>-1.3136800000211224E-2</c:v>
                </c:pt>
                <c:pt idx="38">
                  <c:v>1.099199999589473E-2</c:v>
                </c:pt>
                <c:pt idx="39">
                  <c:v>-8.9144000012311153E-3</c:v>
                </c:pt>
                <c:pt idx="40">
                  <c:v>5.0320000009378418E-3</c:v>
                </c:pt>
                <c:pt idx="41">
                  <c:v>3.612559999601217E-2</c:v>
                </c:pt>
                <c:pt idx="42">
                  <c:v>2.9995999997481704E-2</c:v>
                </c:pt>
                <c:pt idx="43">
                  <c:v>8.9599998318590224E-5</c:v>
                </c:pt>
                <c:pt idx="44">
                  <c:v>2.9870400001527742E-2</c:v>
                </c:pt>
                <c:pt idx="45">
                  <c:v>-3.5999997635371983E-5</c:v>
                </c:pt>
                <c:pt idx="47">
                  <c:v>-1.5359999815700576E-4</c:v>
                </c:pt>
                <c:pt idx="48">
                  <c:v>6.5216000002692454E-3</c:v>
                </c:pt>
                <c:pt idx="49">
                  <c:v>3.9615200003026985E-2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7B-4E48-AD28-8ED67B367E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9">
                  <c:v>-5.4732000000512926E-2</c:v>
                </c:pt>
                <c:pt idx="46">
                  <c:v>0</c:v>
                </c:pt>
                <c:pt idx="50">
                  <c:v>1.9444800003839191E-2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7B-4E48-AD28-8ED67B367E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2">
                  <c:v>1.6447200003312901E-2</c:v>
                </c:pt>
                <c:pt idx="53">
                  <c:v>1.984719999745721E-2</c:v>
                </c:pt>
                <c:pt idx="54">
                  <c:v>3.6470400002144743E-2</c:v>
                </c:pt>
                <c:pt idx="55">
                  <c:v>4.9427199999627192E-2</c:v>
                </c:pt>
                <c:pt idx="56">
                  <c:v>-1.4046399992366787E-2</c:v>
                </c:pt>
                <c:pt idx="57">
                  <c:v>3.6295199999585748E-2</c:v>
                </c:pt>
                <c:pt idx="58">
                  <c:v>2.8867200002423488E-2</c:v>
                </c:pt>
                <c:pt idx="59">
                  <c:v>7.9591999965487048E-3</c:v>
                </c:pt>
                <c:pt idx="61">
                  <c:v>6.2610400003904942E-2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7B-4E48-AD28-8ED67B367E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1">
                  <c:v>9.4400000016321428E-3</c:v>
                </c:pt>
                <c:pt idx="60">
                  <c:v>6.6551199997775257E-2</c:v>
                </c:pt>
                <c:pt idx="62">
                  <c:v>1.2307200006034691E-2</c:v>
                </c:pt>
                <c:pt idx="63">
                  <c:v>7.7504000000772066E-2</c:v>
                </c:pt>
                <c:pt idx="64">
                  <c:v>6.8954399997892324E-2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7B-4E48-AD28-8ED67B367E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7B-4E48-AD28-8ED67B367E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7B-4E48-AD28-8ED67B367E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7B-4E48-AD28-8ED67B367E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1.8886898055088409E-3</c:v>
                </c:pt>
                <c:pt idx="1">
                  <c:v>1.9357806070753707E-3</c:v>
                </c:pt>
                <c:pt idx="2">
                  <c:v>2.2811131518965886E-3</c:v>
                </c:pt>
                <c:pt idx="3">
                  <c:v>2.3282039534631184E-3</c:v>
                </c:pt>
                <c:pt idx="4">
                  <c:v>2.3946140582364293E-3</c:v>
                </c:pt>
                <c:pt idx="5">
                  <c:v>2.8582773351991855E-3</c:v>
                </c:pt>
                <c:pt idx="6">
                  <c:v>3.2241366396776085E-3</c:v>
                </c:pt>
                <c:pt idx="7">
                  <c:v>3.9739670953908152E-3</c:v>
                </c:pt>
                <c:pt idx="8">
                  <c:v>4.895256367064206E-3</c:v>
                </c:pt>
                <c:pt idx="9">
                  <c:v>5.240588911885424E-3</c:v>
                </c:pt>
                <c:pt idx="10">
                  <c:v>5.2647380408939008E-3</c:v>
                </c:pt>
                <c:pt idx="11">
                  <c:v>6.6195041782694513E-3</c:v>
                </c:pt>
                <c:pt idx="12">
                  <c:v>6.7136857814025109E-3</c:v>
                </c:pt>
                <c:pt idx="13">
                  <c:v>6.8634103812550661E-3</c:v>
                </c:pt>
                <c:pt idx="14">
                  <c:v>7.9549510124382189E-3</c:v>
                </c:pt>
                <c:pt idx="15">
                  <c:v>8.2000646718742593E-3</c:v>
                </c:pt>
                <c:pt idx="16">
                  <c:v>8.4874393070751338E-3</c:v>
                </c:pt>
                <c:pt idx="17">
                  <c:v>8.8774477405620354E-3</c:v>
                </c:pt>
                <c:pt idx="18">
                  <c:v>8.8798626534628833E-3</c:v>
                </c:pt>
                <c:pt idx="19">
                  <c:v>8.8798626534628833E-3</c:v>
                </c:pt>
                <c:pt idx="20">
                  <c:v>9.1430881596552792E-3</c:v>
                </c:pt>
                <c:pt idx="21">
                  <c:v>9.315754432065889E-3</c:v>
                </c:pt>
                <c:pt idx="22">
                  <c:v>9.337488648173518E-3</c:v>
                </c:pt>
                <c:pt idx="23">
                  <c:v>9.3411110175247898E-3</c:v>
                </c:pt>
                <c:pt idx="24">
                  <c:v>9.3857869061904717E-3</c:v>
                </c:pt>
                <c:pt idx="25">
                  <c:v>9.4051062093972529E-3</c:v>
                </c:pt>
                <c:pt idx="26">
                  <c:v>9.4063136658476768E-3</c:v>
                </c:pt>
                <c:pt idx="27">
                  <c:v>9.6502198688332916E-3</c:v>
                </c:pt>
                <c:pt idx="28">
                  <c:v>9.6514273252837172E-3</c:v>
                </c:pt>
                <c:pt idx="29">
                  <c:v>1.0054717779725279E-2</c:v>
                </c:pt>
                <c:pt idx="30">
                  <c:v>1.0089734016787571E-2</c:v>
                </c:pt>
                <c:pt idx="31">
                  <c:v>1.0090941473237995E-2</c:v>
                </c:pt>
                <c:pt idx="32">
                  <c:v>1.0285341961756234E-2</c:v>
                </c:pt>
                <c:pt idx="33">
                  <c:v>1.0303453808512591E-2</c:v>
                </c:pt>
                <c:pt idx="34">
                  <c:v>1.2763042598025956E-2</c:v>
                </c:pt>
                <c:pt idx="35">
                  <c:v>1.276425005447638E-2</c:v>
                </c:pt>
                <c:pt idx="36">
                  <c:v>1.2808925943142061E-2</c:v>
                </c:pt>
                <c:pt idx="37">
                  <c:v>1.2810133399592485E-2</c:v>
                </c:pt>
                <c:pt idx="38">
                  <c:v>1.3031097930020049E-2</c:v>
                </c:pt>
                <c:pt idx="39">
                  <c:v>1.3032305386470473E-2</c:v>
                </c:pt>
                <c:pt idx="40">
                  <c:v>1.6230857523643227E-2</c:v>
                </c:pt>
                <c:pt idx="41">
                  <c:v>1.6232064980093653E-2</c:v>
                </c:pt>
                <c:pt idx="42">
                  <c:v>1.6369715015441971E-2</c:v>
                </c:pt>
                <c:pt idx="43">
                  <c:v>1.6370922471892393E-2</c:v>
                </c:pt>
                <c:pt idx="44">
                  <c:v>1.6374544841243666E-2</c:v>
                </c:pt>
                <c:pt idx="45">
                  <c:v>1.6375752297694088E-2</c:v>
                </c:pt>
                <c:pt idx="46">
                  <c:v>1.6387826862198328E-2</c:v>
                </c:pt>
                <c:pt idx="47">
                  <c:v>1.6416805817008499E-2</c:v>
                </c:pt>
                <c:pt idx="48">
                  <c:v>1.6817681358549216E-2</c:v>
                </c:pt>
                <c:pt idx="49">
                  <c:v>1.6818888814999638E-2</c:v>
                </c:pt>
                <c:pt idx="50">
                  <c:v>2.0454540187225825E-2</c:v>
                </c:pt>
                <c:pt idx="51">
                  <c:v>2.1398771131457269E-2</c:v>
                </c:pt>
                <c:pt idx="52">
                  <c:v>2.3151997897472687E-2</c:v>
                </c:pt>
                <c:pt idx="53">
                  <c:v>2.3151997897472687E-2</c:v>
                </c:pt>
                <c:pt idx="54">
                  <c:v>2.5279536163119495E-2</c:v>
                </c:pt>
                <c:pt idx="55">
                  <c:v>2.5627283620841563E-2</c:v>
                </c:pt>
                <c:pt idx="56">
                  <c:v>2.5716635398172927E-2</c:v>
                </c:pt>
                <c:pt idx="57">
                  <c:v>2.5935185015699642E-2</c:v>
                </c:pt>
                <c:pt idx="58">
                  <c:v>2.5959334144708121E-2</c:v>
                </c:pt>
                <c:pt idx="59">
                  <c:v>2.6375906620104344E-2</c:v>
                </c:pt>
                <c:pt idx="60">
                  <c:v>2.6641547039197591E-2</c:v>
                </c:pt>
                <c:pt idx="61">
                  <c:v>2.7271839306318834E-2</c:v>
                </c:pt>
                <c:pt idx="62">
                  <c:v>2.7951637287907456E-2</c:v>
                </c:pt>
                <c:pt idx="63">
                  <c:v>2.8631435269496082E-2</c:v>
                </c:pt>
                <c:pt idx="64">
                  <c:v>2.8829458127365589E-2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7B-4E48-AD28-8ED67B367E7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7B-4E48-AD28-8ED67B367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4880"/>
        <c:axId val="1"/>
      </c:scatterChart>
      <c:valAx>
        <c:axId val="796754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8649543807021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07142857142856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4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27396575428071"/>
          <c:y val="0.91874999999999996"/>
          <c:w val="0.7961320459942506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47625</xdr:rowOff>
    </xdr:from>
    <xdr:to>
      <xdr:col>16</xdr:col>
      <xdr:colOff>257175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54DD7E-1CBF-6A12-A52F-5F05684B3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4555" TargetMode="External"/><Relationship Id="rId6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835" TargetMode="External"/><Relationship Id="rId9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0"/>
  <sheetViews>
    <sheetView tabSelected="1" workbookViewId="0">
      <pane xSplit="14" ySplit="22" topLeftCell="O72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273</v>
      </c>
    </row>
    <row r="2" spans="1:7" x14ac:dyDescent="0.2">
      <c r="A2" t="s">
        <v>25</v>
      </c>
      <c r="B2" s="12" t="s">
        <v>38</v>
      </c>
    </row>
    <row r="4" spans="1:7" x14ac:dyDescent="0.2">
      <c r="A4" s="7" t="s">
        <v>1</v>
      </c>
      <c r="C4" s="3">
        <v>39340.0988</v>
      </c>
      <c r="D4" s="4">
        <v>3.8898128000000001</v>
      </c>
    </row>
    <row r="6" spans="1:7" x14ac:dyDescent="0.2">
      <c r="A6" s="7" t="s">
        <v>2</v>
      </c>
    </row>
    <row r="7" spans="1:7" x14ac:dyDescent="0.2">
      <c r="A7" t="s">
        <v>3</v>
      </c>
      <c r="C7">
        <f>+C4</f>
        <v>39340.0988</v>
      </c>
    </row>
    <row r="8" spans="1:7" x14ac:dyDescent="0.2">
      <c r="A8" t="s">
        <v>4</v>
      </c>
      <c r="C8">
        <f>+D4</f>
        <v>3.8898128000000001</v>
      </c>
    </row>
    <row r="9" spans="1:7" x14ac:dyDescent="0.2">
      <c r="A9" s="14" t="s">
        <v>39</v>
      </c>
      <c r="B9" s="10"/>
      <c r="C9" s="15">
        <v>-9.5</v>
      </c>
      <c r="D9" s="10" t="s">
        <v>40</v>
      </c>
      <c r="E9" s="10"/>
    </row>
    <row r="10" spans="1:7" ht="13.5" thickBot="1" x14ac:dyDescent="0.25">
      <c r="A10" s="10"/>
      <c r="B10" s="10"/>
      <c r="C10" s="6" t="s">
        <v>21</v>
      </c>
      <c r="D10" s="6" t="s">
        <v>22</v>
      </c>
      <c r="E10" s="10"/>
    </row>
    <row r="11" spans="1:7" x14ac:dyDescent="0.2">
      <c r="A11" s="10" t="s">
        <v>17</v>
      </c>
      <c r="B11" s="10"/>
      <c r="C11" s="28">
        <f ca="1">INTERCEPT(INDIRECT($G$11):G992,INDIRECT($F$11):F992)</f>
        <v>1.6387826862198328E-2</v>
      </c>
      <c r="D11" s="5"/>
      <c r="E11" s="10"/>
      <c r="F11" s="29" t="str">
        <f>"F"&amp;E19</f>
        <v>F21</v>
      </c>
      <c r="G11" s="30" t="str">
        <f>"G"&amp;E19</f>
        <v>G21</v>
      </c>
    </row>
    <row r="12" spans="1:7" x14ac:dyDescent="0.2">
      <c r="A12" s="10" t="s">
        <v>18</v>
      </c>
      <c r="B12" s="10"/>
      <c r="C12" s="28">
        <f ca="1">SLOPE(INDIRECT($G$11):G992,INDIRECT($F$11):F992)</f>
        <v>2.4149129008476828E-6</v>
      </c>
      <c r="D12" s="5"/>
      <c r="E12" s="10"/>
    </row>
    <row r="13" spans="1:7" x14ac:dyDescent="0.2">
      <c r="A13" s="10" t="s">
        <v>20</v>
      </c>
      <c r="B13" s="10"/>
      <c r="C13" s="5" t="s">
        <v>15</v>
      </c>
      <c r="D13" s="18" t="s">
        <v>46</v>
      </c>
      <c r="E13" s="15">
        <v>1</v>
      </c>
    </row>
    <row r="14" spans="1:7" x14ac:dyDescent="0.2">
      <c r="A14" s="10"/>
      <c r="B14" s="10"/>
      <c r="C14" s="10"/>
      <c r="D14" s="18" t="s">
        <v>41</v>
      </c>
      <c r="E14" s="19">
        <f ca="1">NOW()+15018.5+$C$9/24</f>
        <v>60340.680984374994</v>
      </c>
    </row>
    <row r="15" spans="1:7" x14ac:dyDescent="0.2">
      <c r="A15" s="16" t="s">
        <v>19</v>
      </c>
      <c r="B15" s="10"/>
      <c r="C15" s="17">
        <f ca="1">(C7+C11)+(C8+C12)*INT(MAX(F21:F3533))</f>
        <v>59380.443175058128</v>
      </c>
      <c r="D15" s="18" t="s">
        <v>47</v>
      </c>
      <c r="E15" s="19">
        <f ca="1">ROUND(2*(E14-$C$7)/$C$8,0)/2+E13</f>
        <v>5400</v>
      </c>
    </row>
    <row r="16" spans="1:7" x14ac:dyDescent="0.2">
      <c r="A16" s="20" t="s">
        <v>5</v>
      </c>
      <c r="B16" s="10"/>
      <c r="C16" s="21">
        <f ca="1">+C8+C12</f>
        <v>3.8898152149129008</v>
      </c>
      <c r="D16" s="18" t="s">
        <v>42</v>
      </c>
      <c r="E16" s="30">
        <f ca="1">ROUND(2*(E14-$C$15)/$C$16,0)/2+E13</f>
        <v>248</v>
      </c>
    </row>
    <row r="17" spans="1:21" ht="13.5" thickBot="1" x14ac:dyDescent="0.25">
      <c r="A17" s="18" t="s">
        <v>36</v>
      </c>
      <c r="B17" s="10"/>
      <c r="C17" s="10">
        <f>COUNT(C21:C2191)</f>
        <v>65</v>
      </c>
      <c r="D17" s="18" t="s">
        <v>43</v>
      </c>
      <c r="E17" s="22">
        <f ca="1">+$C$15+$C$16*E16-15018.5-$C$9/24</f>
        <v>45327.013181689865</v>
      </c>
    </row>
    <row r="18" spans="1:21" x14ac:dyDescent="0.2">
      <c r="A18" s="20" t="s">
        <v>6</v>
      </c>
      <c r="B18" s="10"/>
      <c r="C18" s="23">
        <f ca="1">+C15</f>
        <v>59380.443175058128</v>
      </c>
      <c r="D18" s="24">
        <f ca="1">+C16</f>
        <v>3.8898152149129008</v>
      </c>
      <c r="E18" s="25" t="s">
        <v>44</v>
      </c>
    </row>
    <row r="19" spans="1:21" ht="13.5" thickTop="1" x14ac:dyDescent="0.2">
      <c r="A19" s="31" t="s">
        <v>48</v>
      </c>
      <c r="E19" s="32">
        <v>21</v>
      </c>
    </row>
    <row r="20" spans="1:21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13</v>
      </c>
      <c r="I20" s="9" t="s">
        <v>34</v>
      </c>
      <c r="J20" s="9" t="s">
        <v>35</v>
      </c>
      <c r="K20" s="9" t="s">
        <v>54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54" t="s">
        <v>271</v>
      </c>
    </row>
    <row r="21" spans="1:21" x14ac:dyDescent="0.2">
      <c r="A21" s="52" t="s">
        <v>69</v>
      </c>
      <c r="B21" s="53" t="s">
        <v>33</v>
      </c>
      <c r="C21" s="52">
        <v>15985.71</v>
      </c>
      <c r="D21" s="52" t="s">
        <v>62</v>
      </c>
      <c r="E21">
        <f t="shared" ref="E21:E52" si="0">+(C21-C$7)/C$8</f>
        <v>-6003.9878525773784</v>
      </c>
      <c r="F21">
        <f t="shared" ref="F21:F52" si="1">ROUND(2*E21,0)/2</f>
        <v>-6004</v>
      </c>
      <c r="G21">
        <f t="shared" ref="G21:G52" si="2">+C21-(C$7+F21*C$8)</f>
        <v>4.7251200001483085E-2</v>
      </c>
      <c r="H21">
        <f t="shared" ref="H21:H49" si="3">+G21</f>
        <v>4.7251200001483085E-2</v>
      </c>
      <c r="O21">
        <f t="shared" ref="O21:O52" ca="1" si="4">+C$11+C$12*F21</f>
        <v>1.8886898055088409E-3</v>
      </c>
      <c r="Q21" s="2">
        <f t="shared" ref="Q21:Q52" si="5">+C21-15018.5</f>
        <v>967.20999999999913</v>
      </c>
    </row>
    <row r="22" spans="1:21" x14ac:dyDescent="0.2">
      <c r="A22" s="52" t="s">
        <v>69</v>
      </c>
      <c r="B22" s="53" t="s">
        <v>270</v>
      </c>
      <c r="C22" s="52">
        <v>16061.52</v>
      </c>
      <c r="D22" s="52" t="s">
        <v>62</v>
      </c>
      <c r="E22">
        <f t="shared" si="0"/>
        <v>-5984.4984828061642</v>
      </c>
      <c r="F22">
        <f t="shared" si="1"/>
        <v>-5984.5</v>
      </c>
      <c r="G22">
        <f t="shared" si="2"/>
        <v>5.9016000013798475E-3</v>
      </c>
      <c r="H22">
        <f t="shared" si="3"/>
        <v>5.9016000013798475E-3</v>
      </c>
      <c r="O22">
        <f t="shared" ca="1" si="4"/>
        <v>1.9357806070753707E-3</v>
      </c>
      <c r="Q22" s="2">
        <f t="shared" si="5"/>
        <v>1043.0200000000004</v>
      </c>
    </row>
    <row r="23" spans="1:21" x14ac:dyDescent="0.2">
      <c r="A23" s="52" t="s">
        <v>69</v>
      </c>
      <c r="B23" s="53" t="s">
        <v>270</v>
      </c>
      <c r="C23" s="52">
        <v>16617.8</v>
      </c>
      <c r="D23" s="52" t="s">
        <v>62</v>
      </c>
      <c r="E23">
        <f t="shared" si="0"/>
        <v>-5841.4890300119323</v>
      </c>
      <c r="F23">
        <f t="shared" si="1"/>
        <v>-5841.5</v>
      </c>
      <c r="G23">
        <f t="shared" si="2"/>
        <v>4.2671200000768295E-2</v>
      </c>
      <c r="H23">
        <f t="shared" si="3"/>
        <v>4.2671200000768295E-2</v>
      </c>
      <c r="O23">
        <f t="shared" ca="1" si="4"/>
        <v>2.2811131518965886E-3</v>
      </c>
      <c r="Q23" s="2">
        <f t="shared" si="5"/>
        <v>1599.2999999999993</v>
      </c>
    </row>
    <row r="24" spans="1:21" x14ac:dyDescent="0.2">
      <c r="A24" s="52" t="s">
        <v>69</v>
      </c>
      <c r="B24" s="53" t="s">
        <v>33</v>
      </c>
      <c r="C24" s="52">
        <v>16693.73</v>
      </c>
      <c r="D24" s="52" t="s">
        <v>62</v>
      </c>
      <c r="E24">
        <f t="shared" si="0"/>
        <v>-5821.9688104270726</v>
      </c>
      <c r="F24">
        <f t="shared" si="1"/>
        <v>-5822</v>
      </c>
      <c r="G24">
        <f t="shared" si="2"/>
        <v>0.12132159999964642</v>
      </c>
      <c r="H24">
        <f t="shared" si="3"/>
        <v>0.12132159999964642</v>
      </c>
      <c r="O24">
        <f t="shared" ca="1" si="4"/>
        <v>2.3282039534631184E-3</v>
      </c>
      <c r="Q24" s="2">
        <f t="shared" si="5"/>
        <v>1675.2299999999996</v>
      </c>
    </row>
    <row r="25" spans="1:21" x14ac:dyDescent="0.2">
      <c r="A25" s="52" t="s">
        <v>69</v>
      </c>
      <c r="B25" s="53" t="s">
        <v>270</v>
      </c>
      <c r="C25" s="52">
        <v>16800.53</v>
      </c>
      <c r="D25" s="52" t="s">
        <v>62</v>
      </c>
      <c r="E25">
        <f t="shared" si="0"/>
        <v>-5794.5124762816349</v>
      </c>
      <c r="F25">
        <f t="shared" si="1"/>
        <v>-5794.5</v>
      </c>
      <c r="G25">
        <f t="shared" si="2"/>
        <v>-4.8530399999435758E-2</v>
      </c>
      <c r="H25">
        <f t="shared" si="3"/>
        <v>-4.8530399999435758E-2</v>
      </c>
      <c r="O25">
        <f t="shared" ca="1" si="4"/>
        <v>2.3946140582364293E-3</v>
      </c>
      <c r="Q25" s="2">
        <f t="shared" si="5"/>
        <v>1782.0299999999988</v>
      </c>
    </row>
    <row r="26" spans="1:21" x14ac:dyDescent="0.2">
      <c r="A26" s="52" t="s">
        <v>69</v>
      </c>
      <c r="B26" s="53" t="s">
        <v>270</v>
      </c>
      <c r="C26" s="52">
        <v>17547.53</v>
      </c>
      <c r="D26" s="52" t="s">
        <v>62</v>
      </c>
      <c r="E26">
        <f t="shared" si="0"/>
        <v>-5602.472386331805</v>
      </c>
      <c r="F26">
        <f t="shared" si="1"/>
        <v>-5602.5</v>
      </c>
      <c r="G26">
        <f t="shared" si="2"/>
        <v>0.10741200000120443</v>
      </c>
      <c r="H26">
        <f t="shared" si="3"/>
        <v>0.10741200000120443</v>
      </c>
      <c r="O26">
        <f t="shared" ca="1" si="4"/>
        <v>2.8582773351991855E-3</v>
      </c>
      <c r="Q26" s="2">
        <f t="shared" si="5"/>
        <v>2529.0299999999988</v>
      </c>
    </row>
    <row r="27" spans="1:21" x14ac:dyDescent="0.2">
      <c r="A27" s="52" t="s">
        <v>69</v>
      </c>
      <c r="B27" s="53" t="s">
        <v>33</v>
      </c>
      <c r="C27" s="52">
        <v>18136.75</v>
      </c>
      <c r="D27" s="52" t="s">
        <v>62</v>
      </c>
      <c r="E27">
        <f t="shared" si="0"/>
        <v>-5450.9946596915925</v>
      </c>
      <c r="F27">
        <f t="shared" si="1"/>
        <v>-5451</v>
      </c>
      <c r="G27">
        <f t="shared" si="2"/>
        <v>2.0772800002305303E-2</v>
      </c>
      <c r="H27">
        <f t="shared" si="3"/>
        <v>2.0772800002305303E-2</v>
      </c>
      <c r="O27">
        <f t="shared" ca="1" si="4"/>
        <v>3.2241366396776085E-3</v>
      </c>
      <c r="Q27" s="2">
        <f t="shared" si="5"/>
        <v>3118.25</v>
      </c>
    </row>
    <row r="28" spans="1:21" x14ac:dyDescent="0.2">
      <c r="A28" s="52" t="s">
        <v>69</v>
      </c>
      <c r="B28" s="53" t="s">
        <v>270</v>
      </c>
      <c r="C28" s="52">
        <v>19344.47</v>
      </c>
      <c r="D28" s="52" t="s">
        <v>62</v>
      </c>
      <c r="E28">
        <f t="shared" si="0"/>
        <v>-5140.5118518814061</v>
      </c>
      <c r="F28">
        <f t="shared" si="1"/>
        <v>-5140.5</v>
      </c>
      <c r="G28">
        <f t="shared" si="2"/>
        <v>-4.6101599997200537E-2</v>
      </c>
      <c r="H28">
        <f t="shared" si="3"/>
        <v>-4.6101599997200537E-2</v>
      </c>
      <c r="O28">
        <f t="shared" ca="1" si="4"/>
        <v>3.9739670953908152E-3</v>
      </c>
      <c r="Q28" s="2">
        <f t="shared" si="5"/>
        <v>4325.9700000000012</v>
      </c>
    </row>
    <row r="29" spans="1:21" x14ac:dyDescent="0.2">
      <c r="A29" s="52" t="s">
        <v>69</v>
      </c>
      <c r="B29" s="53" t="s">
        <v>33</v>
      </c>
      <c r="C29" s="52">
        <v>20828.45</v>
      </c>
      <c r="D29" s="52" t="s">
        <v>62</v>
      </c>
      <c r="E29">
        <f t="shared" si="0"/>
        <v>-4759.0076314212338</v>
      </c>
      <c r="F29">
        <f t="shared" si="1"/>
        <v>-4759</v>
      </c>
      <c r="G29">
        <f t="shared" si="2"/>
        <v>-2.9684799999813549E-2</v>
      </c>
      <c r="H29">
        <f t="shared" si="3"/>
        <v>-2.9684799999813549E-2</v>
      </c>
      <c r="O29">
        <f t="shared" ca="1" si="4"/>
        <v>4.895256367064206E-3</v>
      </c>
      <c r="Q29" s="2">
        <f t="shared" si="5"/>
        <v>5809.9500000000007</v>
      </c>
    </row>
    <row r="30" spans="1:21" x14ac:dyDescent="0.2">
      <c r="A30" s="52" t="s">
        <v>69</v>
      </c>
      <c r="B30" s="53" t="s">
        <v>33</v>
      </c>
      <c r="C30" s="52">
        <v>21384.76</v>
      </c>
      <c r="D30" s="52" t="s">
        <v>62</v>
      </c>
      <c r="E30">
        <f t="shared" si="0"/>
        <v>-4615.9904661735909</v>
      </c>
      <c r="F30">
        <f t="shared" si="1"/>
        <v>-4616</v>
      </c>
      <c r="G30">
        <f t="shared" si="2"/>
        <v>3.7084799998410745E-2</v>
      </c>
      <c r="H30">
        <f t="shared" si="3"/>
        <v>3.7084799998410745E-2</v>
      </c>
      <c r="O30">
        <f t="shared" ca="1" si="4"/>
        <v>5.240588911885424E-3</v>
      </c>
      <c r="Q30" s="2">
        <f t="shared" si="5"/>
        <v>6366.2599999999984</v>
      </c>
    </row>
    <row r="31" spans="1:21" x14ac:dyDescent="0.2">
      <c r="A31" s="52" t="s">
        <v>69</v>
      </c>
      <c r="B31" s="53" t="s">
        <v>33</v>
      </c>
      <c r="C31" s="52">
        <v>21423.72</v>
      </c>
      <c r="D31" s="52" t="s">
        <v>62</v>
      </c>
      <c r="E31">
        <f t="shared" si="0"/>
        <v>-4605.974560009674</v>
      </c>
      <c r="F31">
        <f t="shared" si="1"/>
        <v>-4606</v>
      </c>
      <c r="G31">
        <f t="shared" si="2"/>
        <v>9.895680000045104E-2</v>
      </c>
      <c r="H31">
        <f t="shared" si="3"/>
        <v>9.895680000045104E-2</v>
      </c>
      <c r="O31">
        <f t="shared" ca="1" si="4"/>
        <v>5.2647380408939008E-3</v>
      </c>
      <c r="Q31" s="2">
        <f t="shared" si="5"/>
        <v>6405.2200000000012</v>
      </c>
    </row>
    <row r="32" spans="1:21" x14ac:dyDescent="0.2">
      <c r="A32" s="52" t="s">
        <v>69</v>
      </c>
      <c r="B32" s="53" t="s">
        <v>33</v>
      </c>
      <c r="C32" s="52">
        <v>23605.75</v>
      </c>
      <c r="D32" s="52" t="s">
        <v>62</v>
      </c>
      <c r="E32">
        <f t="shared" si="0"/>
        <v>-4045.0144027496644</v>
      </c>
      <c r="F32">
        <f t="shared" si="1"/>
        <v>-4045</v>
      </c>
      <c r="G32">
        <f t="shared" si="2"/>
        <v>-5.6023999997705687E-2</v>
      </c>
      <c r="H32">
        <f t="shared" si="3"/>
        <v>-5.6023999997705687E-2</v>
      </c>
      <c r="O32">
        <f t="shared" ca="1" si="4"/>
        <v>6.6195041782694513E-3</v>
      </c>
      <c r="Q32" s="2">
        <f t="shared" si="5"/>
        <v>8587.25</v>
      </c>
    </row>
    <row r="33" spans="1:17" x14ac:dyDescent="0.2">
      <c r="A33" s="52" t="s">
        <v>69</v>
      </c>
      <c r="B33" s="53" t="s">
        <v>33</v>
      </c>
      <c r="C33" s="52">
        <v>23757.439999999999</v>
      </c>
      <c r="D33" s="52" t="s">
        <v>62</v>
      </c>
      <c r="E33">
        <f t="shared" si="0"/>
        <v>-4006.0176674826102</v>
      </c>
      <c r="F33">
        <f t="shared" si="1"/>
        <v>-4006</v>
      </c>
      <c r="G33">
        <f t="shared" si="2"/>
        <v>-6.8723200001841178E-2</v>
      </c>
      <c r="H33">
        <f t="shared" si="3"/>
        <v>-6.8723200001841178E-2</v>
      </c>
      <c r="O33">
        <f t="shared" ca="1" si="4"/>
        <v>6.7136857814025109E-3</v>
      </c>
      <c r="Q33" s="2">
        <f t="shared" si="5"/>
        <v>8738.9399999999987</v>
      </c>
    </row>
    <row r="34" spans="1:17" x14ac:dyDescent="0.2">
      <c r="A34" s="52" t="s">
        <v>69</v>
      </c>
      <c r="B34" s="53" t="s">
        <v>33</v>
      </c>
      <c r="C34" s="52">
        <v>23998.75</v>
      </c>
      <c r="D34" s="52" t="s">
        <v>62</v>
      </c>
      <c r="E34">
        <f t="shared" si="0"/>
        <v>-3943.9812630571837</v>
      </c>
      <c r="F34">
        <f t="shared" si="1"/>
        <v>-3944</v>
      </c>
      <c r="G34">
        <f t="shared" si="2"/>
        <v>7.2883200002252124E-2</v>
      </c>
      <c r="H34">
        <f t="shared" si="3"/>
        <v>7.2883200002252124E-2</v>
      </c>
      <c r="O34">
        <f t="shared" ca="1" si="4"/>
        <v>6.8634103812550661E-3</v>
      </c>
      <c r="Q34" s="2">
        <f t="shared" si="5"/>
        <v>8980.25</v>
      </c>
    </row>
    <row r="35" spans="1:17" x14ac:dyDescent="0.2">
      <c r="A35" s="52" t="s">
        <v>69</v>
      </c>
      <c r="B35" s="53" t="s">
        <v>33</v>
      </c>
      <c r="C35" s="52">
        <v>25756.82</v>
      </c>
      <c r="D35" s="52" t="s">
        <v>62</v>
      </c>
      <c r="E35">
        <f t="shared" si="0"/>
        <v>-3492.0134974104667</v>
      </c>
      <c r="F35">
        <f t="shared" si="1"/>
        <v>-3492</v>
      </c>
      <c r="G35">
        <f t="shared" si="2"/>
        <v>-5.2502400001685601E-2</v>
      </c>
      <c r="H35">
        <f t="shared" si="3"/>
        <v>-5.2502400001685601E-2</v>
      </c>
      <c r="O35">
        <f t="shared" ca="1" si="4"/>
        <v>7.9549510124382189E-3</v>
      </c>
      <c r="Q35" s="2">
        <f t="shared" si="5"/>
        <v>10738.32</v>
      </c>
    </row>
    <row r="36" spans="1:17" x14ac:dyDescent="0.2">
      <c r="A36" s="52" t="s">
        <v>69</v>
      </c>
      <c r="B36" s="53" t="s">
        <v>270</v>
      </c>
      <c r="C36" s="52">
        <v>26151.74</v>
      </c>
      <c r="D36" s="52" t="s">
        <v>62</v>
      </c>
      <c r="E36">
        <f t="shared" si="0"/>
        <v>-3390.4867606996404</v>
      </c>
      <c r="F36">
        <f t="shared" si="1"/>
        <v>-3390.5</v>
      </c>
      <c r="G36">
        <f t="shared" si="2"/>
        <v>5.1498400000127731E-2</v>
      </c>
      <c r="H36">
        <f t="shared" si="3"/>
        <v>5.1498400000127731E-2</v>
      </c>
      <c r="O36">
        <f t="shared" ca="1" si="4"/>
        <v>8.2000646718742593E-3</v>
      </c>
      <c r="Q36" s="2">
        <f t="shared" si="5"/>
        <v>11133.240000000002</v>
      </c>
    </row>
    <row r="37" spans="1:17" x14ac:dyDescent="0.2">
      <c r="A37" s="52" t="s">
        <v>69</v>
      </c>
      <c r="B37" s="53" t="s">
        <v>270</v>
      </c>
      <c r="C37" s="52">
        <v>26614.58</v>
      </c>
      <c r="D37" s="52" t="s">
        <v>62</v>
      </c>
      <c r="E37">
        <f t="shared" si="0"/>
        <v>-3271.4990294648619</v>
      </c>
      <c r="F37">
        <f t="shared" si="1"/>
        <v>-3271.5</v>
      </c>
      <c r="G37">
        <f t="shared" si="2"/>
        <v>3.7752000025648158E-3</v>
      </c>
      <c r="H37">
        <f t="shared" si="3"/>
        <v>3.7752000025648158E-3</v>
      </c>
      <c r="O37">
        <f t="shared" ca="1" si="4"/>
        <v>8.4874393070751338E-3</v>
      </c>
      <c r="Q37" s="2">
        <f t="shared" si="5"/>
        <v>11596.080000000002</v>
      </c>
    </row>
    <row r="38" spans="1:17" x14ac:dyDescent="0.2">
      <c r="A38" s="52" t="s">
        <v>69</v>
      </c>
      <c r="B38" s="53" t="s">
        <v>33</v>
      </c>
      <c r="C38" s="52">
        <v>27242.71</v>
      </c>
      <c r="D38" s="52" t="s">
        <v>62</v>
      </c>
      <c r="E38">
        <f t="shared" si="0"/>
        <v>-3110.0182507497534</v>
      </c>
      <c r="F38">
        <f t="shared" si="1"/>
        <v>-3110</v>
      </c>
      <c r="G38">
        <f t="shared" si="2"/>
        <v>-7.0992000000842381E-2</v>
      </c>
      <c r="H38">
        <f t="shared" si="3"/>
        <v>-7.0992000000842381E-2</v>
      </c>
      <c r="O38">
        <f t="shared" ca="1" si="4"/>
        <v>8.8774477405620354E-3</v>
      </c>
      <c r="Q38" s="2">
        <f t="shared" si="5"/>
        <v>12224.21</v>
      </c>
    </row>
    <row r="39" spans="1:17" x14ac:dyDescent="0.2">
      <c r="A39" s="52" t="s">
        <v>69</v>
      </c>
      <c r="B39" s="53" t="s">
        <v>33</v>
      </c>
      <c r="C39" s="52">
        <v>27246.67</v>
      </c>
      <c r="D39" s="52" t="s">
        <v>62</v>
      </c>
      <c r="E39">
        <f t="shared" si="0"/>
        <v>-3109.0002068994172</v>
      </c>
      <c r="F39">
        <f t="shared" si="1"/>
        <v>-3109</v>
      </c>
      <c r="G39">
        <f t="shared" si="2"/>
        <v>-8.0480000178795308E-4</v>
      </c>
      <c r="H39">
        <f t="shared" si="3"/>
        <v>-8.0480000178795308E-4</v>
      </c>
      <c r="O39">
        <f t="shared" ca="1" si="4"/>
        <v>8.8798626534628833E-3</v>
      </c>
      <c r="Q39" s="2">
        <f t="shared" si="5"/>
        <v>12228.169999999998</v>
      </c>
    </row>
    <row r="40" spans="1:17" x14ac:dyDescent="0.2">
      <c r="A40" s="52" t="s">
        <v>69</v>
      </c>
      <c r="B40" s="53" t="s">
        <v>33</v>
      </c>
      <c r="C40" s="52">
        <v>27246.75</v>
      </c>
      <c r="D40" s="52" t="s">
        <v>62</v>
      </c>
      <c r="E40">
        <f t="shared" si="0"/>
        <v>-3108.9796403569858</v>
      </c>
      <c r="F40">
        <f t="shared" si="1"/>
        <v>-3109</v>
      </c>
      <c r="G40">
        <f t="shared" si="2"/>
        <v>7.9195199999958277E-2</v>
      </c>
      <c r="H40">
        <f t="shared" si="3"/>
        <v>7.9195199999958277E-2</v>
      </c>
      <c r="O40">
        <f t="shared" ca="1" si="4"/>
        <v>8.8798626534628833E-3</v>
      </c>
      <c r="Q40" s="2">
        <f t="shared" si="5"/>
        <v>12228.25</v>
      </c>
    </row>
    <row r="41" spans="1:17" x14ac:dyDescent="0.2">
      <c r="A41" s="52" t="s">
        <v>69</v>
      </c>
      <c r="B41" s="53" t="s">
        <v>33</v>
      </c>
      <c r="C41" s="52">
        <v>27670.67</v>
      </c>
      <c r="D41" s="52" t="s">
        <v>62</v>
      </c>
      <c r="E41">
        <f t="shared" si="0"/>
        <v>-2999.9975320149088</v>
      </c>
      <c r="F41">
        <f t="shared" si="1"/>
        <v>-3000</v>
      </c>
      <c r="G41">
        <f t="shared" si="2"/>
        <v>9.5999999975902028E-3</v>
      </c>
      <c r="H41">
        <f t="shared" si="3"/>
        <v>9.5999999975902028E-3</v>
      </c>
      <c r="O41">
        <f t="shared" ca="1" si="4"/>
        <v>9.1430881596552792E-3</v>
      </c>
      <c r="Q41" s="2">
        <f t="shared" si="5"/>
        <v>12652.169999999998</v>
      </c>
    </row>
    <row r="42" spans="1:17" x14ac:dyDescent="0.2">
      <c r="A42" s="52" t="s">
        <v>69</v>
      </c>
      <c r="B42" s="53" t="s">
        <v>270</v>
      </c>
      <c r="C42" s="52">
        <v>27948.79</v>
      </c>
      <c r="D42" s="52" t="s">
        <v>62</v>
      </c>
      <c r="E42">
        <f t="shared" si="0"/>
        <v>-2928.4979472533996</v>
      </c>
      <c r="F42">
        <f t="shared" si="1"/>
        <v>-2928.5</v>
      </c>
      <c r="G42">
        <f t="shared" si="2"/>
        <v>7.9848000023048371E-3</v>
      </c>
      <c r="H42">
        <f t="shared" si="3"/>
        <v>7.9848000023048371E-3</v>
      </c>
      <c r="O42">
        <f t="shared" ca="1" si="4"/>
        <v>9.315754432065889E-3</v>
      </c>
      <c r="Q42" s="2">
        <f t="shared" si="5"/>
        <v>12930.29</v>
      </c>
    </row>
    <row r="43" spans="1:17" x14ac:dyDescent="0.2">
      <c r="A43" s="52" t="s">
        <v>69</v>
      </c>
      <c r="B43" s="53" t="s">
        <v>270</v>
      </c>
      <c r="C43" s="52">
        <v>27983.81</v>
      </c>
      <c r="D43" s="52" t="s">
        <v>62</v>
      </c>
      <c r="E43">
        <f t="shared" si="0"/>
        <v>-2919.494943304212</v>
      </c>
      <c r="F43">
        <f t="shared" si="1"/>
        <v>-2919.5</v>
      </c>
      <c r="G43">
        <f t="shared" si="2"/>
        <v>1.9669600002089282E-2</v>
      </c>
      <c r="H43">
        <f t="shared" si="3"/>
        <v>1.9669600002089282E-2</v>
      </c>
      <c r="O43">
        <f t="shared" ca="1" si="4"/>
        <v>9.337488648173518E-3</v>
      </c>
      <c r="Q43" s="2">
        <f t="shared" si="5"/>
        <v>12965.310000000001</v>
      </c>
    </row>
    <row r="44" spans="1:17" x14ac:dyDescent="0.2">
      <c r="A44" s="52" t="s">
        <v>69</v>
      </c>
      <c r="B44" s="53" t="s">
        <v>33</v>
      </c>
      <c r="C44" s="52">
        <v>27989.7</v>
      </c>
      <c r="D44" s="52" t="s">
        <v>62</v>
      </c>
      <c r="E44">
        <f t="shared" si="0"/>
        <v>-2917.9807316177271</v>
      </c>
      <c r="F44">
        <f t="shared" si="1"/>
        <v>-2918</v>
      </c>
      <c r="G44">
        <f t="shared" si="2"/>
        <v>7.4950400001398521E-2</v>
      </c>
      <c r="H44">
        <f t="shared" si="3"/>
        <v>7.4950400001398521E-2</v>
      </c>
      <c r="O44">
        <f t="shared" ca="1" si="4"/>
        <v>9.3411110175247898E-3</v>
      </c>
      <c r="Q44" s="2">
        <f t="shared" si="5"/>
        <v>12971.2</v>
      </c>
    </row>
    <row r="45" spans="1:17" x14ac:dyDescent="0.2">
      <c r="A45" s="52" t="s">
        <v>69</v>
      </c>
      <c r="B45" s="53" t="s">
        <v>270</v>
      </c>
      <c r="C45" s="52">
        <v>28061.62</v>
      </c>
      <c r="D45" s="52" t="s">
        <v>62</v>
      </c>
      <c r="E45">
        <f t="shared" si="0"/>
        <v>-2899.4914099722228</v>
      </c>
      <c r="F45">
        <f t="shared" si="1"/>
        <v>-2899.5</v>
      </c>
      <c r="G45">
        <f t="shared" si="2"/>
        <v>3.3413599998311838E-2</v>
      </c>
      <c r="H45">
        <f t="shared" si="3"/>
        <v>3.3413599998311838E-2</v>
      </c>
      <c r="O45">
        <f t="shared" ca="1" si="4"/>
        <v>9.3857869061904717E-3</v>
      </c>
      <c r="Q45" s="2">
        <f t="shared" si="5"/>
        <v>13043.119999999999</v>
      </c>
    </row>
    <row r="46" spans="1:17" x14ac:dyDescent="0.2">
      <c r="A46" s="52" t="s">
        <v>69</v>
      </c>
      <c r="B46" s="53" t="s">
        <v>270</v>
      </c>
      <c r="C46" s="52">
        <v>28092.62</v>
      </c>
      <c r="D46" s="52" t="s">
        <v>62</v>
      </c>
      <c r="E46">
        <f t="shared" si="0"/>
        <v>-2891.521874780195</v>
      </c>
      <c r="F46">
        <f t="shared" si="1"/>
        <v>-2891.5</v>
      </c>
      <c r="G46">
        <f t="shared" si="2"/>
        <v>-8.5088800002267817E-2</v>
      </c>
      <c r="H46">
        <f t="shared" si="3"/>
        <v>-8.5088800002267817E-2</v>
      </c>
      <c r="O46">
        <f t="shared" ca="1" si="4"/>
        <v>9.4051062093972529E-3</v>
      </c>
      <c r="Q46" s="2">
        <f t="shared" si="5"/>
        <v>13074.119999999999</v>
      </c>
    </row>
    <row r="47" spans="1:17" x14ac:dyDescent="0.2">
      <c r="A47" s="52" t="s">
        <v>69</v>
      </c>
      <c r="B47" s="53" t="s">
        <v>33</v>
      </c>
      <c r="C47" s="52">
        <v>28094.62</v>
      </c>
      <c r="D47" s="52" t="s">
        <v>62</v>
      </c>
      <c r="E47">
        <f t="shared" si="0"/>
        <v>-2891.0077112194194</v>
      </c>
      <c r="F47">
        <f t="shared" si="1"/>
        <v>-2891</v>
      </c>
      <c r="G47">
        <f t="shared" si="2"/>
        <v>-2.9995200002304045E-2</v>
      </c>
      <c r="H47">
        <f t="shared" si="3"/>
        <v>-2.9995200002304045E-2</v>
      </c>
      <c r="O47">
        <f t="shared" ca="1" si="4"/>
        <v>9.4063136658476768E-3</v>
      </c>
      <c r="Q47" s="2">
        <f t="shared" si="5"/>
        <v>13076.119999999999</v>
      </c>
    </row>
    <row r="48" spans="1:17" x14ac:dyDescent="0.2">
      <c r="A48" s="52" t="s">
        <v>141</v>
      </c>
      <c r="B48" s="53" t="s">
        <v>33</v>
      </c>
      <c r="C48" s="52">
        <v>28487.530999999999</v>
      </c>
      <c r="D48" s="52" t="s">
        <v>62</v>
      </c>
      <c r="E48">
        <f t="shared" si="0"/>
        <v>-2789.9974518053928</v>
      </c>
      <c r="F48">
        <f t="shared" si="1"/>
        <v>-2790</v>
      </c>
      <c r="G48">
        <f t="shared" si="2"/>
        <v>9.9119999977119733E-3</v>
      </c>
      <c r="H48">
        <f t="shared" si="3"/>
        <v>9.9119999977119733E-3</v>
      </c>
      <c r="O48">
        <f t="shared" ca="1" si="4"/>
        <v>9.6502198688332916E-3</v>
      </c>
      <c r="Q48" s="2">
        <f t="shared" si="5"/>
        <v>13469.030999999999</v>
      </c>
    </row>
    <row r="49" spans="1:17" x14ac:dyDescent="0.2">
      <c r="A49" s="52" t="s">
        <v>141</v>
      </c>
      <c r="B49" s="53" t="s">
        <v>270</v>
      </c>
      <c r="C49" s="52">
        <v>28489.435000000001</v>
      </c>
      <c r="D49" s="52" t="s">
        <v>62</v>
      </c>
      <c r="E49">
        <f t="shared" si="0"/>
        <v>-2789.5079680955337</v>
      </c>
      <c r="F49">
        <f t="shared" si="1"/>
        <v>-2789.5</v>
      </c>
      <c r="G49">
        <f t="shared" si="2"/>
        <v>-3.0994400000054156E-2</v>
      </c>
      <c r="H49">
        <f t="shared" si="3"/>
        <v>-3.0994400000054156E-2</v>
      </c>
      <c r="O49">
        <f t="shared" ca="1" si="4"/>
        <v>9.6514273252837172E-3</v>
      </c>
      <c r="Q49" s="2">
        <f t="shared" si="5"/>
        <v>13470.935000000001</v>
      </c>
    </row>
    <row r="50" spans="1:17" x14ac:dyDescent="0.2">
      <c r="A50" s="52" t="s">
        <v>148</v>
      </c>
      <c r="B50" s="53" t="s">
        <v>270</v>
      </c>
      <c r="C50" s="52">
        <v>29139.01</v>
      </c>
      <c r="D50" s="52" t="s">
        <v>62</v>
      </c>
      <c r="E50">
        <f t="shared" si="0"/>
        <v>-2622.5140706000043</v>
      </c>
      <c r="F50">
        <f t="shared" si="1"/>
        <v>-2622.5</v>
      </c>
      <c r="G50">
        <f t="shared" si="2"/>
        <v>-5.4732000000512926E-2</v>
      </c>
      <c r="I50">
        <f>+G50</f>
        <v>-5.4732000000512926E-2</v>
      </c>
      <c r="O50">
        <f t="shared" ca="1" si="4"/>
        <v>1.0054717779725279E-2</v>
      </c>
      <c r="Q50" s="2">
        <f t="shared" si="5"/>
        <v>14120.509999999998</v>
      </c>
    </row>
    <row r="51" spans="1:17" x14ac:dyDescent="0.2">
      <c r="A51" s="52" t="s">
        <v>141</v>
      </c>
      <c r="B51" s="53" t="s">
        <v>33</v>
      </c>
      <c r="C51" s="52">
        <v>29195.475999999999</v>
      </c>
      <c r="D51" s="52" t="s">
        <v>62</v>
      </c>
      <c r="E51">
        <f t="shared" si="0"/>
        <v>-2607.9976907886162</v>
      </c>
      <c r="F51">
        <f t="shared" si="1"/>
        <v>-2608</v>
      </c>
      <c r="G51">
        <f t="shared" si="2"/>
        <v>8.9823999987856951E-3</v>
      </c>
      <c r="H51">
        <f t="shared" ref="H51:H66" si="6">+G51</f>
        <v>8.9823999987856951E-3</v>
      </c>
      <c r="O51">
        <f t="shared" ca="1" si="4"/>
        <v>1.0089734016787571E-2</v>
      </c>
      <c r="Q51" s="2">
        <f t="shared" si="5"/>
        <v>14176.975999999999</v>
      </c>
    </row>
    <row r="52" spans="1:17" x14ac:dyDescent="0.2">
      <c r="A52" s="52" t="s">
        <v>141</v>
      </c>
      <c r="B52" s="53" t="s">
        <v>270</v>
      </c>
      <c r="C52" s="52">
        <v>29197.370999999999</v>
      </c>
      <c r="D52" s="52" t="s">
        <v>62</v>
      </c>
      <c r="E52">
        <f t="shared" si="0"/>
        <v>-2607.5105208147806</v>
      </c>
      <c r="F52">
        <f t="shared" si="1"/>
        <v>-2607.5</v>
      </c>
      <c r="G52">
        <f t="shared" si="2"/>
        <v>-4.0924000000813976E-2</v>
      </c>
      <c r="H52">
        <f t="shared" si="6"/>
        <v>-4.0924000000813976E-2</v>
      </c>
      <c r="O52">
        <f t="shared" ca="1" si="4"/>
        <v>1.0090941473237995E-2</v>
      </c>
      <c r="Q52" s="2">
        <f t="shared" si="5"/>
        <v>14178.870999999999</v>
      </c>
    </row>
    <row r="53" spans="1:17" x14ac:dyDescent="0.2">
      <c r="A53" s="52" t="s">
        <v>69</v>
      </c>
      <c r="B53" s="53" t="s">
        <v>33</v>
      </c>
      <c r="C53" s="52">
        <v>29510.63</v>
      </c>
      <c r="D53" s="52" t="s">
        <v>62</v>
      </c>
      <c r="E53">
        <f t="shared" ref="E53:E82" si="7">+(C53-C$7)/C$8</f>
        <v>-2526.9773393722185</v>
      </c>
      <c r="F53">
        <f t="shared" ref="F53:F83" si="8">ROUND(2*E53,0)/2</f>
        <v>-2527</v>
      </c>
      <c r="G53">
        <f t="shared" ref="G53:G82" si="9">+C53-(C$7+F53*C$8)</f>
        <v>8.8145600002462743E-2</v>
      </c>
      <c r="H53">
        <f t="shared" si="6"/>
        <v>8.8145600002462743E-2</v>
      </c>
      <c r="O53">
        <f t="shared" ref="O53:O82" ca="1" si="10">+C$11+C$12*F53</f>
        <v>1.0285341961756234E-2</v>
      </c>
      <c r="Q53" s="2">
        <f t="shared" ref="Q53:Q82" si="11">+C53-15018.5</f>
        <v>14492.130000000001</v>
      </c>
    </row>
    <row r="54" spans="1:17" x14ac:dyDescent="0.2">
      <c r="A54" s="52" t="s">
        <v>69</v>
      </c>
      <c r="B54" s="53" t="s">
        <v>270</v>
      </c>
      <c r="C54" s="52">
        <v>29539.61</v>
      </c>
      <c r="D54" s="52" t="s">
        <v>62</v>
      </c>
      <c r="E54">
        <f t="shared" si="7"/>
        <v>-2519.5271093765746</v>
      </c>
      <c r="F54">
        <f t="shared" si="8"/>
        <v>-2519.5</v>
      </c>
      <c r="G54">
        <f t="shared" si="9"/>
        <v>-0.10545039999851724</v>
      </c>
      <c r="H54">
        <f t="shared" si="6"/>
        <v>-0.10545039999851724</v>
      </c>
      <c r="O54">
        <f t="shared" ca="1" si="10"/>
        <v>1.0303453808512591E-2</v>
      </c>
      <c r="Q54" s="2">
        <f t="shared" si="11"/>
        <v>14521.11</v>
      </c>
    </row>
    <row r="55" spans="1:17" x14ac:dyDescent="0.2">
      <c r="A55" s="52" t="s">
        <v>141</v>
      </c>
      <c r="B55" s="53" t="s">
        <v>33</v>
      </c>
      <c r="C55" s="52">
        <v>33501.508000000002</v>
      </c>
      <c r="D55" s="52" t="s">
        <v>62</v>
      </c>
      <c r="E55">
        <f t="shared" si="7"/>
        <v>-1500.9953178209496</v>
      </c>
      <c r="F55">
        <f t="shared" si="8"/>
        <v>-1501</v>
      </c>
      <c r="G55">
        <f t="shared" si="9"/>
        <v>1.8212800001492724E-2</v>
      </c>
      <c r="H55">
        <f t="shared" si="6"/>
        <v>1.8212800001492724E-2</v>
      </c>
      <c r="O55">
        <f t="shared" ca="1" si="10"/>
        <v>1.2763042598025956E-2</v>
      </c>
      <c r="Q55" s="2">
        <f t="shared" si="11"/>
        <v>18483.008000000002</v>
      </c>
    </row>
    <row r="56" spans="1:17" x14ac:dyDescent="0.2">
      <c r="A56" s="52" t="s">
        <v>141</v>
      </c>
      <c r="B56" s="53" t="s">
        <v>270</v>
      </c>
      <c r="C56" s="52">
        <v>33503.413999999997</v>
      </c>
      <c r="D56" s="52" t="s">
        <v>62</v>
      </c>
      <c r="E56">
        <f t="shared" si="7"/>
        <v>-1500.5053199475312</v>
      </c>
      <c r="F56">
        <f t="shared" si="8"/>
        <v>-1500.5</v>
      </c>
      <c r="G56">
        <f t="shared" si="9"/>
        <v>-2.069360000314191E-2</v>
      </c>
      <c r="H56">
        <f t="shared" si="6"/>
        <v>-2.069360000314191E-2</v>
      </c>
      <c r="O56">
        <f t="shared" ca="1" si="10"/>
        <v>1.276425005447638E-2</v>
      </c>
      <c r="Q56" s="2">
        <f t="shared" si="11"/>
        <v>18484.913999999997</v>
      </c>
    </row>
    <row r="57" spans="1:17" x14ac:dyDescent="0.2">
      <c r="A57" s="52" t="s">
        <v>141</v>
      </c>
      <c r="B57" s="53" t="s">
        <v>33</v>
      </c>
      <c r="C57" s="52">
        <v>33575.411</v>
      </c>
      <c r="D57" s="52" t="s">
        <v>62</v>
      </c>
      <c r="E57">
        <f t="shared" si="7"/>
        <v>-1481.9962030049362</v>
      </c>
      <c r="F57">
        <f t="shared" si="8"/>
        <v>-1482</v>
      </c>
      <c r="G57">
        <f t="shared" si="9"/>
        <v>1.4769599998544436E-2</v>
      </c>
      <c r="H57">
        <f t="shared" si="6"/>
        <v>1.4769599998544436E-2</v>
      </c>
      <c r="O57">
        <f t="shared" ca="1" si="10"/>
        <v>1.2808925943142061E-2</v>
      </c>
      <c r="Q57" s="2">
        <f t="shared" si="11"/>
        <v>18556.911</v>
      </c>
    </row>
    <row r="58" spans="1:17" x14ac:dyDescent="0.2">
      <c r="A58" s="52" t="s">
        <v>141</v>
      </c>
      <c r="B58" s="53" t="s">
        <v>270</v>
      </c>
      <c r="C58" s="52">
        <v>33577.328000000001</v>
      </c>
      <c r="D58" s="52" t="s">
        <v>62</v>
      </c>
      <c r="E58">
        <f t="shared" si="7"/>
        <v>-1481.5033772319321</v>
      </c>
      <c r="F58">
        <f t="shared" si="8"/>
        <v>-1481.5</v>
      </c>
      <c r="G58">
        <f t="shared" si="9"/>
        <v>-1.3136800000211224E-2</v>
      </c>
      <c r="H58">
        <f t="shared" si="6"/>
        <v>-1.3136800000211224E-2</v>
      </c>
      <c r="O58">
        <f t="shared" ca="1" si="10"/>
        <v>1.2810133399592485E-2</v>
      </c>
      <c r="Q58" s="2">
        <f t="shared" si="11"/>
        <v>18558.828000000001</v>
      </c>
    </row>
    <row r="59" spans="1:17" x14ac:dyDescent="0.2">
      <c r="A59" s="52" t="s">
        <v>141</v>
      </c>
      <c r="B59" s="53" t="s">
        <v>33</v>
      </c>
      <c r="C59" s="52">
        <v>33933.269999999997</v>
      </c>
      <c r="D59" s="52" t="s">
        <v>62</v>
      </c>
      <c r="E59">
        <f t="shared" si="7"/>
        <v>-1389.9971741570707</v>
      </c>
      <c r="F59">
        <f t="shared" si="8"/>
        <v>-1390</v>
      </c>
      <c r="G59">
        <f t="shared" si="9"/>
        <v>1.099199999589473E-2</v>
      </c>
      <c r="H59">
        <f t="shared" si="6"/>
        <v>1.099199999589473E-2</v>
      </c>
      <c r="O59">
        <f t="shared" ca="1" si="10"/>
        <v>1.3031097930020049E-2</v>
      </c>
      <c r="Q59" s="2">
        <f t="shared" si="11"/>
        <v>18914.769999999997</v>
      </c>
    </row>
    <row r="60" spans="1:17" x14ac:dyDescent="0.2">
      <c r="A60" s="52" t="s">
        <v>141</v>
      </c>
      <c r="B60" s="53" t="s">
        <v>270</v>
      </c>
      <c r="C60" s="52">
        <v>33935.195</v>
      </c>
      <c r="D60" s="52" t="s">
        <v>62</v>
      </c>
      <c r="E60">
        <f t="shared" si="7"/>
        <v>-1389.5022917298231</v>
      </c>
      <c r="F60">
        <f t="shared" si="8"/>
        <v>-1389.5</v>
      </c>
      <c r="G60">
        <f t="shared" si="9"/>
        <v>-8.9144000012311153E-3</v>
      </c>
      <c r="H60">
        <f t="shared" si="6"/>
        <v>-8.9144000012311153E-3</v>
      </c>
      <c r="O60">
        <f t="shared" ca="1" si="10"/>
        <v>1.3032305386470473E-2</v>
      </c>
      <c r="Q60" s="2">
        <f t="shared" si="11"/>
        <v>18916.695</v>
      </c>
    </row>
    <row r="61" spans="1:17" x14ac:dyDescent="0.2">
      <c r="A61" s="52" t="s">
        <v>141</v>
      </c>
      <c r="B61" s="53" t="s">
        <v>33</v>
      </c>
      <c r="C61" s="52">
        <v>39087.266000000003</v>
      </c>
      <c r="D61" s="52" t="s">
        <v>62</v>
      </c>
      <c r="E61">
        <f t="shared" si="7"/>
        <v>-64.998706364480185</v>
      </c>
      <c r="F61">
        <f t="shared" si="8"/>
        <v>-65</v>
      </c>
      <c r="G61">
        <f t="shared" si="9"/>
        <v>5.0320000009378418E-3</v>
      </c>
      <c r="H61">
        <f t="shared" si="6"/>
        <v>5.0320000009378418E-3</v>
      </c>
      <c r="O61">
        <f t="shared" ca="1" si="10"/>
        <v>1.6230857523643227E-2</v>
      </c>
      <c r="Q61" s="2">
        <f t="shared" si="11"/>
        <v>24068.766000000003</v>
      </c>
    </row>
    <row r="62" spans="1:17" x14ac:dyDescent="0.2">
      <c r="A62" s="52" t="s">
        <v>141</v>
      </c>
      <c r="B62" s="53" t="s">
        <v>270</v>
      </c>
      <c r="C62" s="52">
        <v>39089.241999999998</v>
      </c>
      <c r="D62" s="52" t="s">
        <v>62</v>
      </c>
      <c r="E62">
        <f t="shared" si="7"/>
        <v>-64.490712766434768</v>
      </c>
      <c r="F62">
        <f t="shared" si="8"/>
        <v>-64.5</v>
      </c>
      <c r="G62">
        <f t="shared" si="9"/>
        <v>3.612559999601217E-2</v>
      </c>
      <c r="H62">
        <f t="shared" si="6"/>
        <v>3.612559999601217E-2</v>
      </c>
      <c r="O62">
        <f t="shared" ca="1" si="10"/>
        <v>1.6232064980093653E-2</v>
      </c>
      <c r="Q62" s="2">
        <f t="shared" si="11"/>
        <v>24070.741999999998</v>
      </c>
    </row>
    <row r="63" spans="1:17" x14ac:dyDescent="0.2">
      <c r="A63" s="52" t="s">
        <v>69</v>
      </c>
      <c r="B63" s="53" t="s">
        <v>270</v>
      </c>
      <c r="C63" s="52">
        <v>39310.955199999997</v>
      </c>
      <c r="D63" s="52" t="s">
        <v>62</v>
      </c>
      <c r="E63">
        <f t="shared" si="7"/>
        <v>-7.4922885749162687</v>
      </c>
      <c r="F63">
        <f t="shared" si="8"/>
        <v>-7.5</v>
      </c>
      <c r="G63">
        <f t="shared" si="9"/>
        <v>2.9995999997481704E-2</v>
      </c>
      <c r="H63">
        <f t="shared" si="6"/>
        <v>2.9995999997481704E-2</v>
      </c>
      <c r="O63">
        <f t="shared" ca="1" si="10"/>
        <v>1.6369715015441971E-2</v>
      </c>
      <c r="Q63" s="2">
        <f t="shared" si="11"/>
        <v>24292.455199999997</v>
      </c>
    </row>
    <row r="64" spans="1:17" x14ac:dyDescent="0.2">
      <c r="A64" s="52" t="s">
        <v>69</v>
      </c>
      <c r="B64" s="53" t="s">
        <v>33</v>
      </c>
      <c r="C64" s="52">
        <v>39312.870199999998</v>
      </c>
      <c r="D64" s="52" t="s">
        <v>62</v>
      </c>
      <c r="E64">
        <f t="shared" si="7"/>
        <v>-6.9999769654730395</v>
      </c>
      <c r="F64">
        <f t="shared" si="8"/>
        <v>-7</v>
      </c>
      <c r="G64">
        <f t="shared" si="9"/>
        <v>8.9599998318590224E-5</v>
      </c>
      <c r="H64">
        <f t="shared" si="6"/>
        <v>8.9599998318590224E-5</v>
      </c>
      <c r="O64">
        <f t="shared" ca="1" si="10"/>
        <v>1.6370922471892393E-2</v>
      </c>
      <c r="Q64" s="2">
        <f t="shared" si="11"/>
        <v>24294.370199999998</v>
      </c>
    </row>
    <row r="65" spans="1:30" x14ac:dyDescent="0.2">
      <c r="A65" s="52" t="s">
        <v>69</v>
      </c>
      <c r="B65" s="53" t="s">
        <v>270</v>
      </c>
      <c r="C65" s="52">
        <v>39318.734700000001</v>
      </c>
      <c r="D65" s="52" t="s">
        <v>62</v>
      </c>
      <c r="E65">
        <f t="shared" si="7"/>
        <v>-5.4923208643868078</v>
      </c>
      <c r="F65">
        <f t="shared" si="8"/>
        <v>-5.5</v>
      </c>
      <c r="G65">
        <f t="shared" si="9"/>
        <v>2.9870400001527742E-2</v>
      </c>
      <c r="H65">
        <f t="shared" si="6"/>
        <v>2.9870400001527742E-2</v>
      </c>
      <c r="O65">
        <f t="shared" ca="1" si="10"/>
        <v>1.6374544841243666E-2</v>
      </c>
      <c r="Q65" s="2">
        <f t="shared" si="11"/>
        <v>24300.234700000001</v>
      </c>
    </row>
    <row r="66" spans="1:30" x14ac:dyDescent="0.2">
      <c r="A66" s="52" t="s">
        <v>69</v>
      </c>
      <c r="B66" s="53" t="s">
        <v>33</v>
      </c>
      <c r="C66" s="52">
        <v>39320.649700000002</v>
      </c>
      <c r="D66" s="52" t="s">
        <v>62</v>
      </c>
      <c r="E66">
        <f t="shared" si="7"/>
        <v>-5.0000092549435795</v>
      </c>
      <c r="F66">
        <f t="shared" si="8"/>
        <v>-5</v>
      </c>
      <c r="G66">
        <f t="shared" si="9"/>
        <v>-3.5999997635371983E-5</v>
      </c>
      <c r="H66">
        <f t="shared" si="6"/>
        <v>-3.5999997635371983E-5</v>
      </c>
      <c r="O66">
        <f t="shared" ca="1" si="10"/>
        <v>1.6375752297694088E-2</v>
      </c>
      <c r="Q66" s="2">
        <f t="shared" si="11"/>
        <v>24302.149700000002</v>
      </c>
    </row>
    <row r="67" spans="1:30" x14ac:dyDescent="0.2">
      <c r="A67" t="s">
        <v>13</v>
      </c>
      <c r="B67" s="5"/>
      <c r="C67" s="13">
        <v>39340.0988</v>
      </c>
      <c r="D67" s="13" t="s">
        <v>15</v>
      </c>
      <c r="E67">
        <f t="shared" si="7"/>
        <v>0</v>
      </c>
      <c r="F67">
        <f t="shared" si="8"/>
        <v>0</v>
      </c>
      <c r="G67">
        <f t="shared" si="9"/>
        <v>0</v>
      </c>
      <c r="I67">
        <f>+G67</f>
        <v>0</v>
      </c>
      <c r="O67">
        <f t="shared" ca="1" si="10"/>
        <v>1.6387826862198328E-2</v>
      </c>
      <c r="Q67" s="2">
        <f t="shared" si="11"/>
        <v>24321.5988</v>
      </c>
    </row>
    <row r="68" spans="1:30" x14ac:dyDescent="0.2">
      <c r="A68" s="52" t="s">
        <v>69</v>
      </c>
      <c r="B68" s="53" t="s">
        <v>33</v>
      </c>
      <c r="C68" s="52">
        <v>39386.776400000002</v>
      </c>
      <c r="D68" s="52" t="s">
        <v>62</v>
      </c>
      <c r="E68">
        <f t="shared" si="7"/>
        <v>11.99996051223923</v>
      </c>
      <c r="F68">
        <f t="shared" si="8"/>
        <v>12</v>
      </c>
      <c r="G68">
        <f t="shared" si="9"/>
        <v>-1.5359999815700576E-4</v>
      </c>
      <c r="H68">
        <f>+G68</f>
        <v>-1.5359999815700576E-4</v>
      </c>
      <c r="O68">
        <f t="shared" ca="1" si="10"/>
        <v>1.6416805817008499E-2</v>
      </c>
      <c r="Q68" s="2">
        <f t="shared" si="11"/>
        <v>24368.276400000002</v>
      </c>
    </row>
    <row r="69" spans="1:30" x14ac:dyDescent="0.2">
      <c r="A69" s="52" t="s">
        <v>141</v>
      </c>
      <c r="B69" s="53" t="s">
        <v>33</v>
      </c>
      <c r="C69" s="52">
        <v>40032.491999999998</v>
      </c>
      <c r="D69" s="52" t="s">
        <v>62</v>
      </c>
      <c r="E69">
        <f t="shared" si="7"/>
        <v>178.00167658453861</v>
      </c>
      <c r="F69">
        <f t="shared" si="8"/>
        <v>178</v>
      </c>
      <c r="G69">
        <f t="shared" si="9"/>
        <v>6.5216000002692454E-3</v>
      </c>
      <c r="H69">
        <f>+G69</f>
        <v>6.5216000002692454E-3</v>
      </c>
      <c r="O69">
        <f t="shared" ca="1" si="10"/>
        <v>1.6817681358549216E-2</v>
      </c>
      <c r="Q69" s="2">
        <f t="shared" si="11"/>
        <v>25013.991999999998</v>
      </c>
    </row>
    <row r="70" spans="1:30" x14ac:dyDescent="0.2">
      <c r="A70" s="52" t="s">
        <v>141</v>
      </c>
      <c r="B70" s="53" t="s">
        <v>270</v>
      </c>
      <c r="C70" s="52">
        <v>40034.47</v>
      </c>
      <c r="D70" s="52" t="s">
        <v>62</v>
      </c>
      <c r="E70">
        <f t="shared" si="7"/>
        <v>178.51018434614679</v>
      </c>
      <c r="F70">
        <f t="shared" si="8"/>
        <v>178.5</v>
      </c>
      <c r="G70">
        <f t="shared" si="9"/>
        <v>3.9615200003026985E-2</v>
      </c>
      <c r="H70">
        <f>+G70</f>
        <v>3.9615200003026985E-2</v>
      </c>
      <c r="O70">
        <f t="shared" ca="1" si="10"/>
        <v>1.6818888814999638E-2</v>
      </c>
      <c r="Q70" s="2">
        <f t="shared" si="11"/>
        <v>25015.97</v>
      </c>
    </row>
    <row r="71" spans="1:30" x14ac:dyDescent="0.2">
      <c r="A71" t="s">
        <v>30</v>
      </c>
      <c r="B71" s="5"/>
      <c r="C71" s="13">
        <v>45890.563000000002</v>
      </c>
      <c r="D71" s="13"/>
      <c r="E71">
        <f t="shared" si="7"/>
        <v>1684.0049989038039</v>
      </c>
      <c r="F71">
        <f t="shared" si="8"/>
        <v>1684</v>
      </c>
      <c r="G71">
        <f t="shared" si="9"/>
        <v>1.9444800003839191E-2</v>
      </c>
      <c r="I71">
        <f>+G71</f>
        <v>1.9444800003839191E-2</v>
      </c>
      <c r="O71">
        <f t="shared" ca="1" si="10"/>
        <v>2.0454540187225825E-2</v>
      </c>
      <c r="Q71" s="2">
        <f t="shared" si="11"/>
        <v>30872.063000000002</v>
      </c>
      <c r="AA71">
        <v>6</v>
      </c>
      <c r="AB71" t="s">
        <v>29</v>
      </c>
      <c r="AD71" t="s">
        <v>31</v>
      </c>
    </row>
    <row r="72" spans="1:30" x14ac:dyDescent="0.2">
      <c r="A72" s="52" t="s">
        <v>218</v>
      </c>
      <c r="B72" s="53" t="s">
        <v>33</v>
      </c>
      <c r="C72" s="52">
        <v>47411.469799999999</v>
      </c>
      <c r="D72" s="52" t="s">
        <v>62</v>
      </c>
      <c r="E72">
        <f t="shared" si="7"/>
        <v>2075.0024268520065</v>
      </c>
      <c r="F72">
        <f t="shared" si="8"/>
        <v>2075</v>
      </c>
      <c r="G72">
        <f t="shared" si="9"/>
        <v>9.4400000016321428E-3</v>
      </c>
      <c r="K72">
        <f>+G72</f>
        <v>9.4400000016321428E-3</v>
      </c>
      <c r="O72">
        <f t="shared" ca="1" si="10"/>
        <v>2.1398771131457269E-2</v>
      </c>
      <c r="Q72" s="2">
        <f t="shared" si="11"/>
        <v>32392.969799999999</v>
      </c>
    </row>
    <row r="73" spans="1:30" x14ac:dyDescent="0.2">
      <c r="A73" t="s">
        <v>32</v>
      </c>
      <c r="B73" s="5" t="s">
        <v>33</v>
      </c>
      <c r="C73" s="13">
        <v>50235.480900000002</v>
      </c>
      <c r="D73" s="13">
        <v>5.0000000000000001E-4</v>
      </c>
      <c r="E73">
        <f t="shared" si="7"/>
        <v>2801.0042282754589</v>
      </c>
      <c r="F73">
        <f t="shared" si="8"/>
        <v>2801</v>
      </c>
      <c r="G73">
        <f t="shared" si="9"/>
        <v>1.6447200003312901E-2</v>
      </c>
      <c r="J73">
        <f>+G73</f>
        <v>1.6447200003312901E-2</v>
      </c>
      <c r="O73">
        <f t="shared" ca="1" si="10"/>
        <v>2.3151997897472687E-2</v>
      </c>
      <c r="Q73" s="2">
        <f t="shared" si="11"/>
        <v>35216.980900000002</v>
      </c>
    </row>
    <row r="74" spans="1:30" x14ac:dyDescent="0.2">
      <c r="A74" s="52" t="s">
        <v>32</v>
      </c>
      <c r="B74" s="53" t="s">
        <v>33</v>
      </c>
      <c r="C74" s="52">
        <v>50235.484299999996</v>
      </c>
      <c r="D74" s="52" t="s">
        <v>62</v>
      </c>
      <c r="E74">
        <f t="shared" si="7"/>
        <v>2801.0051023535107</v>
      </c>
      <c r="F74">
        <f t="shared" si="8"/>
        <v>2801</v>
      </c>
      <c r="G74">
        <f t="shared" si="9"/>
        <v>1.984719999745721E-2</v>
      </c>
      <c r="J74">
        <f>+G74</f>
        <v>1.984719999745721E-2</v>
      </c>
      <c r="O74">
        <f t="shared" ca="1" si="10"/>
        <v>2.3151997897472687E-2</v>
      </c>
      <c r="Q74" s="2">
        <f t="shared" si="11"/>
        <v>35216.984299999996</v>
      </c>
    </row>
    <row r="75" spans="1:30" x14ac:dyDescent="0.2">
      <c r="A75" s="10" t="s">
        <v>37</v>
      </c>
      <c r="B75" s="27"/>
      <c r="C75" s="13">
        <v>53662.425999999999</v>
      </c>
      <c r="D75" s="13">
        <v>2E-3</v>
      </c>
      <c r="E75">
        <f t="shared" si="7"/>
        <v>3682.0093758753633</v>
      </c>
      <c r="F75">
        <f t="shared" si="8"/>
        <v>3682</v>
      </c>
      <c r="G75">
        <f t="shared" si="9"/>
        <v>3.6470400002144743E-2</v>
      </c>
      <c r="J75">
        <f>+G75</f>
        <v>3.6470400002144743E-2</v>
      </c>
      <c r="O75">
        <f t="shared" ca="1" si="10"/>
        <v>2.5279536163119495E-2</v>
      </c>
      <c r="Q75" s="2">
        <f t="shared" si="11"/>
        <v>38643.925999999999</v>
      </c>
    </row>
    <row r="76" spans="1:30" x14ac:dyDescent="0.2">
      <c r="A76" s="26" t="s">
        <v>45</v>
      </c>
      <c r="B76" s="27"/>
      <c r="C76" s="11">
        <v>54222.572</v>
      </c>
      <c r="D76" s="11">
        <v>5.0000000000000001E-3</v>
      </c>
      <c r="E76">
        <f t="shared" si="7"/>
        <v>3826.0127068325755</v>
      </c>
      <c r="F76">
        <f t="shared" si="8"/>
        <v>3826</v>
      </c>
      <c r="G76">
        <f t="shared" si="9"/>
        <v>4.9427199999627192E-2</v>
      </c>
      <c r="J76">
        <f>+G76</f>
        <v>4.9427199999627192E-2</v>
      </c>
      <c r="O76">
        <f t="shared" ca="1" si="10"/>
        <v>2.5627283620841563E-2</v>
      </c>
      <c r="Q76" s="2">
        <f t="shared" si="11"/>
        <v>39204.072</v>
      </c>
    </row>
    <row r="77" spans="1:30" x14ac:dyDescent="0.2">
      <c r="A77" s="33" t="s">
        <v>49</v>
      </c>
      <c r="B77" s="34" t="s">
        <v>33</v>
      </c>
      <c r="C77" s="33">
        <v>54366.431600000004</v>
      </c>
      <c r="D77" s="33">
        <v>1.1999999999999999E-3</v>
      </c>
      <c r="E77">
        <f t="shared" si="7"/>
        <v>3862.9963889264809</v>
      </c>
      <c r="F77">
        <f t="shared" si="8"/>
        <v>3863</v>
      </c>
      <c r="G77">
        <f t="shared" si="9"/>
        <v>-1.4046399992366787E-2</v>
      </c>
      <c r="J77">
        <f>+G77</f>
        <v>-1.4046399992366787E-2</v>
      </c>
      <c r="O77">
        <f t="shared" ca="1" si="10"/>
        <v>2.5716635398172927E-2</v>
      </c>
      <c r="Q77" s="2">
        <f t="shared" si="11"/>
        <v>39347.931600000004</v>
      </c>
      <c r="U77" s="30"/>
    </row>
    <row r="78" spans="1:30" x14ac:dyDescent="0.2">
      <c r="A78" s="52" t="s">
        <v>248</v>
      </c>
      <c r="B78" s="53" t="s">
        <v>270</v>
      </c>
      <c r="C78" s="52">
        <v>54718.51</v>
      </c>
      <c r="D78" s="52" t="s">
        <v>62</v>
      </c>
      <c r="E78">
        <f t="shared" si="7"/>
        <v>3953.5093308346359</v>
      </c>
      <c r="F78">
        <f t="shared" si="8"/>
        <v>3953.5</v>
      </c>
      <c r="G78">
        <f t="shared" si="9"/>
        <v>3.6295199999585748E-2</v>
      </c>
      <c r="J78">
        <f>+G78</f>
        <v>3.6295199999585748E-2</v>
      </c>
      <c r="O78">
        <f t="shared" ca="1" si="10"/>
        <v>2.5935185015699642E-2</v>
      </c>
      <c r="Q78" s="2">
        <f t="shared" si="11"/>
        <v>39700.01</v>
      </c>
    </row>
    <row r="79" spans="1:30" x14ac:dyDescent="0.2">
      <c r="A79" s="52" t="s">
        <v>253</v>
      </c>
      <c r="B79" s="53" t="s">
        <v>270</v>
      </c>
      <c r="C79" s="52">
        <v>54757.400699999998</v>
      </c>
      <c r="D79" s="52" t="s">
        <v>62</v>
      </c>
      <c r="E79">
        <f t="shared" si="7"/>
        <v>3963.5074212311702</v>
      </c>
      <c r="F79">
        <f t="shared" si="8"/>
        <v>3963.5</v>
      </c>
      <c r="G79">
        <f t="shared" si="9"/>
        <v>2.8867200002423488E-2</v>
      </c>
      <c r="J79">
        <f>+G79</f>
        <v>2.8867200002423488E-2</v>
      </c>
      <c r="O79">
        <f t="shared" ca="1" si="10"/>
        <v>2.5959334144708121E-2</v>
      </c>
      <c r="Q79" s="2">
        <f t="shared" si="11"/>
        <v>39738.900699999998</v>
      </c>
    </row>
    <row r="80" spans="1:30" x14ac:dyDescent="0.2">
      <c r="A80" s="35" t="s">
        <v>50</v>
      </c>
      <c r="B80" s="61"/>
      <c r="C80" s="36">
        <v>55428.372499999998</v>
      </c>
      <c r="D80" s="36">
        <v>2.7000000000000001E-3</v>
      </c>
      <c r="E80">
        <f t="shared" si="7"/>
        <v>4136.0020461653057</v>
      </c>
      <c r="F80">
        <f t="shared" si="8"/>
        <v>4136</v>
      </c>
      <c r="G80">
        <f t="shared" si="9"/>
        <v>7.9591999965487048E-3</v>
      </c>
      <c r="J80">
        <f>+G80</f>
        <v>7.9591999965487048E-3</v>
      </c>
      <c r="O80">
        <f t="shared" ca="1" si="10"/>
        <v>2.6375906620104344E-2</v>
      </c>
      <c r="Q80" s="2">
        <f t="shared" si="11"/>
        <v>40409.872499999998</v>
      </c>
    </row>
    <row r="81" spans="1:17" x14ac:dyDescent="0.2">
      <c r="A81" s="52" t="s">
        <v>248</v>
      </c>
      <c r="B81" s="53" t="s">
        <v>33</v>
      </c>
      <c r="C81" s="52">
        <v>55856.3105</v>
      </c>
      <c r="D81" s="52" t="s">
        <v>62</v>
      </c>
      <c r="E81">
        <f t="shared" si="7"/>
        <v>4246.0171091009825</v>
      </c>
      <c r="F81">
        <f t="shared" si="8"/>
        <v>4246</v>
      </c>
      <c r="G81">
        <f t="shared" si="9"/>
        <v>6.6551199997775257E-2</v>
      </c>
      <c r="K81">
        <f>+G81</f>
        <v>6.6551199997775257E-2</v>
      </c>
      <c r="O81">
        <f t="shared" ca="1" si="10"/>
        <v>2.6641547039197591E-2</v>
      </c>
      <c r="Q81" s="2">
        <f t="shared" si="11"/>
        <v>40837.8105</v>
      </c>
    </row>
    <row r="82" spans="1:17" x14ac:dyDescent="0.2">
      <c r="A82" s="37" t="s">
        <v>51</v>
      </c>
      <c r="B82" s="38" t="s">
        <v>33</v>
      </c>
      <c r="C82" s="37">
        <v>56871.547700000003</v>
      </c>
      <c r="D82" s="37">
        <v>1.9E-3</v>
      </c>
      <c r="E82">
        <f t="shared" si="7"/>
        <v>4507.0160959931036</v>
      </c>
      <c r="F82">
        <f t="shared" si="8"/>
        <v>4507</v>
      </c>
      <c r="G82">
        <f t="shared" si="9"/>
        <v>6.2610400003904942E-2</v>
      </c>
      <c r="J82">
        <f>+G82</f>
        <v>6.2610400003904942E-2</v>
      </c>
      <c r="O82">
        <f t="shared" ca="1" si="10"/>
        <v>2.7271839306318834E-2</v>
      </c>
      <c r="Q82" s="2">
        <f t="shared" si="11"/>
        <v>41853.047700000003</v>
      </c>
    </row>
    <row r="83" spans="1:17" x14ac:dyDescent="0.2">
      <c r="A83" s="55" t="s">
        <v>0</v>
      </c>
      <c r="B83" s="62" t="s">
        <v>33</v>
      </c>
      <c r="C83" s="56">
        <v>57966.479700000004</v>
      </c>
      <c r="D83" s="56">
        <v>2.5999999999999999E-3</v>
      </c>
      <c r="E83">
        <f>+(C83-C$7)/C$8</f>
        <v>4788.5031639568888</v>
      </c>
      <c r="F83">
        <f t="shared" si="8"/>
        <v>4788.5</v>
      </c>
      <c r="G83">
        <f>+C83-(C$7+F83*C$8)</f>
        <v>1.2307200006034691E-2</v>
      </c>
      <c r="K83">
        <f>+G83</f>
        <v>1.2307200006034691E-2</v>
      </c>
      <c r="O83">
        <f ca="1">+C$11+C$12*F83</f>
        <v>2.7951637287907456E-2</v>
      </c>
      <c r="Q83" s="2">
        <f>+C83-15018.5</f>
        <v>42947.979700000004</v>
      </c>
    </row>
    <row r="84" spans="1:17" x14ac:dyDescent="0.2">
      <c r="A84" s="57" t="s">
        <v>272</v>
      </c>
      <c r="B84" s="58" t="s">
        <v>33</v>
      </c>
      <c r="C84" s="59">
        <v>59061.527199999997</v>
      </c>
      <c r="D84" s="60">
        <v>2.5999999999999999E-3</v>
      </c>
      <c r="E84">
        <f t="shared" ref="E84:E85" si="12">+(C84-C$7)/C$8</f>
        <v>5070.0199248663066</v>
      </c>
      <c r="F84">
        <f t="shared" ref="F84:F85" si="13">ROUND(2*E84,0)/2</f>
        <v>5070</v>
      </c>
      <c r="G84">
        <f t="shared" ref="G84:G85" si="14">+C84-(C$7+F84*C$8)</f>
        <v>7.7504000000772066E-2</v>
      </c>
      <c r="K84">
        <f>+G84</f>
        <v>7.7504000000772066E-2</v>
      </c>
      <c r="O84">
        <f t="shared" ref="O84:O85" ca="1" si="15">+C$11+C$12*F84</f>
        <v>2.8631435269496082E-2</v>
      </c>
      <c r="Q84" s="2">
        <f t="shared" ref="Q84:Q85" si="16">+C84-15018.5</f>
        <v>44043.027199999997</v>
      </c>
    </row>
    <row r="85" spans="1:17" x14ac:dyDescent="0.2">
      <c r="A85" s="57" t="s">
        <v>272</v>
      </c>
      <c r="B85" s="58" t="s">
        <v>33</v>
      </c>
      <c r="C85" s="59">
        <v>59380.4833</v>
      </c>
      <c r="D85" s="60">
        <v>6.1999999999999998E-3</v>
      </c>
      <c r="E85">
        <f t="shared" si="12"/>
        <v>5152.0177269199175</v>
      </c>
      <c r="F85">
        <f t="shared" si="13"/>
        <v>5152</v>
      </c>
      <c r="G85">
        <f t="shared" si="14"/>
        <v>6.8954399997892324E-2</v>
      </c>
      <c r="K85">
        <f>+G85</f>
        <v>6.8954399997892324E-2</v>
      </c>
      <c r="O85">
        <f t="shared" ca="1" si="15"/>
        <v>2.8829458127365589E-2</v>
      </c>
      <c r="Q85" s="2">
        <f t="shared" si="16"/>
        <v>44361.9833</v>
      </c>
    </row>
    <row r="86" spans="1:17" x14ac:dyDescent="0.2">
      <c r="B86" s="5"/>
      <c r="C86" s="11"/>
      <c r="D86" s="11"/>
    </row>
    <row r="87" spans="1:17" x14ac:dyDescent="0.2">
      <c r="B87" s="5"/>
      <c r="C87" s="11"/>
      <c r="D87" s="11"/>
    </row>
    <row r="88" spans="1:17" x14ac:dyDescent="0.2">
      <c r="B88" s="5"/>
      <c r="C88" s="11"/>
      <c r="D88" s="11"/>
    </row>
    <row r="89" spans="1:17" x14ac:dyDescent="0.2">
      <c r="B89" s="5"/>
      <c r="C89" s="11"/>
      <c r="D89" s="11"/>
    </row>
    <row r="90" spans="1:17" x14ac:dyDescent="0.2">
      <c r="B90" s="5"/>
      <c r="C90" s="11"/>
      <c r="D90" s="11"/>
    </row>
    <row r="91" spans="1:17" x14ac:dyDescent="0.2">
      <c r="B91" s="5"/>
      <c r="C91" s="11"/>
      <c r="D91" s="11"/>
    </row>
    <row r="92" spans="1:17" x14ac:dyDescent="0.2">
      <c r="B92" s="5"/>
      <c r="C92" s="11"/>
      <c r="D92" s="11"/>
    </row>
    <row r="93" spans="1:17" x14ac:dyDescent="0.2">
      <c r="B93" s="5"/>
      <c r="C93" s="11"/>
      <c r="D93" s="11"/>
    </row>
    <row r="94" spans="1:17" x14ac:dyDescent="0.2">
      <c r="B94" s="5"/>
      <c r="C94" s="11"/>
      <c r="D94" s="11"/>
    </row>
    <row r="95" spans="1:17" x14ac:dyDescent="0.2">
      <c r="B95" s="5"/>
      <c r="C95" s="11"/>
      <c r="D95" s="11"/>
    </row>
    <row r="96" spans="1:17" x14ac:dyDescent="0.2">
      <c r="B96" s="5"/>
      <c r="C96" s="11"/>
      <c r="D96" s="11"/>
    </row>
    <row r="97" spans="2:4" x14ac:dyDescent="0.2">
      <c r="B97" s="5"/>
      <c r="C97" s="11"/>
      <c r="D97" s="11"/>
    </row>
    <row r="98" spans="2:4" x14ac:dyDescent="0.2">
      <c r="B98" s="5"/>
      <c r="C98" s="11"/>
      <c r="D98" s="11"/>
    </row>
    <row r="99" spans="2:4" x14ac:dyDescent="0.2">
      <c r="B99" s="5"/>
      <c r="C99" s="11"/>
      <c r="D99" s="11"/>
    </row>
    <row r="100" spans="2:4" x14ac:dyDescent="0.2">
      <c r="B100" s="5"/>
      <c r="C100" s="11"/>
      <c r="D100" s="11"/>
    </row>
    <row r="101" spans="2:4" x14ac:dyDescent="0.2">
      <c r="B101" s="5"/>
      <c r="C101" s="11"/>
      <c r="D101" s="11"/>
    </row>
    <row r="102" spans="2:4" x14ac:dyDescent="0.2">
      <c r="B102" s="5"/>
      <c r="C102" s="11"/>
      <c r="D102" s="11"/>
    </row>
    <row r="103" spans="2:4" x14ac:dyDescent="0.2">
      <c r="B103" s="5"/>
      <c r="C103" s="11"/>
      <c r="D103" s="11"/>
    </row>
    <row r="104" spans="2:4" x14ac:dyDescent="0.2">
      <c r="B104" s="5"/>
      <c r="C104" s="11"/>
      <c r="D104" s="11"/>
    </row>
    <row r="105" spans="2:4" x14ac:dyDescent="0.2">
      <c r="B105" s="5"/>
      <c r="C105" s="11"/>
      <c r="D105" s="11"/>
    </row>
    <row r="106" spans="2:4" x14ac:dyDescent="0.2">
      <c r="B106" s="5"/>
      <c r="C106" s="11"/>
      <c r="D106" s="11"/>
    </row>
    <row r="107" spans="2:4" x14ac:dyDescent="0.2">
      <c r="B107" s="5"/>
      <c r="C107" s="11"/>
      <c r="D107" s="11"/>
    </row>
    <row r="108" spans="2:4" x14ac:dyDescent="0.2">
      <c r="B108" s="5"/>
      <c r="C108" s="11"/>
      <c r="D108" s="11"/>
    </row>
    <row r="109" spans="2:4" x14ac:dyDescent="0.2">
      <c r="B109" s="5"/>
      <c r="C109" s="11"/>
      <c r="D109" s="11"/>
    </row>
    <row r="110" spans="2:4" x14ac:dyDescent="0.2">
      <c r="B110" s="5"/>
      <c r="C110" s="11"/>
      <c r="D110" s="11"/>
    </row>
    <row r="111" spans="2:4" x14ac:dyDescent="0.2">
      <c r="B111" s="5"/>
      <c r="C111" s="11"/>
      <c r="D111" s="11"/>
    </row>
    <row r="112" spans="2:4" x14ac:dyDescent="0.2">
      <c r="B112" s="5"/>
      <c r="C112" s="11"/>
      <c r="D112" s="11"/>
    </row>
    <row r="113" spans="2:4" x14ac:dyDescent="0.2">
      <c r="B113" s="5"/>
      <c r="C113" s="11"/>
      <c r="D113" s="11"/>
    </row>
    <row r="114" spans="2:4" x14ac:dyDescent="0.2">
      <c r="B114" s="5"/>
      <c r="C114" s="11"/>
      <c r="D114" s="11"/>
    </row>
    <row r="115" spans="2:4" x14ac:dyDescent="0.2">
      <c r="B115" s="5"/>
      <c r="C115" s="11"/>
      <c r="D115" s="11"/>
    </row>
    <row r="116" spans="2:4" x14ac:dyDescent="0.2">
      <c r="B116" s="5"/>
      <c r="C116" s="11"/>
      <c r="D116" s="11"/>
    </row>
    <row r="117" spans="2:4" x14ac:dyDescent="0.2">
      <c r="B117" s="5"/>
      <c r="C117" s="11"/>
      <c r="D117" s="11"/>
    </row>
    <row r="118" spans="2:4" x14ac:dyDescent="0.2">
      <c r="B118" s="5"/>
      <c r="C118" s="11"/>
      <c r="D118" s="11"/>
    </row>
    <row r="119" spans="2:4" x14ac:dyDescent="0.2">
      <c r="B119" s="5"/>
    </row>
    <row r="120" spans="2:4" x14ac:dyDescent="0.2">
      <c r="B120" s="5"/>
    </row>
    <row r="121" spans="2:4" x14ac:dyDescent="0.2">
      <c r="B121" s="5"/>
    </row>
    <row r="122" spans="2:4" x14ac:dyDescent="0.2">
      <c r="B122" s="5"/>
    </row>
    <row r="123" spans="2:4" x14ac:dyDescent="0.2">
      <c r="B123" s="5"/>
    </row>
    <row r="124" spans="2:4" x14ac:dyDescent="0.2">
      <c r="B124" s="5"/>
    </row>
    <row r="125" spans="2:4" x14ac:dyDescent="0.2">
      <c r="B125" s="5"/>
    </row>
    <row r="126" spans="2:4" x14ac:dyDescent="0.2">
      <c r="B126" s="5"/>
    </row>
    <row r="127" spans="2:4" x14ac:dyDescent="0.2">
      <c r="B127" s="5"/>
    </row>
    <row r="128" spans="2:4" x14ac:dyDescent="0.2">
      <c r="B128" s="5"/>
    </row>
    <row r="129" spans="2:2" x14ac:dyDescent="0.2">
      <c r="B129" s="5"/>
    </row>
    <row r="130" spans="2:2" x14ac:dyDescent="0.2">
      <c r="B130" s="5"/>
    </row>
    <row r="131" spans="2:2" x14ac:dyDescent="0.2">
      <c r="B131" s="5"/>
    </row>
    <row r="132" spans="2:2" x14ac:dyDescent="0.2">
      <c r="B132" s="5"/>
    </row>
    <row r="133" spans="2:2" x14ac:dyDescent="0.2">
      <c r="B133" s="5"/>
    </row>
    <row r="134" spans="2:2" x14ac:dyDescent="0.2">
      <c r="B134" s="5"/>
    </row>
    <row r="135" spans="2:2" x14ac:dyDescent="0.2">
      <c r="B135" s="5"/>
    </row>
    <row r="136" spans="2:2" x14ac:dyDescent="0.2">
      <c r="B136" s="5"/>
    </row>
    <row r="137" spans="2:2" x14ac:dyDescent="0.2">
      <c r="B137" s="5"/>
    </row>
    <row r="138" spans="2:2" x14ac:dyDescent="0.2">
      <c r="B138" s="5"/>
    </row>
    <row r="139" spans="2:2" x14ac:dyDescent="0.2">
      <c r="B139" s="5"/>
    </row>
    <row r="140" spans="2:2" x14ac:dyDescent="0.2">
      <c r="B140" s="5"/>
    </row>
    <row r="141" spans="2:2" x14ac:dyDescent="0.2">
      <c r="B141" s="5"/>
    </row>
    <row r="142" spans="2:2" x14ac:dyDescent="0.2">
      <c r="B142" s="5"/>
    </row>
    <row r="143" spans="2:2" x14ac:dyDescent="0.2">
      <c r="B143" s="5"/>
    </row>
    <row r="144" spans="2:2" x14ac:dyDescent="0.2">
      <c r="B144" s="5"/>
    </row>
    <row r="145" spans="2:2" x14ac:dyDescent="0.2">
      <c r="B145" s="5"/>
    </row>
    <row r="146" spans="2:2" x14ac:dyDescent="0.2">
      <c r="B146" s="5"/>
    </row>
    <row r="147" spans="2:2" x14ac:dyDescent="0.2">
      <c r="B147" s="5"/>
    </row>
    <row r="148" spans="2:2" x14ac:dyDescent="0.2">
      <c r="B148" s="5"/>
    </row>
    <row r="149" spans="2:2" x14ac:dyDescent="0.2">
      <c r="B149" s="5"/>
    </row>
    <row r="150" spans="2:2" x14ac:dyDescent="0.2">
      <c r="B150" s="5"/>
    </row>
    <row r="151" spans="2:2" x14ac:dyDescent="0.2">
      <c r="B151" s="5"/>
    </row>
    <row r="152" spans="2:2" x14ac:dyDescent="0.2">
      <c r="B152" s="5"/>
    </row>
    <row r="153" spans="2:2" x14ac:dyDescent="0.2">
      <c r="B153" s="5"/>
    </row>
    <row r="154" spans="2:2" x14ac:dyDescent="0.2">
      <c r="B154" s="5"/>
    </row>
    <row r="155" spans="2:2" x14ac:dyDescent="0.2">
      <c r="B155" s="5"/>
    </row>
    <row r="156" spans="2:2" x14ac:dyDescent="0.2">
      <c r="B156" s="5"/>
    </row>
    <row r="157" spans="2:2" x14ac:dyDescent="0.2">
      <c r="B157" s="5"/>
    </row>
    <row r="158" spans="2:2" x14ac:dyDescent="0.2">
      <c r="B158" s="5"/>
    </row>
    <row r="159" spans="2:2" x14ac:dyDescent="0.2">
      <c r="B159" s="5"/>
    </row>
    <row r="160" spans="2:2" x14ac:dyDescent="0.2">
      <c r="B160" s="5"/>
    </row>
    <row r="161" spans="2:2" x14ac:dyDescent="0.2">
      <c r="B161" s="5"/>
    </row>
    <row r="162" spans="2:2" x14ac:dyDescent="0.2">
      <c r="B162" s="5"/>
    </row>
    <row r="163" spans="2:2" x14ac:dyDescent="0.2">
      <c r="B163" s="5"/>
    </row>
    <row r="164" spans="2:2" x14ac:dyDescent="0.2">
      <c r="B164" s="5"/>
    </row>
    <row r="165" spans="2:2" x14ac:dyDescent="0.2">
      <c r="B165" s="5"/>
    </row>
    <row r="166" spans="2:2" x14ac:dyDescent="0.2">
      <c r="B166" s="5"/>
    </row>
    <row r="167" spans="2:2" x14ac:dyDescent="0.2">
      <c r="B167" s="5"/>
    </row>
    <row r="168" spans="2:2" x14ac:dyDescent="0.2">
      <c r="B168" s="5"/>
    </row>
    <row r="169" spans="2:2" x14ac:dyDescent="0.2">
      <c r="B169" s="5"/>
    </row>
    <row r="170" spans="2:2" x14ac:dyDescent="0.2">
      <c r="B170" s="5"/>
    </row>
    <row r="171" spans="2:2" x14ac:dyDescent="0.2">
      <c r="B171" s="5"/>
    </row>
    <row r="172" spans="2:2" x14ac:dyDescent="0.2">
      <c r="B172" s="5"/>
    </row>
    <row r="173" spans="2:2" x14ac:dyDescent="0.2">
      <c r="B173" s="5"/>
    </row>
    <row r="174" spans="2:2" x14ac:dyDescent="0.2">
      <c r="B174" s="5"/>
    </row>
    <row r="175" spans="2:2" x14ac:dyDescent="0.2">
      <c r="B175" s="5"/>
    </row>
    <row r="176" spans="2:2" x14ac:dyDescent="0.2">
      <c r="B176" s="5"/>
    </row>
    <row r="177" spans="2:2" x14ac:dyDescent="0.2">
      <c r="B177" s="5"/>
    </row>
    <row r="178" spans="2:2" x14ac:dyDescent="0.2">
      <c r="B178" s="5"/>
    </row>
    <row r="179" spans="2:2" x14ac:dyDescent="0.2">
      <c r="B179" s="5"/>
    </row>
    <row r="180" spans="2:2" x14ac:dyDescent="0.2">
      <c r="B180" s="5"/>
    </row>
    <row r="181" spans="2:2" x14ac:dyDescent="0.2">
      <c r="B181" s="5"/>
    </row>
    <row r="182" spans="2:2" x14ac:dyDescent="0.2">
      <c r="B182" s="5"/>
    </row>
    <row r="183" spans="2:2" x14ac:dyDescent="0.2">
      <c r="B183" s="5"/>
    </row>
    <row r="184" spans="2:2" x14ac:dyDescent="0.2">
      <c r="B184" s="5"/>
    </row>
    <row r="185" spans="2:2" x14ac:dyDescent="0.2">
      <c r="B185" s="5"/>
    </row>
    <row r="186" spans="2:2" x14ac:dyDescent="0.2">
      <c r="B186" s="5"/>
    </row>
    <row r="187" spans="2:2" x14ac:dyDescent="0.2">
      <c r="B187" s="5"/>
    </row>
    <row r="188" spans="2:2" x14ac:dyDescent="0.2">
      <c r="B188" s="5"/>
    </row>
    <row r="189" spans="2:2" x14ac:dyDescent="0.2">
      <c r="B189" s="5"/>
    </row>
    <row r="190" spans="2:2" x14ac:dyDescent="0.2">
      <c r="B190" s="5"/>
    </row>
    <row r="191" spans="2:2" x14ac:dyDescent="0.2">
      <c r="B191" s="5"/>
    </row>
    <row r="192" spans="2:2" x14ac:dyDescent="0.2">
      <c r="B192" s="5"/>
    </row>
    <row r="193" spans="2:2" x14ac:dyDescent="0.2">
      <c r="B193" s="5"/>
    </row>
    <row r="194" spans="2:2" x14ac:dyDescent="0.2">
      <c r="B194" s="5"/>
    </row>
    <row r="195" spans="2:2" x14ac:dyDescent="0.2">
      <c r="B195" s="5"/>
    </row>
    <row r="196" spans="2:2" x14ac:dyDescent="0.2">
      <c r="B196" s="5"/>
    </row>
    <row r="197" spans="2:2" x14ac:dyDescent="0.2">
      <c r="B197" s="5"/>
    </row>
    <row r="198" spans="2:2" x14ac:dyDescent="0.2">
      <c r="B198" s="5"/>
    </row>
    <row r="199" spans="2:2" x14ac:dyDescent="0.2">
      <c r="B199" s="5"/>
    </row>
    <row r="200" spans="2:2" x14ac:dyDescent="0.2">
      <c r="B200" s="5"/>
    </row>
    <row r="201" spans="2:2" x14ac:dyDescent="0.2">
      <c r="B201" s="5"/>
    </row>
    <row r="202" spans="2:2" x14ac:dyDescent="0.2">
      <c r="B202" s="5"/>
    </row>
    <row r="203" spans="2:2" x14ac:dyDescent="0.2">
      <c r="B203" s="5"/>
    </row>
    <row r="204" spans="2:2" x14ac:dyDescent="0.2">
      <c r="B204" s="5"/>
    </row>
    <row r="205" spans="2:2" x14ac:dyDescent="0.2">
      <c r="B205" s="5"/>
    </row>
    <row r="206" spans="2:2" x14ac:dyDescent="0.2">
      <c r="B206" s="5"/>
    </row>
    <row r="207" spans="2:2" x14ac:dyDescent="0.2">
      <c r="B207" s="5"/>
    </row>
    <row r="208" spans="2:2" x14ac:dyDescent="0.2">
      <c r="B208" s="5"/>
    </row>
    <row r="209" spans="2:2" x14ac:dyDescent="0.2">
      <c r="B209" s="5"/>
    </row>
    <row r="210" spans="2:2" x14ac:dyDescent="0.2">
      <c r="B210" s="5"/>
    </row>
    <row r="211" spans="2:2" x14ac:dyDescent="0.2">
      <c r="B211" s="5"/>
    </row>
    <row r="212" spans="2:2" x14ac:dyDescent="0.2">
      <c r="B212" s="5"/>
    </row>
    <row r="213" spans="2:2" x14ac:dyDescent="0.2">
      <c r="B213" s="5"/>
    </row>
    <row r="214" spans="2:2" x14ac:dyDescent="0.2">
      <c r="B214" s="5"/>
    </row>
    <row r="215" spans="2:2" x14ac:dyDescent="0.2">
      <c r="B215" s="5"/>
    </row>
    <row r="216" spans="2:2" x14ac:dyDescent="0.2">
      <c r="B216" s="5"/>
    </row>
    <row r="217" spans="2:2" x14ac:dyDescent="0.2">
      <c r="B217" s="5"/>
    </row>
    <row r="218" spans="2:2" x14ac:dyDescent="0.2">
      <c r="B218" s="5"/>
    </row>
    <row r="219" spans="2:2" x14ac:dyDescent="0.2">
      <c r="B219" s="5"/>
    </row>
    <row r="220" spans="2:2" x14ac:dyDescent="0.2">
      <c r="B220" s="5"/>
    </row>
    <row r="221" spans="2:2" x14ac:dyDescent="0.2">
      <c r="B221" s="5"/>
    </row>
    <row r="222" spans="2:2" x14ac:dyDescent="0.2">
      <c r="B222" s="5"/>
    </row>
    <row r="223" spans="2:2" x14ac:dyDescent="0.2">
      <c r="B223" s="5"/>
    </row>
    <row r="224" spans="2:2" x14ac:dyDescent="0.2">
      <c r="B224" s="5"/>
    </row>
    <row r="225" spans="2:2" x14ac:dyDescent="0.2">
      <c r="B225" s="5"/>
    </row>
    <row r="226" spans="2:2" x14ac:dyDescent="0.2">
      <c r="B226" s="5"/>
    </row>
    <row r="227" spans="2:2" x14ac:dyDescent="0.2">
      <c r="B227" s="5"/>
    </row>
    <row r="228" spans="2:2" x14ac:dyDescent="0.2">
      <c r="B228" s="5"/>
    </row>
    <row r="229" spans="2:2" x14ac:dyDescent="0.2">
      <c r="B229" s="5"/>
    </row>
    <row r="230" spans="2:2" x14ac:dyDescent="0.2">
      <c r="B230" s="5"/>
    </row>
  </sheetData>
  <phoneticPr fontId="7" type="noConversion"/>
  <hyperlinks>
    <hyperlink ref="H64693" r:id="rId1" display="http://vsolj.cetus-net.org/bulletin.html" xr:uid="{00000000-0004-0000-0000-000000000000}"/>
    <hyperlink ref="H64686" r:id="rId2" display="https://www.aavso.org/ejaavso" xr:uid="{00000000-0004-0000-0000-000001000000}"/>
    <hyperlink ref="AP837" r:id="rId3" display="http://cdsbib.u-strasbg.fr/cgi-bin/cdsbib?1990RMxAA..21..381G" xr:uid="{00000000-0004-0000-0000-000002000000}"/>
    <hyperlink ref="AP841" r:id="rId4" display="http://cdsbib.u-strasbg.fr/cgi-bin/cdsbib?1990RMxAA..21..381G" xr:uid="{00000000-0004-0000-0000-000003000000}"/>
    <hyperlink ref="AP840" r:id="rId5" display="http://cdsbib.u-strasbg.fr/cgi-bin/cdsbib?1990RMxAA..21..381G" xr:uid="{00000000-0004-0000-0000-000004000000}"/>
    <hyperlink ref="AP821" r:id="rId6" display="http://cdsbib.u-strasbg.fr/cgi-bin/cdsbib?1990RMxAA..21..381G" xr:uid="{00000000-0004-0000-0000-000005000000}"/>
    <hyperlink ref="I64693" r:id="rId7" display="http://vsolj.cetus-net.org/bulletin.html" xr:uid="{00000000-0004-0000-0000-000006000000}"/>
    <hyperlink ref="AQ977" r:id="rId8" display="http://cdsbib.u-strasbg.fr/cgi-bin/cdsbib?1990RMxAA..21..381G" xr:uid="{00000000-0004-0000-0000-000007000000}"/>
    <hyperlink ref="AQ55743" r:id="rId9" display="http://cdsbib.u-strasbg.fr/cgi-bin/cdsbib?1990RMxAA..21..381G" xr:uid="{00000000-0004-0000-0000-000008000000}"/>
    <hyperlink ref="AQ978" r:id="rId10" display="http://cdsbib.u-strasbg.fr/cgi-bin/cdsbib?1990RMxAA..21..381G" xr:uid="{00000000-0004-0000-0000-000009000000}"/>
    <hyperlink ref="H64690" r:id="rId11" display="https://www.aavso.org/ejaavso" xr:uid="{00000000-0004-0000-0000-00000A000000}"/>
    <hyperlink ref="H1863" r:id="rId12" display="http://vsolj.cetus-net.org/bulletin.html" xr:uid="{00000000-0004-0000-0000-00000B000000}"/>
    <hyperlink ref="AP3107" r:id="rId13" display="http://cdsbib.u-strasbg.fr/cgi-bin/cdsbib?1990RMxAA..21..381G" xr:uid="{00000000-0004-0000-0000-00000C000000}"/>
    <hyperlink ref="AP3110" r:id="rId14" display="http://cdsbib.u-strasbg.fr/cgi-bin/cdsbib?1990RMxAA..21..381G" xr:uid="{00000000-0004-0000-0000-00000D000000}"/>
    <hyperlink ref="AP3108" r:id="rId15" display="http://cdsbib.u-strasbg.fr/cgi-bin/cdsbib?1990RMxAA..21..381G" xr:uid="{00000000-0004-0000-0000-00000E000000}"/>
    <hyperlink ref="AP3092" r:id="rId16" display="http://cdsbib.u-strasbg.fr/cgi-bin/cdsbib?1990RMxAA..21..381G" xr:uid="{00000000-0004-0000-0000-00000F000000}"/>
    <hyperlink ref="I1863" r:id="rId17" display="http://vsolj.cetus-net.org/bulletin.html" xr:uid="{00000000-0004-0000-0000-000010000000}"/>
    <hyperlink ref="AQ3321" r:id="rId18" display="http://cdsbib.u-strasbg.fr/cgi-bin/cdsbib?1990RMxAA..21..381G" xr:uid="{00000000-0004-0000-0000-000011000000}"/>
    <hyperlink ref="AQ22" r:id="rId19" display="http://cdsbib.u-strasbg.fr/cgi-bin/cdsbib?1990RMxAA..21..381G" xr:uid="{00000000-0004-0000-0000-000012000000}"/>
    <hyperlink ref="AQ332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5"/>
  <sheetViews>
    <sheetView topLeftCell="A23" workbookViewId="0">
      <selection activeCell="A17" sqref="A17:D70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52</v>
      </c>
      <c r="I1" s="40" t="s">
        <v>53</v>
      </c>
      <c r="J1" s="41" t="s">
        <v>54</v>
      </c>
    </row>
    <row r="2" spans="1:16" x14ac:dyDescent="0.2">
      <c r="I2" s="42" t="s">
        <v>55</v>
      </c>
      <c r="J2" s="43" t="s">
        <v>56</v>
      </c>
    </row>
    <row r="3" spans="1:16" x14ac:dyDescent="0.2">
      <c r="A3" s="44" t="s">
        <v>57</v>
      </c>
      <c r="I3" s="42" t="s">
        <v>58</v>
      </c>
      <c r="J3" s="43" t="s">
        <v>59</v>
      </c>
    </row>
    <row r="4" spans="1:16" x14ac:dyDescent="0.2">
      <c r="I4" s="42" t="s">
        <v>60</v>
      </c>
      <c r="J4" s="43" t="s">
        <v>59</v>
      </c>
    </row>
    <row r="5" spans="1:16" ht="13.5" thickBot="1" x14ac:dyDescent="0.25">
      <c r="I5" s="45" t="s">
        <v>61</v>
      </c>
      <c r="J5" s="46" t="s">
        <v>62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BBS 73 </v>
      </c>
      <c r="B11" s="5" t="str">
        <f t="shared" ref="B11:B42" si="1">IF(H11=INT(H11),"I","II")</f>
        <v>I</v>
      </c>
      <c r="C11" s="11">
        <f t="shared" ref="C11:C42" si="2">1*G11</f>
        <v>45890.563000000002</v>
      </c>
      <c r="D11" s="10" t="str">
        <f t="shared" ref="D11:D42" si="3">VLOOKUP(F11,I$1:J$5,2,FALSE)</f>
        <v>vis</v>
      </c>
      <c r="E11" s="47">
        <f>VLOOKUP(C11,Active!C$21:E$973,3,FALSE)</f>
        <v>1684.0049989038039</v>
      </c>
      <c r="F11" s="5" t="s">
        <v>61</v>
      </c>
      <c r="G11" s="10" t="str">
        <f t="shared" ref="G11:G42" si="4">MID(I11,3,LEN(I11)-3)</f>
        <v>45890.563</v>
      </c>
      <c r="H11" s="11">
        <f t="shared" ref="H11:H42" si="5">1*K11</f>
        <v>1684</v>
      </c>
      <c r="I11" s="48" t="s">
        <v>209</v>
      </c>
      <c r="J11" s="49" t="s">
        <v>210</v>
      </c>
      <c r="K11" s="48">
        <v>1684</v>
      </c>
      <c r="L11" s="48" t="s">
        <v>211</v>
      </c>
      <c r="M11" s="49" t="s">
        <v>182</v>
      </c>
      <c r="N11" s="49" t="s">
        <v>183</v>
      </c>
      <c r="O11" s="50" t="s">
        <v>212</v>
      </c>
      <c r="P11" s="50" t="s">
        <v>213</v>
      </c>
    </row>
    <row r="12" spans="1:16" ht="12.75" customHeight="1" thickBot="1" x14ac:dyDescent="0.25">
      <c r="A12" s="11" t="str">
        <f t="shared" si="0"/>
        <v>BAVM 178 </v>
      </c>
      <c r="B12" s="5" t="str">
        <f t="shared" si="1"/>
        <v>I</v>
      </c>
      <c r="C12" s="11">
        <f t="shared" si="2"/>
        <v>53662.425999999999</v>
      </c>
      <c r="D12" s="10" t="str">
        <f t="shared" si="3"/>
        <v>vis</v>
      </c>
      <c r="E12" s="47">
        <f>VLOOKUP(C12,Active!C$21:E$973,3,FALSE)</f>
        <v>3682.0093758753633</v>
      </c>
      <c r="F12" s="5" t="s">
        <v>61</v>
      </c>
      <c r="G12" s="10" t="str">
        <f t="shared" si="4"/>
        <v>53662.426</v>
      </c>
      <c r="H12" s="11">
        <f t="shared" si="5"/>
        <v>3682</v>
      </c>
      <c r="I12" s="48" t="s">
        <v>224</v>
      </c>
      <c r="J12" s="49" t="s">
        <v>225</v>
      </c>
      <c r="K12" s="48">
        <v>3682</v>
      </c>
      <c r="L12" s="48" t="s">
        <v>226</v>
      </c>
      <c r="M12" s="49" t="s">
        <v>227</v>
      </c>
      <c r="N12" s="49" t="s">
        <v>228</v>
      </c>
      <c r="O12" s="50" t="s">
        <v>229</v>
      </c>
      <c r="P12" s="51" t="s">
        <v>230</v>
      </c>
    </row>
    <row r="13" spans="1:16" ht="12.75" customHeight="1" thickBot="1" x14ac:dyDescent="0.25">
      <c r="A13" s="11" t="str">
        <f t="shared" si="0"/>
        <v>BAVM 186 </v>
      </c>
      <c r="B13" s="5" t="str">
        <f t="shared" si="1"/>
        <v>I</v>
      </c>
      <c r="C13" s="11">
        <f t="shared" si="2"/>
        <v>54222.572</v>
      </c>
      <c r="D13" s="10" t="str">
        <f t="shared" si="3"/>
        <v>vis</v>
      </c>
      <c r="E13" s="47">
        <f>VLOOKUP(C13,Active!C$21:E$973,3,FALSE)</f>
        <v>3826.0127068325755</v>
      </c>
      <c r="F13" s="5" t="s">
        <v>61</v>
      </c>
      <c r="G13" s="10" t="str">
        <f t="shared" si="4"/>
        <v>54222.572</v>
      </c>
      <c r="H13" s="11">
        <f t="shared" si="5"/>
        <v>3826</v>
      </c>
      <c r="I13" s="48" t="s">
        <v>231</v>
      </c>
      <c r="J13" s="49" t="s">
        <v>232</v>
      </c>
      <c r="K13" s="48" t="s">
        <v>233</v>
      </c>
      <c r="L13" s="48" t="s">
        <v>234</v>
      </c>
      <c r="M13" s="49" t="s">
        <v>227</v>
      </c>
      <c r="N13" s="49" t="s">
        <v>228</v>
      </c>
      <c r="O13" s="50" t="s">
        <v>235</v>
      </c>
      <c r="P13" s="51" t="s">
        <v>236</v>
      </c>
    </row>
    <row r="14" spans="1:16" ht="12.75" customHeight="1" thickBot="1" x14ac:dyDescent="0.25">
      <c r="A14" s="11" t="str">
        <f t="shared" si="0"/>
        <v>IBVS 5835 </v>
      </c>
      <c r="B14" s="5" t="str">
        <f t="shared" si="1"/>
        <v>I</v>
      </c>
      <c r="C14" s="11">
        <f t="shared" si="2"/>
        <v>54366.431600000004</v>
      </c>
      <c r="D14" s="10" t="str">
        <f t="shared" si="3"/>
        <v>vis</v>
      </c>
      <c r="E14" s="47">
        <f>VLOOKUP(C14,Active!C$21:E$973,3,FALSE)</f>
        <v>3862.9963889264809</v>
      </c>
      <c r="F14" s="5" t="s">
        <v>61</v>
      </c>
      <c r="G14" s="10" t="str">
        <f t="shared" si="4"/>
        <v>54366.4316</v>
      </c>
      <c r="H14" s="11">
        <f t="shared" si="5"/>
        <v>3863</v>
      </c>
      <c r="I14" s="48" t="s">
        <v>237</v>
      </c>
      <c r="J14" s="49" t="s">
        <v>238</v>
      </c>
      <c r="K14" s="48" t="s">
        <v>239</v>
      </c>
      <c r="L14" s="48" t="s">
        <v>240</v>
      </c>
      <c r="M14" s="49" t="s">
        <v>227</v>
      </c>
      <c r="N14" s="49" t="s">
        <v>241</v>
      </c>
      <c r="O14" s="50" t="s">
        <v>242</v>
      </c>
      <c r="P14" s="51" t="s">
        <v>243</v>
      </c>
    </row>
    <row r="15" spans="1:16" ht="12.75" customHeight="1" thickBot="1" x14ac:dyDescent="0.25">
      <c r="A15" s="11" t="str">
        <f t="shared" si="0"/>
        <v>BAVM 215 </v>
      </c>
      <c r="B15" s="5" t="str">
        <f t="shared" si="1"/>
        <v>I</v>
      </c>
      <c r="C15" s="11">
        <f t="shared" si="2"/>
        <v>55428.372499999998</v>
      </c>
      <c r="D15" s="10" t="str">
        <f t="shared" si="3"/>
        <v>vis</v>
      </c>
      <c r="E15" s="47">
        <f>VLOOKUP(C15,Active!C$21:E$973,3,FALSE)</f>
        <v>4136.0020461653057</v>
      </c>
      <c r="F15" s="5" t="s">
        <v>61</v>
      </c>
      <c r="G15" s="10" t="str">
        <f t="shared" si="4"/>
        <v>55428.3725</v>
      </c>
      <c r="H15" s="11">
        <f t="shared" si="5"/>
        <v>4136</v>
      </c>
      <c r="I15" s="48" t="s">
        <v>254</v>
      </c>
      <c r="J15" s="49" t="s">
        <v>255</v>
      </c>
      <c r="K15" s="48" t="s">
        <v>256</v>
      </c>
      <c r="L15" s="48" t="s">
        <v>257</v>
      </c>
      <c r="M15" s="49" t="s">
        <v>227</v>
      </c>
      <c r="N15" s="49" t="s">
        <v>241</v>
      </c>
      <c r="O15" s="50" t="s">
        <v>258</v>
      </c>
      <c r="P15" s="51" t="s">
        <v>259</v>
      </c>
    </row>
    <row r="16" spans="1:16" ht="12.75" customHeight="1" thickBot="1" x14ac:dyDescent="0.25">
      <c r="A16" s="11" t="str">
        <f t="shared" si="0"/>
        <v>BAVM 238 </v>
      </c>
      <c r="B16" s="5" t="str">
        <f t="shared" si="1"/>
        <v>I</v>
      </c>
      <c r="C16" s="11">
        <f t="shared" si="2"/>
        <v>56871.547700000003</v>
      </c>
      <c r="D16" s="10" t="str">
        <f t="shared" si="3"/>
        <v>vis</v>
      </c>
      <c r="E16" s="47">
        <f>VLOOKUP(C16,Active!C$21:E$973,3,FALSE)</f>
        <v>4507.0160959931036</v>
      </c>
      <c r="F16" s="5" t="s">
        <v>61</v>
      </c>
      <c r="G16" s="10" t="str">
        <f t="shared" si="4"/>
        <v>56871.5477</v>
      </c>
      <c r="H16" s="11">
        <f t="shared" si="5"/>
        <v>4507</v>
      </c>
      <c r="I16" s="48" t="s">
        <v>264</v>
      </c>
      <c r="J16" s="49" t="s">
        <v>265</v>
      </c>
      <c r="K16" s="48" t="s">
        <v>266</v>
      </c>
      <c r="L16" s="48" t="s">
        <v>267</v>
      </c>
      <c r="M16" s="49" t="s">
        <v>227</v>
      </c>
      <c r="N16" s="49" t="s">
        <v>228</v>
      </c>
      <c r="O16" s="50" t="s">
        <v>268</v>
      </c>
      <c r="P16" s="51" t="s">
        <v>269</v>
      </c>
    </row>
    <row r="17" spans="1:16" ht="12.75" customHeight="1" thickBot="1" x14ac:dyDescent="0.25">
      <c r="A17" s="11" t="str">
        <f t="shared" si="0"/>
        <v> PASP 83.678 </v>
      </c>
      <c r="B17" s="5" t="str">
        <f t="shared" si="1"/>
        <v>I</v>
      </c>
      <c r="C17" s="11">
        <f t="shared" si="2"/>
        <v>15985.71</v>
      </c>
      <c r="D17" s="10" t="str">
        <f t="shared" si="3"/>
        <v>vis</v>
      </c>
      <c r="E17" s="47">
        <f>VLOOKUP(C17,Active!C$21:E$973,3,FALSE)</f>
        <v>-6003.9878525773784</v>
      </c>
      <c r="F17" s="5" t="s">
        <v>61</v>
      </c>
      <c r="G17" s="10" t="str">
        <f t="shared" si="4"/>
        <v>15985.71</v>
      </c>
      <c r="H17" s="11">
        <f t="shared" si="5"/>
        <v>-6004</v>
      </c>
      <c r="I17" s="48" t="s">
        <v>64</v>
      </c>
      <c r="J17" s="49" t="s">
        <v>65</v>
      </c>
      <c r="K17" s="48">
        <v>-6004</v>
      </c>
      <c r="L17" s="48" t="s">
        <v>66</v>
      </c>
      <c r="M17" s="49" t="s">
        <v>67</v>
      </c>
      <c r="N17" s="49"/>
      <c r="O17" s="50" t="s">
        <v>68</v>
      </c>
      <c r="P17" s="50" t="s">
        <v>69</v>
      </c>
    </row>
    <row r="18" spans="1:16" ht="12.75" customHeight="1" thickBot="1" x14ac:dyDescent="0.25">
      <c r="A18" s="11" t="str">
        <f t="shared" si="0"/>
        <v> PASP 83.678 </v>
      </c>
      <c r="B18" s="5" t="str">
        <f t="shared" si="1"/>
        <v>II</v>
      </c>
      <c r="C18" s="11">
        <f t="shared" si="2"/>
        <v>16061.52</v>
      </c>
      <c r="D18" s="10" t="str">
        <f t="shared" si="3"/>
        <v>vis</v>
      </c>
      <c r="E18" s="47">
        <f>VLOOKUP(C18,Active!C$21:E$973,3,FALSE)</f>
        <v>-5984.4984828061642</v>
      </c>
      <c r="F18" s="5" t="s">
        <v>61</v>
      </c>
      <c r="G18" s="10" t="str">
        <f t="shared" si="4"/>
        <v>16061.52</v>
      </c>
      <c r="H18" s="11">
        <f t="shared" si="5"/>
        <v>-5984.5</v>
      </c>
      <c r="I18" s="48" t="s">
        <v>70</v>
      </c>
      <c r="J18" s="49" t="s">
        <v>71</v>
      </c>
      <c r="K18" s="48">
        <v>-5984.5</v>
      </c>
      <c r="L18" s="48" t="s">
        <v>72</v>
      </c>
      <c r="M18" s="49" t="s">
        <v>67</v>
      </c>
      <c r="N18" s="49"/>
      <c r="O18" s="50" t="s">
        <v>68</v>
      </c>
      <c r="P18" s="50" t="s">
        <v>69</v>
      </c>
    </row>
    <row r="19" spans="1:16" ht="12.75" customHeight="1" thickBot="1" x14ac:dyDescent="0.25">
      <c r="A19" s="11" t="str">
        <f t="shared" si="0"/>
        <v> PASP 83.678 </v>
      </c>
      <c r="B19" s="5" t="str">
        <f t="shared" si="1"/>
        <v>II</v>
      </c>
      <c r="C19" s="11">
        <f t="shared" si="2"/>
        <v>16617.8</v>
      </c>
      <c r="D19" s="10" t="str">
        <f t="shared" si="3"/>
        <v>vis</v>
      </c>
      <c r="E19" s="47">
        <f>VLOOKUP(C19,Active!C$21:E$973,3,FALSE)</f>
        <v>-5841.4890300119323</v>
      </c>
      <c r="F19" s="5" t="s">
        <v>61</v>
      </c>
      <c r="G19" s="10" t="str">
        <f t="shared" si="4"/>
        <v>16617.80</v>
      </c>
      <c r="H19" s="11">
        <f t="shared" si="5"/>
        <v>-5841.5</v>
      </c>
      <c r="I19" s="48" t="s">
        <v>73</v>
      </c>
      <c r="J19" s="49" t="s">
        <v>74</v>
      </c>
      <c r="K19" s="48">
        <v>-5841.5</v>
      </c>
      <c r="L19" s="48" t="s">
        <v>75</v>
      </c>
      <c r="M19" s="49" t="s">
        <v>67</v>
      </c>
      <c r="N19" s="49"/>
      <c r="O19" s="50" t="s">
        <v>68</v>
      </c>
      <c r="P19" s="50" t="s">
        <v>69</v>
      </c>
    </row>
    <row r="20" spans="1:16" ht="12.75" customHeight="1" thickBot="1" x14ac:dyDescent="0.25">
      <c r="A20" s="11" t="str">
        <f t="shared" si="0"/>
        <v> PASP 83.678 </v>
      </c>
      <c r="B20" s="5" t="str">
        <f t="shared" si="1"/>
        <v>I</v>
      </c>
      <c r="C20" s="11">
        <f t="shared" si="2"/>
        <v>16693.73</v>
      </c>
      <c r="D20" s="10" t="str">
        <f t="shared" si="3"/>
        <v>vis</v>
      </c>
      <c r="E20" s="47">
        <f>VLOOKUP(C20,Active!C$21:E$973,3,FALSE)</f>
        <v>-5821.9688104270726</v>
      </c>
      <c r="F20" s="5" t="s">
        <v>61</v>
      </c>
      <c r="G20" s="10" t="str">
        <f t="shared" si="4"/>
        <v>16693.73</v>
      </c>
      <c r="H20" s="11">
        <f t="shared" si="5"/>
        <v>-5822</v>
      </c>
      <c r="I20" s="48" t="s">
        <v>76</v>
      </c>
      <c r="J20" s="49" t="s">
        <v>77</v>
      </c>
      <c r="K20" s="48">
        <v>-5822</v>
      </c>
      <c r="L20" s="48" t="s">
        <v>78</v>
      </c>
      <c r="M20" s="49" t="s">
        <v>67</v>
      </c>
      <c r="N20" s="49"/>
      <c r="O20" s="50" t="s">
        <v>68</v>
      </c>
      <c r="P20" s="50" t="s">
        <v>69</v>
      </c>
    </row>
    <row r="21" spans="1:16" ht="12.75" customHeight="1" thickBot="1" x14ac:dyDescent="0.25">
      <c r="A21" s="11" t="str">
        <f t="shared" si="0"/>
        <v> PASP 83.678 </v>
      </c>
      <c r="B21" s="5" t="str">
        <f t="shared" si="1"/>
        <v>II</v>
      </c>
      <c r="C21" s="11">
        <f t="shared" si="2"/>
        <v>16800.53</v>
      </c>
      <c r="D21" s="10" t="str">
        <f t="shared" si="3"/>
        <v>vis</v>
      </c>
      <c r="E21" s="47">
        <f>VLOOKUP(C21,Active!C$21:E$973,3,FALSE)</f>
        <v>-5794.5124762816349</v>
      </c>
      <c r="F21" s="5" t="s">
        <v>61</v>
      </c>
      <c r="G21" s="10" t="str">
        <f t="shared" si="4"/>
        <v>16800.53</v>
      </c>
      <c r="H21" s="11">
        <f t="shared" si="5"/>
        <v>-5794.5</v>
      </c>
      <c r="I21" s="48" t="s">
        <v>79</v>
      </c>
      <c r="J21" s="49" t="s">
        <v>80</v>
      </c>
      <c r="K21" s="48">
        <v>-5794.5</v>
      </c>
      <c r="L21" s="48" t="s">
        <v>81</v>
      </c>
      <c r="M21" s="49" t="s">
        <v>67</v>
      </c>
      <c r="N21" s="49"/>
      <c r="O21" s="50" t="s">
        <v>68</v>
      </c>
      <c r="P21" s="50" t="s">
        <v>69</v>
      </c>
    </row>
    <row r="22" spans="1:16" ht="12.75" customHeight="1" thickBot="1" x14ac:dyDescent="0.25">
      <c r="A22" s="11" t="str">
        <f t="shared" si="0"/>
        <v> PASP 83.678 </v>
      </c>
      <c r="B22" s="5" t="str">
        <f t="shared" si="1"/>
        <v>II</v>
      </c>
      <c r="C22" s="11">
        <f t="shared" si="2"/>
        <v>17547.53</v>
      </c>
      <c r="D22" s="10" t="str">
        <f t="shared" si="3"/>
        <v>vis</v>
      </c>
      <c r="E22" s="47">
        <f>VLOOKUP(C22,Active!C$21:E$973,3,FALSE)</f>
        <v>-5602.472386331805</v>
      </c>
      <c r="F22" s="5" t="s">
        <v>61</v>
      </c>
      <c r="G22" s="10" t="str">
        <f t="shared" si="4"/>
        <v>17547.53</v>
      </c>
      <c r="H22" s="11">
        <f t="shared" si="5"/>
        <v>-5602.5</v>
      </c>
      <c r="I22" s="48" t="s">
        <v>82</v>
      </c>
      <c r="J22" s="49" t="s">
        <v>83</v>
      </c>
      <c r="K22" s="48">
        <v>-5602.5</v>
      </c>
      <c r="L22" s="48" t="s">
        <v>84</v>
      </c>
      <c r="M22" s="49" t="s">
        <v>67</v>
      </c>
      <c r="N22" s="49"/>
      <c r="O22" s="50" t="s">
        <v>68</v>
      </c>
      <c r="P22" s="50" t="s">
        <v>69</v>
      </c>
    </row>
    <row r="23" spans="1:16" ht="12.75" customHeight="1" thickBot="1" x14ac:dyDescent="0.25">
      <c r="A23" s="11" t="str">
        <f t="shared" si="0"/>
        <v> PASP 83.678 </v>
      </c>
      <c r="B23" s="5" t="str">
        <f t="shared" si="1"/>
        <v>I</v>
      </c>
      <c r="C23" s="11">
        <f t="shared" si="2"/>
        <v>18136.75</v>
      </c>
      <c r="D23" s="10" t="str">
        <f t="shared" si="3"/>
        <v>vis</v>
      </c>
      <c r="E23" s="47">
        <f>VLOOKUP(C23,Active!C$21:E$973,3,FALSE)</f>
        <v>-5450.9946596915925</v>
      </c>
      <c r="F23" s="5" t="s">
        <v>61</v>
      </c>
      <c r="G23" s="10" t="str">
        <f t="shared" si="4"/>
        <v>18136.75</v>
      </c>
      <c r="H23" s="11">
        <f t="shared" si="5"/>
        <v>-5451</v>
      </c>
      <c r="I23" s="48" t="s">
        <v>85</v>
      </c>
      <c r="J23" s="49" t="s">
        <v>86</v>
      </c>
      <c r="K23" s="48">
        <v>-5451</v>
      </c>
      <c r="L23" s="48" t="s">
        <v>87</v>
      </c>
      <c r="M23" s="49" t="s">
        <v>67</v>
      </c>
      <c r="N23" s="49"/>
      <c r="O23" s="50" t="s">
        <v>68</v>
      </c>
      <c r="P23" s="50" t="s">
        <v>69</v>
      </c>
    </row>
    <row r="24" spans="1:16" ht="12.75" customHeight="1" thickBot="1" x14ac:dyDescent="0.25">
      <c r="A24" s="11" t="str">
        <f t="shared" si="0"/>
        <v> PASP 83.678 </v>
      </c>
      <c r="B24" s="5" t="str">
        <f t="shared" si="1"/>
        <v>II</v>
      </c>
      <c r="C24" s="11">
        <f t="shared" si="2"/>
        <v>19344.47</v>
      </c>
      <c r="D24" s="10" t="str">
        <f t="shared" si="3"/>
        <v>vis</v>
      </c>
      <c r="E24" s="47">
        <f>VLOOKUP(C24,Active!C$21:E$973,3,FALSE)</f>
        <v>-5140.5118518814061</v>
      </c>
      <c r="F24" s="5" t="s">
        <v>61</v>
      </c>
      <c r="G24" s="10" t="str">
        <f t="shared" si="4"/>
        <v>19344.47</v>
      </c>
      <c r="H24" s="11">
        <f t="shared" si="5"/>
        <v>-5140.5</v>
      </c>
      <c r="I24" s="48" t="s">
        <v>88</v>
      </c>
      <c r="J24" s="49" t="s">
        <v>89</v>
      </c>
      <c r="K24" s="48">
        <v>-5140.5</v>
      </c>
      <c r="L24" s="48" t="s">
        <v>81</v>
      </c>
      <c r="M24" s="49" t="s">
        <v>67</v>
      </c>
      <c r="N24" s="49"/>
      <c r="O24" s="50" t="s">
        <v>68</v>
      </c>
      <c r="P24" s="50" t="s">
        <v>69</v>
      </c>
    </row>
    <row r="25" spans="1:16" ht="12.75" customHeight="1" thickBot="1" x14ac:dyDescent="0.25">
      <c r="A25" s="11" t="str">
        <f t="shared" si="0"/>
        <v> PASP 83.678 </v>
      </c>
      <c r="B25" s="5" t="str">
        <f t="shared" si="1"/>
        <v>I</v>
      </c>
      <c r="C25" s="11">
        <f t="shared" si="2"/>
        <v>20828.45</v>
      </c>
      <c r="D25" s="10" t="str">
        <f t="shared" si="3"/>
        <v>vis</v>
      </c>
      <c r="E25" s="47">
        <f>VLOOKUP(C25,Active!C$21:E$973,3,FALSE)</f>
        <v>-4759.0076314212338</v>
      </c>
      <c r="F25" s="5" t="s">
        <v>61</v>
      </c>
      <c r="G25" s="10" t="str">
        <f t="shared" si="4"/>
        <v>20828.45</v>
      </c>
      <c r="H25" s="11">
        <f t="shared" si="5"/>
        <v>-4759</v>
      </c>
      <c r="I25" s="48" t="s">
        <v>90</v>
      </c>
      <c r="J25" s="49" t="s">
        <v>91</v>
      </c>
      <c r="K25" s="48">
        <v>-4759</v>
      </c>
      <c r="L25" s="48" t="s">
        <v>92</v>
      </c>
      <c r="M25" s="49" t="s">
        <v>67</v>
      </c>
      <c r="N25" s="49"/>
      <c r="O25" s="50" t="s">
        <v>68</v>
      </c>
      <c r="P25" s="50" t="s">
        <v>69</v>
      </c>
    </row>
    <row r="26" spans="1:16" ht="12.75" customHeight="1" thickBot="1" x14ac:dyDescent="0.25">
      <c r="A26" s="11" t="str">
        <f t="shared" si="0"/>
        <v> PASP 83.678 </v>
      </c>
      <c r="B26" s="5" t="str">
        <f t="shared" si="1"/>
        <v>I</v>
      </c>
      <c r="C26" s="11">
        <f t="shared" si="2"/>
        <v>21384.76</v>
      </c>
      <c r="D26" s="10" t="str">
        <f t="shared" si="3"/>
        <v>vis</v>
      </c>
      <c r="E26" s="47">
        <f>VLOOKUP(C26,Active!C$21:E$973,3,FALSE)</f>
        <v>-4615.9904661735909</v>
      </c>
      <c r="F26" s="5" t="s">
        <v>61</v>
      </c>
      <c r="G26" s="10" t="str">
        <f t="shared" si="4"/>
        <v>21384.76</v>
      </c>
      <c r="H26" s="11">
        <f t="shared" si="5"/>
        <v>-4616</v>
      </c>
      <c r="I26" s="48" t="s">
        <v>93</v>
      </c>
      <c r="J26" s="49" t="s">
        <v>94</v>
      </c>
      <c r="K26" s="48">
        <v>-4616</v>
      </c>
      <c r="L26" s="48" t="s">
        <v>95</v>
      </c>
      <c r="M26" s="49" t="s">
        <v>67</v>
      </c>
      <c r="N26" s="49"/>
      <c r="O26" s="50" t="s">
        <v>68</v>
      </c>
      <c r="P26" s="50" t="s">
        <v>69</v>
      </c>
    </row>
    <row r="27" spans="1:16" ht="12.75" customHeight="1" thickBot="1" x14ac:dyDescent="0.25">
      <c r="A27" s="11" t="str">
        <f t="shared" si="0"/>
        <v> PASP 83.678 </v>
      </c>
      <c r="B27" s="5" t="str">
        <f t="shared" si="1"/>
        <v>I</v>
      </c>
      <c r="C27" s="11">
        <f t="shared" si="2"/>
        <v>21423.72</v>
      </c>
      <c r="D27" s="10" t="str">
        <f t="shared" si="3"/>
        <v>vis</v>
      </c>
      <c r="E27" s="47">
        <f>VLOOKUP(C27,Active!C$21:E$973,3,FALSE)</f>
        <v>-4605.974560009674</v>
      </c>
      <c r="F27" s="5" t="s">
        <v>61</v>
      </c>
      <c r="G27" s="10" t="str">
        <f t="shared" si="4"/>
        <v>21423.72</v>
      </c>
      <c r="H27" s="11">
        <f t="shared" si="5"/>
        <v>-4606</v>
      </c>
      <c r="I27" s="48" t="s">
        <v>96</v>
      </c>
      <c r="J27" s="49" t="s">
        <v>97</v>
      </c>
      <c r="K27" s="48">
        <v>-4606</v>
      </c>
      <c r="L27" s="48" t="s">
        <v>84</v>
      </c>
      <c r="M27" s="49" t="s">
        <v>67</v>
      </c>
      <c r="N27" s="49"/>
      <c r="O27" s="50" t="s">
        <v>68</v>
      </c>
      <c r="P27" s="50" t="s">
        <v>69</v>
      </c>
    </row>
    <row r="28" spans="1:16" ht="12.75" customHeight="1" thickBot="1" x14ac:dyDescent="0.25">
      <c r="A28" s="11" t="str">
        <f t="shared" si="0"/>
        <v> PASP 83.678 </v>
      </c>
      <c r="B28" s="5" t="str">
        <f t="shared" si="1"/>
        <v>I</v>
      </c>
      <c r="C28" s="11">
        <f t="shared" si="2"/>
        <v>23605.75</v>
      </c>
      <c r="D28" s="10" t="str">
        <f t="shared" si="3"/>
        <v>vis</v>
      </c>
      <c r="E28" s="47">
        <f>VLOOKUP(C28,Active!C$21:E$973,3,FALSE)</f>
        <v>-4045.0144027496644</v>
      </c>
      <c r="F28" s="5" t="s">
        <v>61</v>
      </c>
      <c r="G28" s="10" t="str">
        <f t="shared" si="4"/>
        <v>23605.75</v>
      </c>
      <c r="H28" s="11">
        <f t="shared" si="5"/>
        <v>-4045</v>
      </c>
      <c r="I28" s="48" t="s">
        <v>98</v>
      </c>
      <c r="J28" s="49" t="s">
        <v>99</v>
      </c>
      <c r="K28" s="48">
        <v>-4045</v>
      </c>
      <c r="L28" s="48" t="s">
        <v>81</v>
      </c>
      <c r="M28" s="49" t="s">
        <v>67</v>
      </c>
      <c r="N28" s="49"/>
      <c r="O28" s="50" t="s">
        <v>68</v>
      </c>
      <c r="P28" s="50" t="s">
        <v>69</v>
      </c>
    </row>
    <row r="29" spans="1:16" ht="12.75" customHeight="1" thickBot="1" x14ac:dyDescent="0.25">
      <c r="A29" s="11" t="str">
        <f t="shared" si="0"/>
        <v> PASP 83.678 </v>
      </c>
      <c r="B29" s="5" t="str">
        <f t="shared" si="1"/>
        <v>I</v>
      </c>
      <c r="C29" s="11">
        <f t="shared" si="2"/>
        <v>23757.439999999999</v>
      </c>
      <c r="D29" s="10" t="str">
        <f t="shared" si="3"/>
        <v>vis</v>
      </c>
      <c r="E29" s="47">
        <f>VLOOKUP(C29,Active!C$21:E$973,3,FALSE)</f>
        <v>-4006.0176674826102</v>
      </c>
      <c r="F29" s="5" t="s">
        <v>61</v>
      </c>
      <c r="G29" s="10" t="str">
        <f t="shared" si="4"/>
        <v>23757.44</v>
      </c>
      <c r="H29" s="11">
        <f t="shared" si="5"/>
        <v>-4006</v>
      </c>
      <c r="I29" s="48" t="s">
        <v>100</v>
      </c>
      <c r="J29" s="49" t="s">
        <v>101</v>
      </c>
      <c r="K29" s="48">
        <v>-4006</v>
      </c>
      <c r="L29" s="48" t="s">
        <v>102</v>
      </c>
      <c r="M29" s="49" t="s">
        <v>67</v>
      </c>
      <c r="N29" s="49"/>
      <c r="O29" s="50" t="s">
        <v>68</v>
      </c>
      <c r="P29" s="50" t="s">
        <v>69</v>
      </c>
    </row>
    <row r="30" spans="1:16" ht="12.75" customHeight="1" thickBot="1" x14ac:dyDescent="0.25">
      <c r="A30" s="11" t="str">
        <f t="shared" si="0"/>
        <v> PASP 83.678 </v>
      </c>
      <c r="B30" s="5" t="str">
        <f t="shared" si="1"/>
        <v>I</v>
      </c>
      <c r="C30" s="11">
        <f t="shared" si="2"/>
        <v>23998.75</v>
      </c>
      <c r="D30" s="10" t="str">
        <f t="shared" si="3"/>
        <v>vis</v>
      </c>
      <c r="E30" s="47">
        <f>VLOOKUP(C30,Active!C$21:E$973,3,FALSE)</f>
        <v>-3943.9812630571837</v>
      </c>
      <c r="F30" s="5" t="s">
        <v>61</v>
      </c>
      <c r="G30" s="10" t="str">
        <f t="shared" si="4"/>
        <v>23998.75</v>
      </c>
      <c r="H30" s="11">
        <f t="shared" si="5"/>
        <v>-3944</v>
      </c>
      <c r="I30" s="48" t="s">
        <v>103</v>
      </c>
      <c r="J30" s="49" t="s">
        <v>104</v>
      </c>
      <c r="K30" s="48">
        <v>-3944</v>
      </c>
      <c r="L30" s="48" t="s">
        <v>105</v>
      </c>
      <c r="M30" s="49" t="s">
        <v>67</v>
      </c>
      <c r="N30" s="49"/>
      <c r="O30" s="50" t="s">
        <v>68</v>
      </c>
      <c r="P30" s="50" t="s">
        <v>69</v>
      </c>
    </row>
    <row r="31" spans="1:16" ht="12.75" customHeight="1" thickBot="1" x14ac:dyDescent="0.25">
      <c r="A31" s="11" t="str">
        <f t="shared" si="0"/>
        <v> PASP 83.678 </v>
      </c>
      <c r="B31" s="5" t="str">
        <f t="shared" si="1"/>
        <v>I</v>
      </c>
      <c r="C31" s="11">
        <f t="shared" si="2"/>
        <v>25756.82</v>
      </c>
      <c r="D31" s="10" t="str">
        <f t="shared" si="3"/>
        <v>vis</v>
      </c>
      <c r="E31" s="47">
        <f>VLOOKUP(C31,Active!C$21:E$973,3,FALSE)</f>
        <v>-3492.0134974104667</v>
      </c>
      <c r="F31" s="5" t="s">
        <v>61</v>
      </c>
      <c r="G31" s="10" t="str">
        <f t="shared" si="4"/>
        <v>25756.82</v>
      </c>
      <c r="H31" s="11">
        <f t="shared" si="5"/>
        <v>-3492</v>
      </c>
      <c r="I31" s="48" t="s">
        <v>106</v>
      </c>
      <c r="J31" s="49" t="s">
        <v>107</v>
      </c>
      <c r="K31" s="48">
        <v>-3492</v>
      </c>
      <c r="L31" s="48" t="s">
        <v>108</v>
      </c>
      <c r="M31" s="49" t="s">
        <v>67</v>
      </c>
      <c r="N31" s="49"/>
      <c r="O31" s="50" t="s">
        <v>68</v>
      </c>
      <c r="P31" s="50" t="s">
        <v>69</v>
      </c>
    </row>
    <row r="32" spans="1:16" ht="12.75" customHeight="1" thickBot="1" x14ac:dyDescent="0.25">
      <c r="A32" s="11" t="str">
        <f t="shared" si="0"/>
        <v> PASP 83.678 </v>
      </c>
      <c r="B32" s="5" t="str">
        <f t="shared" si="1"/>
        <v>II</v>
      </c>
      <c r="C32" s="11">
        <f t="shared" si="2"/>
        <v>26151.74</v>
      </c>
      <c r="D32" s="10" t="str">
        <f t="shared" si="3"/>
        <v>vis</v>
      </c>
      <c r="E32" s="47">
        <f>VLOOKUP(C32,Active!C$21:E$973,3,FALSE)</f>
        <v>-3390.4867606996404</v>
      </c>
      <c r="F32" s="5" t="s">
        <v>61</v>
      </c>
      <c r="G32" s="10" t="str">
        <f t="shared" si="4"/>
        <v>26151.74</v>
      </c>
      <c r="H32" s="11">
        <f t="shared" si="5"/>
        <v>-3390.5</v>
      </c>
      <c r="I32" s="48" t="s">
        <v>109</v>
      </c>
      <c r="J32" s="49" t="s">
        <v>110</v>
      </c>
      <c r="K32" s="48">
        <v>-3390.5</v>
      </c>
      <c r="L32" s="48" t="s">
        <v>95</v>
      </c>
      <c r="M32" s="49" t="s">
        <v>67</v>
      </c>
      <c r="N32" s="49"/>
      <c r="O32" s="50" t="s">
        <v>68</v>
      </c>
      <c r="P32" s="50" t="s">
        <v>69</v>
      </c>
    </row>
    <row r="33" spans="1:16" ht="12.75" customHeight="1" thickBot="1" x14ac:dyDescent="0.25">
      <c r="A33" s="11" t="str">
        <f t="shared" si="0"/>
        <v> PASP 83.678 </v>
      </c>
      <c r="B33" s="5" t="str">
        <f t="shared" si="1"/>
        <v>II</v>
      </c>
      <c r="C33" s="11">
        <f t="shared" si="2"/>
        <v>26614.58</v>
      </c>
      <c r="D33" s="10" t="str">
        <f t="shared" si="3"/>
        <v>vis</v>
      </c>
      <c r="E33" s="47">
        <f>VLOOKUP(C33,Active!C$21:E$973,3,FALSE)</f>
        <v>-3271.4990294648619</v>
      </c>
      <c r="F33" s="5" t="s">
        <v>61</v>
      </c>
      <c r="G33" s="10" t="str">
        <f t="shared" si="4"/>
        <v>26614.58</v>
      </c>
      <c r="H33" s="11">
        <f t="shared" si="5"/>
        <v>-3271.5</v>
      </c>
      <c r="I33" s="48" t="s">
        <v>111</v>
      </c>
      <c r="J33" s="49" t="s">
        <v>112</v>
      </c>
      <c r="K33" s="48">
        <v>-3271.5</v>
      </c>
      <c r="L33" s="48" t="s">
        <v>72</v>
      </c>
      <c r="M33" s="49" t="s">
        <v>67</v>
      </c>
      <c r="N33" s="49"/>
      <c r="O33" s="50" t="s">
        <v>68</v>
      </c>
      <c r="P33" s="50" t="s">
        <v>69</v>
      </c>
    </row>
    <row r="34" spans="1:16" ht="12.75" customHeight="1" thickBot="1" x14ac:dyDescent="0.25">
      <c r="A34" s="11" t="str">
        <f t="shared" si="0"/>
        <v> PASP 83.678 </v>
      </c>
      <c r="B34" s="5" t="str">
        <f t="shared" si="1"/>
        <v>I</v>
      </c>
      <c r="C34" s="11">
        <f t="shared" si="2"/>
        <v>27242.71</v>
      </c>
      <c r="D34" s="10" t="str">
        <f t="shared" si="3"/>
        <v>vis</v>
      </c>
      <c r="E34" s="47">
        <f>VLOOKUP(C34,Active!C$21:E$973,3,FALSE)</f>
        <v>-3110.0182507497534</v>
      </c>
      <c r="F34" s="5" t="s">
        <v>61</v>
      </c>
      <c r="G34" s="10" t="str">
        <f t="shared" si="4"/>
        <v>27242.71</v>
      </c>
      <c r="H34" s="11">
        <f t="shared" si="5"/>
        <v>-3110</v>
      </c>
      <c r="I34" s="48" t="s">
        <v>113</v>
      </c>
      <c r="J34" s="49" t="s">
        <v>114</v>
      </c>
      <c r="K34" s="48">
        <v>-3110</v>
      </c>
      <c r="L34" s="48" t="s">
        <v>102</v>
      </c>
      <c r="M34" s="49" t="s">
        <v>67</v>
      </c>
      <c r="N34" s="49"/>
      <c r="O34" s="50" t="s">
        <v>68</v>
      </c>
      <c r="P34" s="50" t="s">
        <v>69</v>
      </c>
    </row>
    <row r="35" spans="1:16" ht="12.75" customHeight="1" thickBot="1" x14ac:dyDescent="0.25">
      <c r="A35" s="11" t="str">
        <f t="shared" si="0"/>
        <v> PASP 83.678 </v>
      </c>
      <c r="B35" s="5" t="str">
        <f t="shared" si="1"/>
        <v>I</v>
      </c>
      <c r="C35" s="11">
        <f t="shared" si="2"/>
        <v>27246.67</v>
      </c>
      <c r="D35" s="10" t="str">
        <f t="shared" si="3"/>
        <v>vis</v>
      </c>
      <c r="E35" s="47">
        <f>VLOOKUP(C35,Active!C$21:E$973,3,FALSE)</f>
        <v>-3109.0002068994172</v>
      </c>
      <c r="F35" s="5" t="s">
        <v>61</v>
      </c>
      <c r="G35" s="10" t="str">
        <f t="shared" si="4"/>
        <v>27246.67</v>
      </c>
      <c r="H35" s="11">
        <f t="shared" si="5"/>
        <v>-3109</v>
      </c>
      <c r="I35" s="48" t="s">
        <v>115</v>
      </c>
      <c r="J35" s="49" t="s">
        <v>116</v>
      </c>
      <c r="K35" s="48">
        <v>-3109</v>
      </c>
      <c r="L35" s="48" t="s">
        <v>117</v>
      </c>
      <c r="M35" s="49" t="s">
        <v>67</v>
      </c>
      <c r="N35" s="49"/>
      <c r="O35" s="50" t="s">
        <v>68</v>
      </c>
      <c r="P35" s="50" t="s">
        <v>69</v>
      </c>
    </row>
    <row r="36" spans="1:16" ht="12.75" customHeight="1" thickBot="1" x14ac:dyDescent="0.25">
      <c r="A36" s="11" t="str">
        <f t="shared" si="0"/>
        <v> PASP 83.678 </v>
      </c>
      <c r="B36" s="5" t="str">
        <f t="shared" si="1"/>
        <v>I</v>
      </c>
      <c r="C36" s="11">
        <f t="shared" si="2"/>
        <v>27246.75</v>
      </c>
      <c r="D36" s="10" t="str">
        <f t="shared" si="3"/>
        <v>vis</v>
      </c>
      <c r="E36" s="47">
        <f>VLOOKUP(C36,Active!C$21:E$973,3,FALSE)</f>
        <v>-3108.9796403569858</v>
      </c>
      <c r="F36" s="5" t="s">
        <v>61</v>
      </c>
      <c r="G36" s="10" t="str">
        <f t="shared" si="4"/>
        <v>27246.75</v>
      </c>
      <c r="H36" s="11">
        <f t="shared" si="5"/>
        <v>-3109</v>
      </c>
      <c r="I36" s="48" t="s">
        <v>118</v>
      </c>
      <c r="J36" s="49" t="s">
        <v>119</v>
      </c>
      <c r="K36" s="48">
        <v>-3109</v>
      </c>
      <c r="L36" s="48" t="s">
        <v>120</v>
      </c>
      <c r="M36" s="49" t="s">
        <v>67</v>
      </c>
      <c r="N36" s="49"/>
      <c r="O36" s="50" t="s">
        <v>68</v>
      </c>
      <c r="P36" s="50" t="s">
        <v>69</v>
      </c>
    </row>
    <row r="37" spans="1:16" ht="12.75" customHeight="1" thickBot="1" x14ac:dyDescent="0.25">
      <c r="A37" s="11" t="str">
        <f t="shared" si="0"/>
        <v> PASP 83.678 </v>
      </c>
      <c r="B37" s="5" t="str">
        <f t="shared" si="1"/>
        <v>I</v>
      </c>
      <c r="C37" s="11">
        <f t="shared" si="2"/>
        <v>27670.67</v>
      </c>
      <c r="D37" s="10" t="str">
        <f t="shared" si="3"/>
        <v>vis</v>
      </c>
      <c r="E37" s="47">
        <f>VLOOKUP(C37,Active!C$21:E$973,3,FALSE)</f>
        <v>-2999.9975320149088</v>
      </c>
      <c r="F37" s="5" t="s">
        <v>61</v>
      </c>
      <c r="G37" s="10" t="str">
        <f t="shared" si="4"/>
        <v>27670.67</v>
      </c>
      <c r="H37" s="11">
        <f t="shared" si="5"/>
        <v>-3000</v>
      </c>
      <c r="I37" s="48" t="s">
        <v>121</v>
      </c>
      <c r="J37" s="49" t="s">
        <v>122</v>
      </c>
      <c r="K37" s="48">
        <v>-3000</v>
      </c>
      <c r="L37" s="48" t="s">
        <v>123</v>
      </c>
      <c r="M37" s="49" t="s">
        <v>67</v>
      </c>
      <c r="N37" s="49"/>
      <c r="O37" s="50" t="s">
        <v>68</v>
      </c>
      <c r="P37" s="50" t="s">
        <v>69</v>
      </c>
    </row>
    <row r="38" spans="1:16" ht="12.75" customHeight="1" thickBot="1" x14ac:dyDescent="0.25">
      <c r="A38" s="11" t="str">
        <f t="shared" si="0"/>
        <v> PASP 83.678 </v>
      </c>
      <c r="B38" s="5" t="str">
        <f t="shared" si="1"/>
        <v>II</v>
      </c>
      <c r="C38" s="11">
        <f t="shared" si="2"/>
        <v>27948.79</v>
      </c>
      <c r="D38" s="10" t="str">
        <f t="shared" si="3"/>
        <v>vis</v>
      </c>
      <c r="E38" s="47">
        <f>VLOOKUP(C38,Active!C$21:E$973,3,FALSE)</f>
        <v>-2928.4979472533996</v>
      </c>
      <c r="F38" s="5" t="s">
        <v>61</v>
      </c>
      <c r="G38" s="10" t="str">
        <f t="shared" si="4"/>
        <v>27948.79</v>
      </c>
      <c r="H38" s="11">
        <f t="shared" si="5"/>
        <v>-2928.5</v>
      </c>
      <c r="I38" s="48" t="s">
        <v>124</v>
      </c>
      <c r="J38" s="49" t="s">
        <v>125</v>
      </c>
      <c r="K38" s="48">
        <v>-2928.5</v>
      </c>
      <c r="L38" s="48" t="s">
        <v>117</v>
      </c>
      <c r="M38" s="49" t="s">
        <v>67</v>
      </c>
      <c r="N38" s="49"/>
      <c r="O38" s="50" t="s">
        <v>68</v>
      </c>
      <c r="P38" s="50" t="s">
        <v>69</v>
      </c>
    </row>
    <row r="39" spans="1:16" ht="12.75" customHeight="1" thickBot="1" x14ac:dyDescent="0.25">
      <c r="A39" s="11" t="str">
        <f t="shared" si="0"/>
        <v> PASP 83.678 </v>
      </c>
      <c r="B39" s="5" t="str">
        <f t="shared" si="1"/>
        <v>II</v>
      </c>
      <c r="C39" s="11">
        <f t="shared" si="2"/>
        <v>27983.81</v>
      </c>
      <c r="D39" s="10" t="str">
        <f t="shared" si="3"/>
        <v>vis</v>
      </c>
      <c r="E39" s="47">
        <f>VLOOKUP(C39,Active!C$21:E$973,3,FALSE)</f>
        <v>-2919.494943304212</v>
      </c>
      <c r="F39" s="5" t="s">
        <v>61</v>
      </c>
      <c r="G39" s="10" t="str">
        <f t="shared" si="4"/>
        <v>27983.81</v>
      </c>
      <c r="H39" s="11">
        <f t="shared" si="5"/>
        <v>-2919.5</v>
      </c>
      <c r="I39" s="48" t="s">
        <v>126</v>
      </c>
      <c r="J39" s="49" t="s">
        <v>127</v>
      </c>
      <c r="K39" s="48">
        <v>-2919.5</v>
      </c>
      <c r="L39" s="48" t="s">
        <v>123</v>
      </c>
      <c r="M39" s="49" t="s">
        <v>67</v>
      </c>
      <c r="N39" s="49"/>
      <c r="O39" s="50" t="s">
        <v>68</v>
      </c>
      <c r="P39" s="50" t="s">
        <v>69</v>
      </c>
    </row>
    <row r="40" spans="1:16" ht="12.75" customHeight="1" thickBot="1" x14ac:dyDescent="0.25">
      <c r="A40" s="11" t="str">
        <f t="shared" si="0"/>
        <v> PASP 83.678 </v>
      </c>
      <c r="B40" s="5" t="str">
        <f t="shared" si="1"/>
        <v>I</v>
      </c>
      <c r="C40" s="11">
        <f t="shared" si="2"/>
        <v>27989.7</v>
      </c>
      <c r="D40" s="10" t="str">
        <f t="shared" si="3"/>
        <v>vis</v>
      </c>
      <c r="E40" s="47">
        <f>VLOOKUP(C40,Active!C$21:E$973,3,FALSE)</f>
        <v>-2917.9807316177271</v>
      </c>
      <c r="F40" s="5" t="s">
        <v>61</v>
      </c>
      <c r="G40" s="10" t="str">
        <f t="shared" si="4"/>
        <v>27989.70</v>
      </c>
      <c r="H40" s="11">
        <f t="shared" si="5"/>
        <v>-2918</v>
      </c>
      <c r="I40" s="48" t="s">
        <v>128</v>
      </c>
      <c r="J40" s="49" t="s">
        <v>129</v>
      </c>
      <c r="K40" s="48">
        <v>-2918</v>
      </c>
      <c r="L40" s="48" t="s">
        <v>105</v>
      </c>
      <c r="M40" s="49" t="s">
        <v>67</v>
      </c>
      <c r="N40" s="49"/>
      <c r="O40" s="50" t="s">
        <v>68</v>
      </c>
      <c r="P40" s="50" t="s">
        <v>69</v>
      </c>
    </row>
    <row r="41" spans="1:16" ht="12.75" customHeight="1" thickBot="1" x14ac:dyDescent="0.25">
      <c r="A41" s="11" t="str">
        <f t="shared" si="0"/>
        <v> PASP 83.678 </v>
      </c>
      <c r="B41" s="5" t="str">
        <f t="shared" si="1"/>
        <v>II</v>
      </c>
      <c r="C41" s="11">
        <f t="shared" si="2"/>
        <v>28061.62</v>
      </c>
      <c r="D41" s="10" t="str">
        <f t="shared" si="3"/>
        <v>vis</v>
      </c>
      <c r="E41" s="47">
        <f>VLOOKUP(C41,Active!C$21:E$973,3,FALSE)</f>
        <v>-2899.4914099722228</v>
      </c>
      <c r="F41" s="5" t="s">
        <v>61</v>
      </c>
      <c r="G41" s="10" t="str">
        <f t="shared" si="4"/>
        <v>28061.62</v>
      </c>
      <c r="H41" s="11">
        <f t="shared" si="5"/>
        <v>-2899.5</v>
      </c>
      <c r="I41" s="48" t="s">
        <v>130</v>
      </c>
      <c r="J41" s="49" t="s">
        <v>131</v>
      </c>
      <c r="K41" s="48">
        <v>-2899.5</v>
      </c>
      <c r="L41" s="48" t="s">
        <v>87</v>
      </c>
      <c r="M41" s="49" t="s">
        <v>67</v>
      </c>
      <c r="N41" s="49"/>
      <c r="O41" s="50" t="s">
        <v>68</v>
      </c>
      <c r="P41" s="50" t="s">
        <v>69</v>
      </c>
    </row>
    <row r="42" spans="1:16" ht="12.75" customHeight="1" thickBot="1" x14ac:dyDescent="0.25">
      <c r="A42" s="11" t="str">
        <f t="shared" si="0"/>
        <v> PASP 83.678 </v>
      </c>
      <c r="B42" s="5" t="str">
        <f t="shared" si="1"/>
        <v>II</v>
      </c>
      <c r="C42" s="11">
        <f t="shared" si="2"/>
        <v>28092.62</v>
      </c>
      <c r="D42" s="10" t="str">
        <f t="shared" si="3"/>
        <v>vis</v>
      </c>
      <c r="E42" s="47">
        <f>VLOOKUP(C42,Active!C$21:E$973,3,FALSE)</f>
        <v>-2891.521874780195</v>
      </c>
      <c r="F42" s="5" t="s">
        <v>61</v>
      </c>
      <c r="G42" s="10" t="str">
        <f t="shared" si="4"/>
        <v>28092.62</v>
      </c>
      <c r="H42" s="11">
        <f t="shared" si="5"/>
        <v>-2891.5</v>
      </c>
      <c r="I42" s="48" t="s">
        <v>132</v>
      </c>
      <c r="J42" s="49" t="s">
        <v>133</v>
      </c>
      <c r="K42" s="48">
        <v>-2891.5</v>
      </c>
      <c r="L42" s="48" t="s">
        <v>134</v>
      </c>
      <c r="M42" s="49" t="s">
        <v>67</v>
      </c>
      <c r="N42" s="49"/>
      <c r="O42" s="50" t="s">
        <v>68</v>
      </c>
      <c r="P42" s="50" t="s">
        <v>69</v>
      </c>
    </row>
    <row r="43" spans="1:16" ht="12.75" customHeight="1" thickBot="1" x14ac:dyDescent="0.25">
      <c r="A43" s="11" t="str">
        <f t="shared" ref="A43:A70" si="6">P43</f>
        <v> PASP 83.678 </v>
      </c>
      <c r="B43" s="5" t="str">
        <f t="shared" ref="B43:B70" si="7">IF(H43=INT(H43),"I","II")</f>
        <v>I</v>
      </c>
      <c r="C43" s="11">
        <f t="shared" ref="C43:C70" si="8">1*G43</f>
        <v>28094.62</v>
      </c>
      <c r="D43" s="10" t="str">
        <f t="shared" ref="D43:D70" si="9">VLOOKUP(F43,I$1:J$5,2,FALSE)</f>
        <v>vis</v>
      </c>
      <c r="E43" s="47">
        <f>VLOOKUP(C43,Active!C$21:E$973,3,FALSE)</f>
        <v>-2891.0077112194194</v>
      </c>
      <c r="F43" s="5" t="s">
        <v>61</v>
      </c>
      <c r="G43" s="10" t="str">
        <f t="shared" ref="G43:G70" si="10">MID(I43,3,LEN(I43)-3)</f>
        <v>28094.62</v>
      </c>
      <c r="H43" s="11">
        <f t="shared" ref="H43:H70" si="11">1*K43</f>
        <v>-2891</v>
      </c>
      <c r="I43" s="48" t="s">
        <v>135</v>
      </c>
      <c r="J43" s="49" t="s">
        <v>136</v>
      </c>
      <c r="K43" s="48">
        <v>-2891</v>
      </c>
      <c r="L43" s="48" t="s">
        <v>92</v>
      </c>
      <c r="M43" s="49" t="s">
        <v>67</v>
      </c>
      <c r="N43" s="49"/>
      <c r="O43" s="50" t="s">
        <v>68</v>
      </c>
      <c r="P43" s="50" t="s">
        <v>69</v>
      </c>
    </row>
    <row r="44" spans="1:16" ht="12.75" customHeight="1" thickBot="1" x14ac:dyDescent="0.25">
      <c r="A44" s="11" t="str">
        <f t="shared" si="6"/>
        <v> AAP 25.158 </v>
      </c>
      <c r="B44" s="5" t="str">
        <f t="shared" si="7"/>
        <v>I</v>
      </c>
      <c r="C44" s="11">
        <f t="shared" si="8"/>
        <v>28487.530999999999</v>
      </c>
      <c r="D44" s="10" t="str">
        <f t="shared" si="9"/>
        <v>vis</v>
      </c>
      <c r="E44" s="47">
        <f>VLOOKUP(C44,Active!C$21:E$973,3,FALSE)</f>
        <v>-2789.9974518053928</v>
      </c>
      <c r="F44" s="5" t="s">
        <v>61</v>
      </c>
      <c r="G44" s="10" t="str">
        <f t="shared" si="10"/>
        <v>28487.531</v>
      </c>
      <c r="H44" s="11">
        <f t="shared" si="11"/>
        <v>-2790</v>
      </c>
      <c r="I44" s="48" t="s">
        <v>137</v>
      </c>
      <c r="J44" s="49" t="s">
        <v>138</v>
      </c>
      <c r="K44" s="48">
        <v>-2790</v>
      </c>
      <c r="L44" s="48" t="s">
        <v>139</v>
      </c>
      <c r="M44" s="49" t="s">
        <v>63</v>
      </c>
      <c r="N44" s="49"/>
      <c r="O44" s="50" t="s">
        <v>140</v>
      </c>
      <c r="P44" s="50" t="s">
        <v>141</v>
      </c>
    </row>
    <row r="45" spans="1:16" ht="12.75" customHeight="1" thickBot="1" x14ac:dyDescent="0.25">
      <c r="A45" s="11" t="str">
        <f t="shared" si="6"/>
        <v> AAP 25.158 </v>
      </c>
      <c r="B45" s="5" t="str">
        <f t="shared" si="7"/>
        <v>II</v>
      </c>
      <c r="C45" s="11">
        <f t="shared" si="8"/>
        <v>28489.435000000001</v>
      </c>
      <c r="D45" s="10" t="str">
        <f t="shared" si="9"/>
        <v>vis</v>
      </c>
      <c r="E45" s="47">
        <f>VLOOKUP(C45,Active!C$21:E$973,3,FALSE)</f>
        <v>-2789.5079680955337</v>
      </c>
      <c r="F45" s="5" t="s">
        <v>61</v>
      </c>
      <c r="G45" s="10" t="str">
        <f t="shared" si="10"/>
        <v>28489.435</v>
      </c>
      <c r="H45" s="11">
        <f t="shared" si="11"/>
        <v>-2789.5</v>
      </c>
      <c r="I45" s="48" t="s">
        <v>142</v>
      </c>
      <c r="J45" s="49" t="s">
        <v>143</v>
      </c>
      <c r="K45" s="48">
        <v>-2789.5</v>
      </c>
      <c r="L45" s="48" t="s">
        <v>144</v>
      </c>
      <c r="M45" s="49" t="s">
        <v>63</v>
      </c>
      <c r="N45" s="49"/>
      <c r="O45" s="50" t="s">
        <v>140</v>
      </c>
      <c r="P45" s="50" t="s">
        <v>141</v>
      </c>
    </row>
    <row r="46" spans="1:16" ht="12.75" customHeight="1" thickBot="1" x14ac:dyDescent="0.25">
      <c r="A46" s="11" t="str">
        <f t="shared" si="6"/>
        <v> PZ 6.13 </v>
      </c>
      <c r="B46" s="5" t="str">
        <f t="shared" si="7"/>
        <v>II</v>
      </c>
      <c r="C46" s="11">
        <f t="shared" si="8"/>
        <v>29139.01</v>
      </c>
      <c r="D46" s="10" t="str">
        <f t="shared" si="9"/>
        <v>vis</v>
      </c>
      <c r="E46" s="47">
        <f>VLOOKUP(C46,Active!C$21:E$973,3,FALSE)</f>
        <v>-2622.5140706000043</v>
      </c>
      <c r="F46" s="5" t="s">
        <v>61</v>
      </c>
      <c r="G46" s="10" t="str">
        <f t="shared" si="10"/>
        <v>29139.01</v>
      </c>
      <c r="H46" s="11">
        <f t="shared" si="11"/>
        <v>-2622.5</v>
      </c>
      <c r="I46" s="48" t="s">
        <v>145</v>
      </c>
      <c r="J46" s="49" t="s">
        <v>146</v>
      </c>
      <c r="K46" s="48">
        <v>-2622.5</v>
      </c>
      <c r="L46" s="48" t="s">
        <v>102</v>
      </c>
      <c r="M46" s="49" t="s">
        <v>63</v>
      </c>
      <c r="N46" s="49"/>
      <c r="O46" s="50" t="s">
        <v>147</v>
      </c>
      <c r="P46" s="50" t="s">
        <v>148</v>
      </c>
    </row>
    <row r="47" spans="1:16" ht="12.75" customHeight="1" thickBot="1" x14ac:dyDescent="0.25">
      <c r="A47" s="11" t="str">
        <f t="shared" si="6"/>
        <v> AAP 25.158 </v>
      </c>
      <c r="B47" s="5" t="str">
        <f t="shared" si="7"/>
        <v>I</v>
      </c>
      <c r="C47" s="11">
        <f t="shared" si="8"/>
        <v>29195.475999999999</v>
      </c>
      <c r="D47" s="10" t="str">
        <f t="shared" si="9"/>
        <v>vis</v>
      </c>
      <c r="E47" s="47">
        <f>VLOOKUP(C47,Active!C$21:E$973,3,FALSE)</f>
        <v>-2607.9976907886162</v>
      </c>
      <c r="F47" s="5" t="s">
        <v>61</v>
      </c>
      <c r="G47" s="10" t="str">
        <f t="shared" si="10"/>
        <v>29195.476</v>
      </c>
      <c r="H47" s="11">
        <f t="shared" si="11"/>
        <v>-2608</v>
      </c>
      <c r="I47" s="48" t="s">
        <v>149</v>
      </c>
      <c r="J47" s="49" t="s">
        <v>150</v>
      </c>
      <c r="K47" s="48">
        <v>-2608</v>
      </c>
      <c r="L47" s="48" t="s">
        <v>151</v>
      </c>
      <c r="M47" s="49" t="s">
        <v>63</v>
      </c>
      <c r="N47" s="49"/>
      <c r="O47" s="50" t="s">
        <v>140</v>
      </c>
      <c r="P47" s="50" t="s">
        <v>141</v>
      </c>
    </row>
    <row r="48" spans="1:16" ht="12.75" customHeight="1" thickBot="1" x14ac:dyDescent="0.25">
      <c r="A48" s="11" t="str">
        <f t="shared" si="6"/>
        <v> AAP 25.158 </v>
      </c>
      <c r="B48" s="5" t="str">
        <f t="shared" si="7"/>
        <v>II</v>
      </c>
      <c r="C48" s="11">
        <f t="shared" si="8"/>
        <v>29197.370999999999</v>
      </c>
      <c r="D48" s="10" t="str">
        <f t="shared" si="9"/>
        <v>vis</v>
      </c>
      <c r="E48" s="47">
        <f>VLOOKUP(C48,Active!C$21:E$973,3,FALSE)</f>
        <v>-2607.5105208147806</v>
      </c>
      <c r="F48" s="5" t="s">
        <v>61</v>
      </c>
      <c r="G48" s="10" t="str">
        <f t="shared" si="10"/>
        <v>29197.371</v>
      </c>
      <c r="H48" s="11">
        <f t="shared" si="11"/>
        <v>-2607.5</v>
      </c>
      <c r="I48" s="48" t="s">
        <v>152</v>
      </c>
      <c r="J48" s="49" t="s">
        <v>153</v>
      </c>
      <c r="K48" s="48">
        <v>-2607.5</v>
      </c>
      <c r="L48" s="48" t="s">
        <v>154</v>
      </c>
      <c r="M48" s="49" t="s">
        <v>63</v>
      </c>
      <c r="N48" s="49"/>
      <c r="O48" s="50" t="s">
        <v>140</v>
      </c>
      <c r="P48" s="50" t="s">
        <v>141</v>
      </c>
    </row>
    <row r="49" spans="1:16" ht="12.75" customHeight="1" thickBot="1" x14ac:dyDescent="0.25">
      <c r="A49" s="11" t="str">
        <f t="shared" si="6"/>
        <v> PASP 83.678 </v>
      </c>
      <c r="B49" s="5" t="str">
        <f t="shared" si="7"/>
        <v>I</v>
      </c>
      <c r="C49" s="11">
        <f t="shared" si="8"/>
        <v>29510.63</v>
      </c>
      <c r="D49" s="10" t="str">
        <f t="shared" si="9"/>
        <v>vis</v>
      </c>
      <c r="E49" s="47">
        <f>VLOOKUP(C49,Active!C$21:E$973,3,FALSE)</f>
        <v>-2526.9773393722185</v>
      </c>
      <c r="F49" s="5" t="s">
        <v>61</v>
      </c>
      <c r="G49" s="10" t="str">
        <f t="shared" si="10"/>
        <v>29510.63</v>
      </c>
      <c r="H49" s="11">
        <f t="shared" si="11"/>
        <v>-2527</v>
      </c>
      <c r="I49" s="48" t="s">
        <v>155</v>
      </c>
      <c r="J49" s="49" t="s">
        <v>156</v>
      </c>
      <c r="K49" s="48">
        <v>-2527</v>
      </c>
      <c r="L49" s="48" t="s">
        <v>157</v>
      </c>
      <c r="M49" s="49" t="s">
        <v>67</v>
      </c>
      <c r="N49" s="49"/>
      <c r="O49" s="50" t="s">
        <v>68</v>
      </c>
      <c r="P49" s="50" t="s">
        <v>69</v>
      </c>
    </row>
    <row r="50" spans="1:16" ht="12.75" customHeight="1" thickBot="1" x14ac:dyDescent="0.25">
      <c r="A50" s="11" t="str">
        <f t="shared" si="6"/>
        <v> PASP 83.678 </v>
      </c>
      <c r="B50" s="5" t="str">
        <f t="shared" si="7"/>
        <v>II</v>
      </c>
      <c r="C50" s="11">
        <f t="shared" si="8"/>
        <v>29539.61</v>
      </c>
      <c r="D50" s="10" t="str">
        <f t="shared" si="9"/>
        <v>vis</v>
      </c>
      <c r="E50" s="47">
        <f>VLOOKUP(C50,Active!C$21:E$973,3,FALSE)</f>
        <v>-2519.5271093765746</v>
      </c>
      <c r="F50" s="5" t="s">
        <v>61</v>
      </c>
      <c r="G50" s="10" t="str">
        <f t="shared" si="10"/>
        <v>29539.61</v>
      </c>
      <c r="H50" s="11">
        <f t="shared" si="11"/>
        <v>-2519.5</v>
      </c>
      <c r="I50" s="48" t="s">
        <v>158</v>
      </c>
      <c r="J50" s="49" t="s">
        <v>159</v>
      </c>
      <c r="K50" s="48">
        <v>-2519.5</v>
      </c>
      <c r="L50" s="48" t="s">
        <v>160</v>
      </c>
      <c r="M50" s="49" t="s">
        <v>67</v>
      </c>
      <c r="N50" s="49"/>
      <c r="O50" s="50" t="s">
        <v>68</v>
      </c>
      <c r="P50" s="50" t="s">
        <v>69</v>
      </c>
    </row>
    <row r="51" spans="1:16" ht="12.75" customHeight="1" thickBot="1" x14ac:dyDescent="0.25">
      <c r="A51" s="11" t="str">
        <f t="shared" si="6"/>
        <v> AAP 25.158 </v>
      </c>
      <c r="B51" s="5" t="str">
        <f t="shared" si="7"/>
        <v>I</v>
      </c>
      <c r="C51" s="11">
        <f t="shared" si="8"/>
        <v>33501.508000000002</v>
      </c>
      <c r="D51" s="10" t="str">
        <f t="shared" si="9"/>
        <v>vis</v>
      </c>
      <c r="E51" s="47">
        <f>VLOOKUP(C51,Active!C$21:E$973,3,FALSE)</f>
        <v>-1500.9953178209496</v>
      </c>
      <c r="F51" s="5" t="s">
        <v>61</v>
      </c>
      <c r="G51" s="10" t="str">
        <f t="shared" si="10"/>
        <v>33501.508</v>
      </c>
      <c r="H51" s="11">
        <f t="shared" si="11"/>
        <v>-1501</v>
      </c>
      <c r="I51" s="48" t="s">
        <v>161</v>
      </c>
      <c r="J51" s="49" t="s">
        <v>162</v>
      </c>
      <c r="K51" s="48">
        <v>-1501</v>
      </c>
      <c r="L51" s="48" t="s">
        <v>163</v>
      </c>
      <c r="M51" s="49" t="s">
        <v>63</v>
      </c>
      <c r="N51" s="49"/>
      <c r="O51" s="50" t="s">
        <v>140</v>
      </c>
      <c r="P51" s="50" t="s">
        <v>141</v>
      </c>
    </row>
    <row r="52" spans="1:16" ht="12.75" customHeight="1" thickBot="1" x14ac:dyDescent="0.25">
      <c r="A52" s="11" t="str">
        <f t="shared" si="6"/>
        <v> AAP 25.158 </v>
      </c>
      <c r="B52" s="5" t="str">
        <f t="shared" si="7"/>
        <v>II</v>
      </c>
      <c r="C52" s="11">
        <f t="shared" si="8"/>
        <v>33503.413999999997</v>
      </c>
      <c r="D52" s="10" t="str">
        <f t="shared" si="9"/>
        <v>vis</v>
      </c>
      <c r="E52" s="47">
        <f>VLOOKUP(C52,Active!C$21:E$973,3,FALSE)</f>
        <v>-1500.5053199475312</v>
      </c>
      <c r="F52" s="5" t="s">
        <v>61</v>
      </c>
      <c r="G52" s="10" t="str">
        <f t="shared" si="10"/>
        <v>33503.414</v>
      </c>
      <c r="H52" s="11">
        <f t="shared" si="11"/>
        <v>-1500.5</v>
      </c>
      <c r="I52" s="48" t="s">
        <v>164</v>
      </c>
      <c r="J52" s="49" t="s">
        <v>165</v>
      </c>
      <c r="K52" s="48">
        <v>-1500.5</v>
      </c>
      <c r="L52" s="48" t="s">
        <v>166</v>
      </c>
      <c r="M52" s="49" t="s">
        <v>63</v>
      </c>
      <c r="N52" s="49"/>
      <c r="O52" s="50" t="s">
        <v>140</v>
      </c>
      <c r="P52" s="50" t="s">
        <v>141</v>
      </c>
    </row>
    <row r="53" spans="1:16" ht="12.75" customHeight="1" thickBot="1" x14ac:dyDescent="0.25">
      <c r="A53" s="11" t="str">
        <f t="shared" si="6"/>
        <v> AAP 25.158 </v>
      </c>
      <c r="B53" s="5" t="str">
        <f t="shared" si="7"/>
        <v>I</v>
      </c>
      <c r="C53" s="11">
        <f t="shared" si="8"/>
        <v>33575.411</v>
      </c>
      <c r="D53" s="10" t="str">
        <f t="shared" si="9"/>
        <v>vis</v>
      </c>
      <c r="E53" s="47">
        <f>VLOOKUP(C53,Active!C$21:E$973,3,FALSE)</f>
        <v>-1481.9962030049362</v>
      </c>
      <c r="F53" s="5" t="s">
        <v>61</v>
      </c>
      <c r="G53" s="10" t="str">
        <f t="shared" si="10"/>
        <v>33575.411</v>
      </c>
      <c r="H53" s="11">
        <f t="shared" si="11"/>
        <v>-1482</v>
      </c>
      <c r="I53" s="48" t="s">
        <v>167</v>
      </c>
      <c r="J53" s="49" t="s">
        <v>168</v>
      </c>
      <c r="K53" s="48">
        <v>-1482</v>
      </c>
      <c r="L53" s="48" t="s">
        <v>169</v>
      </c>
      <c r="M53" s="49" t="s">
        <v>63</v>
      </c>
      <c r="N53" s="49"/>
      <c r="O53" s="50" t="s">
        <v>140</v>
      </c>
      <c r="P53" s="50" t="s">
        <v>141</v>
      </c>
    </row>
    <row r="54" spans="1:16" ht="12.75" customHeight="1" thickBot="1" x14ac:dyDescent="0.25">
      <c r="A54" s="11" t="str">
        <f t="shared" si="6"/>
        <v> AAP 25.158 </v>
      </c>
      <c r="B54" s="5" t="str">
        <f t="shared" si="7"/>
        <v>II</v>
      </c>
      <c r="C54" s="11">
        <f t="shared" si="8"/>
        <v>33577.328000000001</v>
      </c>
      <c r="D54" s="10" t="str">
        <f t="shared" si="9"/>
        <v>vis</v>
      </c>
      <c r="E54" s="47">
        <f>VLOOKUP(C54,Active!C$21:E$973,3,FALSE)</f>
        <v>-1481.5033772319321</v>
      </c>
      <c r="F54" s="5" t="s">
        <v>61</v>
      </c>
      <c r="G54" s="10" t="str">
        <f t="shared" si="10"/>
        <v>33577.328</v>
      </c>
      <c r="H54" s="11">
        <f t="shared" si="11"/>
        <v>-1481.5</v>
      </c>
      <c r="I54" s="48" t="s">
        <v>170</v>
      </c>
      <c r="J54" s="49" t="s">
        <v>171</v>
      </c>
      <c r="K54" s="48">
        <v>-1481.5</v>
      </c>
      <c r="L54" s="48" t="s">
        <v>172</v>
      </c>
      <c r="M54" s="49" t="s">
        <v>63</v>
      </c>
      <c r="N54" s="49"/>
      <c r="O54" s="50" t="s">
        <v>140</v>
      </c>
      <c r="P54" s="50" t="s">
        <v>141</v>
      </c>
    </row>
    <row r="55" spans="1:16" ht="12.75" customHeight="1" thickBot="1" x14ac:dyDescent="0.25">
      <c r="A55" s="11" t="str">
        <f t="shared" si="6"/>
        <v> AAP 25.158 </v>
      </c>
      <c r="B55" s="5" t="str">
        <f t="shared" si="7"/>
        <v>I</v>
      </c>
      <c r="C55" s="11">
        <f t="shared" si="8"/>
        <v>33933.269999999997</v>
      </c>
      <c r="D55" s="10" t="str">
        <f t="shared" si="9"/>
        <v>vis</v>
      </c>
      <c r="E55" s="47">
        <f>VLOOKUP(C55,Active!C$21:E$973,3,FALSE)</f>
        <v>-1389.9971741570707</v>
      </c>
      <c r="F55" s="5" t="s">
        <v>61</v>
      </c>
      <c r="G55" s="10" t="str">
        <f t="shared" si="10"/>
        <v>33933.270</v>
      </c>
      <c r="H55" s="11">
        <f t="shared" si="11"/>
        <v>-1390</v>
      </c>
      <c r="I55" s="48" t="s">
        <v>173</v>
      </c>
      <c r="J55" s="49" t="s">
        <v>174</v>
      </c>
      <c r="K55" s="48">
        <v>-1390</v>
      </c>
      <c r="L55" s="48" t="s">
        <v>175</v>
      </c>
      <c r="M55" s="49" t="s">
        <v>63</v>
      </c>
      <c r="N55" s="49"/>
      <c r="O55" s="50" t="s">
        <v>140</v>
      </c>
      <c r="P55" s="50" t="s">
        <v>141</v>
      </c>
    </row>
    <row r="56" spans="1:16" ht="12.75" customHeight="1" thickBot="1" x14ac:dyDescent="0.25">
      <c r="A56" s="11" t="str">
        <f t="shared" si="6"/>
        <v> AAP 25.158 </v>
      </c>
      <c r="B56" s="5" t="str">
        <f t="shared" si="7"/>
        <v>II</v>
      </c>
      <c r="C56" s="11">
        <f t="shared" si="8"/>
        <v>33935.195</v>
      </c>
      <c r="D56" s="10" t="str">
        <f t="shared" si="9"/>
        <v>vis</v>
      </c>
      <c r="E56" s="47">
        <f>VLOOKUP(C56,Active!C$21:E$973,3,FALSE)</f>
        <v>-1389.5022917298231</v>
      </c>
      <c r="F56" s="5" t="s">
        <v>61</v>
      </c>
      <c r="G56" s="10" t="str">
        <f t="shared" si="10"/>
        <v>33935.195</v>
      </c>
      <c r="H56" s="11">
        <f t="shared" si="11"/>
        <v>-1389.5</v>
      </c>
      <c r="I56" s="48" t="s">
        <v>176</v>
      </c>
      <c r="J56" s="49" t="s">
        <v>177</v>
      </c>
      <c r="K56" s="48">
        <v>-1389.5</v>
      </c>
      <c r="L56" s="48" t="s">
        <v>178</v>
      </c>
      <c r="M56" s="49" t="s">
        <v>63</v>
      </c>
      <c r="N56" s="49"/>
      <c r="O56" s="50" t="s">
        <v>140</v>
      </c>
      <c r="P56" s="50" t="s">
        <v>141</v>
      </c>
    </row>
    <row r="57" spans="1:16" ht="12.75" customHeight="1" thickBot="1" x14ac:dyDescent="0.25">
      <c r="A57" s="11" t="str">
        <f t="shared" si="6"/>
        <v> AAP 25.158 </v>
      </c>
      <c r="B57" s="5" t="str">
        <f t="shared" si="7"/>
        <v>I</v>
      </c>
      <c r="C57" s="11">
        <f t="shared" si="8"/>
        <v>39087.266000000003</v>
      </c>
      <c r="D57" s="10" t="str">
        <f t="shared" si="9"/>
        <v>vis</v>
      </c>
      <c r="E57" s="47">
        <f>VLOOKUP(C57,Active!C$21:E$973,3,FALSE)</f>
        <v>-64.998706364480185</v>
      </c>
      <c r="F57" s="5" t="s">
        <v>61</v>
      </c>
      <c r="G57" s="10" t="str">
        <f t="shared" si="10"/>
        <v>39087.266</v>
      </c>
      <c r="H57" s="11">
        <f t="shared" si="11"/>
        <v>-65</v>
      </c>
      <c r="I57" s="48" t="s">
        <v>179</v>
      </c>
      <c r="J57" s="49" t="s">
        <v>180</v>
      </c>
      <c r="K57" s="48">
        <v>-65</v>
      </c>
      <c r="L57" s="48" t="s">
        <v>181</v>
      </c>
      <c r="M57" s="49" t="s">
        <v>182</v>
      </c>
      <c r="N57" s="49" t="s">
        <v>183</v>
      </c>
      <c r="O57" s="50" t="s">
        <v>140</v>
      </c>
      <c r="P57" s="50" t="s">
        <v>141</v>
      </c>
    </row>
    <row r="58" spans="1:16" ht="12.75" customHeight="1" thickBot="1" x14ac:dyDescent="0.25">
      <c r="A58" s="11" t="str">
        <f t="shared" si="6"/>
        <v> AAP 25.158 </v>
      </c>
      <c r="B58" s="5" t="str">
        <f t="shared" si="7"/>
        <v>II</v>
      </c>
      <c r="C58" s="11">
        <f t="shared" si="8"/>
        <v>39089.241999999998</v>
      </c>
      <c r="D58" s="10" t="str">
        <f t="shared" si="9"/>
        <v>vis</v>
      </c>
      <c r="E58" s="47">
        <f>VLOOKUP(C58,Active!C$21:E$973,3,FALSE)</f>
        <v>-64.490712766434768</v>
      </c>
      <c r="F58" s="5" t="s">
        <v>61</v>
      </c>
      <c r="G58" s="10" t="str">
        <f t="shared" si="10"/>
        <v>39089.242</v>
      </c>
      <c r="H58" s="11">
        <f t="shared" si="11"/>
        <v>-64.5</v>
      </c>
      <c r="I58" s="48" t="s">
        <v>184</v>
      </c>
      <c r="J58" s="49" t="s">
        <v>185</v>
      </c>
      <c r="K58" s="48">
        <v>-64.5</v>
      </c>
      <c r="L58" s="48" t="s">
        <v>186</v>
      </c>
      <c r="M58" s="49" t="s">
        <v>182</v>
      </c>
      <c r="N58" s="49" t="s">
        <v>183</v>
      </c>
      <c r="O58" s="50" t="s">
        <v>140</v>
      </c>
      <c r="P58" s="50" t="s">
        <v>141</v>
      </c>
    </row>
    <row r="59" spans="1:16" ht="12.75" customHeight="1" thickBot="1" x14ac:dyDescent="0.25">
      <c r="A59" s="11" t="str">
        <f t="shared" si="6"/>
        <v> PASP 83.678 </v>
      </c>
      <c r="B59" s="5" t="str">
        <f t="shared" si="7"/>
        <v>II</v>
      </c>
      <c r="C59" s="11">
        <f t="shared" si="8"/>
        <v>39310.955199999997</v>
      </c>
      <c r="D59" s="10" t="str">
        <f t="shared" si="9"/>
        <v>vis</v>
      </c>
      <c r="E59" s="47">
        <f>VLOOKUP(C59,Active!C$21:E$973,3,FALSE)</f>
        <v>-7.4922885749162687</v>
      </c>
      <c r="F59" s="5" t="s">
        <v>61</v>
      </c>
      <c r="G59" s="10" t="str">
        <f t="shared" si="10"/>
        <v>39310.9552</v>
      </c>
      <c r="H59" s="11">
        <f t="shared" si="11"/>
        <v>-7.5</v>
      </c>
      <c r="I59" s="48" t="s">
        <v>187</v>
      </c>
      <c r="J59" s="49" t="s">
        <v>188</v>
      </c>
      <c r="K59" s="48">
        <v>-7.5</v>
      </c>
      <c r="L59" s="48" t="s">
        <v>189</v>
      </c>
      <c r="M59" s="49" t="s">
        <v>182</v>
      </c>
      <c r="N59" s="49" t="s">
        <v>183</v>
      </c>
      <c r="O59" s="50" t="s">
        <v>190</v>
      </c>
      <c r="P59" s="50" t="s">
        <v>69</v>
      </c>
    </row>
    <row r="60" spans="1:16" ht="12.75" customHeight="1" thickBot="1" x14ac:dyDescent="0.25">
      <c r="A60" s="11" t="str">
        <f t="shared" si="6"/>
        <v> PASP 83.678 </v>
      </c>
      <c r="B60" s="5" t="str">
        <f t="shared" si="7"/>
        <v>I</v>
      </c>
      <c r="C60" s="11">
        <f t="shared" si="8"/>
        <v>39312.870199999998</v>
      </c>
      <c r="D60" s="10" t="str">
        <f t="shared" si="9"/>
        <v>vis</v>
      </c>
      <c r="E60" s="47">
        <f>VLOOKUP(C60,Active!C$21:E$973,3,FALSE)</f>
        <v>-6.9999769654730395</v>
      </c>
      <c r="F60" s="5" t="s">
        <v>61</v>
      </c>
      <c r="G60" s="10" t="str">
        <f t="shared" si="10"/>
        <v>39312.8702</v>
      </c>
      <c r="H60" s="11">
        <f t="shared" si="11"/>
        <v>-7</v>
      </c>
      <c r="I60" s="48" t="s">
        <v>191</v>
      </c>
      <c r="J60" s="49" t="s">
        <v>192</v>
      </c>
      <c r="K60" s="48">
        <v>-7</v>
      </c>
      <c r="L60" s="48" t="s">
        <v>193</v>
      </c>
      <c r="M60" s="49" t="s">
        <v>182</v>
      </c>
      <c r="N60" s="49" t="s">
        <v>183</v>
      </c>
      <c r="O60" s="50" t="s">
        <v>190</v>
      </c>
      <c r="P60" s="50" t="s">
        <v>69</v>
      </c>
    </row>
    <row r="61" spans="1:16" ht="12.75" customHeight="1" thickBot="1" x14ac:dyDescent="0.25">
      <c r="A61" s="11" t="str">
        <f t="shared" si="6"/>
        <v> PASP 83.678 </v>
      </c>
      <c r="B61" s="5" t="str">
        <f t="shared" si="7"/>
        <v>II</v>
      </c>
      <c r="C61" s="11">
        <f t="shared" si="8"/>
        <v>39318.734700000001</v>
      </c>
      <c r="D61" s="10" t="str">
        <f t="shared" si="9"/>
        <v>vis</v>
      </c>
      <c r="E61" s="47">
        <f>VLOOKUP(C61,Active!C$21:E$973,3,FALSE)</f>
        <v>-5.4923208643868078</v>
      </c>
      <c r="F61" s="5" t="s">
        <v>61</v>
      </c>
      <c r="G61" s="10" t="str">
        <f t="shared" si="10"/>
        <v>39318.7347</v>
      </c>
      <c r="H61" s="11">
        <f t="shared" si="11"/>
        <v>-5.5</v>
      </c>
      <c r="I61" s="48" t="s">
        <v>194</v>
      </c>
      <c r="J61" s="49" t="s">
        <v>195</v>
      </c>
      <c r="K61" s="48">
        <v>-5.5</v>
      </c>
      <c r="L61" s="48" t="s">
        <v>196</v>
      </c>
      <c r="M61" s="49" t="s">
        <v>182</v>
      </c>
      <c r="N61" s="49" t="s">
        <v>183</v>
      </c>
      <c r="O61" s="50" t="s">
        <v>190</v>
      </c>
      <c r="P61" s="50" t="s">
        <v>69</v>
      </c>
    </row>
    <row r="62" spans="1:16" ht="12.75" customHeight="1" thickBot="1" x14ac:dyDescent="0.25">
      <c r="A62" s="11" t="str">
        <f t="shared" si="6"/>
        <v> PASP 83.678 </v>
      </c>
      <c r="B62" s="5" t="str">
        <f t="shared" si="7"/>
        <v>I</v>
      </c>
      <c r="C62" s="11">
        <f t="shared" si="8"/>
        <v>39320.649700000002</v>
      </c>
      <c r="D62" s="10" t="str">
        <f t="shared" si="9"/>
        <v>vis</v>
      </c>
      <c r="E62" s="47">
        <f>VLOOKUP(C62,Active!C$21:E$973,3,FALSE)</f>
        <v>-5.0000092549435795</v>
      </c>
      <c r="F62" s="5" t="s">
        <v>61</v>
      </c>
      <c r="G62" s="10" t="str">
        <f t="shared" si="10"/>
        <v>39320.6497</v>
      </c>
      <c r="H62" s="11">
        <f t="shared" si="11"/>
        <v>-5</v>
      </c>
      <c r="I62" s="48" t="s">
        <v>197</v>
      </c>
      <c r="J62" s="49" t="s">
        <v>198</v>
      </c>
      <c r="K62" s="48">
        <v>-5</v>
      </c>
      <c r="L62" s="48" t="s">
        <v>199</v>
      </c>
      <c r="M62" s="49" t="s">
        <v>182</v>
      </c>
      <c r="N62" s="49" t="s">
        <v>183</v>
      </c>
      <c r="O62" s="50" t="s">
        <v>190</v>
      </c>
      <c r="P62" s="50" t="s">
        <v>69</v>
      </c>
    </row>
    <row r="63" spans="1:16" ht="12.75" customHeight="1" thickBot="1" x14ac:dyDescent="0.25">
      <c r="A63" s="11" t="str">
        <f t="shared" si="6"/>
        <v> PASP 83.678 </v>
      </c>
      <c r="B63" s="5" t="str">
        <f t="shared" si="7"/>
        <v>I</v>
      </c>
      <c r="C63" s="11">
        <f t="shared" si="8"/>
        <v>39386.776400000002</v>
      </c>
      <c r="D63" s="10" t="str">
        <f t="shared" si="9"/>
        <v>vis</v>
      </c>
      <c r="E63" s="47">
        <f>VLOOKUP(C63,Active!C$21:E$973,3,FALSE)</f>
        <v>11.99996051223923</v>
      </c>
      <c r="F63" s="5" t="s">
        <v>61</v>
      </c>
      <c r="G63" s="10" t="str">
        <f t="shared" si="10"/>
        <v>39386.7764</v>
      </c>
      <c r="H63" s="11">
        <f t="shared" si="11"/>
        <v>12</v>
      </c>
      <c r="I63" s="48" t="s">
        <v>200</v>
      </c>
      <c r="J63" s="49" t="s">
        <v>201</v>
      </c>
      <c r="K63" s="48">
        <v>12</v>
      </c>
      <c r="L63" s="48" t="s">
        <v>202</v>
      </c>
      <c r="M63" s="49" t="s">
        <v>182</v>
      </c>
      <c r="N63" s="49" t="s">
        <v>183</v>
      </c>
      <c r="O63" s="50" t="s">
        <v>190</v>
      </c>
      <c r="P63" s="50" t="s">
        <v>69</v>
      </c>
    </row>
    <row r="64" spans="1:16" ht="12.75" customHeight="1" thickBot="1" x14ac:dyDescent="0.25">
      <c r="A64" s="11" t="str">
        <f t="shared" si="6"/>
        <v> AAP 25.158 </v>
      </c>
      <c r="B64" s="5" t="str">
        <f t="shared" si="7"/>
        <v>I</v>
      </c>
      <c r="C64" s="11">
        <f t="shared" si="8"/>
        <v>40032.491999999998</v>
      </c>
      <c r="D64" s="10" t="str">
        <f t="shared" si="9"/>
        <v>vis</v>
      </c>
      <c r="E64" s="47">
        <f>VLOOKUP(C64,Active!C$21:E$973,3,FALSE)</f>
        <v>178.00167658453861</v>
      </c>
      <c r="F64" s="5" t="s">
        <v>61</v>
      </c>
      <c r="G64" s="10" t="str">
        <f t="shared" si="10"/>
        <v>40032.492</v>
      </c>
      <c r="H64" s="11">
        <f t="shared" si="11"/>
        <v>178</v>
      </c>
      <c r="I64" s="48" t="s">
        <v>203</v>
      </c>
      <c r="J64" s="49" t="s">
        <v>204</v>
      </c>
      <c r="K64" s="48">
        <v>178</v>
      </c>
      <c r="L64" s="48" t="s">
        <v>205</v>
      </c>
      <c r="M64" s="49" t="s">
        <v>182</v>
      </c>
      <c r="N64" s="49" t="s">
        <v>183</v>
      </c>
      <c r="O64" s="50" t="s">
        <v>140</v>
      </c>
      <c r="P64" s="50" t="s">
        <v>141</v>
      </c>
    </row>
    <row r="65" spans="1:16" ht="12.75" customHeight="1" thickBot="1" x14ac:dyDescent="0.25">
      <c r="A65" s="11" t="str">
        <f t="shared" si="6"/>
        <v> AAP 25.158 </v>
      </c>
      <c r="B65" s="5" t="str">
        <f t="shared" si="7"/>
        <v>II</v>
      </c>
      <c r="C65" s="11">
        <f t="shared" si="8"/>
        <v>40034.47</v>
      </c>
      <c r="D65" s="10" t="str">
        <f t="shared" si="9"/>
        <v>vis</v>
      </c>
      <c r="E65" s="47">
        <f>VLOOKUP(C65,Active!C$21:E$973,3,FALSE)</f>
        <v>178.51018434614679</v>
      </c>
      <c r="F65" s="5" t="s">
        <v>61</v>
      </c>
      <c r="G65" s="10" t="str">
        <f t="shared" si="10"/>
        <v>40034.470</v>
      </c>
      <c r="H65" s="11">
        <f t="shared" si="11"/>
        <v>178.5</v>
      </c>
      <c r="I65" s="48" t="s">
        <v>206</v>
      </c>
      <c r="J65" s="49" t="s">
        <v>207</v>
      </c>
      <c r="K65" s="48">
        <v>178.5</v>
      </c>
      <c r="L65" s="48" t="s">
        <v>208</v>
      </c>
      <c r="M65" s="49" t="s">
        <v>182</v>
      </c>
      <c r="N65" s="49" t="s">
        <v>183</v>
      </c>
      <c r="O65" s="50" t="s">
        <v>140</v>
      </c>
      <c r="P65" s="50" t="s">
        <v>141</v>
      </c>
    </row>
    <row r="66" spans="1:16" ht="12.75" customHeight="1" thickBot="1" x14ac:dyDescent="0.25">
      <c r="A66" s="11" t="str">
        <f t="shared" si="6"/>
        <v> VSSC 72.25 </v>
      </c>
      <c r="B66" s="5" t="str">
        <f t="shared" si="7"/>
        <v>I</v>
      </c>
      <c r="C66" s="11">
        <f t="shared" si="8"/>
        <v>47411.469799999999</v>
      </c>
      <c r="D66" s="10" t="str">
        <f t="shared" si="9"/>
        <v>vis</v>
      </c>
      <c r="E66" s="47">
        <f>VLOOKUP(C66,Active!C$21:E$973,3,FALSE)</f>
        <v>2075.0024268520065</v>
      </c>
      <c r="F66" s="5" t="s">
        <v>61</v>
      </c>
      <c r="G66" s="10" t="str">
        <f t="shared" si="10"/>
        <v>47411.4698</v>
      </c>
      <c r="H66" s="11">
        <f t="shared" si="11"/>
        <v>2075</v>
      </c>
      <c r="I66" s="48" t="s">
        <v>214</v>
      </c>
      <c r="J66" s="49" t="s">
        <v>215</v>
      </c>
      <c r="K66" s="48">
        <v>2075</v>
      </c>
      <c r="L66" s="48" t="s">
        <v>216</v>
      </c>
      <c r="M66" s="49" t="s">
        <v>182</v>
      </c>
      <c r="N66" s="49" t="s">
        <v>183</v>
      </c>
      <c r="O66" s="50" t="s">
        <v>217</v>
      </c>
      <c r="P66" s="50" t="s">
        <v>218</v>
      </c>
    </row>
    <row r="67" spans="1:16" ht="12.75" customHeight="1" thickBot="1" x14ac:dyDescent="0.25">
      <c r="A67" s="11" t="str">
        <f t="shared" si="6"/>
        <v>IBVS 4555/4653 </v>
      </c>
      <c r="B67" s="5" t="str">
        <f t="shared" si="7"/>
        <v>I</v>
      </c>
      <c r="C67" s="11">
        <f t="shared" si="8"/>
        <v>50235.484299999996</v>
      </c>
      <c r="D67" s="10" t="str">
        <f t="shared" si="9"/>
        <v>vis</v>
      </c>
      <c r="E67" s="47">
        <f>VLOOKUP(C67,Active!C$21:E$973,3,FALSE)</f>
        <v>2801.0051023535107</v>
      </c>
      <c r="F67" s="5" t="s">
        <v>61</v>
      </c>
      <c r="G67" s="10" t="str">
        <f t="shared" si="10"/>
        <v>50235.4843</v>
      </c>
      <c r="H67" s="11">
        <f t="shared" si="11"/>
        <v>2801</v>
      </c>
      <c r="I67" s="48" t="s">
        <v>219</v>
      </c>
      <c r="J67" s="49" t="s">
        <v>220</v>
      </c>
      <c r="K67" s="48">
        <v>2801</v>
      </c>
      <c r="L67" s="48" t="s">
        <v>221</v>
      </c>
      <c r="M67" s="49" t="s">
        <v>182</v>
      </c>
      <c r="N67" s="49" t="s">
        <v>183</v>
      </c>
      <c r="O67" s="50" t="s">
        <v>222</v>
      </c>
      <c r="P67" s="51" t="s">
        <v>223</v>
      </c>
    </row>
    <row r="68" spans="1:16" ht="12.75" customHeight="1" thickBot="1" x14ac:dyDescent="0.25">
      <c r="A68" s="11" t="str">
        <f t="shared" si="6"/>
        <v>BAVM 225 </v>
      </c>
      <c r="B68" s="5" t="str">
        <f t="shared" si="7"/>
        <v>II</v>
      </c>
      <c r="C68" s="11">
        <f t="shared" si="8"/>
        <v>54718.51</v>
      </c>
      <c r="D68" s="10" t="str">
        <f t="shared" si="9"/>
        <v>vis</v>
      </c>
      <c r="E68" s="47">
        <f>VLOOKUP(C68,Active!C$21:E$973,3,FALSE)</f>
        <v>3953.5093308346359</v>
      </c>
      <c r="F68" s="5" t="s">
        <v>61</v>
      </c>
      <c r="G68" s="10" t="str">
        <f t="shared" si="10"/>
        <v>54718.5100</v>
      </c>
      <c r="H68" s="11">
        <f t="shared" si="11"/>
        <v>3953.5</v>
      </c>
      <c r="I68" s="48" t="s">
        <v>244</v>
      </c>
      <c r="J68" s="49" t="s">
        <v>245</v>
      </c>
      <c r="K68" s="48" t="s">
        <v>246</v>
      </c>
      <c r="L68" s="48" t="s">
        <v>247</v>
      </c>
      <c r="M68" s="49" t="s">
        <v>227</v>
      </c>
      <c r="N68" s="49" t="s">
        <v>228</v>
      </c>
      <c r="O68" s="50" t="s">
        <v>235</v>
      </c>
      <c r="P68" s="51" t="s">
        <v>248</v>
      </c>
    </row>
    <row r="69" spans="1:16" ht="12.75" customHeight="1" thickBot="1" x14ac:dyDescent="0.25">
      <c r="A69" s="11" t="str">
        <f t="shared" si="6"/>
        <v>BAVM 203 </v>
      </c>
      <c r="B69" s="5" t="str">
        <f t="shared" si="7"/>
        <v>II</v>
      </c>
      <c r="C69" s="11">
        <f t="shared" si="8"/>
        <v>54757.400699999998</v>
      </c>
      <c r="D69" s="10" t="str">
        <f t="shared" si="9"/>
        <v>vis</v>
      </c>
      <c r="E69" s="47">
        <f>VLOOKUP(C69,Active!C$21:E$973,3,FALSE)</f>
        <v>3963.5074212311702</v>
      </c>
      <c r="F69" s="5" t="s">
        <v>61</v>
      </c>
      <c r="G69" s="10" t="str">
        <f t="shared" si="10"/>
        <v>54757.4007</v>
      </c>
      <c r="H69" s="11">
        <f t="shared" si="11"/>
        <v>3963.5</v>
      </c>
      <c r="I69" s="48" t="s">
        <v>249</v>
      </c>
      <c r="J69" s="49" t="s">
        <v>250</v>
      </c>
      <c r="K69" s="48" t="s">
        <v>251</v>
      </c>
      <c r="L69" s="48" t="s">
        <v>252</v>
      </c>
      <c r="M69" s="49" t="s">
        <v>227</v>
      </c>
      <c r="N69" s="49" t="s">
        <v>228</v>
      </c>
      <c r="O69" s="50" t="s">
        <v>235</v>
      </c>
      <c r="P69" s="51" t="s">
        <v>253</v>
      </c>
    </row>
    <row r="70" spans="1:16" ht="12.75" customHeight="1" thickBot="1" x14ac:dyDescent="0.25">
      <c r="A70" s="11" t="str">
        <f t="shared" si="6"/>
        <v>BAVM 225 </v>
      </c>
      <c r="B70" s="5" t="str">
        <f t="shared" si="7"/>
        <v>I</v>
      </c>
      <c r="C70" s="11">
        <f t="shared" si="8"/>
        <v>55856.3105</v>
      </c>
      <c r="D70" s="10" t="str">
        <f t="shared" si="9"/>
        <v>vis</v>
      </c>
      <c r="E70" s="47">
        <f>VLOOKUP(C70,Active!C$21:E$973,3,FALSE)</f>
        <v>4246.0171091009825</v>
      </c>
      <c r="F70" s="5" t="s">
        <v>61</v>
      </c>
      <c r="G70" s="10" t="str">
        <f t="shared" si="10"/>
        <v>55856.3105</v>
      </c>
      <c r="H70" s="11">
        <f t="shared" si="11"/>
        <v>4246</v>
      </c>
      <c r="I70" s="48" t="s">
        <v>260</v>
      </c>
      <c r="J70" s="49" t="s">
        <v>261</v>
      </c>
      <c r="K70" s="48" t="s">
        <v>262</v>
      </c>
      <c r="L70" s="48" t="s">
        <v>263</v>
      </c>
      <c r="M70" s="49" t="s">
        <v>227</v>
      </c>
      <c r="N70" s="49" t="s">
        <v>228</v>
      </c>
      <c r="O70" s="50" t="s">
        <v>235</v>
      </c>
      <c r="P70" s="51" t="s">
        <v>248</v>
      </c>
    </row>
    <row r="71" spans="1:16" x14ac:dyDescent="0.2">
      <c r="B71" s="5"/>
      <c r="F71" s="5"/>
    </row>
    <row r="72" spans="1:16" x14ac:dyDescent="0.2">
      <c r="B72" s="5"/>
      <c r="F72" s="5"/>
    </row>
    <row r="73" spans="1:16" x14ac:dyDescent="0.2">
      <c r="B73" s="5"/>
      <c r="F73" s="5"/>
    </row>
    <row r="74" spans="1:16" x14ac:dyDescent="0.2">
      <c r="B74" s="5"/>
      <c r="F74" s="5"/>
    </row>
    <row r="75" spans="1:16" x14ac:dyDescent="0.2">
      <c r="B75" s="5"/>
      <c r="F75" s="5"/>
    </row>
    <row r="76" spans="1:16" x14ac:dyDescent="0.2">
      <c r="B76" s="5"/>
      <c r="F76" s="5"/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</sheetData>
  <phoneticPr fontId="7" type="noConversion"/>
  <hyperlinks>
    <hyperlink ref="P67" r:id="rId1" display="http://www.konkoly.hu/cgi-bin/IBVS?4555" xr:uid="{00000000-0004-0000-0100-000000000000}"/>
    <hyperlink ref="P12" r:id="rId2" display="http://www.bav-astro.de/sfs/BAVM_link.php?BAVMnr=178" xr:uid="{00000000-0004-0000-0100-000001000000}"/>
    <hyperlink ref="P13" r:id="rId3" display="http://www.bav-astro.de/sfs/BAVM_link.php?BAVMnr=186" xr:uid="{00000000-0004-0000-0100-000002000000}"/>
    <hyperlink ref="P14" r:id="rId4" display="http://www.konkoly.hu/cgi-bin/IBVS?5835" xr:uid="{00000000-0004-0000-0100-000003000000}"/>
    <hyperlink ref="P68" r:id="rId5" display="http://www.bav-astro.de/sfs/BAVM_link.php?BAVMnr=225" xr:uid="{00000000-0004-0000-0100-000004000000}"/>
    <hyperlink ref="P69" r:id="rId6" display="http://www.bav-astro.de/sfs/BAVM_link.php?BAVMnr=203" xr:uid="{00000000-0004-0000-0100-000005000000}"/>
    <hyperlink ref="P15" r:id="rId7" display="http://www.bav-astro.de/sfs/BAVM_link.php?BAVMnr=215" xr:uid="{00000000-0004-0000-0100-000006000000}"/>
    <hyperlink ref="P70" r:id="rId8" display="http://www.bav-astro.de/sfs/BAVM_link.php?BAVMnr=225" xr:uid="{00000000-0004-0000-0100-000007000000}"/>
    <hyperlink ref="P16" r:id="rId9" display="http://www.bav-astro.de/sfs/BAVM_link.php?BAVMnr=238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2024-01-31T03:20:37Z</dcterms:modified>
</cp:coreProperties>
</file>