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3C6B6C1-D527-4547-A046-7F777FC78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7" i="1" l="1"/>
  <c r="F247" i="1" s="1"/>
  <c r="G247" i="1" s="1"/>
  <c r="K247" i="1" s="1"/>
  <c r="Q247" i="1"/>
  <c r="E249" i="1"/>
  <c r="F249" i="1" s="1"/>
  <c r="G249" i="1" s="1"/>
  <c r="K249" i="1" s="1"/>
  <c r="Q249" i="1"/>
  <c r="F14" i="1"/>
  <c r="Q246" i="1"/>
  <c r="Q248" i="1"/>
  <c r="Q241" i="1"/>
  <c r="E242" i="1"/>
  <c r="F242" i="1" s="1"/>
  <c r="G242" i="1" s="1"/>
  <c r="K242" i="1" s="1"/>
  <c r="Q242" i="1"/>
  <c r="Q243" i="1"/>
  <c r="E240" i="1"/>
  <c r="F240" i="1" s="1"/>
  <c r="G240" i="1" s="1"/>
  <c r="K240" i="1" s="1"/>
  <c r="Q240" i="1"/>
  <c r="E244" i="1"/>
  <c r="F244" i="1" s="1"/>
  <c r="G244" i="1" s="1"/>
  <c r="K244" i="1" s="1"/>
  <c r="Q244" i="1"/>
  <c r="Q245" i="1"/>
  <c r="Q231" i="1"/>
  <c r="Q235" i="1"/>
  <c r="E236" i="1"/>
  <c r="F236" i="1" s="1"/>
  <c r="G236" i="1" s="1"/>
  <c r="K236" i="1" s="1"/>
  <c r="Q236" i="1"/>
  <c r="Q237" i="1"/>
  <c r="Q238" i="1"/>
  <c r="Q239" i="1"/>
  <c r="Q233" i="1"/>
  <c r="Q234" i="1"/>
  <c r="E224" i="1"/>
  <c r="F224" i="1" s="1"/>
  <c r="G224" i="1" s="1"/>
  <c r="K224" i="1" s="1"/>
  <c r="E227" i="1"/>
  <c r="F227" i="1" s="1"/>
  <c r="G227" i="1" s="1"/>
  <c r="K227" i="1" s="1"/>
  <c r="E198" i="1"/>
  <c r="F198" i="1" s="1"/>
  <c r="G198" i="1" s="1"/>
  <c r="K198" i="1" s="1"/>
  <c r="Q222" i="1"/>
  <c r="Q223" i="1"/>
  <c r="Q224" i="1"/>
  <c r="Q225" i="1"/>
  <c r="Q227" i="1"/>
  <c r="Q228" i="1"/>
  <c r="Q229" i="1"/>
  <c r="Q230" i="1"/>
  <c r="Q232" i="1"/>
  <c r="Q226" i="1"/>
  <c r="Q219" i="1"/>
  <c r="Q221" i="1"/>
  <c r="Q212" i="1"/>
  <c r="Q214" i="1"/>
  <c r="Q216" i="1"/>
  <c r="Q218" i="1"/>
  <c r="Q220" i="1"/>
  <c r="Q215" i="1"/>
  <c r="Q217" i="1"/>
  <c r="Q206" i="1"/>
  <c r="C7" i="1"/>
  <c r="E231" i="1" s="1"/>
  <c r="F231" i="1" s="1"/>
  <c r="C8" i="1"/>
  <c r="E133" i="1"/>
  <c r="F133" i="1" s="1"/>
  <c r="G133" i="1" s="1"/>
  <c r="J133" i="1" s="1"/>
  <c r="E25" i="1"/>
  <c r="E35" i="1"/>
  <c r="F35" i="1" s="1"/>
  <c r="G35" i="1" s="1"/>
  <c r="H35" i="1" s="1"/>
  <c r="E43" i="1"/>
  <c r="F43" i="1" s="1"/>
  <c r="G43" i="1" s="1"/>
  <c r="I43" i="1" s="1"/>
  <c r="E51" i="1"/>
  <c r="F51" i="1" s="1"/>
  <c r="G51" i="1" s="1"/>
  <c r="I51" i="1" s="1"/>
  <c r="E61" i="1"/>
  <c r="E75" i="1"/>
  <c r="F75" i="1" s="1"/>
  <c r="G75" i="1" s="1"/>
  <c r="I75" i="1" s="1"/>
  <c r="E110" i="1"/>
  <c r="F110" i="1" s="1"/>
  <c r="G110" i="1" s="1"/>
  <c r="I110" i="1" s="1"/>
  <c r="E132" i="1"/>
  <c r="F132" i="1" s="1"/>
  <c r="G132" i="1" s="1"/>
  <c r="J132" i="1" s="1"/>
  <c r="E142" i="1"/>
  <c r="F142" i="1" s="1"/>
  <c r="G142" i="1" s="1"/>
  <c r="J142" i="1" s="1"/>
  <c r="E143" i="1"/>
  <c r="F143" i="1" s="1"/>
  <c r="G143" i="1" s="1"/>
  <c r="J143" i="1" s="1"/>
  <c r="E145" i="1"/>
  <c r="E160" i="2" s="1"/>
  <c r="E146" i="1"/>
  <c r="F146" i="1" s="1"/>
  <c r="G146" i="1" s="1"/>
  <c r="J146" i="1" s="1"/>
  <c r="E147" i="1"/>
  <c r="F147" i="1" s="1"/>
  <c r="G147" i="1" s="1"/>
  <c r="J147" i="1" s="1"/>
  <c r="E150" i="1"/>
  <c r="F150" i="1" s="1"/>
  <c r="G150" i="1" s="1"/>
  <c r="J150" i="1" s="1"/>
  <c r="E156" i="1"/>
  <c r="F156" i="1" s="1"/>
  <c r="G156" i="1" s="1"/>
  <c r="K156" i="1" s="1"/>
  <c r="E157" i="1"/>
  <c r="F157" i="1" s="1"/>
  <c r="G157" i="1" s="1"/>
  <c r="K157" i="1" s="1"/>
  <c r="E158" i="1"/>
  <c r="F158" i="1" s="1"/>
  <c r="G158" i="1" s="1"/>
  <c r="K158" i="1" s="1"/>
  <c r="E159" i="1"/>
  <c r="F159" i="1" s="1"/>
  <c r="G159" i="1" s="1"/>
  <c r="K159" i="1" s="1"/>
  <c r="E161" i="1"/>
  <c r="F161" i="1" s="1"/>
  <c r="G161" i="1" s="1"/>
  <c r="K161" i="1" s="1"/>
  <c r="E163" i="1"/>
  <c r="F163" i="1" s="1"/>
  <c r="G163" i="1" s="1"/>
  <c r="K163" i="1" s="1"/>
  <c r="E165" i="1"/>
  <c r="F165" i="1" s="1"/>
  <c r="G165" i="1" s="1"/>
  <c r="K165" i="1" s="1"/>
  <c r="E171" i="1"/>
  <c r="E185" i="2" s="1"/>
  <c r="E172" i="1"/>
  <c r="F172" i="1" s="1"/>
  <c r="G172" i="1" s="1"/>
  <c r="K172" i="1" s="1"/>
  <c r="E173" i="1"/>
  <c r="F173" i="1" s="1"/>
  <c r="G173" i="1" s="1"/>
  <c r="K173" i="1" s="1"/>
  <c r="E174" i="1"/>
  <c r="F174" i="1" s="1"/>
  <c r="G174" i="1" s="1"/>
  <c r="K174" i="1" s="1"/>
  <c r="E185" i="1"/>
  <c r="F185" i="1" s="1"/>
  <c r="G185" i="1" s="1"/>
  <c r="K185" i="1" s="1"/>
  <c r="E188" i="1"/>
  <c r="F188" i="1" s="1"/>
  <c r="G188" i="1" s="1"/>
  <c r="K188" i="1" s="1"/>
  <c r="E190" i="1"/>
  <c r="F190" i="1" s="1"/>
  <c r="G190" i="1" s="1"/>
  <c r="I190" i="1" s="1"/>
  <c r="E70" i="1"/>
  <c r="F70" i="1" s="1"/>
  <c r="G70" i="1" s="1"/>
  <c r="I70" i="1" s="1"/>
  <c r="E73" i="1"/>
  <c r="F73" i="1" s="1"/>
  <c r="G73" i="1" s="1"/>
  <c r="I73" i="1" s="1"/>
  <c r="E76" i="1"/>
  <c r="F76" i="1" s="1"/>
  <c r="G76" i="1" s="1"/>
  <c r="I76" i="1" s="1"/>
  <c r="E77" i="1"/>
  <c r="F77" i="1" s="1"/>
  <c r="G77" i="1" s="1"/>
  <c r="I77" i="1" s="1"/>
  <c r="E88" i="1"/>
  <c r="F88" i="1"/>
  <c r="G88" i="1" s="1"/>
  <c r="I88" i="1" s="1"/>
  <c r="E94" i="1"/>
  <c r="F94" i="1" s="1"/>
  <c r="G94" i="1" s="1"/>
  <c r="I94" i="1" s="1"/>
  <c r="E79" i="1"/>
  <c r="F79" i="1" s="1"/>
  <c r="G79" i="1" s="1"/>
  <c r="I79" i="1" s="1"/>
  <c r="E80" i="1"/>
  <c r="E84" i="1"/>
  <c r="F84" i="1" s="1"/>
  <c r="G84" i="1" s="1"/>
  <c r="I84" i="1" s="1"/>
  <c r="E86" i="1"/>
  <c r="F86" i="1" s="1"/>
  <c r="G86" i="1" s="1"/>
  <c r="I86" i="1" s="1"/>
  <c r="E89" i="1"/>
  <c r="F89" i="1" s="1"/>
  <c r="G89" i="1" s="1"/>
  <c r="I89" i="1" s="1"/>
  <c r="E91" i="1"/>
  <c r="F91" i="1" s="1"/>
  <c r="G91" i="1" s="1"/>
  <c r="I91" i="1" s="1"/>
  <c r="E96" i="1"/>
  <c r="E99" i="1"/>
  <c r="F99" i="1" s="1"/>
  <c r="G99" i="1" s="1"/>
  <c r="I99" i="1" s="1"/>
  <c r="E104" i="1"/>
  <c r="F104" i="1" s="1"/>
  <c r="G104" i="1" s="1"/>
  <c r="I104" i="1" s="1"/>
  <c r="E107" i="1"/>
  <c r="F107" i="1" s="1"/>
  <c r="G107" i="1" s="1"/>
  <c r="I107" i="1" s="1"/>
  <c r="E128" i="1"/>
  <c r="F128" i="1" s="1"/>
  <c r="G128" i="1" s="1"/>
  <c r="I128" i="1" s="1"/>
  <c r="E127" i="1"/>
  <c r="E137" i="1"/>
  <c r="F137" i="1" s="1"/>
  <c r="G137" i="1" s="1"/>
  <c r="I137" i="1" s="1"/>
  <c r="E138" i="1"/>
  <c r="E75" i="2" s="1"/>
  <c r="E141" i="1"/>
  <c r="F141" i="1" s="1"/>
  <c r="G141" i="1" s="1"/>
  <c r="I141" i="1" s="1"/>
  <c r="E148" i="1"/>
  <c r="F148" i="1" s="1"/>
  <c r="G148" i="1" s="1"/>
  <c r="I148" i="1" s="1"/>
  <c r="E98" i="1"/>
  <c r="F98" i="1" s="1"/>
  <c r="G98" i="1" s="1"/>
  <c r="I98" i="1" s="1"/>
  <c r="E100" i="1"/>
  <c r="F100" i="1" s="1"/>
  <c r="G100" i="1" s="1"/>
  <c r="I100" i="1" s="1"/>
  <c r="E105" i="1"/>
  <c r="F105" i="1" s="1"/>
  <c r="G105" i="1" s="1"/>
  <c r="I105" i="1" s="1"/>
  <c r="E109" i="1"/>
  <c r="F109" i="1" s="1"/>
  <c r="G109" i="1" s="1"/>
  <c r="I109" i="1" s="1"/>
  <c r="E114" i="1"/>
  <c r="F114" i="1" s="1"/>
  <c r="G114" i="1" s="1"/>
  <c r="I114" i="1" s="1"/>
  <c r="E115" i="1"/>
  <c r="F115" i="1" s="1"/>
  <c r="G115" i="1" s="1"/>
  <c r="I115" i="1" s="1"/>
  <c r="E118" i="1"/>
  <c r="F118" i="1" s="1"/>
  <c r="G118" i="1" s="1"/>
  <c r="I118" i="1" s="1"/>
  <c r="E120" i="1"/>
  <c r="F120" i="1" s="1"/>
  <c r="G120" i="1" s="1"/>
  <c r="I120" i="1" s="1"/>
  <c r="E122" i="1"/>
  <c r="F122" i="1" s="1"/>
  <c r="G122" i="1" s="1"/>
  <c r="I122" i="1" s="1"/>
  <c r="E123" i="1"/>
  <c r="F123" i="1" s="1"/>
  <c r="G123" i="1" s="1"/>
  <c r="I123" i="1" s="1"/>
  <c r="E27" i="1"/>
  <c r="F27" i="1" s="1"/>
  <c r="G27" i="1" s="1"/>
  <c r="H27" i="1" s="1"/>
  <c r="E176" i="1"/>
  <c r="F176" i="1" s="1"/>
  <c r="G176" i="1" s="1"/>
  <c r="J176" i="1" s="1"/>
  <c r="E183" i="1"/>
  <c r="E88" i="2" s="1"/>
  <c r="E184" i="1"/>
  <c r="F184" i="1" s="1"/>
  <c r="G184" i="1" s="1"/>
  <c r="J184" i="1" s="1"/>
  <c r="E193" i="1"/>
  <c r="E93" i="2" s="1"/>
  <c r="E56" i="1"/>
  <c r="F56" i="1" s="1"/>
  <c r="E58" i="1"/>
  <c r="F58" i="1" s="1"/>
  <c r="E153" i="1"/>
  <c r="F153" i="1" s="1"/>
  <c r="G153" i="1" s="1"/>
  <c r="K153" i="1" s="1"/>
  <c r="E154" i="1"/>
  <c r="F154" i="1" s="1"/>
  <c r="G154" i="1" s="1"/>
  <c r="K154" i="1" s="1"/>
  <c r="E155" i="1"/>
  <c r="F155" i="1" s="1"/>
  <c r="U155" i="1" s="1"/>
  <c r="D9" i="1"/>
  <c r="C9" i="1"/>
  <c r="E178" i="1"/>
  <c r="F178" i="1" s="1"/>
  <c r="G178" i="1" s="1"/>
  <c r="K178" i="1" s="1"/>
  <c r="Q205" i="1"/>
  <c r="Q198" i="1"/>
  <c r="Q190" i="1"/>
  <c r="Q189" i="1"/>
  <c r="Q188" i="1"/>
  <c r="Q187" i="1"/>
  <c r="Q185" i="1"/>
  <c r="Q179" i="1"/>
  <c r="Q177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1" i="1"/>
  <c r="Q150" i="1"/>
  <c r="Q149" i="1"/>
  <c r="Q147" i="1"/>
  <c r="Q146" i="1"/>
  <c r="Q145" i="1"/>
  <c r="Q143" i="1"/>
  <c r="Q142" i="1"/>
  <c r="Q136" i="1"/>
  <c r="Q135" i="1"/>
  <c r="Q134" i="1"/>
  <c r="Q133" i="1"/>
  <c r="Q132" i="1"/>
  <c r="Q131" i="1"/>
  <c r="Q110" i="1"/>
  <c r="Q106" i="1"/>
  <c r="Q75" i="1"/>
  <c r="Q72" i="1"/>
  <c r="Q64" i="1"/>
  <c r="Q63" i="1"/>
  <c r="Q62" i="1"/>
  <c r="Q61" i="1"/>
  <c r="Q60" i="1"/>
  <c r="Q59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Q213" i="1"/>
  <c r="G11" i="2"/>
  <c r="C11" i="2"/>
  <c r="G106" i="2"/>
  <c r="C106" i="2"/>
  <c r="G105" i="2"/>
  <c r="C105" i="2"/>
  <c r="G104" i="2"/>
  <c r="C104" i="2"/>
  <c r="G103" i="2"/>
  <c r="C103" i="2"/>
  <c r="G102" i="2"/>
  <c r="C102" i="2"/>
  <c r="G199" i="2"/>
  <c r="C199" i="2"/>
  <c r="G198" i="2"/>
  <c r="C198" i="2"/>
  <c r="G101" i="2"/>
  <c r="C101" i="2"/>
  <c r="G100" i="2"/>
  <c r="C100" i="2"/>
  <c r="G99" i="2"/>
  <c r="C99" i="2"/>
  <c r="G197" i="2"/>
  <c r="C197" i="2"/>
  <c r="E197" i="2"/>
  <c r="G98" i="2"/>
  <c r="C98" i="2"/>
  <c r="G196" i="2"/>
  <c r="C196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195" i="2"/>
  <c r="C195" i="2"/>
  <c r="G194" i="2"/>
  <c r="C194" i="2"/>
  <c r="G193" i="2"/>
  <c r="C193" i="2"/>
  <c r="E193" i="2"/>
  <c r="G192" i="2"/>
  <c r="C192" i="2"/>
  <c r="G90" i="2"/>
  <c r="C90" i="2"/>
  <c r="G191" i="2"/>
  <c r="C191" i="2"/>
  <c r="E191" i="2"/>
  <c r="G89" i="2"/>
  <c r="C89" i="2"/>
  <c r="E89" i="2"/>
  <c r="G88" i="2"/>
  <c r="C88" i="2"/>
  <c r="G87" i="2"/>
  <c r="C87" i="2"/>
  <c r="G86" i="2"/>
  <c r="C86" i="2"/>
  <c r="G85" i="2"/>
  <c r="C85" i="2"/>
  <c r="G190" i="2"/>
  <c r="C190" i="2"/>
  <c r="G84" i="2"/>
  <c r="C84" i="2"/>
  <c r="G189" i="2"/>
  <c r="C189" i="2"/>
  <c r="G83" i="2"/>
  <c r="C83" i="2"/>
  <c r="G82" i="2"/>
  <c r="C82" i="2"/>
  <c r="G188" i="2"/>
  <c r="C188" i="2"/>
  <c r="G187" i="2"/>
  <c r="C187" i="2"/>
  <c r="E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E173" i="2"/>
  <c r="G172" i="2"/>
  <c r="C172" i="2"/>
  <c r="E172" i="2"/>
  <c r="G171" i="2"/>
  <c r="C171" i="2"/>
  <c r="G170" i="2"/>
  <c r="C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G164" i="2"/>
  <c r="C164" i="2"/>
  <c r="G163" i="2"/>
  <c r="C163" i="2"/>
  <c r="G81" i="2"/>
  <c r="C81" i="2"/>
  <c r="E81" i="2"/>
  <c r="G162" i="2"/>
  <c r="C162" i="2"/>
  <c r="G161" i="2"/>
  <c r="C161" i="2"/>
  <c r="E161" i="2"/>
  <c r="G160" i="2"/>
  <c r="C160" i="2"/>
  <c r="G80" i="2"/>
  <c r="C80" i="2"/>
  <c r="G79" i="2"/>
  <c r="C79" i="2"/>
  <c r="G78" i="2"/>
  <c r="C78" i="2"/>
  <c r="G159" i="2"/>
  <c r="C159" i="2"/>
  <c r="E159" i="2"/>
  <c r="G158" i="2"/>
  <c r="C158" i="2"/>
  <c r="G77" i="2"/>
  <c r="C77" i="2"/>
  <c r="G76" i="2"/>
  <c r="C76" i="2"/>
  <c r="G75" i="2"/>
  <c r="C75" i="2"/>
  <c r="G74" i="2"/>
  <c r="C74" i="2"/>
  <c r="G157" i="2"/>
  <c r="C157" i="2"/>
  <c r="G156" i="2"/>
  <c r="C156" i="2"/>
  <c r="G155" i="2"/>
  <c r="C155" i="2"/>
  <c r="G154" i="2"/>
  <c r="C154" i="2"/>
  <c r="G153" i="2"/>
  <c r="C153" i="2"/>
  <c r="E153" i="2"/>
  <c r="G152" i="2"/>
  <c r="C152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E67" i="2"/>
  <c r="G66" i="2"/>
  <c r="C66" i="2"/>
  <c r="G65" i="2"/>
  <c r="C65" i="2"/>
  <c r="G64" i="2"/>
  <c r="C64" i="2"/>
  <c r="E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151" i="2"/>
  <c r="C151" i="2"/>
  <c r="G54" i="2"/>
  <c r="C54" i="2"/>
  <c r="G53" i="2"/>
  <c r="C53" i="2"/>
  <c r="G52" i="2"/>
  <c r="C52" i="2"/>
  <c r="E52" i="2"/>
  <c r="G150" i="2"/>
  <c r="C150" i="2"/>
  <c r="G51" i="2"/>
  <c r="C51" i="2"/>
  <c r="E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E38" i="2"/>
  <c r="G37" i="2"/>
  <c r="C37" i="2"/>
  <c r="G36" i="2"/>
  <c r="C36" i="2"/>
  <c r="E36" i="2"/>
  <c r="G35" i="2"/>
  <c r="C35" i="2"/>
  <c r="E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G149" i="2"/>
  <c r="C149" i="2"/>
  <c r="G22" i="2"/>
  <c r="C22" i="2"/>
  <c r="G21" i="2"/>
  <c r="C21" i="2"/>
  <c r="E21" i="2"/>
  <c r="G148" i="2"/>
  <c r="C148" i="2"/>
  <c r="G20" i="2"/>
  <c r="C20" i="2"/>
  <c r="G19" i="2"/>
  <c r="C19" i="2"/>
  <c r="G18" i="2"/>
  <c r="C18" i="2"/>
  <c r="G17" i="2"/>
  <c r="C17" i="2"/>
  <c r="E68" i="1"/>
  <c r="F68" i="1" s="1"/>
  <c r="G68" i="1" s="1"/>
  <c r="I68" i="1" s="1"/>
  <c r="G16" i="2"/>
  <c r="C16" i="2"/>
  <c r="E67" i="1"/>
  <c r="F67" i="1" s="1"/>
  <c r="G67" i="1" s="1"/>
  <c r="I67" i="1" s="1"/>
  <c r="G15" i="2"/>
  <c r="C15" i="2"/>
  <c r="E66" i="1"/>
  <c r="G14" i="2"/>
  <c r="C14" i="2"/>
  <c r="E65" i="1"/>
  <c r="E14" i="2" s="1"/>
  <c r="G147" i="2"/>
  <c r="C147" i="2"/>
  <c r="G146" i="2"/>
  <c r="C146" i="2"/>
  <c r="G145" i="2"/>
  <c r="C145" i="2"/>
  <c r="G144" i="2"/>
  <c r="C144" i="2"/>
  <c r="G143" i="2"/>
  <c r="C143" i="2"/>
  <c r="G142" i="2"/>
  <c r="C142" i="2"/>
  <c r="G13" i="2"/>
  <c r="C13" i="2"/>
  <c r="G141" i="2"/>
  <c r="C141" i="2"/>
  <c r="G12" i="2"/>
  <c r="C12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E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98" i="2"/>
  <c r="H198" i="2"/>
  <c r="B198" i="2"/>
  <c r="D198" i="2"/>
  <c r="A199" i="2"/>
  <c r="H199" i="2"/>
  <c r="B199" i="2"/>
  <c r="D199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1" i="2"/>
  <c r="H11" i="2"/>
  <c r="B11" i="2"/>
  <c r="D11" i="2"/>
  <c r="H197" i="2"/>
  <c r="B197" i="2"/>
  <c r="D197" i="2"/>
  <c r="A197" i="2"/>
  <c r="H98" i="2"/>
  <c r="B98" i="2"/>
  <c r="D98" i="2"/>
  <c r="A98" i="2"/>
  <c r="H196" i="2"/>
  <c r="B196" i="2"/>
  <c r="D196" i="2"/>
  <c r="A196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90" i="2"/>
  <c r="B90" i="2"/>
  <c r="D90" i="2"/>
  <c r="A90" i="2"/>
  <c r="H191" i="2"/>
  <c r="B191" i="2"/>
  <c r="D191" i="2"/>
  <c r="A191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190" i="2"/>
  <c r="B190" i="2"/>
  <c r="D190" i="2"/>
  <c r="A190" i="2"/>
  <c r="H84" i="2"/>
  <c r="B84" i="2"/>
  <c r="D84" i="2"/>
  <c r="A84" i="2"/>
  <c r="H189" i="2"/>
  <c r="B189" i="2"/>
  <c r="D189" i="2"/>
  <c r="A189" i="2"/>
  <c r="H83" i="2"/>
  <c r="B83" i="2"/>
  <c r="D83" i="2"/>
  <c r="A83" i="2"/>
  <c r="H82" i="2"/>
  <c r="B82" i="2"/>
  <c r="D82" i="2"/>
  <c r="A82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D164" i="2"/>
  <c r="B164" i="2"/>
  <c r="A164" i="2"/>
  <c r="H163" i="2"/>
  <c r="B163" i="2"/>
  <c r="D163" i="2"/>
  <c r="A163" i="2"/>
  <c r="H81" i="2"/>
  <c r="D81" i="2"/>
  <c r="B81" i="2"/>
  <c r="A81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80" i="2"/>
  <c r="B80" i="2"/>
  <c r="D80" i="2"/>
  <c r="A80" i="2"/>
  <c r="H79" i="2"/>
  <c r="B79" i="2"/>
  <c r="D79" i="2"/>
  <c r="A79" i="2"/>
  <c r="H78" i="2"/>
  <c r="D78" i="2"/>
  <c r="B78" i="2"/>
  <c r="A78" i="2"/>
  <c r="H159" i="2"/>
  <c r="B159" i="2"/>
  <c r="D159" i="2"/>
  <c r="A159" i="2"/>
  <c r="H158" i="2"/>
  <c r="B158" i="2"/>
  <c r="D158" i="2"/>
  <c r="A15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D74" i="2"/>
  <c r="B74" i="2"/>
  <c r="A74" i="2"/>
  <c r="H157" i="2"/>
  <c r="B157" i="2"/>
  <c r="D157" i="2"/>
  <c r="A157" i="2"/>
  <c r="H156" i="2"/>
  <c r="D156" i="2"/>
  <c r="B156" i="2"/>
  <c r="A1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B152" i="2"/>
  <c r="D152" i="2"/>
  <c r="A152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D70" i="2"/>
  <c r="B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D64" i="2"/>
  <c r="B64" i="2"/>
  <c r="A64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151" i="2"/>
  <c r="D151" i="2"/>
  <c r="B151" i="2"/>
  <c r="A151" i="2"/>
  <c r="H54" i="2"/>
  <c r="B54" i="2"/>
  <c r="D54" i="2"/>
  <c r="A54" i="2"/>
  <c r="H53" i="2"/>
  <c r="B53" i="2"/>
  <c r="D53" i="2"/>
  <c r="A53" i="2"/>
  <c r="H52" i="2"/>
  <c r="B52" i="2"/>
  <c r="D52" i="2"/>
  <c r="A52" i="2"/>
  <c r="H150" i="2"/>
  <c r="B150" i="2"/>
  <c r="D150" i="2"/>
  <c r="A150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F40" i="2"/>
  <c r="D40" i="2"/>
  <c r="B40" i="2"/>
  <c r="A40" i="2"/>
  <c r="H39" i="2"/>
  <c r="B39" i="2"/>
  <c r="F39" i="2"/>
  <c r="D39" i="2"/>
  <c r="A39" i="2"/>
  <c r="H38" i="2"/>
  <c r="B38" i="2"/>
  <c r="F38" i="2"/>
  <c r="D38" i="2"/>
  <c r="A38" i="2"/>
  <c r="H37" i="2"/>
  <c r="B37" i="2"/>
  <c r="F37" i="2"/>
  <c r="D37" i="2"/>
  <c r="A37" i="2"/>
  <c r="H36" i="2"/>
  <c r="F36" i="2"/>
  <c r="D36" i="2"/>
  <c r="B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149" i="2"/>
  <c r="B149" i="2"/>
  <c r="D149" i="2"/>
  <c r="A149" i="2"/>
  <c r="H22" i="2"/>
  <c r="B22" i="2"/>
  <c r="D22" i="2"/>
  <c r="A22" i="2"/>
  <c r="H21" i="2"/>
  <c r="B21" i="2"/>
  <c r="D21" i="2"/>
  <c r="A21" i="2"/>
  <c r="H148" i="2"/>
  <c r="B148" i="2"/>
  <c r="D148" i="2"/>
  <c r="A148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3" i="2"/>
  <c r="B13" i="2"/>
  <c r="D13" i="2"/>
  <c r="A13" i="2"/>
  <c r="H141" i="2"/>
  <c r="B141" i="2"/>
  <c r="D141" i="2"/>
  <c r="A141" i="2"/>
  <c r="H12" i="2"/>
  <c r="B12" i="2"/>
  <c r="D12" i="2"/>
  <c r="A12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Q211" i="1"/>
  <c r="Q210" i="1"/>
  <c r="Q178" i="1"/>
  <c r="Q203" i="1"/>
  <c r="Q207" i="1"/>
  <c r="Q208" i="1"/>
  <c r="Q209" i="1"/>
  <c r="Q196" i="1"/>
  <c r="Q197" i="1"/>
  <c r="Q201" i="1"/>
  <c r="Q202" i="1"/>
  <c r="Q204" i="1"/>
  <c r="Q192" i="1"/>
  <c r="Q194" i="1"/>
  <c r="Q195" i="1"/>
  <c r="Q199" i="1"/>
  <c r="Q200" i="1"/>
  <c r="Q191" i="1"/>
  <c r="Q152" i="1"/>
  <c r="Q153" i="1"/>
  <c r="Q154" i="1"/>
  <c r="Q155" i="1"/>
  <c r="C17" i="1"/>
  <c r="Q193" i="1"/>
  <c r="Q186" i="1"/>
  <c r="Q180" i="1"/>
  <c r="Q181" i="1"/>
  <c r="Q182" i="1"/>
  <c r="Q183" i="1"/>
  <c r="Q184" i="1"/>
  <c r="Q175" i="1"/>
  <c r="Q176" i="1"/>
  <c r="Q148" i="1"/>
  <c r="Q56" i="1"/>
  <c r="Q58" i="1"/>
  <c r="Q65" i="1"/>
  <c r="Q66" i="1"/>
  <c r="Q67" i="1"/>
  <c r="Q68" i="1"/>
  <c r="Q69" i="1"/>
  <c r="Q70" i="1"/>
  <c r="Q71" i="1"/>
  <c r="Q73" i="1"/>
  <c r="Q74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7" i="1"/>
  <c r="Q108" i="1"/>
  <c r="Q109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7" i="1"/>
  <c r="Q138" i="1"/>
  <c r="Q139" i="1"/>
  <c r="Q140" i="1"/>
  <c r="Q141" i="1"/>
  <c r="Q144" i="1"/>
  <c r="Q27" i="1"/>
  <c r="E62" i="1"/>
  <c r="E145" i="2" s="1"/>
  <c r="E57" i="1"/>
  <c r="F57" i="1" s="1"/>
  <c r="G57" i="1" s="1"/>
  <c r="I57" i="1" s="1"/>
  <c r="E52" i="1"/>
  <c r="E137" i="2" s="1"/>
  <c r="E48" i="1"/>
  <c r="F48" i="1" s="1"/>
  <c r="G48" i="1" s="1"/>
  <c r="I48" i="1" s="1"/>
  <c r="E44" i="1"/>
  <c r="E129" i="2" s="1"/>
  <c r="E40" i="1"/>
  <c r="F40" i="1" s="1"/>
  <c r="G40" i="1" s="1"/>
  <c r="J40" i="1" s="1"/>
  <c r="E36" i="1"/>
  <c r="E121" i="2" s="1"/>
  <c r="E32" i="1"/>
  <c r="E117" i="2" s="1"/>
  <c r="E28" i="1"/>
  <c r="E113" i="2" s="1"/>
  <c r="E23" i="1"/>
  <c r="E26" i="1"/>
  <c r="E112" i="2" s="1"/>
  <c r="E22" i="1"/>
  <c r="E108" i="2" s="1"/>
  <c r="E177" i="1"/>
  <c r="F177" i="1" s="1"/>
  <c r="G177" i="1" s="1"/>
  <c r="K177" i="1" s="1"/>
  <c r="E194" i="1"/>
  <c r="F194" i="1" s="1"/>
  <c r="G194" i="1" s="1"/>
  <c r="K194" i="1" s="1"/>
  <c r="E192" i="1"/>
  <c r="E92" i="2" s="1"/>
  <c r="E63" i="1"/>
  <c r="E146" i="2" s="1"/>
  <c r="E59" i="1"/>
  <c r="E53" i="1"/>
  <c r="E138" i="2" s="1"/>
  <c r="E49" i="1"/>
  <c r="F49" i="1" s="1"/>
  <c r="G49" i="1" s="1"/>
  <c r="I49" i="1" s="1"/>
  <c r="E45" i="1"/>
  <c r="E130" i="2" s="1"/>
  <c r="E41" i="1"/>
  <c r="E126" i="2" s="1"/>
  <c r="E37" i="1"/>
  <c r="E122" i="2" s="1"/>
  <c r="E33" i="1"/>
  <c r="E118" i="2" s="1"/>
  <c r="E29" i="1"/>
  <c r="F29" i="1" s="1"/>
  <c r="G29" i="1" s="1"/>
  <c r="H29" i="1" s="1"/>
  <c r="E24" i="1"/>
  <c r="F24" i="1" s="1"/>
  <c r="G24" i="1" s="1"/>
  <c r="H24" i="1" s="1"/>
  <c r="F41" i="1"/>
  <c r="U41" i="1" s="1"/>
  <c r="E158" i="2"/>
  <c r="E16" i="2"/>
  <c r="E181" i="1"/>
  <c r="F181" i="1" s="1"/>
  <c r="G181" i="1" s="1"/>
  <c r="J181" i="1" s="1"/>
  <c r="E125" i="1"/>
  <c r="E117" i="1"/>
  <c r="F117" i="1" s="1"/>
  <c r="G117" i="1" s="1"/>
  <c r="I117" i="1" s="1"/>
  <c r="E103" i="1"/>
  <c r="E140" i="1"/>
  <c r="F140" i="1" s="1"/>
  <c r="G140" i="1" s="1"/>
  <c r="I140" i="1" s="1"/>
  <c r="E112" i="1"/>
  <c r="F112" i="1" s="1"/>
  <c r="G112" i="1" s="1"/>
  <c r="I112" i="1" s="1"/>
  <c r="E93" i="1"/>
  <c r="F93" i="1" s="1"/>
  <c r="G93" i="1" s="1"/>
  <c r="I93" i="1" s="1"/>
  <c r="E83" i="1"/>
  <c r="F83" i="1" s="1"/>
  <c r="G83" i="1" s="1"/>
  <c r="I83" i="1" s="1"/>
  <c r="E81" i="1"/>
  <c r="F81" i="1" s="1"/>
  <c r="G81" i="1" s="1"/>
  <c r="I81" i="1" s="1"/>
  <c r="E69" i="1"/>
  <c r="F69" i="1" s="1"/>
  <c r="G69" i="1" s="1"/>
  <c r="I69" i="1" s="1"/>
  <c r="E169" i="1"/>
  <c r="F169" i="1" s="1"/>
  <c r="G169" i="1" s="1"/>
  <c r="K169" i="1" s="1"/>
  <c r="E167" i="1"/>
  <c r="F167" i="1" s="1"/>
  <c r="G167" i="1" s="1"/>
  <c r="K167" i="1" s="1"/>
  <c r="E136" i="1"/>
  <c r="F136" i="1" s="1"/>
  <c r="G136" i="1" s="1"/>
  <c r="J136" i="1" s="1"/>
  <c r="E134" i="1"/>
  <c r="E155" i="2" s="1"/>
  <c r="E60" i="1"/>
  <c r="F60" i="1" s="1"/>
  <c r="G60" i="1" s="1"/>
  <c r="I60" i="1" s="1"/>
  <c r="E50" i="1"/>
  <c r="E135" i="2" s="1"/>
  <c r="E42" i="1"/>
  <c r="F42" i="1" s="1"/>
  <c r="G42" i="1" s="1"/>
  <c r="I42" i="1" s="1"/>
  <c r="E34" i="1"/>
  <c r="E119" i="2" s="1"/>
  <c r="E21" i="1"/>
  <c r="F21" i="1" s="1"/>
  <c r="G21" i="1" s="1"/>
  <c r="H21" i="1" s="1"/>
  <c r="E219" i="1"/>
  <c r="F219" i="1" s="1"/>
  <c r="G219" i="1" s="1"/>
  <c r="K219" i="1" s="1"/>
  <c r="E211" i="1"/>
  <c r="F211" i="1" s="1"/>
  <c r="G211" i="1" s="1"/>
  <c r="J211" i="1" s="1"/>
  <c r="E203" i="1"/>
  <c r="F203" i="1" s="1"/>
  <c r="G203" i="1" s="1"/>
  <c r="K203" i="1" s="1"/>
  <c r="E195" i="1"/>
  <c r="E95" i="2" s="1"/>
  <c r="E223" i="1"/>
  <c r="F223" i="1" s="1"/>
  <c r="G223" i="1" s="1"/>
  <c r="K223" i="1" s="1"/>
  <c r="E216" i="1"/>
  <c r="F216" i="1" s="1"/>
  <c r="G216" i="1" s="1"/>
  <c r="K216" i="1" s="1"/>
  <c r="E208" i="1"/>
  <c r="E103" i="2" s="1"/>
  <c r="E200" i="1"/>
  <c r="F200" i="1" s="1"/>
  <c r="G200" i="1" s="1"/>
  <c r="K200" i="1" s="1"/>
  <c r="E229" i="1"/>
  <c r="F229" i="1" s="1"/>
  <c r="G229" i="1" s="1"/>
  <c r="K229" i="1" s="1"/>
  <c r="E175" i="1"/>
  <c r="E119" i="1"/>
  <c r="F119" i="1" s="1"/>
  <c r="G119" i="1" s="1"/>
  <c r="I119" i="1" s="1"/>
  <c r="E108" i="1"/>
  <c r="E144" i="1"/>
  <c r="E78" i="2" s="1"/>
  <c r="E126" i="1"/>
  <c r="F126" i="1" s="1"/>
  <c r="G126" i="1" s="1"/>
  <c r="I126" i="1" s="1"/>
  <c r="E97" i="1"/>
  <c r="E85" i="1"/>
  <c r="F85" i="1" s="1"/>
  <c r="G85" i="1" s="1"/>
  <c r="I85" i="1" s="1"/>
  <c r="E90" i="1"/>
  <c r="E71" i="1"/>
  <c r="F71" i="1" s="1"/>
  <c r="G71" i="1" s="1"/>
  <c r="I71" i="1" s="1"/>
  <c r="E189" i="1"/>
  <c r="F189" i="1" s="1"/>
  <c r="G189" i="1" s="1"/>
  <c r="K189" i="1" s="1"/>
  <c r="E187" i="1"/>
  <c r="F187" i="1" s="1"/>
  <c r="G187" i="1" s="1"/>
  <c r="K187" i="1" s="1"/>
  <c r="E179" i="1"/>
  <c r="F179" i="1" s="1"/>
  <c r="G179" i="1" s="1"/>
  <c r="K179" i="1" s="1"/>
  <c r="E162" i="1"/>
  <c r="F162" i="1" s="1"/>
  <c r="G162" i="1" s="1"/>
  <c r="K162" i="1" s="1"/>
  <c r="E160" i="1"/>
  <c r="F160" i="1" s="1"/>
  <c r="G160" i="1" s="1"/>
  <c r="K160" i="1" s="1"/>
  <c r="E151" i="1"/>
  <c r="E165" i="2" s="1"/>
  <c r="E149" i="1"/>
  <c r="E163" i="2" s="1"/>
  <c r="E72" i="1"/>
  <c r="F72" i="1" s="1"/>
  <c r="G72" i="1" s="1"/>
  <c r="I72" i="1" s="1"/>
  <c r="E55" i="1"/>
  <c r="E140" i="2" s="1"/>
  <c r="E47" i="1"/>
  <c r="E39" i="1"/>
  <c r="E124" i="2" s="1"/>
  <c r="E31" i="1"/>
  <c r="E221" i="1"/>
  <c r="F221" i="1" s="1"/>
  <c r="G221" i="1" s="1"/>
  <c r="K221" i="1" s="1"/>
  <c r="E213" i="1"/>
  <c r="E11" i="2" s="1"/>
  <c r="E205" i="1"/>
  <c r="E198" i="2" s="1"/>
  <c r="E197" i="1"/>
  <c r="F197" i="1" s="1"/>
  <c r="G197" i="1" s="1"/>
  <c r="K197" i="1" s="1"/>
  <c r="E225" i="1"/>
  <c r="F225" i="1" s="1"/>
  <c r="G225" i="1" s="1"/>
  <c r="K225" i="1" s="1"/>
  <c r="E152" i="1"/>
  <c r="F152" i="1" s="1"/>
  <c r="G152" i="1" s="1"/>
  <c r="K152" i="1" s="1"/>
  <c r="E191" i="1"/>
  <c r="F191" i="1" s="1"/>
  <c r="G191" i="1" s="1"/>
  <c r="J191" i="1" s="1"/>
  <c r="E186" i="1"/>
  <c r="E90" i="2" s="1"/>
  <c r="E124" i="1"/>
  <c r="E116" i="1"/>
  <c r="F116" i="1" s="1"/>
  <c r="G116" i="1" s="1"/>
  <c r="I116" i="1" s="1"/>
  <c r="E102" i="1"/>
  <c r="E139" i="1"/>
  <c r="F139" i="1" s="1"/>
  <c r="G139" i="1" s="1"/>
  <c r="I139" i="1" s="1"/>
  <c r="E111" i="1"/>
  <c r="F111" i="1" s="1"/>
  <c r="G111" i="1" s="1"/>
  <c r="I111" i="1" s="1"/>
  <c r="E92" i="1"/>
  <c r="F92" i="1" s="1"/>
  <c r="G92" i="1" s="1"/>
  <c r="I92" i="1" s="1"/>
  <c r="E82" i="1"/>
  <c r="F82" i="1" s="1"/>
  <c r="G82" i="1" s="1"/>
  <c r="I82" i="1" s="1"/>
  <c r="E78" i="1"/>
  <c r="F78" i="1" s="1"/>
  <c r="G78" i="1" s="1"/>
  <c r="I78" i="1" s="1"/>
  <c r="E166" i="1"/>
  <c r="E180" i="2" s="1"/>
  <c r="E164" i="1"/>
  <c r="F164" i="1" s="1"/>
  <c r="G164" i="1" s="1"/>
  <c r="K164" i="1" s="1"/>
  <c r="E131" i="1"/>
  <c r="F131" i="1" s="1"/>
  <c r="G131" i="1" s="1"/>
  <c r="J131" i="1" s="1"/>
  <c r="E106" i="1"/>
  <c r="F106" i="1" s="1"/>
  <c r="G106" i="1" s="1"/>
  <c r="I106" i="1" s="1"/>
  <c r="E218" i="1"/>
  <c r="F218" i="1" s="1"/>
  <c r="G218" i="1" s="1"/>
  <c r="K218" i="1" s="1"/>
  <c r="E210" i="1"/>
  <c r="F210" i="1" s="1"/>
  <c r="G210" i="1" s="1"/>
  <c r="J210" i="1" s="1"/>
  <c r="E202" i="1"/>
  <c r="E100" i="2" s="1"/>
  <c r="E232" i="1"/>
  <c r="F232" i="1" s="1"/>
  <c r="G232" i="1" s="1"/>
  <c r="K232" i="1" s="1"/>
  <c r="E182" i="1"/>
  <c r="E180" i="1"/>
  <c r="F180" i="1" s="1"/>
  <c r="G180" i="1" s="1"/>
  <c r="J180" i="1" s="1"/>
  <c r="E121" i="1"/>
  <c r="F121" i="1" s="1"/>
  <c r="G121" i="1" s="1"/>
  <c r="I121" i="1" s="1"/>
  <c r="E113" i="1"/>
  <c r="E95" i="1"/>
  <c r="F95" i="1" s="1"/>
  <c r="G95" i="1" s="1"/>
  <c r="I95" i="1" s="1"/>
  <c r="E129" i="1"/>
  <c r="F129" i="1" s="1"/>
  <c r="G129" i="1" s="1"/>
  <c r="I129" i="1" s="1"/>
  <c r="E101" i="1"/>
  <c r="F101" i="1" s="1"/>
  <c r="G101" i="1" s="1"/>
  <c r="I101" i="1" s="1"/>
  <c r="E87" i="1"/>
  <c r="F87" i="1" s="1"/>
  <c r="G87" i="1" s="1"/>
  <c r="I87" i="1" s="1"/>
  <c r="E130" i="1"/>
  <c r="E74" i="1"/>
  <c r="E170" i="1"/>
  <c r="F170" i="1" s="1"/>
  <c r="G170" i="1" s="1"/>
  <c r="K170" i="1" s="1"/>
  <c r="E168" i="1"/>
  <c r="F168" i="1" s="1"/>
  <c r="G168" i="1" s="1"/>
  <c r="K168" i="1" s="1"/>
  <c r="E135" i="1"/>
  <c r="F135" i="1" s="1"/>
  <c r="G135" i="1" s="1"/>
  <c r="J135" i="1" s="1"/>
  <c r="E64" i="1"/>
  <c r="F64" i="1" s="1"/>
  <c r="G64" i="1" s="1"/>
  <c r="I64" i="1" s="1"/>
  <c r="E54" i="1"/>
  <c r="F54" i="1" s="1"/>
  <c r="G54" i="1" s="1"/>
  <c r="I54" i="1" s="1"/>
  <c r="E46" i="1"/>
  <c r="F46" i="1" s="1"/>
  <c r="G46" i="1" s="1"/>
  <c r="I46" i="1" s="1"/>
  <c r="E38" i="1"/>
  <c r="F38" i="1" s="1"/>
  <c r="G38" i="1" s="1"/>
  <c r="H38" i="1" s="1"/>
  <c r="E30" i="1"/>
  <c r="E115" i="2" s="1"/>
  <c r="E215" i="1"/>
  <c r="F215" i="1" s="1"/>
  <c r="G215" i="1" s="1"/>
  <c r="K215" i="1" s="1"/>
  <c r="E207" i="1"/>
  <c r="E102" i="2" s="1"/>
  <c r="E199" i="1"/>
  <c r="E228" i="1"/>
  <c r="F228" i="1" s="1"/>
  <c r="G228" i="1" s="1"/>
  <c r="K228" i="1" s="1"/>
  <c r="E97" i="2"/>
  <c r="E174" i="2"/>
  <c r="E25" i="2"/>
  <c r="F186" i="1"/>
  <c r="G186" i="1" s="1"/>
  <c r="J186" i="1" s="1"/>
  <c r="F199" i="1"/>
  <c r="G199" i="1" s="1"/>
  <c r="K199" i="1" s="1"/>
  <c r="E98" i="2"/>
  <c r="F34" i="1"/>
  <c r="G34" i="1" s="1"/>
  <c r="H34" i="1" s="1"/>
  <c r="E39" i="2"/>
  <c r="E20" i="2"/>
  <c r="E32" i="2"/>
  <c r="E30" i="2"/>
  <c r="E18" i="2" l="1"/>
  <c r="E23" i="2"/>
  <c r="F213" i="1"/>
  <c r="G213" i="1" s="1"/>
  <c r="E139" i="2"/>
  <c r="E45" i="2"/>
  <c r="E91" i="2"/>
  <c r="E106" i="2"/>
  <c r="E183" i="2"/>
  <c r="E186" i="2"/>
  <c r="E101" i="2"/>
  <c r="E128" i="2"/>
  <c r="E13" i="2"/>
  <c r="E107" i="2"/>
  <c r="E40" i="2"/>
  <c r="E136" i="2"/>
  <c r="E33" i="2"/>
  <c r="F15" i="1"/>
  <c r="E80" i="2"/>
  <c r="E179" i="2"/>
  <c r="E241" i="1"/>
  <c r="F241" i="1" s="1"/>
  <c r="G241" i="1" s="1"/>
  <c r="K241" i="1" s="1"/>
  <c r="E148" i="2"/>
  <c r="E133" i="2"/>
  <c r="E217" i="1"/>
  <c r="F217" i="1" s="1"/>
  <c r="G217" i="1" s="1"/>
  <c r="K217" i="1" s="1"/>
  <c r="E248" i="1"/>
  <c r="F248" i="1" s="1"/>
  <c r="G248" i="1" s="1"/>
  <c r="K248" i="1" s="1"/>
  <c r="E184" i="2"/>
  <c r="F202" i="1"/>
  <c r="G202" i="1" s="1"/>
  <c r="K202" i="1" s="1"/>
  <c r="E134" i="2"/>
  <c r="E214" i="1"/>
  <c r="F214" i="1" s="1"/>
  <c r="G214" i="1" s="1"/>
  <c r="K214" i="1" s="1"/>
  <c r="E233" i="1"/>
  <c r="F233" i="1" s="1"/>
  <c r="G233" i="1" s="1"/>
  <c r="K233" i="1" s="1"/>
  <c r="E243" i="1"/>
  <c r="F243" i="1" s="1"/>
  <c r="G243" i="1" s="1"/>
  <c r="K243" i="1" s="1"/>
  <c r="F144" i="1"/>
  <c r="G144" i="1" s="1"/>
  <c r="I144" i="1" s="1"/>
  <c r="E162" i="2"/>
  <c r="E204" i="1"/>
  <c r="F204" i="1" s="1"/>
  <c r="G204" i="1" s="1"/>
  <c r="K204" i="1" s="1"/>
  <c r="E245" i="1"/>
  <c r="F245" i="1" s="1"/>
  <c r="G245" i="1" s="1"/>
  <c r="K245" i="1" s="1"/>
  <c r="E84" i="2"/>
  <c r="E201" i="1"/>
  <c r="F201" i="1" s="1"/>
  <c r="G201" i="1" s="1"/>
  <c r="K201" i="1" s="1"/>
  <c r="E246" i="1"/>
  <c r="F246" i="1" s="1"/>
  <c r="G246" i="1" s="1"/>
  <c r="K246" i="1" s="1"/>
  <c r="E164" i="2"/>
  <c r="F171" i="1"/>
  <c r="G171" i="1" s="1"/>
  <c r="K171" i="1" s="1"/>
  <c r="E60" i="2"/>
  <c r="E17" i="2"/>
  <c r="E41" i="2"/>
  <c r="F50" i="1"/>
  <c r="G50" i="1" s="1"/>
  <c r="I50" i="1" s="1"/>
  <c r="F45" i="1"/>
  <c r="G45" i="1" s="1"/>
  <c r="I45" i="1" s="1"/>
  <c r="E149" i="2"/>
  <c r="E56" i="2"/>
  <c r="E47" i="2"/>
  <c r="E42" i="2"/>
  <c r="F151" i="1"/>
  <c r="G151" i="1" s="1"/>
  <c r="J151" i="1" s="1"/>
  <c r="E151" i="2"/>
  <c r="E26" i="2"/>
  <c r="E46" i="2"/>
  <c r="E58" i="2"/>
  <c r="E154" i="2"/>
  <c r="E190" i="2"/>
  <c r="E105" i="2"/>
  <c r="E63" i="2"/>
  <c r="E59" i="2"/>
  <c r="F28" i="1"/>
  <c r="G28" i="1" s="1"/>
  <c r="H28" i="1" s="1"/>
  <c r="E19" i="2"/>
  <c r="E74" i="2"/>
  <c r="E83" i="2"/>
  <c r="E94" i="2"/>
  <c r="E50" i="2"/>
  <c r="E171" i="2"/>
  <c r="F193" i="1"/>
  <c r="G193" i="1" s="1"/>
  <c r="K193" i="1" s="1"/>
  <c r="F138" i="1"/>
  <c r="G138" i="1" s="1"/>
  <c r="I138" i="1" s="1"/>
  <c r="F145" i="1"/>
  <c r="G145" i="1" s="1"/>
  <c r="J145" i="1" s="1"/>
  <c r="E66" i="2"/>
  <c r="E123" i="2"/>
  <c r="F22" i="1"/>
  <c r="G22" i="1" s="1"/>
  <c r="H22" i="1" s="1"/>
  <c r="F36" i="1"/>
  <c r="G36" i="1" s="1"/>
  <c r="I36" i="1" s="1"/>
  <c r="F52" i="1"/>
  <c r="G52" i="1" s="1"/>
  <c r="I52" i="1" s="1"/>
  <c r="E110" i="2"/>
  <c r="E61" i="2"/>
  <c r="E176" i="2"/>
  <c r="E34" i="2"/>
  <c r="F37" i="1"/>
  <c r="G37" i="1" s="1"/>
  <c r="I37" i="1" s="1"/>
  <c r="E195" i="2"/>
  <c r="E150" i="2"/>
  <c r="F30" i="1"/>
  <c r="G30" i="1" s="1"/>
  <c r="H30" i="1" s="1"/>
  <c r="F39" i="1"/>
  <c r="G39" i="1" s="1"/>
  <c r="H39" i="1" s="1"/>
  <c r="F44" i="1"/>
  <c r="G44" i="1" s="1"/>
  <c r="I44" i="1" s="1"/>
  <c r="E85" i="2"/>
  <c r="E77" i="2"/>
  <c r="E177" i="2"/>
  <c r="E29" i="2"/>
  <c r="E72" i="2"/>
  <c r="E182" i="2"/>
  <c r="E141" i="2"/>
  <c r="E12" i="2"/>
  <c r="E54" i="2"/>
  <c r="E212" i="1"/>
  <c r="F212" i="1" s="1"/>
  <c r="G212" i="1" s="1"/>
  <c r="K212" i="1" s="1"/>
  <c r="E239" i="1"/>
  <c r="F239" i="1" s="1"/>
  <c r="G239" i="1" s="1"/>
  <c r="K239" i="1" s="1"/>
  <c r="E70" i="2"/>
  <c r="E28" i="2"/>
  <c r="E65" i="2"/>
  <c r="E181" i="2"/>
  <c r="F205" i="1"/>
  <c r="G205" i="1" s="1"/>
  <c r="K205" i="1" s="1"/>
  <c r="E86" i="2"/>
  <c r="E125" i="2"/>
  <c r="F192" i="1"/>
  <c r="G192" i="1" s="1"/>
  <c r="K192" i="1" s="1"/>
  <c r="E226" i="1"/>
  <c r="F226" i="1" s="1"/>
  <c r="G226" i="1" s="1"/>
  <c r="K226" i="1" s="1"/>
  <c r="E209" i="1"/>
  <c r="E196" i="1"/>
  <c r="E234" i="1"/>
  <c r="F234" i="1" s="1"/>
  <c r="G234" i="1" s="1"/>
  <c r="K234" i="1" s="1"/>
  <c r="E235" i="1"/>
  <c r="F235" i="1" s="1"/>
  <c r="G235" i="1" s="1"/>
  <c r="K235" i="1" s="1"/>
  <c r="E152" i="2"/>
  <c r="E194" i="2"/>
  <c r="E157" i="2"/>
  <c r="E147" i="2"/>
  <c r="E156" i="2"/>
  <c r="E99" i="2"/>
  <c r="E175" i="2"/>
  <c r="E188" i="2"/>
  <c r="E222" i="1"/>
  <c r="F222" i="1" s="1"/>
  <c r="G222" i="1" s="1"/>
  <c r="K222" i="1" s="1"/>
  <c r="E206" i="1"/>
  <c r="E192" i="2"/>
  <c r="F149" i="1"/>
  <c r="G149" i="1" s="1"/>
  <c r="J149" i="1" s="1"/>
  <c r="E189" i="2"/>
  <c r="F26" i="1"/>
  <c r="G26" i="1" s="1"/>
  <c r="I26" i="1" s="1"/>
  <c r="F32" i="1"/>
  <c r="G32" i="1" s="1"/>
  <c r="H32" i="1" s="1"/>
  <c r="F183" i="1"/>
  <c r="G183" i="1" s="1"/>
  <c r="J183" i="1" s="1"/>
  <c r="E220" i="1"/>
  <c r="F220" i="1" s="1"/>
  <c r="G220" i="1" s="1"/>
  <c r="K220" i="1" s="1"/>
  <c r="E230" i="1"/>
  <c r="F230" i="1" s="1"/>
  <c r="G230" i="1" s="1"/>
  <c r="K230" i="1" s="1"/>
  <c r="E238" i="1"/>
  <c r="F238" i="1" s="1"/>
  <c r="G238" i="1" s="1"/>
  <c r="K238" i="1" s="1"/>
  <c r="G231" i="1"/>
  <c r="K231" i="1" s="1"/>
  <c r="E170" i="2"/>
  <c r="E76" i="2"/>
  <c r="E178" i="2"/>
  <c r="E127" i="2"/>
  <c r="F65" i="1"/>
  <c r="G65" i="1" s="1"/>
  <c r="I65" i="1" s="1"/>
  <c r="E62" i="2"/>
  <c r="E237" i="1"/>
  <c r="F237" i="1" s="1"/>
  <c r="G237" i="1" s="1"/>
  <c r="K237" i="1" s="1"/>
  <c r="F208" i="1"/>
  <c r="G208" i="1" s="1"/>
  <c r="K208" i="1" s="1"/>
  <c r="F166" i="1"/>
  <c r="G166" i="1" s="1"/>
  <c r="K166" i="1" s="1"/>
  <c r="F55" i="1"/>
  <c r="G55" i="1" s="1"/>
  <c r="I55" i="1" s="1"/>
  <c r="E49" i="2"/>
  <c r="F103" i="1"/>
  <c r="G103" i="1" s="1"/>
  <c r="I103" i="1" s="1"/>
  <c r="F23" i="1"/>
  <c r="G23" i="1" s="1"/>
  <c r="H23" i="1" s="1"/>
  <c r="E109" i="2"/>
  <c r="E196" i="2"/>
  <c r="F80" i="1"/>
  <c r="G80" i="1" s="1"/>
  <c r="I80" i="1" s="1"/>
  <c r="E27" i="2"/>
  <c r="F97" i="1"/>
  <c r="G97" i="1" s="1"/>
  <c r="I97" i="1" s="1"/>
  <c r="E44" i="2"/>
  <c r="E55" i="2"/>
  <c r="F207" i="1"/>
  <c r="G207" i="1" s="1"/>
  <c r="K207" i="1" s="1"/>
  <c r="F74" i="1"/>
  <c r="G74" i="1" s="1"/>
  <c r="I74" i="1" s="1"/>
  <c r="E22" i="2"/>
  <c r="F175" i="1"/>
  <c r="G175" i="1" s="1"/>
  <c r="J175" i="1" s="1"/>
  <c r="E82" i="2"/>
  <c r="F59" i="1"/>
  <c r="G59" i="1" s="1"/>
  <c r="I59" i="1" s="1"/>
  <c r="E142" i="2"/>
  <c r="E143" i="2"/>
  <c r="F127" i="1"/>
  <c r="G127" i="1" s="1"/>
  <c r="E71" i="2"/>
  <c r="F25" i="1"/>
  <c r="G25" i="1" s="1"/>
  <c r="H25" i="1" s="1"/>
  <c r="E111" i="2"/>
  <c r="F47" i="1"/>
  <c r="G47" i="1" s="1"/>
  <c r="I47" i="1" s="1"/>
  <c r="E132" i="2"/>
  <c r="F130" i="1"/>
  <c r="G130" i="1" s="1"/>
  <c r="I130" i="1" s="1"/>
  <c r="E73" i="2"/>
  <c r="F182" i="1"/>
  <c r="G182" i="1" s="1"/>
  <c r="J182" i="1" s="1"/>
  <c r="E87" i="2"/>
  <c r="F124" i="1"/>
  <c r="G124" i="1" s="1"/>
  <c r="I124" i="1" s="1"/>
  <c r="E68" i="2"/>
  <c r="E116" i="2"/>
  <c r="F31" i="1"/>
  <c r="G31" i="1" s="1"/>
  <c r="H31" i="1" s="1"/>
  <c r="E69" i="2"/>
  <c r="F125" i="1"/>
  <c r="G125" i="1" s="1"/>
  <c r="I125" i="1" s="1"/>
  <c r="F61" i="1"/>
  <c r="G61" i="1" s="1"/>
  <c r="I61" i="1" s="1"/>
  <c r="E144" i="2"/>
  <c r="E48" i="2"/>
  <c r="F102" i="1"/>
  <c r="G102" i="1" s="1"/>
  <c r="I102" i="1" s="1"/>
  <c r="E37" i="2"/>
  <c r="F90" i="1"/>
  <c r="G90" i="1" s="1"/>
  <c r="I90" i="1" s="1"/>
  <c r="F66" i="1"/>
  <c r="G66" i="1" s="1"/>
  <c r="I66" i="1" s="1"/>
  <c r="E15" i="2"/>
  <c r="F96" i="1"/>
  <c r="G96" i="1" s="1"/>
  <c r="I96" i="1" s="1"/>
  <c r="E43" i="2"/>
  <c r="F113" i="1"/>
  <c r="G113" i="1" s="1"/>
  <c r="I113" i="1" s="1"/>
  <c r="E57" i="2"/>
  <c r="F108" i="1"/>
  <c r="G108" i="1" s="1"/>
  <c r="I108" i="1" s="1"/>
  <c r="E53" i="2"/>
  <c r="F195" i="1"/>
  <c r="G195" i="1" s="1"/>
  <c r="K195" i="1" s="1"/>
  <c r="E131" i="2"/>
  <c r="E79" i="2"/>
  <c r="F33" i="1"/>
  <c r="G33" i="1" s="1"/>
  <c r="H33" i="1" s="1"/>
  <c r="F53" i="1"/>
  <c r="G53" i="1" s="1"/>
  <c r="I53" i="1" s="1"/>
  <c r="F62" i="1"/>
  <c r="G62" i="1" s="1"/>
  <c r="I62" i="1" s="1"/>
  <c r="F134" i="1"/>
  <c r="G134" i="1" s="1"/>
  <c r="J134" i="1" s="1"/>
  <c r="F63" i="1"/>
  <c r="G63" i="1" s="1"/>
  <c r="I63" i="1" s="1"/>
  <c r="E114" i="2"/>
  <c r="F196" i="1" l="1"/>
  <c r="G196" i="1" s="1"/>
  <c r="E96" i="2"/>
  <c r="F209" i="1"/>
  <c r="G209" i="1" s="1"/>
  <c r="K209" i="1" s="1"/>
  <c r="E104" i="2"/>
  <c r="F206" i="1"/>
  <c r="G206" i="1" s="1"/>
  <c r="K206" i="1" s="1"/>
  <c r="E199" i="2"/>
  <c r="I127" i="1"/>
  <c r="C12" i="1"/>
  <c r="C11" i="1"/>
  <c r="O247" i="1" l="1"/>
  <c r="O249" i="1"/>
  <c r="O248" i="1"/>
  <c r="O246" i="1"/>
  <c r="O243" i="1"/>
  <c r="O242" i="1"/>
  <c r="O241" i="1"/>
  <c r="O240" i="1"/>
  <c r="O245" i="1"/>
  <c r="O244" i="1"/>
  <c r="C16" i="1"/>
  <c r="D18" i="1" s="1"/>
  <c r="O218" i="1"/>
  <c r="O86" i="1"/>
  <c r="O91" i="1"/>
  <c r="O124" i="1"/>
  <c r="O64" i="1"/>
  <c r="O184" i="1"/>
  <c r="O186" i="1"/>
  <c r="O51" i="1"/>
  <c r="O146" i="1"/>
  <c r="O178" i="1"/>
  <c r="O112" i="1"/>
  <c r="O162" i="1"/>
  <c r="O236" i="1"/>
  <c r="O101" i="1"/>
  <c r="O122" i="1"/>
  <c r="O168" i="1"/>
  <c r="O205" i="1"/>
  <c r="O216" i="1"/>
  <c r="O133" i="1"/>
  <c r="O152" i="1"/>
  <c r="O84" i="1"/>
  <c r="O221" i="1"/>
  <c r="O80" i="1"/>
  <c r="O126" i="1"/>
  <c r="O138" i="1"/>
  <c r="O47" i="1"/>
  <c r="O182" i="1"/>
  <c r="O189" i="1"/>
  <c r="O194" i="1"/>
  <c r="O136" i="1"/>
  <c r="O78" i="1"/>
  <c r="O33" i="1"/>
  <c r="O100" i="1"/>
  <c r="O57" i="1"/>
  <c r="O110" i="1"/>
  <c r="O199" i="1"/>
  <c r="O82" i="1"/>
  <c r="O45" i="1"/>
  <c r="O48" i="1"/>
  <c r="O208" i="1"/>
  <c r="O227" i="1"/>
  <c r="O222" i="1"/>
  <c r="O67" i="1"/>
  <c r="O232" i="1"/>
  <c r="C15" i="1"/>
  <c r="O55" i="1"/>
  <c r="O234" i="1"/>
  <c r="O165" i="1"/>
  <c r="O235" i="1"/>
  <c r="O201" i="1"/>
  <c r="O23" i="1"/>
  <c r="O206" i="1"/>
  <c r="O188" i="1"/>
  <c r="O40" i="1"/>
  <c r="O213" i="1"/>
  <c r="O207" i="1"/>
  <c r="O50" i="1"/>
  <c r="O132" i="1"/>
  <c r="O210" i="1"/>
  <c r="O238" i="1"/>
  <c r="O170" i="1"/>
  <c r="O226" i="1"/>
  <c r="O183" i="1"/>
  <c r="O59" i="1"/>
  <c r="O93" i="1"/>
  <c r="O159" i="1"/>
  <c r="O46" i="1"/>
  <c r="O92" i="1"/>
  <c r="O95" i="1"/>
  <c r="O174" i="1"/>
  <c r="O27" i="1"/>
  <c r="O169" i="1"/>
  <c r="O179" i="1"/>
  <c r="O88" i="1"/>
  <c r="O129" i="1"/>
  <c r="O107" i="1"/>
  <c r="O196" i="1"/>
  <c r="O202" i="1"/>
  <c r="O85" i="1"/>
  <c r="O155" i="1"/>
  <c r="O76" i="1"/>
  <c r="O219" i="1"/>
  <c r="O195" i="1"/>
  <c r="O98" i="1"/>
  <c r="O89" i="1"/>
  <c r="O113" i="1"/>
  <c r="O212" i="1"/>
  <c r="O125" i="1"/>
  <c r="O115" i="1"/>
  <c r="O154" i="1"/>
  <c r="O204" i="1"/>
  <c r="O123" i="1"/>
  <c r="O167" i="1"/>
  <c r="O143" i="1"/>
  <c r="O148" i="1"/>
  <c r="O164" i="1"/>
  <c r="O181" i="1"/>
  <c r="O35" i="1"/>
  <c r="O31" i="1"/>
  <c r="O54" i="1"/>
  <c r="O157" i="1"/>
  <c r="O149" i="1"/>
  <c r="O153" i="1"/>
  <c r="O197" i="1"/>
  <c r="O94" i="1"/>
  <c r="O137" i="1"/>
  <c r="O190" i="1"/>
  <c r="O102" i="1"/>
  <c r="O176" i="1"/>
  <c r="O150" i="1"/>
  <c r="O142" i="1"/>
  <c r="O99" i="1"/>
  <c r="O145" i="1"/>
  <c r="O79" i="1"/>
  <c r="O171" i="1"/>
  <c r="O87" i="1"/>
  <c r="O56" i="1"/>
  <c r="O191" i="1"/>
  <c r="O177" i="1"/>
  <c r="O21" i="1"/>
  <c r="O117" i="1"/>
  <c r="O39" i="1"/>
  <c r="O75" i="1"/>
  <c r="O198" i="1"/>
  <c r="O228" i="1"/>
  <c r="O128" i="1"/>
  <c r="O104" i="1"/>
  <c r="O127" i="1"/>
  <c r="O173" i="1"/>
  <c r="O116" i="1"/>
  <c r="O43" i="1"/>
  <c r="O114" i="1"/>
  <c r="O158" i="1"/>
  <c r="O180" i="1"/>
  <c r="O68" i="1"/>
  <c r="O230" i="1"/>
  <c r="O97" i="1"/>
  <c r="O141" i="1"/>
  <c r="O22" i="1"/>
  <c r="O163" i="1"/>
  <c r="O147" i="1"/>
  <c r="O229" i="1"/>
  <c r="O224" i="1"/>
  <c r="O105" i="1"/>
  <c r="O175" i="1"/>
  <c r="O29" i="1"/>
  <c r="O209" i="1"/>
  <c r="O203" i="1"/>
  <c r="O215" i="1"/>
  <c r="O83" i="1"/>
  <c r="O140" i="1"/>
  <c r="O220" i="1"/>
  <c r="O121" i="1"/>
  <c r="O231" i="1"/>
  <c r="O72" i="1"/>
  <c r="O108" i="1"/>
  <c r="O81" i="1"/>
  <c r="O193" i="1"/>
  <c r="O65" i="1"/>
  <c r="O37" i="1"/>
  <c r="O225" i="1"/>
  <c r="O30" i="1"/>
  <c r="O73" i="1"/>
  <c r="O71" i="1"/>
  <c r="O103" i="1"/>
  <c r="O118" i="1"/>
  <c r="O63" i="1"/>
  <c r="O25" i="1"/>
  <c r="O62" i="1"/>
  <c r="O134" i="1"/>
  <c r="O200" i="1"/>
  <c r="O130" i="1"/>
  <c r="O156" i="1"/>
  <c r="O74" i="1"/>
  <c r="O77" i="1"/>
  <c r="O90" i="1"/>
  <c r="O36" i="1"/>
  <c r="O109" i="1"/>
  <c r="O44" i="1"/>
  <c r="O131" i="1"/>
  <c r="O70" i="1"/>
  <c r="O38" i="1"/>
  <c r="O60" i="1"/>
  <c r="O52" i="1"/>
  <c r="O26" i="1"/>
  <c r="O66" i="1"/>
  <c r="O151" i="1"/>
  <c r="O106" i="1"/>
  <c r="O239" i="1"/>
  <c r="O53" i="1"/>
  <c r="O120" i="1"/>
  <c r="O223" i="1"/>
  <c r="O185" i="1"/>
  <c r="O61" i="1"/>
  <c r="O160" i="1"/>
  <c r="O28" i="1"/>
  <c r="O187" i="1"/>
  <c r="O49" i="1"/>
  <c r="O166" i="1"/>
  <c r="O42" i="1"/>
  <c r="O135" i="1"/>
  <c r="O217" i="1"/>
  <c r="O144" i="1"/>
  <c r="O96" i="1"/>
  <c r="O111" i="1"/>
  <c r="O119" i="1"/>
  <c r="O192" i="1"/>
  <c r="O69" i="1"/>
  <c r="O32" i="1"/>
  <c r="O214" i="1"/>
  <c r="O139" i="1"/>
  <c r="O161" i="1"/>
  <c r="O58" i="1"/>
  <c r="O24" i="1"/>
  <c r="O233" i="1"/>
  <c r="O41" i="1"/>
  <c r="O237" i="1"/>
  <c r="O172" i="1"/>
  <c r="O34" i="1"/>
  <c r="O211" i="1"/>
  <c r="K196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<sst xmlns="http://schemas.openxmlformats.org/spreadsheetml/2006/main" count="2139" uniqueCount="735">
  <si>
    <t>JAVSO..47..105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</si>
  <si>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</si>
  <si>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</si>
  <si>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</si>
  <si>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</si>
  <si>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</si>
  <si>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</si>
  <si>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</si>
  <si>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</si>
  <si>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</si>
  <si>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</si>
  <si>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</si>
  <si>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</si>
  <si>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</si>
  <si>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</si>
  <si>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</si>
  <si>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</si>
  <si>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</si>
  <si>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</si>
  <si>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</si>
  <si>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</si>
  <si>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</si>
  <si>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</si>
  <si>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</si>
  <si>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</si>
  <si>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</si>
  <si>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</si>
  <si>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</si>
  <si>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</si>
  <si>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</si>
  <si>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</si>
  <si>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</si>
  <si>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Bull...25</t>
  </si>
  <si>
    <t>B</t>
  </si>
  <si>
    <t>BBSAG Bull...31</t>
  </si>
  <si>
    <t>E. Halbach</t>
  </si>
  <si>
    <t>AAVSO 4</t>
  </si>
  <si>
    <t>A</t>
  </si>
  <si>
    <t>v</t>
  </si>
  <si>
    <t>G. Samolyk</t>
  </si>
  <si>
    <t>D. Ruokonen</t>
  </si>
  <si>
    <t>BAAVSS 60,15</t>
  </si>
  <si>
    <t>K</t>
  </si>
  <si>
    <t>BAAVSS 61,14</t>
  </si>
  <si>
    <t>BAAVSS 64,21</t>
  </si>
  <si>
    <t>Wils P</t>
  </si>
  <si>
    <t>BBSAG Bull.80</t>
  </si>
  <si>
    <t>BAAVSS 67,7</t>
  </si>
  <si>
    <t>Peter H</t>
  </si>
  <si>
    <t>BBSAG Bull.88</t>
  </si>
  <si>
    <t>pg</t>
  </si>
  <si>
    <t>BAV-M 52</t>
  </si>
  <si>
    <t>Mavrofridis G</t>
  </si>
  <si>
    <t>BBSAG Bull.89</t>
  </si>
  <si>
    <t>BBSAG Bull.90</t>
  </si>
  <si>
    <t>BAV-M 56</t>
  </si>
  <si>
    <t>BBSAG Bull.92</t>
  </si>
  <si>
    <t>BBSAG Bull.93</t>
  </si>
  <si>
    <t>BAV-M 59</t>
  </si>
  <si>
    <t>BBSAG Bull.95</t>
  </si>
  <si>
    <t>BBSAG Bull.96</t>
  </si>
  <si>
    <t>BBSAG Bull.98</t>
  </si>
  <si>
    <t>BBSAG Bull.99</t>
  </si>
  <si>
    <t>BRNO 31</t>
  </si>
  <si>
    <t>BBSAG Bull.102</t>
  </si>
  <si>
    <t>BBSAG Bull.107</t>
  </si>
  <si>
    <t>BBSAG 107</t>
  </si>
  <si>
    <t>BBSAG Bull.110</t>
  </si>
  <si>
    <t>BBSAG Bull.111</t>
  </si>
  <si>
    <t>BBSAG Bull.112</t>
  </si>
  <si>
    <t>ccd</t>
  </si>
  <si>
    <t>Major M</t>
  </si>
  <si>
    <t>BBSAG Bull.116</t>
  </si>
  <si>
    <t>II</t>
  </si>
  <si>
    <t>bad?</t>
  </si>
  <si>
    <t>EA</t>
  </si>
  <si>
    <t>IBVS 5643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</si>
  <si>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</si>
  <si>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</si>
  <si>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</si>
  <si>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</si>
  <si>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</si>
  <si>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</si>
  <si>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5761</t>
  </si>
  <si>
    <t>I</t>
  </si>
  <si>
    <t>IBVS 5870</t>
  </si>
  <si>
    <t>Start of linear fit &gt;&gt;&gt;&gt;&gt;&gt;&gt;&gt;&gt;&gt;&gt;&gt;&gt;&gt;&gt;&gt;&gt;&gt;&gt;&gt;&gt;</t>
  </si>
  <si>
    <t>IBVS 5874</t>
  </si>
  <si>
    <t>OEJV 0074</t>
  </si>
  <si>
    <t>vis</t>
  </si>
  <si>
    <t>Add cycle</t>
  </si>
  <si>
    <t>Old Cycle</t>
  </si>
  <si>
    <t>OEJV 0137</t>
  </si>
  <si>
    <t>JAVSO..38...85</t>
  </si>
  <si>
    <t>JAVSO..39...94</t>
  </si>
  <si>
    <t>JAVSO..40....1</t>
  </si>
  <si>
    <t>JAVSO..36..186</t>
  </si>
  <si>
    <t>JAVSO..38..183</t>
  </si>
  <si>
    <t>2013JAVSO..41..328</t>
  </si>
  <si>
    <t>2012JAV0SO..40..975</t>
  </si>
  <si>
    <t>2013JAVSO..41..122</t>
  </si>
  <si>
    <t>V0466 Cyg / GSC 02673-02051</t>
  </si>
  <si>
    <t>IBVS 6149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</si>
  <si>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</si>
  <si>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</si>
  <si>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</si>
  <si>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</si>
  <si>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</si>
  <si>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</si>
  <si>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</si>
  <si>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</si>
  <si>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</si>
  <si>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</si>
  <si>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</si>
  <si>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</si>
  <si>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2428074.430 </t>
  </si>
  <si>
    <t> 28.09.1935 22:19 </t>
  </si>
  <si>
    <t> -0.001 </t>
  </si>
  <si>
    <t>P </t>
  </si>
  <si>
    <t> A.A.Wachmann </t>
  </si>
  <si>
    <t> AHSB 6.2.169 </t>
  </si>
  <si>
    <t>2428095.329 </t>
  </si>
  <si>
    <t> 19.10.1935 19:53 </t>
  </si>
  <si>
    <t> 0.024 </t>
  </si>
  <si>
    <t>2428099.441 </t>
  </si>
  <si>
    <t> 23.10.1935 22:35 </t>
  </si>
  <si>
    <t> -0.038 </t>
  </si>
  <si>
    <t>2428362.446 </t>
  </si>
  <si>
    <t> 12.07.1936 22:42 </t>
  </si>
  <si>
    <t> -0.039 </t>
  </si>
  <si>
    <t>2428422.331 </t>
  </si>
  <si>
    <t> 10.09.1936 19:56 </t>
  </si>
  <si>
    <t> 0.008 </t>
  </si>
  <si>
    <t>2428717.313 </t>
  </si>
  <si>
    <t> 02.07.1937 19:30 </t>
  </si>
  <si>
    <t> -0.022 </t>
  </si>
  <si>
    <t> N.Syceva </t>
  </si>
  <si>
    <t> PZ 6.221 </t>
  </si>
  <si>
    <t>2428774.396 </t>
  </si>
  <si>
    <t> 28.08.1937 21:30 </t>
  </si>
  <si>
    <t> 0.007 </t>
  </si>
  <si>
    <t>2428813.370 </t>
  </si>
  <si>
    <t> 06.10.1937 20:52 </t>
  </si>
  <si>
    <t> 0.017 </t>
  </si>
  <si>
    <t>2428866.267 </t>
  </si>
  <si>
    <t> 28.11.1937 18:24 </t>
  </si>
  <si>
    <t> 0.035 </t>
  </si>
  <si>
    <t>2429186.285 </t>
  </si>
  <si>
    <t> 14.10.1938 18:50 </t>
  </si>
  <si>
    <t> -0.008 </t>
  </si>
  <si>
    <t>2429193.249 </t>
  </si>
  <si>
    <t> 21.10.1938 17:58 </t>
  </si>
  <si>
    <t>2432765.400 </t>
  </si>
  <si>
    <t> 01.08.1948 21:36 </t>
  </si>
  <si>
    <t>2432829.415 </t>
  </si>
  <si>
    <t> 04.10.1948 21:57 </t>
  </si>
  <si>
    <t> 0.002 </t>
  </si>
  <si>
    <t>2434215.420 </t>
  </si>
  <si>
    <t> 21.07.1952 22:04 </t>
  </si>
  <si>
    <t>2434862.485 </t>
  </si>
  <si>
    <t> 29.04.1954 23:38 </t>
  </si>
  <si>
    <t> -0.007 </t>
  </si>
  <si>
    <t> T.Berthold </t>
  </si>
  <si>
    <t> MHAR 16.2 </t>
  </si>
  <si>
    <t>2434988.431 </t>
  </si>
  <si>
    <t> 02.09.1954 22:20 </t>
  </si>
  <si>
    <t> 0.003 </t>
  </si>
  <si>
    <t>2435317.525 </t>
  </si>
  <si>
    <t> 29.07.1955 00:36 </t>
  </si>
  <si>
    <t> -0.009 </t>
  </si>
  <si>
    <t>2435391.295 </t>
  </si>
  <si>
    <t> 10.10.1955 19:04 </t>
  </si>
  <si>
    <t>2436344.510 </t>
  </si>
  <si>
    <t> 21.05.1958 00:14 </t>
  </si>
  <si>
    <t> 0.000 </t>
  </si>
  <si>
    <t> V.Satyvaldiev </t>
  </si>
  <si>
    <t> BIA 47.17 </t>
  </si>
  <si>
    <t>2437480.441 </t>
  </si>
  <si>
    <t> 29.06.1961 22:35 </t>
  </si>
  <si>
    <t> 0.413 </t>
  </si>
  <si>
    <t>V </t>
  </si>
  <si>
    <t> E.Pohl </t>
  </si>
  <si>
    <t> AN 288.70 </t>
  </si>
  <si>
    <t>2437543.360 </t>
  </si>
  <si>
    <t> 31.08.1961 20:38 </t>
  </si>
  <si>
    <t> 0.016 </t>
  </si>
  <si>
    <t> K.Häussler </t>
  </si>
  <si>
    <t> HABZ 38 </t>
  </si>
  <si>
    <t>2437582.307 </t>
  </si>
  <si>
    <t> 09.10.1961 19:22 </t>
  </si>
  <si>
    <t>2437934.372 </t>
  </si>
  <si>
    <t> 26.09.1962 20:55 </t>
  </si>
  <si>
    <t> -0.002 </t>
  </si>
  <si>
    <t>2437964.282 </t>
  </si>
  <si>
    <t> 26.10.1962 18:46 </t>
  </si>
  <si>
    <t> -0.011 </t>
  </si>
  <si>
    <t>2438256.520 </t>
  </si>
  <si>
    <t> 15.08.1963 00:28 </t>
  </si>
  <si>
    <t>2438323.333 </t>
  </si>
  <si>
    <t> 20.10.1963 19:59 </t>
  </si>
  <si>
    <t>2438652.423 </t>
  </si>
  <si>
    <t> 13.09.1964 22:09 </t>
  </si>
  <si>
    <t> 0.001 </t>
  </si>
  <si>
    <t>2438675.396 </t>
  </si>
  <si>
    <t> 06.10.1964 21:30 </t>
  </si>
  <si>
    <t> 0.013 </t>
  </si>
  <si>
    <t>2438908.475 </t>
  </si>
  <si>
    <t> 27.05.1965 23:24 </t>
  </si>
  <si>
    <t> 0.004 </t>
  </si>
  <si>
    <t>2439055.262 </t>
  </si>
  <si>
    <t> 21.10.1965 18:17 </t>
  </si>
  <si>
    <t> -0.019 </t>
  </si>
  <si>
    <t>2439681.469 </t>
  </si>
  <si>
    <t> 09.07.1967 23:15 </t>
  </si>
  <si>
    <t> -0.017 </t>
  </si>
  <si>
    <t>2440116.346 </t>
  </si>
  <si>
    <t> 16.09.1968 20:18 </t>
  </si>
  <si>
    <t> -0.004 </t>
  </si>
  <si>
    <t>2440475.356 </t>
  </si>
  <si>
    <t> 10.09.1969 20:32 </t>
  </si>
  <si>
    <t> -0.018 </t>
  </si>
  <si>
    <t>2440731.457 </t>
  </si>
  <si>
    <t> 24.05.1970 22:58 </t>
  </si>
  <si>
    <t>2440768.420 </t>
  </si>
  <si>
    <t> 30.06.1970 22:04 </t>
  </si>
  <si>
    <t> 0.121 </t>
  </si>
  <si>
    <t> R.Diethelm </t>
  </si>
  <si>
    <t> ORI 120 </t>
  </si>
  <si>
    <t>2440866.390 </t>
  </si>
  <si>
    <t> 06.10.1970 21:21 </t>
  </si>
  <si>
    <t> -0.014 </t>
  </si>
  <si>
    <t>2441159.429 </t>
  </si>
  <si>
    <t> 26.07.1971 22:17 </t>
  </si>
  <si>
    <t> 0.100 </t>
  </si>
  <si>
    <t> ORI 126 </t>
  </si>
  <si>
    <t>2441276.246 </t>
  </si>
  <si>
    <t> 20.11.1971 17:54 </t>
  </si>
  <si>
    <t> 0.025 </t>
  </si>
  <si>
    <t>2441918.412 </t>
  </si>
  <si>
    <t> 23.08.1973 21:53 </t>
  </si>
  <si>
    <t> -0.016 </t>
  </si>
  <si>
    <t>2441987.308 </t>
  </si>
  <si>
    <t> 31.10.1973 19:23 </t>
  </si>
  <si>
    <t>2442222.496 </t>
  </si>
  <si>
    <t> 23.06.1974 23:54 </t>
  </si>
  <si>
    <t> 0.010 </t>
  </si>
  <si>
    <t>2442636.455 </t>
  </si>
  <si>
    <t> 11.08.1975 22:55 </t>
  </si>
  <si>
    <t>2442806.247 </t>
  </si>
  <si>
    <t> 28.01.1976 17:55 </t>
  </si>
  <si>
    <t>2443019.854 </t>
  </si>
  <si>
    <t> 29.08.1976 08:29 </t>
  </si>
  <si>
    <t> E.Halbach </t>
  </si>
  <si>
    <t> AOEB 4 </t>
  </si>
  <si>
    <t>2443079.687 </t>
  </si>
  <si>
    <t> 28.10.1976 04:29 </t>
  </si>
  <si>
    <t> G.Samolyk </t>
  </si>
  <si>
    <t>2443100.569 </t>
  </si>
  <si>
    <t> 18.11.1976 01:39 </t>
  </si>
  <si>
    <t> 0.005 </t>
  </si>
  <si>
    <t>2443271.728 </t>
  </si>
  <si>
    <t> 08.05.1977 05:28 </t>
  </si>
  <si>
    <t> D.Ruokonen </t>
  </si>
  <si>
    <t>2443344.793 </t>
  </si>
  <si>
    <t> 20.07.1977 07:01 </t>
  </si>
  <si>
    <t> 0.009 </t>
  </si>
  <si>
    <t>2443413.668 </t>
  </si>
  <si>
    <t> 27.09.1977 04:01 </t>
  </si>
  <si>
    <t>2443646.753 </t>
  </si>
  <si>
    <t> 18.05.1978 06:04 </t>
  </si>
  <si>
    <t>2444100.410 </t>
  </si>
  <si>
    <t> 14.08.1979 21:50 </t>
  </si>
  <si>
    <t> 0.006 </t>
  </si>
  <si>
    <t>2444133.797 </t>
  </si>
  <si>
    <t> 17.09.1979 07:07 </t>
  </si>
  <si>
    <t> -0.005 </t>
  </si>
  <si>
    <t>2444138.664 </t>
  </si>
  <si>
    <t> 22.09.1979 03:56 </t>
  </si>
  <si>
    <t>2444169.291 </t>
  </si>
  <si>
    <t> 22.10.1979 18:59 </t>
  </si>
  <si>
    <t>2444410.728 </t>
  </si>
  <si>
    <t> 20.06.1980 05:28 </t>
  </si>
  <si>
    <t>2444700.871 </t>
  </si>
  <si>
    <t> 06.04.1981 08:54 </t>
  </si>
  <si>
    <t>2444792.717 </t>
  </si>
  <si>
    <t> 07.07.1981 05:12 </t>
  </si>
  <si>
    <t>2445104.418 </t>
  </si>
  <si>
    <t> 14.05.1982 22:01 </t>
  </si>
  <si>
    <t> T.Brelstaff </t>
  </si>
  <si>
    <t> VSSC 60.20 </t>
  </si>
  <si>
    <t>2445120.427 </t>
  </si>
  <si>
    <t> 30.05.1982 22:14 </t>
  </si>
  <si>
    <t>2445167.731 </t>
  </si>
  <si>
    <t> 17.07.1982 05:32 </t>
  </si>
  <si>
    <t>2445191.392 </t>
  </si>
  <si>
    <t> 09.08.1982 21:24 </t>
  </si>
  <si>
    <t> -0.000 </t>
  </si>
  <si>
    <t>2445195.586 </t>
  </si>
  <si>
    <t> 14.08.1982 02:03 </t>
  </si>
  <si>
    <t> 0.019 </t>
  </si>
  <si>
    <t>2445566.414 </t>
  </si>
  <si>
    <t> 19.08.1983 21:56 </t>
  </si>
  <si>
    <t> VSSC 60.21 </t>
  </si>
  <si>
    <t>2445573.381 </t>
  </si>
  <si>
    <t> 26.08.1983 21:08 </t>
  </si>
  <si>
    <t>2445596.331 </t>
  </si>
  <si>
    <t> 18.09.1983 19:56 </t>
  </si>
  <si>
    <t>2445635.292 </t>
  </si>
  <si>
    <t> 27.10.1983 19:00 </t>
  </si>
  <si>
    <t> -0.010 </t>
  </si>
  <si>
    <t>2445643.639 </t>
  </si>
  <si>
    <t> 05.11.1983 03:20 </t>
  </si>
  <si>
    <t> -0.012 </t>
  </si>
  <si>
    <t>2445815.510 </t>
  </si>
  <si>
    <t> 25.04.1984 00:14 </t>
  </si>
  <si>
    <t> VSSC 61.17 </t>
  </si>
  <si>
    <t>2445876.735 </t>
  </si>
  <si>
    <t> 25.06.1984 05:38 </t>
  </si>
  <si>
    <t>2445925.449 </t>
  </si>
  <si>
    <t> 12.08.1984 22:46 </t>
  </si>
  <si>
    <t>2445934.500 </t>
  </si>
  <si>
    <t> 22.08.1984 00:00 </t>
  </si>
  <si>
    <t> 0.011 </t>
  </si>
  <si>
    <t>2446383.272 </t>
  </si>
  <si>
    <t> 13.11.1985 18:31 </t>
  </si>
  <si>
    <t> VSSC 64.23 </t>
  </si>
  <si>
    <t>2446583.657 </t>
  </si>
  <si>
    <t> 02.06.1986 03:46 </t>
  </si>
  <si>
    <t>2446611.495 </t>
  </si>
  <si>
    <t> 29.06.1986 23:52 </t>
  </si>
  <si>
    <t> P.Wils </t>
  </si>
  <si>
    <t> BBS 80 </t>
  </si>
  <si>
    <t>2446659.493 </t>
  </si>
  <si>
    <t> 16.08.1986 23:49 </t>
  </si>
  <si>
    <t> VSSC 67.8 </t>
  </si>
  <si>
    <t>2446689.418 </t>
  </si>
  <si>
    <t> 15.09.1986 22:01 </t>
  </si>
  <si>
    <t>2447311.440 </t>
  </si>
  <si>
    <t> 29.05.1988 22:33 </t>
  </si>
  <si>
    <t> Moschner&amp;Kleikamp </t>
  </si>
  <si>
    <t>BAVM 52 </t>
  </si>
  <si>
    <t>2447350.412 </t>
  </si>
  <si>
    <t> 07.07.1988 21:53 </t>
  </si>
  <si>
    <t> G.Mavrofridis </t>
  </si>
  <si>
    <t> BBS 89 </t>
  </si>
  <si>
    <t>2447368.503 </t>
  </si>
  <si>
    <t> 26.07.1988 00:04 </t>
  </si>
  <si>
    <t>2447389.386 </t>
  </si>
  <si>
    <t> 15.08.1988 21:15 </t>
  </si>
  <si>
    <t> 0.015 </t>
  </si>
  <si>
    <t>2447474.266 </t>
  </si>
  <si>
    <t> 08.11.1988 18:23 </t>
  </si>
  <si>
    <t> H.Peter </t>
  </si>
  <si>
    <t> BBS 90 </t>
  </si>
  <si>
    <t>2447672.561 </t>
  </si>
  <si>
    <t> 26.05.1989 01:27 </t>
  </si>
  <si>
    <t> P.Frank </t>
  </si>
  <si>
    <t>BAVM 56 </t>
  </si>
  <si>
    <t>2447748.400 </t>
  </si>
  <si>
    <t> 09.08.1989 21:36 </t>
  </si>
  <si>
    <t> BBS 92 </t>
  </si>
  <si>
    <t>2447757.439 </t>
  </si>
  <si>
    <t> 18.08.1989 22:32 </t>
  </si>
  <si>
    <t> VSSC 73 </t>
  </si>
  <si>
    <t>2447759.530 </t>
  </si>
  <si>
    <t> 21.08.1989 00:43 </t>
  </si>
  <si>
    <t>2447794.352 </t>
  </si>
  <si>
    <t> 24.09.1989 20:26 </t>
  </si>
  <si>
    <t>2447805.460 </t>
  </si>
  <si>
    <t> 05.10.1989 23:02 </t>
  </si>
  <si>
    <t> BBS 93 </t>
  </si>
  <si>
    <t>2447835.387 </t>
  </si>
  <si>
    <t> 04.11.1989 21:17 </t>
  </si>
  <si>
    <t>2448015.581 </t>
  </si>
  <si>
    <t> 04.05.1990 01:56 </t>
  </si>
  <si>
    <t>BAVM 59 </t>
  </si>
  <si>
    <t>2448043.413 </t>
  </si>
  <si>
    <t> 31.05.1990 21:54 </t>
  </si>
  <si>
    <t>2448043.428 </t>
  </si>
  <si>
    <t> 31.05.1990 22:16 </t>
  </si>
  <si>
    <t> 0.021 </t>
  </si>
  <si>
    <t> BBS 95 </t>
  </si>
  <si>
    <t>2448068.459 </t>
  </si>
  <si>
    <t> 25.06.1990 23:00 </t>
  </si>
  <si>
    <t>2448084.469 </t>
  </si>
  <si>
    <t> 11.07.1990 23:15 </t>
  </si>
  <si>
    <t> BBS 96 </t>
  </si>
  <si>
    <t>2448107.423 </t>
  </si>
  <si>
    <t> 03.08.1990 22:09 </t>
  </si>
  <si>
    <t>2448114.384 </t>
  </si>
  <si>
    <t> 10.08.1990 21:12 </t>
  </si>
  <si>
    <t>2448178.394 </t>
  </si>
  <si>
    <t> 13.10.1990 21:27 </t>
  </si>
  <si>
    <t>2448441.413 </t>
  </si>
  <si>
    <t> 03.07.1991 21:54 </t>
  </si>
  <si>
    <t> 0.018 </t>
  </si>
  <si>
    <t> BBS 98 </t>
  </si>
  <si>
    <t>2448466.442 </t>
  </si>
  <si>
    <t> 28.07.1991 22:36 </t>
  </si>
  <si>
    <t>2448505.414 </t>
  </si>
  <si>
    <t> 05.09.1991 21:56 </t>
  </si>
  <si>
    <t> BBS 99 </t>
  </si>
  <si>
    <t>2448519.332 </t>
  </si>
  <si>
    <t> 19.09.1991 19:58 </t>
  </si>
  <si>
    <t>2448825.460 </t>
  </si>
  <si>
    <t> 21.07.1992 23:02 </t>
  </si>
  <si>
    <t> P.Hajek </t>
  </si>
  <si>
    <t> BRNO 31 </t>
  </si>
  <si>
    <t>2448825.462 </t>
  </si>
  <si>
    <t> 21.07.1992 23:05 </t>
  </si>
  <si>
    <t> -0.006 </t>
  </si>
  <si>
    <t> P.Lutcha </t>
  </si>
  <si>
    <t>2448825.469 </t>
  </si>
  <si>
    <t> 21.07.1992 23:15 </t>
  </si>
  <si>
    <t> P.Stepan </t>
  </si>
  <si>
    <t>2448871.395 </t>
  </si>
  <si>
    <t> 05.09.1992 21:28 </t>
  </si>
  <si>
    <t> BBS 102 </t>
  </si>
  <si>
    <t>2449525.435 </t>
  </si>
  <si>
    <t> 21.06.1994 22:26 </t>
  </si>
  <si>
    <t> BBS 107 </t>
  </si>
  <si>
    <t>2449550.471 </t>
  </si>
  <si>
    <t> 16.07.1994 23:18 </t>
  </si>
  <si>
    <t>2449899.769 </t>
  </si>
  <si>
    <t> 01.07.1995 06:27 </t>
  </si>
  <si>
    <t> 0.012 </t>
  </si>
  <si>
    <t>2449923.4104 </t>
  </si>
  <si>
    <t> 24.07.1995 21:50 </t>
  </si>
  <si>
    <t> -0.0031 </t>
  </si>
  <si>
    <t> R.Matus </t>
  </si>
  <si>
    <t> BRNO 32 </t>
  </si>
  <si>
    <t>2449923.4132 </t>
  </si>
  <si>
    <t> 24.07.1995 21:55 </t>
  </si>
  <si>
    <t> -0.0003 </t>
  </si>
  <si>
    <t> P.Sobotka </t>
  </si>
  <si>
    <t>2449923.4146 </t>
  </si>
  <si>
    <t> 24.07.1995 21:57 </t>
  </si>
  <si>
    <t> 0.0011 </t>
  </si>
  <si>
    <t>2449923.4181 </t>
  </si>
  <si>
    <t> 24.07.1995 22:02 </t>
  </si>
  <si>
    <t> 0.0046 </t>
  </si>
  <si>
    <t> L.Brat </t>
  </si>
  <si>
    <t>2449923.4222 </t>
  </si>
  <si>
    <t> 24.07.1995 22:07 </t>
  </si>
  <si>
    <t> 0.0087 </t>
  </si>
  <si>
    <t>2449923.4271 </t>
  </si>
  <si>
    <t> 24.07.1995 22:15 </t>
  </si>
  <si>
    <t> 0.0136 </t>
  </si>
  <si>
    <t>2450008.307 </t>
  </si>
  <si>
    <t> 17.10.1995 19:22 </t>
  </si>
  <si>
    <t> BBS 110 </t>
  </si>
  <si>
    <t>2450040.323 </t>
  </si>
  <si>
    <t> 18.11.1995 19:45 </t>
  </si>
  <si>
    <t> BBS 111 </t>
  </si>
  <si>
    <t>2450250.448 </t>
  </si>
  <si>
    <t> 15.06.1996 22:45 </t>
  </si>
  <si>
    <t> BBS 112 </t>
  </si>
  <si>
    <t>2450282.4399 </t>
  </si>
  <si>
    <t> 17.07.1996 22:33 </t>
  </si>
  <si>
    <t> 0.0023 </t>
  </si>
  <si>
    <t>E </t>
  </si>
  <si>
    <t>?</t>
  </si>
  <si>
    <t>2450392.3806 </t>
  </si>
  <si>
    <t> 04.11.1996 21:08 </t>
  </si>
  <si>
    <t> 0.0093 </t>
  </si>
  <si>
    <t> R.Polloczek </t>
  </si>
  <si>
    <t>2450609.4570 </t>
  </si>
  <si>
    <t> 09.06.1997 22:58 </t>
  </si>
  <si>
    <t> 0.0013 </t>
  </si>
  <si>
    <t>2450666.504 </t>
  </si>
  <si>
    <t> 06.08.1997 00:05 </t>
  </si>
  <si>
    <t> A.Dedoch </t>
  </si>
  <si>
    <t> BBS 116 </t>
  </si>
  <si>
    <t> M.Major </t>
  </si>
  <si>
    <t> P.Suchan </t>
  </si>
  <si>
    <t>2450666.5049 </t>
  </si>
  <si>
    <t> 06.08.1997 00:07 </t>
  </si>
  <si>
    <t> -0.0050 </t>
  </si>
  <si>
    <t>2450666.5056 </t>
  </si>
  <si>
    <t> 06.08.1997 00:08 </t>
  </si>
  <si>
    <t> -0.0043 </t>
  </si>
  <si>
    <t>2450666.5091 </t>
  </si>
  <si>
    <t> 06.08.1997 00:13 </t>
  </si>
  <si>
    <t> -0.0008 </t>
  </si>
  <si>
    <t>2450747.241 </t>
  </si>
  <si>
    <t> 25.10.1997 17:47 </t>
  </si>
  <si>
    <t> 0.020 </t>
  </si>
  <si>
    <t>2451032.4931 </t>
  </si>
  <si>
    <t> 06.08.1998 23:50 </t>
  </si>
  <si>
    <t>2451032.4987 </t>
  </si>
  <si>
    <t> 06.08.1998 23:58 </t>
  </si>
  <si>
    <t> 0.0069 </t>
  </si>
  <si>
    <t>2451046.4103 </t>
  </si>
  <si>
    <t> 20.08.1998 21:50 </t>
  </si>
  <si>
    <t> 0.0028 </t>
  </si>
  <si>
    <t>2451732.448 </t>
  </si>
  <si>
    <t> 06.07.2000 22:45 </t>
  </si>
  <si>
    <t>OEJV 0074 </t>
  </si>
  <si>
    <t>2451732.454 </t>
  </si>
  <si>
    <t> 06.07.2000 22:53 </t>
  </si>
  <si>
    <t>2451732.455 </t>
  </si>
  <si>
    <t> 06.07.2000 22:55 </t>
  </si>
  <si>
    <t>2451757.470 </t>
  </si>
  <si>
    <t> 31.07.2000 23:16 </t>
  </si>
  <si>
    <t> -0.028 </t>
  </si>
  <si>
    <t> O.Pejcha </t>
  </si>
  <si>
    <t>2452196.5424 </t>
  </si>
  <si>
    <t> 14.10.2001 01:01 </t>
  </si>
  <si>
    <t> 0.0054 </t>
  </si>
  <si>
    <t>C </t>
  </si>
  <si>
    <t>ns</t>
  </si>
  <si>
    <t> S.Dvorak </t>
  </si>
  <si>
    <t> AOEB 12 </t>
  </si>
  <si>
    <t>2452235.5054 </t>
  </si>
  <si>
    <t> 22.11.2001 00:07 </t>
  </si>
  <si>
    <t> 0.0045 </t>
  </si>
  <si>
    <t>2452504.7733 </t>
  </si>
  <si>
    <t> 18.08.2002 06:33 </t>
  </si>
  <si>
    <t> 0.0044 </t>
  </si>
  <si>
    <t>2452604.2725 </t>
  </si>
  <si>
    <t> 25.11.2002 18:32 </t>
  </si>
  <si>
    <t> 0.0066 </t>
  </si>
  <si>
    <t> P.Sobotka (ESA INTEGRAL) </t>
  </si>
  <si>
    <t>IBVS 5809 </t>
  </si>
  <si>
    <t>2452604.9663 </t>
  </si>
  <si>
    <t> 26.11.2002 11:11 </t>
  </si>
  <si>
    <t>2452606.3585 </t>
  </si>
  <si>
    <t> 27.11.2002 20:36 </t>
  </si>
  <si>
    <t> 0.0052 </t>
  </si>
  <si>
    <t>2452607.0531 </t>
  </si>
  <si>
    <t> 28.11.2002 13:16 </t>
  </si>
  <si>
    <t> 0.0040 </t>
  </si>
  <si>
    <t>2452607.7506 </t>
  </si>
  <si>
    <t> 29.11.2002 06:00 </t>
  </si>
  <si>
    <t> 0.0058 </t>
  </si>
  <si>
    <t>2452608.4450 </t>
  </si>
  <si>
    <t> 29.11.2002 22:40 </t>
  </si>
  <si>
    <t>2452609.1429 </t>
  </si>
  <si>
    <t> 30.11.2002 15:25 </t>
  </si>
  <si>
    <t> 0.0065 </t>
  </si>
  <si>
    <t>2452609.8394 </t>
  </si>
  <si>
    <t> 01.12.2002 08:08 </t>
  </si>
  <si>
    <t> 0.0072 </t>
  </si>
  <si>
    <t>2452611.2290 </t>
  </si>
  <si>
    <t> 02.12.2002 17:29 </t>
  </si>
  <si>
    <t>2452613.3164 </t>
  </si>
  <si>
    <t> 04.12.2002 19:35 </t>
  </si>
  <si>
    <t> 0.0053 </t>
  </si>
  <si>
    <t>2452614.0118 </t>
  </si>
  <si>
    <t> 05.12.2002 12:16 </t>
  </si>
  <si>
    <t> 0.0049 </t>
  </si>
  <si>
    <t>2452615.4033 </t>
  </si>
  <si>
    <t> 06.12.2002 21:40 </t>
  </si>
  <si>
    <t> 0.0048 </t>
  </si>
  <si>
    <t>2452616.0996 </t>
  </si>
  <si>
    <t> 07.12.2002 14:23 </t>
  </si>
  <si>
    <t>2452616.7950 </t>
  </si>
  <si>
    <t> 08.12.2002 07:04 </t>
  </si>
  <si>
    <t> 0.0050 </t>
  </si>
  <si>
    <t>2452623.062 </t>
  </si>
  <si>
    <t> 14.12.2002 13:29 </t>
  </si>
  <si>
    <t>2452624.4484 </t>
  </si>
  <si>
    <t> 15.12.2002 22:45 </t>
  </si>
  <si>
    <t>2452887.4556 </t>
  </si>
  <si>
    <t> 04.09.2003 22:56 </t>
  </si>
  <si>
    <t> 0.0059 </t>
  </si>
  <si>
    <t>o</t>
  </si>
  <si>
    <t> W.Proksch </t>
  </si>
  <si>
    <t>BAVM 172 </t>
  </si>
  <si>
    <t>2452901.3703 </t>
  </si>
  <si>
    <t> 18.09.2003 20:53 </t>
  </si>
  <si>
    <t> F.Agerer </t>
  </si>
  <si>
    <t>2453174.1183 </t>
  </si>
  <si>
    <t> 17.06.2004 14:50 </t>
  </si>
  <si>
    <t> 0.0060 </t>
  </si>
  <si>
    <t> Nakajima </t>
  </si>
  <si>
    <t>VSB 43 </t>
  </si>
  <si>
    <t>2453584.6296 </t>
  </si>
  <si>
    <t> 02.08.2005 03:06 </t>
  </si>
  <si>
    <t>R</t>
  </si>
  <si>
    <t> G.Lubcke </t>
  </si>
  <si>
    <t> JAAVSO 41;328 </t>
  </si>
  <si>
    <t>2453618.7233 </t>
  </si>
  <si>
    <t> 05.09.2005 05:21 </t>
  </si>
  <si>
    <t> 0.0055 </t>
  </si>
  <si>
    <t>2453621.5057 </t>
  </si>
  <si>
    <t> 08.09.2005 00:08 </t>
  </si>
  <si>
    <t>-I</t>
  </si>
  <si>
    <t>BAVM 178 </t>
  </si>
  <si>
    <t>2453637.5097 </t>
  </si>
  <si>
    <t> 24.09.2005 00:13 </t>
  </si>
  <si>
    <t>17867</t>
  </si>
  <si>
    <t>2453656.2953 </t>
  </si>
  <si>
    <t> 12.10.2005 19:05 </t>
  </si>
  <si>
    <t>17880.5</t>
  </si>
  <si>
    <t>2453658.3831 </t>
  </si>
  <si>
    <t> 14.10.2005 21:11 </t>
  </si>
  <si>
    <t>17882</t>
  </si>
  <si>
    <t> 0.0057 </t>
  </si>
  <si>
    <t>2453660.4725 </t>
  </si>
  <si>
    <t> 16.10.2005 23:20 </t>
  </si>
  <si>
    <t>17883.5</t>
  </si>
  <si>
    <t> 0.0078 </t>
  </si>
  <si>
    <t>2453952.6998 </t>
  </si>
  <si>
    <t> 05.08.2006 04:47 </t>
  </si>
  <si>
    <t>18093.5</t>
  </si>
  <si>
    <t> 0.0061 </t>
  </si>
  <si>
    <t> H.Gerner </t>
  </si>
  <si>
    <t>2453992.3590 </t>
  </si>
  <si>
    <t> 13.09.2006 20:36 </t>
  </si>
  <si>
    <t>18122</t>
  </si>
  <si>
    <t>BAVM 183 </t>
  </si>
  <si>
    <t>2454233.7956 </t>
  </si>
  <si>
    <t> 13.05.2007 07:05 </t>
  </si>
  <si>
    <t>18295.5</t>
  </si>
  <si>
    <t>2454242.8400 </t>
  </si>
  <si>
    <t> 22.05.2007 08:09 </t>
  </si>
  <si>
    <t>18302</t>
  </si>
  <si>
    <t> J.Bialozynski </t>
  </si>
  <si>
    <t>2454258.8444 </t>
  </si>
  <si>
    <t> 07.06.2007 08:15 </t>
  </si>
  <si>
    <t>18313.5</t>
  </si>
  <si>
    <t>2454298.5030 </t>
  </si>
  <si>
    <t> 17.07.2007 00:04 </t>
  </si>
  <si>
    <t>18342</t>
  </si>
  <si>
    <t> 0.0051 </t>
  </si>
  <si>
    <t>BAVM 193 </t>
  </si>
  <si>
    <t>2454390.3470 </t>
  </si>
  <si>
    <t> 16.10.2007 20:19 </t>
  </si>
  <si>
    <t>18408</t>
  </si>
  <si>
    <t> U.Schmidt </t>
  </si>
  <si>
    <t>BAVM 201 </t>
  </si>
  <si>
    <t>2454617.8683 </t>
  </si>
  <si>
    <t> 31.05.2008 08:50 </t>
  </si>
  <si>
    <t>18571.5</t>
  </si>
  <si>
    <t>JAAVSO 36(2);186 </t>
  </si>
  <si>
    <t>2454624.8263 </t>
  </si>
  <si>
    <t> 07.06.2008 07:49 </t>
  </si>
  <si>
    <t>18576.5</t>
  </si>
  <si>
    <t>IBVS 5870 </t>
  </si>
  <si>
    <t>2454631.7834 </t>
  </si>
  <si>
    <t> 14.06.2008 06:48 </t>
  </si>
  <si>
    <t>18581.5</t>
  </si>
  <si>
    <t>2454688.8375 </t>
  </si>
  <si>
    <t> 10.08.2008 08:06 </t>
  </si>
  <si>
    <t>18622.5</t>
  </si>
  <si>
    <t>2455011.6815 </t>
  </si>
  <si>
    <t> 29.06.2009 04:21 </t>
  </si>
  <si>
    <t>18854.5</t>
  </si>
  <si>
    <t> JAAVSO 38;85 </t>
  </si>
  <si>
    <t>2455059.6905 </t>
  </si>
  <si>
    <t> 16.08.2009 04:34 </t>
  </si>
  <si>
    <t>18889</t>
  </si>
  <si>
    <t> K.Menzies </t>
  </si>
  <si>
    <t>2455076.3902 </t>
  </si>
  <si>
    <t> 01.09.2009 21:21 </t>
  </si>
  <si>
    <t>18901</t>
  </si>
  <si>
    <t> 0.0068 </t>
  </si>
  <si>
    <t>BAVM 212 </t>
  </si>
  <si>
    <t>2455080.5642 </t>
  </si>
  <si>
    <t> 06.09.2009 01:32 </t>
  </si>
  <si>
    <t>18904</t>
  </si>
  <si>
    <t> JAAVSO 38;120 </t>
  </si>
  <si>
    <t>2455350.5276 </t>
  </si>
  <si>
    <t> 03.06.2010 00:39 </t>
  </si>
  <si>
    <t>19098</t>
  </si>
  <si>
    <t> 0.0056 </t>
  </si>
  <si>
    <t> M.Zejda </t>
  </si>
  <si>
    <t>OEJV 0137 </t>
  </si>
  <si>
    <t>2455379.7512 </t>
  </si>
  <si>
    <t> 02.07.2010 06:01 </t>
  </si>
  <si>
    <t>19119</t>
  </si>
  <si>
    <t> 0.0063 </t>
  </si>
  <si>
    <t> JAAVSO 39;94 </t>
  </si>
  <si>
    <t>2455441.6758 </t>
  </si>
  <si>
    <t> 02.09.2010 04:13 </t>
  </si>
  <si>
    <t>19163.5</t>
  </si>
  <si>
    <t> 0.0062 </t>
  </si>
  <si>
    <t>2455770.7815 </t>
  </si>
  <si>
    <t> 28.07.2011 06:45 </t>
  </si>
  <si>
    <t>19400</t>
  </si>
  <si>
    <t> JAAVSO 40;975 </t>
  </si>
  <si>
    <t>2455794.4381 </t>
  </si>
  <si>
    <t> 20.08.2011 22:30 </t>
  </si>
  <si>
    <t>19417</t>
  </si>
  <si>
    <t> 0.0064 </t>
  </si>
  <si>
    <t>BAVM 225 </t>
  </si>
  <si>
    <t>2455794.4396 </t>
  </si>
  <si>
    <t> 20.08.2011 22:33 </t>
  </si>
  <si>
    <t> 0.0079 </t>
  </si>
  <si>
    <t>2456173.6401 </t>
  </si>
  <si>
    <t> 03.09.2012 03:21 </t>
  </si>
  <si>
    <t>19689.5</t>
  </si>
  <si>
    <t> JAAVSO 41;122 </t>
  </si>
  <si>
    <t>2456511.7906 </t>
  </si>
  <si>
    <t> 07.08.2013 06:58 </t>
  </si>
  <si>
    <t>19932.5</t>
  </si>
  <si>
    <t>2456562.5831 </t>
  </si>
  <si>
    <t> 27.09.2013 01:59 </t>
  </si>
  <si>
    <t>19969</t>
  </si>
  <si>
    <t>2456821.4141 </t>
  </si>
  <si>
    <t> 12.06.2014 21:56 </t>
  </si>
  <si>
    <t>20155</t>
  </si>
  <si>
    <t>BAVM 238 </t>
  </si>
  <si>
    <t>2456862.4656 </t>
  </si>
  <si>
    <t> 23.07.2014 23:10 </t>
  </si>
  <si>
    <t>20184.5</t>
  </si>
  <si>
    <t>2457198.5283 </t>
  </si>
  <si>
    <t> 25.06.2015 00:40 </t>
  </si>
  <si>
    <t>20426</t>
  </si>
  <si>
    <t>BAVM 241 (=IBVS 6157) </t>
  </si>
  <si>
    <t>BAD?</t>
  </si>
  <si>
    <t>JAVSO..43..238</t>
  </si>
  <si>
    <t>JAVSO..44..164</t>
  </si>
  <si>
    <t>JAVSO..45..121</t>
  </si>
  <si>
    <t>JAVSO..45..215</t>
  </si>
  <si>
    <t>JAVSO..46..184</t>
  </si>
  <si>
    <t>JAVSO..47..263</t>
  </si>
  <si>
    <t>JAVSO..48…87</t>
  </si>
  <si>
    <t>JAVSO..48..256</t>
  </si>
  <si>
    <t>JAVSO 49, 108</t>
  </si>
  <si>
    <t>JAVSO 49, 256</t>
  </si>
  <si>
    <t>JBAV, 60</t>
  </si>
  <si>
    <t>JAVSO, 50, 133</t>
  </si>
  <si>
    <t>JAAVSO, 50, 255</t>
  </si>
  <si>
    <t>JAAVSO 51, 134</t>
  </si>
  <si>
    <t>JBAV, 79</t>
  </si>
  <si>
    <t>VSB, 108</t>
  </si>
  <si>
    <t>JAAVSO, 51, 250</t>
  </si>
  <si>
    <t>JAAVSO52#1</t>
  </si>
  <si>
    <t>Next ToM-P</t>
  </si>
  <si>
    <t>Next ToM-S</t>
  </si>
  <si>
    <t>10.80-11.70</t>
  </si>
  <si>
    <t xml:space="preserve">Mag p 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</si>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</sst>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00"/>
  </numFmts>
  <fonts count="4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10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center" wrapText="1"/>
    </xf>
    <xf numFmtId="0" fontId="9" fillId="0" borderId="0" xfId="0" applyFont="1" applyAlignment="1">
      <alignment horizontal="left"/>
    </xf>
    <xf numFmtId="0" fontId="16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37" fillId="0" borderId="0" xfId="0" applyFont="1" applyAlignment="1">
      <alignment horizontal="left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16" fillId="0" borderId="0" xfId="0" applyFont="1" applyAlignment="1"/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43" fontId="39" fillId="0" borderId="0" xfId="48" applyFont="1" applyBorder="1"/>
    <xf numFmtId="166" fontId="39" fillId="0" borderId="0" xfId="0" applyNumberFormat="1" applyFont="1" applyAlignment="1">
      <alignment horizontal="left" vertical="center" wrapText="1"/>
    </xf>
    <xf numFmtId="166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 applyProtection="1">
      <protection locked="0"/>
    </xf>
    <xf numFmtId="165" fontId="39" fillId="0" borderId="0" xfId="0" applyNumberFormat="1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0" fillId="0" borderId="18" xfId="0" applyBorder="1">
      <alignment vertical="top"/>
    </xf>
    <xf numFmtId="0" fontId="41" fillId="0" borderId="21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22" fontId="42" fillId="0" borderId="22" xfId="0" applyNumberFormat="1" applyFont="1" applyBorder="1" applyAlignment="1">
      <alignment horizontal="right" vertical="center"/>
    </xf>
    <xf numFmtId="22" fontId="42" fillId="0" borderId="24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Cyg - O-C Diagr.</a:t>
            </a:r>
          </a:p>
        </c:rich>
      </c:tx>
      <c:layout>
        <c:manualLayout>
          <c:xMode val="edge"/>
          <c:yMode val="edge"/>
          <c:x val="0.3709926869828294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7796388803366"/>
          <c:y val="0.14769252958613219"/>
          <c:w val="0.8167945020235731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0">
                  <c:v>-1.1561299979803152E-3</c:v>
                </c:pt>
                <c:pt idx="1">
                  <c:v>2.4349520001123892E-2</c:v>
                </c:pt>
                <c:pt idx="2">
                  <c:v>-3.8349350001226412E-2</c:v>
                </c:pt>
                <c:pt idx="3">
                  <c:v>-3.9378159999614581E-2</c:v>
                </c:pt>
                <c:pt idx="4">
                  <c:v>8.2713699994201306E-3</c:v>
                </c:pt>
                <c:pt idx="6">
                  <c:v>0</c:v>
                </c:pt>
                <c:pt idx="7">
                  <c:v>7.0000000014260877E-3</c:v>
                </c:pt>
                <c:pt idx="8">
                  <c:v>1.7143879998911871E-2</c:v>
                </c:pt>
                <c:pt idx="9">
                  <c:v>3.4624859999894397E-2</c:v>
                </c:pt>
                <c:pt idx="10">
                  <c:v>-7.6218399990466423E-3</c:v>
                </c:pt>
                <c:pt idx="11">
                  <c:v>-1.4532899986079428E-3</c:v>
                </c:pt>
                <c:pt idx="12">
                  <c:v>-1.1197199964954052E-3</c:v>
                </c:pt>
                <c:pt idx="13">
                  <c:v>1.8309400038560852E-3</c:v>
                </c:pt>
                <c:pt idx="14">
                  <c:v>6.8060999983572401E-3</c:v>
                </c:pt>
                <c:pt idx="17">
                  <c:v>-8.6955799997667782E-3</c:v>
                </c:pt>
                <c:pt idx="18">
                  <c:v>8.2910499986610375E-3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B7-4095-BD42-96E695006D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5.9999999999999995E-4</c:v>
                  </c:pt>
                  <c:pt idx="227">
                    <c:v>1E-4</c:v>
                  </c:pt>
                  <c:pt idx="228">
                    <c:v>2.9999999999999997E-4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5.9999999999999995E-4</c:v>
                  </c:pt>
                  <c:pt idx="227">
                    <c:v>1E-4</c:v>
                  </c:pt>
                  <c:pt idx="2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5">
                  <c:v>-2.1782110001367982E-2</c:v>
                </c:pt>
                <c:pt idx="15">
                  <c:v>-6.5187500003958121E-3</c:v>
                </c:pt>
                <c:pt idx="16">
                  <c:v>2.732004999415949E-3</c:v>
                </c:pt>
                <c:pt idx="21">
                  <c:v>1.602356499643065E-2</c:v>
                </c:pt>
                <c:pt idx="22">
                  <c:v>-8.3255500067025423E-4</c:v>
                </c:pt>
                <c:pt idx="23">
                  <c:v>-2.1039249986642972E-3</c:v>
                </c:pt>
                <c:pt idx="24">
                  <c:v>-1.0779160002130084E-2</c:v>
                </c:pt>
                <c:pt idx="25">
                  <c:v>-1.7000600055325776E-3</c:v>
                </c:pt>
                <c:pt idx="26">
                  <c:v>1.6118020001158584E-2</c:v>
                </c:pt>
                <c:pt idx="27">
                  <c:v>6.9043500116094947E-4</c:v>
                </c:pt>
                <c:pt idx="28">
                  <c:v>1.2846650002757087E-2</c:v>
                </c:pt>
                <c:pt idx="29">
                  <c:v>4.4930750009370968E-3</c:v>
                </c:pt>
                <c:pt idx="30">
                  <c:v>-1.8750520001049154E-2</c:v>
                </c:pt>
                <c:pt idx="31">
                  <c:v>-1.6581020005105529E-2</c:v>
                </c:pt>
                <c:pt idx="32">
                  <c:v>-4.0466450009262189E-3</c:v>
                </c:pt>
                <c:pt idx="33">
                  <c:v>-1.8149465002352372E-2</c:v>
                </c:pt>
                <c:pt idx="34">
                  <c:v>3.4653175003768411E-2</c:v>
                </c:pt>
                <c:pt idx="35">
                  <c:v>0.12114648999704514</c:v>
                </c:pt>
                <c:pt idx="36">
                  <c:v>-1.4276955000241287E-2</c:v>
                </c:pt>
                <c:pt idx="37">
                  <c:v>0.10001899999770103</c:v>
                </c:pt>
                <c:pt idx="38">
                  <c:v>2.5450640001508873E-2</c:v>
                </c:pt>
                <c:pt idx="39">
                  <c:v>-1.6392195000662468E-2</c:v>
                </c:pt>
                <c:pt idx="40">
                  <c:v>-2.9235500041977502E-3</c:v>
                </c:pt>
                <c:pt idx="41">
                  <c:v>1.0373440003604628E-2</c:v>
                </c:pt>
                <c:pt idx="42">
                  <c:v>-2.1597835002467036E-2</c:v>
                </c:pt>
                <c:pt idx="43">
                  <c:v>-6.8521499633789063E-4</c:v>
                </c:pt>
                <c:pt idx="44">
                  <c:v>8.8926999887917191E-4</c:v>
                </c:pt>
                <c:pt idx="45">
                  <c:v>-3.4612000017659739E-3</c:v>
                </c:pt>
                <c:pt idx="46">
                  <c:v>5.0444500011508353E-3</c:v>
                </c:pt>
                <c:pt idx="47">
                  <c:v>1.390780002111569E-3</c:v>
                </c:pt>
                <c:pt idx="48">
                  <c:v>9.1605549969244748E-3</c:v>
                </c:pt>
                <c:pt idx="49">
                  <c:v>1.6292000000248663E-3</c:v>
                </c:pt>
                <c:pt idx="50">
                  <c:v>-7.2437500057276338E-4</c:v>
                </c:pt>
                <c:pt idx="51">
                  <c:v>5.6650850019650534E-3</c:v>
                </c:pt>
                <c:pt idx="52">
                  <c:v>-4.9258750004810281E-3</c:v>
                </c:pt>
                <c:pt idx="53">
                  <c:v>-8.407890003581997E-3</c:v>
                </c:pt>
                <c:pt idx="54">
                  <c:v>4.1337299990118481E-3</c:v>
                </c:pt>
                <c:pt idx="55">
                  <c:v>4.3824150052387267E-3</c:v>
                </c:pt>
                <c:pt idx="56">
                  <c:v>5.8109499950660393E-3</c:v>
                </c:pt>
                <c:pt idx="57">
                  <c:v>8.4358099920791574E-3</c:v>
                </c:pt>
                <c:pt idx="58">
                  <c:v>-1.4131499992799945E-3</c:v>
                </c:pt>
                <c:pt idx="59">
                  <c:v>4.5745150055154227E-3</c:v>
                </c:pt>
                <c:pt idx="60">
                  <c:v>-4.6793450019322336E-3</c:v>
                </c:pt>
                <c:pt idx="61">
                  <c:v>-3.0627499654656276E-4</c:v>
                </c:pt>
                <c:pt idx="62">
                  <c:v>1.8994855003256816E-2</c:v>
                </c:pt>
                <c:pt idx="63">
                  <c:v>-5.4214300034800544E-3</c:v>
                </c:pt>
                <c:pt idx="64">
                  <c:v>3.7471199975698255E-3</c:v>
                </c:pt>
                <c:pt idx="65">
                  <c:v>-7.0966650018817745E-3</c:v>
                </c:pt>
                <c:pt idx="66">
                  <c:v>-9.9527849961305037E-3</c:v>
                </c:pt>
                <c:pt idx="67">
                  <c:v>-1.2350525001238566E-2</c:v>
                </c:pt>
                <c:pt idx="68">
                  <c:v>2.1266000112518668E-4</c:v>
                </c:pt>
                <c:pt idx="69">
                  <c:v>-3.7041000032331795E-3</c:v>
                </c:pt>
                <c:pt idx="70">
                  <c:v>5.4757499965489842E-3</c:v>
                </c:pt>
                <c:pt idx="71">
                  <c:v>1.1294864998490084E-2</c:v>
                </c:pt>
                <c:pt idx="72">
                  <c:v>3.166340000461787E-3</c:v>
                </c:pt>
                <c:pt idx="73">
                  <c:v>2.6205800022580661E-3</c:v>
                </c:pt>
                <c:pt idx="74">
                  <c:v>9.2947800076217391E-3</c:v>
                </c:pt>
                <c:pt idx="75">
                  <c:v>-1.7422249948140234E-3</c:v>
                </c:pt>
                <c:pt idx="76">
                  <c:v>4.5825399938621558E-3</c:v>
                </c:pt>
                <c:pt idx="77">
                  <c:v>4.282360001525376E-3</c:v>
                </c:pt>
                <c:pt idx="78">
                  <c:v>-3.5490899972501211E-3</c:v>
                </c:pt>
                <c:pt idx="79">
                  <c:v>4.5947899925522506E-3</c:v>
                </c:pt>
                <c:pt idx="80">
                  <c:v>5.233019997831434E-3</c:v>
                </c:pt>
                <c:pt idx="81">
                  <c:v>1.4738669997313991E-2</c:v>
                </c:pt>
                <c:pt idx="82">
                  <c:v>9.1949800043948926E-3</c:v>
                </c:pt>
                <c:pt idx="83">
                  <c:v>5.998655004077591E-3</c:v>
                </c:pt>
                <c:pt idx="84">
                  <c:v>4.6358500039787032E-3</c:v>
                </c:pt>
                <c:pt idx="85">
                  <c:v>-1.5450350038008764E-3</c:v>
                </c:pt>
                <c:pt idx="86">
                  <c:v>2.1055300021544099E-3</c:v>
                </c:pt>
                <c:pt idx="87">
                  <c:v>3.4948279993841425E-2</c:v>
                </c:pt>
                <c:pt idx="88">
                  <c:v>1.0417959994811099E-2</c:v>
                </c:pt>
                <c:pt idx="89">
                  <c:v>1.8742725005722605E-2</c:v>
                </c:pt>
                <c:pt idx="90">
                  <c:v>4.9081699980888516E-3</c:v>
                </c:pt>
                <c:pt idx="91">
                  <c:v>5.582369994954206E-3</c:v>
                </c:pt>
                <c:pt idx="92">
                  <c:v>2.0582369994372129E-2</c:v>
                </c:pt>
                <c:pt idx="93">
                  <c:v>3.3891500061145052E-3</c:v>
                </c:pt>
                <c:pt idx="94">
                  <c:v>1.0376815000199713E-2</c:v>
                </c:pt>
                <c:pt idx="95">
                  <c:v>3.5330300015630201E-3</c:v>
                </c:pt>
                <c:pt idx="96">
                  <c:v>6.7015799941145815E-3</c:v>
                </c:pt>
                <c:pt idx="97">
                  <c:v>4.6522400007233955E-3</c:v>
                </c:pt>
                <c:pt idx="98">
                  <c:v>1.7623430001549423E-2</c:v>
                </c:pt>
                <c:pt idx="99">
                  <c:v>-1.5697900016675703E-3</c:v>
                </c:pt>
                <c:pt idx="100">
                  <c:v>6.574089995410759E-3</c:v>
                </c:pt>
                <c:pt idx="101">
                  <c:v>8.9111900015268475E-3</c:v>
                </c:pt>
                <c:pt idx="102">
                  <c:v>-7.6726100014639087E-3</c:v>
                </c:pt>
                <c:pt idx="103">
                  <c:v>-5.6726100010564551E-3</c:v>
                </c:pt>
                <c:pt idx="104">
                  <c:v>1.3273899967316538E-3</c:v>
                </c:pt>
                <c:pt idx="105">
                  <c:v>5.6398199958493933E-3</c:v>
                </c:pt>
                <c:pt idx="106">
                  <c:v>9.4835199997760355E-3</c:v>
                </c:pt>
                <c:pt idx="107">
                  <c:v>1.0483520003617741E-2</c:v>
                </c:pt>
                <c:pt idx="108">
                  <c:v>-2.7097000056528486E-3</c:v>
                </c:pt>
                <c:pt idx="109">
                  <c:v>1.2151510003604926E-2</c:v>
                </c:pt>
                <c:pt idx="116">
                  <c:v>7.9808900045463815E-3</c:v>
                </c:pt>
                <c:pt idx="117">
                  <c:v>1.7956219999177847E-2</c:v>
                </c:pt>
                <c:pt idx="118">
                  <c:v>1.6446429995994549E-2</c:v>
                </c:pt>
                <c:pt idx="119">
                  <c:v>1.4217599964467809E-3</c:v>
                </c:pt>
                <c:pt idx="120">
                  <c:v>2.3217599955387414E-3</c:v>
                </c:pt>
                <c:pt idx="123">
                  <c:v>-5.8742800028994679E-3</c:v>
                </c:pt>
                <c:pt idx="127">
                  <c:v>2.0280899996578228E-2</c:v>
                </c:pt>
                <c:pt idx="169">
                  <c:v>5.1088199979858473E-3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B7-4095-BD42-96E695006D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19">
                  <c:v>3.8240000139921904E-4</c:v>
                </c:pt>
                <c:pt idx="110">
                  <c:v>-3.0754200051887892E-3</c:v>
                </c:pt>
                <c:pt idx="111">
                  <c:v>-2.7542000316316262E-4</c:v>
                </c:pt>
                <c:pt idx="112">
                  <c:v>1.1245799905736931E-3</c:v>
                </c:pt>
                <c:pt idx="113">
                  <c:v>4.6245799967437051E-3</c:v>
                </c:pt>
                <c:pt idx="114">
                  <c:v>8.7245799950323999E-3</c:v>
                </c:pt>
                <c:pt idx="115">
                  <c:v>1.3624579994939268E-2</c:v>
                </c:pt>
                <c:pt idx="121">
                  <c:v>9.2848499989486299E-3</c:v>
                </c:pt>
                <c:pt idx="122">
                  <c:v>1.343610005278606E-3</c:v>
                </c:pt>
                <c:pt idx="124">
                  <c:v>-4.9742800038075075E-3</c:v>
                </c:pt>
                <c:pt idx="125">
                  <c:v>-4.2742800069390796E-3</c:v>
                </c:pt>
                <c:pt idx="126">
                  <c:v>-7.7428000076906756E-4</c:v>
                </c:pt>
                <c:pt idx="128">
                  <c:v>1.291450003918726E-3</c:v>
                </c:pt>
                <c:pt idx="129">
                  <c:v>6.8914500006940216E-3</c:v>
                </c:pt>
                <c:pt idx="130">
                  <c:v>2.8285500011406839E-3</c:v>
                </c:pt>
                <c:pt idx="154">
                  <c:v>5.9268799959681928E-3</c:v>
                </c:pt>
                <c:pt idx="155">
                  <c:v>4.9639800054137595E-3</c:v>
                </c:pt>
                <c:pt idx="159">
                  <c:v>4.8089050033013336E-3</c:v>
                </c:pt>
                <c:pt idx="160">
                  <c:v>5.796570003440138E-3</c:v>
                </c:pt>
                <c:pt idx="161">
                  <c:v>5.2516549985739402E-3</c:v>
                </c:pt>
                <c:pt idx="162">
                  <c:v>5.7022199980565347E-3</c:v>
                </c:pt>
                <c:pt idx="163">
                  <c:v>7.7527850007754751E-3</c:v>
                </c:pt>
                <c:pt idx="165">
                  <c:v>5.6926199904410169E-3</c:v>
                </c:pt>
                <c:pt idx="170">
                  <c:v>5.7336800018674694E-3</c:v>
                </c:pt>
                <c:pt idx="189">
                  <c:v>6.525049997435417E-3</c:v>
                </c:pt>
                <c:pt idx="190">
                  <c:v>6.8194950072211213E-3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B7-4095-BD42-96E695006D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31">
                  <c:v>-1.352420003968291E-3</c:v>
                </c:pt>
                <c:pt idx="132">
                  <c:v>4.8475799994776025E-3</c:v>
                </c:pt>
                <c:pt idx="133">
                  <c:v>6.2475800004904158E-3</c:v>
                </c:pt>
                <c:pt idx="135">
                  <c:v>5.3898650003247894E-3</c:v>
                </c:pt>
                <c:pt idx="136">
                  <c:v>4.5337449992075562E-3</c:v>
                </c:pt>
                <c:pt idx="137">
                  <c:v>4.3566300009842962E-3</c:v>
                </c:pt>
                <c:pt idx="138">
                  <c:v>6.5668949973769486E-3</c:v>
                </c:pt>
                <c:pt idx="139">
                  <c:v>4.5837500001653098E-3</c:v>
                </c:pt>
                <c:pt idx="140">
                  <c:v>5.217459998675622E-3</c:v>
                </c:pt>
                <c:pt idx="141">
                  <c:v>4.0343149958061986E-3</c:v>
                </c:pt>
                <c:pt idx="142">
                  <c:v>5.7511699997121468E-3</c:v>
                </c:pt>
                <c:pt idx="143">
                  <c:v>4.3680250018951483E-3</c:v>
                </c:pt>
                <c:pt idx="144">
                  <c:v>6.4848800029722042E-3</c:v>
                </c:pt>
                <c:pt idx="145">
                  <c:v>7.2017349957604893E-3</c:v>
                </c:pt>
                <c:pt idx="146">
                  <c:v>5.2354449944687076E-3</c:v>
                </c:pt>
                <c:pt idx="147">
                  <c:v>5.286010004056152E-3</c:v>
                </c:pt>
                <c:pt idx="148">
                  <c:v>4.9028650028049015E-3</c:v>
                </c:pt>
                <c:pt idx="149">
                  <c:v>4.8365749971708283E-3</c:v>
                </c:pt>
                <c:pt idx="150">
                  <c:v>5.3534300022874959E-3</c:v>
                </c:pt>
                <c:pt idx="151">
                  <c:v>4.9702849937602878E-3</c:v>
                </c:pt>
                <c:pt idx="152">
                  <c:v>9.9219799958518706E-3</c:v>
                </c:pt>
                <c:pt idx="153">
                  <c:v>4.7556900026393123E-3</c:v>
                </c:pt>
                <c:pt idx="156">
                  <c:v>5.9711400026571937E-3</c:v>
                </c:pt>
                <c:pt idx="157">
                  <c:v>5.2155899975332431E-3</c:v>
                </c:pt>
                <c:pt idx="158">
                  <c:v>5.5414849921362475E-3</c:v>
                </c:pt>
                <c:pt idx="164">
                  <c:v>6.1318850057432428E-3</c:v>
                </c:pt>
                <c:pt idx="166">
                  <c:v>5.5413049994967878E-3</c:v>
                </c:pt>
                <c:pt idx="167">
                  <c:v>4.7604199935449287E-3</c:v>
                </c:pt>
                <c:pt idx="168">
                  <c:v>6.1480849981307983E-3</c:v>
                </c:pt>
                <c:pt idx="171">
                  <c:v>5.9452650020830333E-3</c:v>
                </c:pt>
                <c:pt idx="172">
                  <c:v>6.1138150049373507E-3</c:v>
                </c:pt>
                <c:pt idx="173">
                  <c:v>5.3823649941477925E-3</c:v>
                </c:pt>
                <c:pt idx="174">
                  <c:v>5.2644750030594878E-3</c:v>
                </c:pt>
                <c:pt idx="175">
                  <c:v>5.8851949943345971E-3</c:v>
                </c:pt>
                <c:pt idx="176">
                  <c:v>5.8481899977778085E-3</c:v>
                </c:pt>
                <c:pt idx="177">
                  <c:v>6.7527099963626824E-3</c:v>
                </c:pt>
                <c:pt idx="178">
                  <c:v>6.053839999367483E-3</c:v>
                </c:pt>
                <c:pt idx="179">
                  <c:v>5.623580000246875E-3</c:v>
                </c:pt>
                <c:pt idx="180">
                  <c:v>6.3014899933477864E-3</c:v>
                </c:pt>
                <c:pt idx="181">
                  <c:v>6.2015849980525672E-3</c:v>
                </c:pt>
                <c:pt idx="182">
                  <c:v>6.473999994341284E-3</c:v>
                </c:pt>
                <c:pt idx="183">
                  <c:v>6.473999994341284E-3</c:v>
                </c:pt>
                <c:pt idx="184">
                  <c:v>6.4470700017409399E-3</c:v>
                </c:pt>
                <c:pt idx="185">
                  <c:v>7.9470700002275407E-3</c:v>
                </c:pt>
                <c:pt idx="186">
                  <c:v>6.6330449990346096E-3</c:v>
                </c:pt>
                <c:pt idx="187">
                  <c:v>6.5245749938185327E-3</c:v>
                </c:pt>
                <c:pt idx="188">
                  <c:v>6.8549900024663657E-3</c:v>
                </c:pt>
                <c:pt idx="191">
                  <c:v>6.9436050034710206E-3</c:v>
                </c:pt>
                <c:pt idx="193">
                  <c:v>6.9110249969526194E-3</c:v>
                </c:pt>
                <c:pt idx="194">
                  <c:v>5.2879599970765412E-3</c:v>
                </c:pt>
                <c:pt idx="195">
                  <c:v>7.0273199962684885E-3</c:v>
                </c:pt>
                <c:pt idx="196">
                  <c:v>7.1824050028226338E-3</c:v>
                </c:pt>
                <c:pt idx="197">
                  <c:v>7.1217650038306601E-3</c:v>
                </c:pt>
                <c:pt idx="198">
                  <c:v>6.9480400052270852E-3</c:v>
                </c:pt>
                <c:pt idx="199">
                  <c:v>7.9188500021700747E-3</c:v>
                </c:pt>
                <c:pt idx="200">
                  <c:v>7.3536900017643347E-3</c:v>
                </c:pt>
                <c:pt idx="201">
                  <c:v>7.6958800054853782E-3</c:v>
                </c:pt>
                <c:pt idx="202">
                  <c:v>7.5464449982973747E-3</c:v>
                </c:pt>
                <c:pt idx="203">
                  <c:v>7.4835450068349019E-3</c:v>
                </c:pt>
                <c:pt idx="204">
                  <c:v>7.2015300029306673E-3</c:v>
                </c:pt>
                <c:pt idx="205">
                  <c:v>7.0779899979243055E-3</c:v>
                </c:pt>
                <c:pt idx="206">
                  <c:v>7.3436250022496097E-3</c:v>
                </c:pt>
                <c:pt idx="207">
                  <c:v>8.0987100009224378E-3</c:v>
                </c:pt>
                <c:pt idx="208">
                  <c:v>7.4863749978248961E-3</c:v>
                </c:pt>
                <c:pt idx="209">
                  <c:v>7.659825001610443E-3</c:v>
                </c:pt>
                <c:pt idx="210">
                  <c:v>9.282330000132788E-3</c:v>
                </c:pt>
                <c:pt idx="211">
                  <c:v>7.7093549989513122E-3</c:v>
                </c:pt>
                <c:pt idx="212">
                  <c:v>7.6521049995790236E-3</c:v>
                </c:pt>
                <c:pt idx="213">
                  <c:v>8.6626549964421429E-3</c:v>
                </c:pt>
                <c:pt idx="214">
                  <c:v>8.0177400013781153E-3</c:v>
                </c:pt>
                <c:pt idx="215">
                  <c:v>9.0110550008830614E-3</c:v>
                </c:pt>
                <c:pt idx="216">
                  <c:v>7.4492850035312586E-3</c:v>
                </c:pt>
                <c:pt idx="217">
                  <c:v>7.8369500042754225E-3</c:v>
                </c:pt>
                <c:pt idx="218">
                  <c:v>8.0227350044879131E-3</c:v>
                </c:pt>
                <c:pt idx="219">
                  <c:v>4.676690004998818E-3</c:v>
                </c:pt>
                <c:pt idx="220">
                  <c:v>7.9318699863506481E-3</c:v>
                </c:pt>
                <c:pt idx="221">
                  <c:v>8.0318698164774105E-3</c:v>
                </c:pt>
                <c:pt idx="222">
                  <c:v>8.1318701122654602E-3</c:v>
                </c:pt>
                <c:pt idx="223">
                  <c:v>8.9161450014216825E-3</c:v>
                </c:pt>
                <c:pt idx="224">
                  <c:v>7.8588949982076883E-3</c:v>
                </c:pt>
                <c:pt idx="225">
                  <c:v>7.7952450010343455E-3</c:v>
                </c:pt>
                <c:pt idx="226">
                  <c:v>7.4503299983916804E-3</c:v>
                </c:pt>
                <c:pt idx="227">
                  <c:v>8.2953399978578091E-3</c:v>
                </c:pt>
                <c:pt idx="228">
                  <c:v>9.8246249981457368E-3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B7-4095-BD42-96E695006D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B7-4095-BD42-96E695006D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B7-4095-BD42-96E695006D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B7-4095-BD42-96E695006D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0">
                  <c:v>-2.0461988477855323E-3</c:v>
                </c:pt>
                <c:pt idx="1">
                  <c:v>-2.0397552289272173E-3</c:v>
                </c:pt>
                <c:pt idx="2">
                  <c:v>-2.0384665051555546E-3</c:v>
                </c:pt>
                <c:pt idx="3">
                  <c:v>-1.9572769075407895E-3</c:v>
                </c:pt>
                <c:pt idx="4">
                  <c:v>-1.938805200146954E-3</c:v>
                </c:pt>
                <c:pt idx="5">
                  <c:v>-1.8477353869494398E-3</c:v>
                </c:pt>
                <c:pt idx="6">
                  <c:v>-1.8301228287367129E-3</c:v>
                </c:pt>
                <c:pt idx="7">
                  <c:v>-1.8301228287367129E-3</c:v>
                </c:pt>
                <c:pt idx="8">
                  <c:v>-1.8180947402011921E-3</c:v>
                </c:pt>
                <c:pt idx="9">
                  <c:v>-1.8017709057601282E-3</c:v>
                </c:pt>
                <c:pt idx="10">
                  <c:v>-1.7029687499326364E-3</c:v>
                </c:pt>
                <c:pt idx="11">
                  <c:v>-1.7008208769798648E-3</c:v>
                </c:pt>
                <c:pt idx="12">
                  <c:v>-5.9810290302694433E-4</c:v>
                </c:pt>
                <c:pt idx="13">
                  <c:v>-5.7834247186144589E-4</c:v>
                </c:pt>
                <c:pt idx="14">
                  <c:v>-1.504861796693506E-4</c:v>
                </c:pt>
                <c:pt idx="15">
                  <c:v>4.9266004938404787E-5</c:v>
                </c:pt>
                <c:pt idx="16">
                  <c:v>8.81425053835701E-5</c:v>
                </c:pt>
                <c:pt idx="17">
                  <c:v>1.8973689604966527E-4</c:v>
                </c:pt>
                <c:pt idx="18">
                  <c:v>2.125043493490437E-4</c:v>
                </c:pt>
                <c:pt idx="19">
                  <c:v>5.0676294387874774E-4</c:v>
                </c:pt>
                <c:pt idx="20">
                  <c:v>8.5751059706634398E-4</c:v>
                </c:pt>
                <c:pt idx="21">
                  <c:v>8.7684145364128789E-4</c:v>
                </c:pt>
                <c:pt idx="22">
                  <c:v>8.8886954217680869E-4</c:v>
                </c:pt>
                <c:pt idx="23">
                  <c:v>9.9755191358704993E-4</c:v>
                </c:pt>
                <c:pt idx="24">
                  <c:v>1.0067877672839676E-3</c:v>
                </c:pt>
                <c:pt idx="25">
                  <c:v>1.0969984313003735E-3</c:v>
                </c:pt>
                <c:pt idx="26">
                  <c:v>1.1176180116469802E-3</c:v>
                </c:pt>
                <c:pt idx="27">
                  <c:v>1.2192124023130751E-3</c:v>
                </c:pt>
                <c:pt idx="28">
                  <c:v>1.2263003830572214E-3</c:v>
                </c:pt>
                <c:pt idx="29">
                  <c:v>1.2982541269750689E-3</c:v>
                </c:pt>
                <c:pt idx="30">
                  <c:v>1.3435742462785489E-3</c:v>
                </c:pt>
                <c:pt idx="31">
                  <c:v>1.5368828120279894E-3</c:v>
                </c:pt>
                <c:pt idx="32">
                  <c:v>1.6711248715762122E-3</c:v>
                </c:pt>
                <c:pt idx="33">
                  <c:v>1.7819551159392248E-3</c:v>
                </c:pt>
                <c:pt idx="34">
                  <c:v>1.8609968406012182E-3</c:v>
                </c:pt>
                <c:pt idx="35">
                  <c:v>1.8723805672509076E-3</c:v>
                </c:pt>
                <c:pt idx="36">
                  <c:v>1.9026655758849868E-3</c:v>
                </c:pt>
                <c:pt idx="37">
                  <c:v>1.9930910271966696E-3</c:v>
                </c:pt>
                <c:pt idx="38">
                  <c:v>2.0291752928032316E-3</c:v>
                </c:pt>
                <c:pt idx="39">
                  <c:v>2.2274239663440474E-3</c:v>
                </c:pt>
                <c:pt idx="40">
                  <c:v>2.2486879085764858E-3</c:v>
                </c:pt>
                <c:pt idx="41">
                  <c:v>2.3212860143801643E-3</c:v>
                </c:pt>
                <c:pt idx="42">
                  <c:v>2.4490844550700726E-3</c:v>
                </c:pt>
                <c:pt idx="43">
                  <c:v>2.5014925551176985E-3</c:v>
                </c:pt>
                <c:pt idx="44">
                  <c:v>2.5674322547677856E-3</c:v>
                </c:pt>
                <c:pt idx="45">
                  <c:v>2.5859039621616208E-3</c:v>
                </c:pt>
                <c:pt idx="46">
                  <c:v>2.5923475810199353E-3</c:v>
                </c:pt>
                <c:pt idx="47">
                  <c:v>2.6451852556581158E-3</c:v>
                </c:pt>
                <c:pt idx="48">
                  <c:v>2.6677379216622178E-3</c:v>
                </c:pt>
                <c:pt idx="49">
                  <c:v>2.6890018638946562E-3</c:v>
                </c:pt>
                <c:pt idx="50">
                  <c:v>2.7609556078125033E-3</c:v>
                </c:pt>
                <c:pt idx="51">
                  <c:v>2.9009969243332092E-3</c:v>
                </c:pt>
                <c:pt idx="52">
                  <c:v>2.9113067145065128E-3</c:v>
                </c:pt>
                <c:pt idx="53">
                  <c:v>2.9128102255734532E-3</c:v>
                </c:pt>
                <c:pt idx="54">
                  <c:v>2.9222608665656477E-3</c:v>
                </c:pt>
                <c:pt idx="55">
                  <c:v>2.9967920580268211E-3</c:v>
                </c:pt>
                <c:pt idx="56">
                  <c:v>3.0863583601573952E-3</c:v>
                </c:pt>
                <c:pt idx="57">
                  <c:v>3.1147102831339795E-3</c:v>
                </c:pt>
                <c:pt idx="58">
                  <c:v>3.2109349914181459E-3</c:v>
                </c:pt>
                <c:pt idx="59">
                  <c:v>3.2158750992095208E-3</c:v>
                </c:pt>
                <c:pt idx="60">
                  <c:v>3.230480635288367E-3</c:v>
                </c:pt>
                <c:pt idx="61">
                  <c:v>3.2377834033277906E-3</c:v>
                </c:pt>
                <c:pt idx="62">
                  <c:v>3.2390721270994533E-3</c:v>
                </c:pt>
                <c:pt idx="63">
                  <c:v>3.3535537554821773E-3</c:v>
                </c:pt>
                <c:pt idx="64">
                  <c:v>3.355701628434949E-3</c:v>
                </c:pt>
                <c:pt idx="65">
                  <c:v>3.3627896091790949E-3</c:v>
                </c:pt>
                <c:pt idx="66">
                  <c:v>3.3748176977146157E-3</c:v>
                </c:pt>
                <c:pt idx="67">
                  <c:v>3.377395145257942E-3</c:v>
                </c:pt>
                <c:pt idx="68">
                  <c:v>3.4304476071913993E-3</c:v>
                </c:pt>
                <c:pt idx="69">
                  <c:v>3.4493488891757891E-3</c:v>
                </c:pt>
                <c:pt idx="70">
                  <c:v>3.4643839998451898E-3</c:v>
                </c:pt>
                <c:pt idx="71">
                  <c:v>3.467176234683793E-3</c:v>
                </c:pt>
                <c:pt idx="72">
                  <c:v>3.6057140401375594E-3</c:v>
                </c:pt>
                <c:pt idx="73">
                  <c:v>3.6675727811773797E-3</c:v>
                </c:pt>
                <c:pt idx="74">
                  <c:v>3.676164272988466E-3</c:v>
                </c:pt>
                <c:pt idx="75">
                  <c:v>3.69098459636259E-3</c:v>
                </c:pt>
                <c:pt idx="76">
                  <c:v>3.7002204500595076E-3</c:v>
                </c:pt>
                <c:pt idx="77">
                  <c:v>3.890092419084514E-3</c:v>
                </c:pt>
                <c:pt idx="78">
                  <c:v>3.8922402920372858E-3</c:v>
                </c:pt>
                <c:pt idx="79">
                  <c:v>3.9042683805728066E-3</c:v>
                </c:pt>
                <c:pt idx="80">
                  <c:v>3.909852850250012E-3</c:v>
                </c:pt>
                <c:pt idx="81">
                  <c:v>3.9162964691083274E-3</c:v>
                </c:pt>
                <c:pt idx="82">
                  <c:v>3.9425005191321399E-3</c:v>
                </c:pt>
                <c:pt idx="83">
                  <c:v>4.0037148982861297E-3</c:v>
                </c:pt>
                <c:pt idx="84">
                  <c:v>4.02712671347134E-3</c:v>
                </c:pt>
                <c:pt idx="85">
                  <c:v>4.0299189483099431E-3</c:v>
                </c:pt>
                <c:pt idx="86">
                  <c:v>4.0305633101957745E-3</c:v>
                </c:pt>
                <c:pt idx="87">
                  <c:v>4.0413026749596317E-3</c:v>
                </c:pt>
                <c:pt idx="88">
                  <c:v>4.0447392716840662E-3</c:v>
                </c:pt>
                <c:pt idx="89">
                  <c:v>4.0539751253809847E-3</c:v>
                </c:pt>
                <c:pt idx="90">
                  <c:v>4.1096050348577674E-3</c:v>
                </c:pt>
                <c:pt idx="91">
                  <c:v>4.1181965266688537E-3</c:v>
                </c:pt>
                <c:pt idx="92">
                  <c:v>4.1181965266688537E-3</c:v>
                </c:pt>
                <c:pt idx="93">
                  <c:v>4.1259288692988318E-3</c:v>
                </c:pt>
                <c:pt idx="94">
                  <c:v>4.1308689770902067E-3</c:v>
                </c:pt>
                <c:pt idx="95">
                  <c:v>4.1379569578343526E-3</c:v>
                </c:pt>
                <c:pt idx="96">
                  <c:v>4.1401048307871243E-3</c:v>
                </c:pt>
                <c:pt idx="97">
                  <c:v>4.1598652619526224E-3</c:v>
                </c:pt>
                <c:pt idx="98">
                  <c:v>4.2410548595673871E-3</c:v>
                </c:pt>
                <c:pt idx="99">
                  <c:v>4.2487872021973652E-3</c:v>
                </c:pt>
                <c:pt idx="100">
                  <c:v>4.2608152907328859E-3</c:v>
                </c:pt>
                <c:pt idx="101">
                  <c:v>4.2651110366384287E-3</c:v>
                </c:pt>
                <c:pt idx="102">
                  <c:v>4.3596174465603777E-3</c:v>
                </c:pt>
                <c:pt idx="103">
                  <c:v>4.3596174465603777E-3</c:v>
                </c:pt>
                <c:pt idx="104">
                  <c:v>4.3596174465603777E-3</c:v>
                </c:pt>
                <c:pt idx="105">
                  <c:v>4.3737934080486703E-3</c:v>
                </c:pt>
                <c:pt idx="106">
                  <c:v>4.5756934656091966E-3</c:v>
                </c:pt>
                <c:pt idx="107">
                  <c:v>4.5756934656091966E-3</c:v>
                </c:pt>
                <c:pt idx="108">
                  <c:v>4.5834258082391747E-3</c:v>
                </c:pt>
                <c:pt idx="109">
                  <c:v>4.6912490304683073E-3</c:v>
                </c:pt>
                <c:pt idx="110">
                  <c:v>4.69855179850773E-3</c:v>
                </c:pt>
                <c:pt idx="111">
                  <c:v>4.69855179850773E-3</c:v>
                </c:pt>
                <c:pt idx="112">
                  <c:v>4.69855179850773E-3</c:v>
                </c:pt>
                <c:pt idx="113">
                  <c:v>4.69855179850773E-3</c:v>
                </c:pt>
                <c:pt idx="114">
                  <c:v>4.69855179850773E-3</c:v>
                </c:pt>
                <c:pt idx="115">
                  <c:v>4.69855179850773E-3</c:v>
                </c:pt>
                <c:pt idx="116">
                  <c:v>4.7247558485315434E-3</c:v>
                </c:pt>
                <c:pt idx="117">
                  <c:v>4.7346360641142924E-3</c:v>
                </c:pt>
                <c:pt idx="118">
                  <c:v>4.7995018272879936E-3</c:v>
                </c:pt>
                <c:pt idx="119">
                  <c:v>4.8093820428707435E-3</c:v>
                </c:pt>
                <c:pt idx="120">
                  <c:v>4.8093820428707435E-3</c:v>
                </c:pt>
                <c:pt idx="121">
                  <c:v>4.8433184355245341E-3</c:v>
                </c:pt>
                <c:pt idx="122">
                  <c:v>4.9103320716510062E-3</c:v>
                </c:pt>
                <c:pt idx="123">
                  <c:v>4.9279446298637333E-3</c:v>
                </c:pt>
                <c:pt idx="124">
                  <c:v>4.9279446298637333E-3</c:v>
                </c:pt>
                <c:pt idx="125">
                  <c:v>4.9279446298637333E-3</c:v>
                </c:pt>
                <c:pt idx="126">
                  <c:v>4.9279446298637333E-3</c:v>
                </c:pt>
                <c:pt idx="127">
                  <c:v>4.9528599561158831E-3</c:v>
                </c:pt>
                <c:pt idx="128">
                  <c:v>5.0409227471795177E-3</c:v>
                </c:pt>
                <c:pt idx="129">
                  <c:v>5.0409227471795177E-3</c:v>
                </c:pt>
                <c:pt idx="130">
                  <c:v>5.0452184930850604E-3</c:v>
                </c:pt>
                <c:pt idx="131">
                  <c:v>5.2569987662283366E-3</c:v>
                </c:pt>
                <c:pt idx="132">
                  <c:v>5.2569987662283366E-3</c:v>
                </c:pt>
                <c:pt idx="133">
                  <c:v>5.2569987662283366E-3</c:v>
                </c:pt>
                <c:pt idx="134">
                  <c:v>5.2647311088583146E-3</c:v>
                </c:pt>
                <c:pt idx="135">
                  <c:v>5.4002618921782002E-3</c:v>
                </c:pt>
                <c:pt idx="136">
                  <c:v>5.412289980713721E-3</c:v>
                </c:pt>
                <c:pt idx="137">
                  <c:v>5.4954126639859806E-3</c:v>
                </c:pt>
                <c:pt idx="138">
                  <c:v>5.5261272472106136E-3</c:v>
                </c:pt>
                <c:pt idx="139">
                  <c:v>5.5263420345058913E-3</c:v>
                </c:pt>
                <c:pt idx="140">
                  <c:v>5.5267716090964449E-3</c:v>
                </c:pt>
                <c:pt idx="141">
                  <c:v>5.5269863963917226E-3</c:v>
                </c:pt>
                <c:pt idx="142">
                  <c:v>5.5272011836869995E-3</c:v>
                </c:pt>
                <c:pt idx="143">
                  <c:v>5.5274159709822763E-3</c:v>
                </c:pt>
                <c:pt idx="144">
                  <c:v>5.527630758277554E-3</c:v>
                </c:pt>
                <c:pt idx="145">
                  <c:v>5.5278455455728308E-3</c:v>
                </c:pt>
                <c:pt idx="146">
                  <c:v>5.5282751201633853E-3</c:v>
                </c:pt>
                <c:pt idx="147">
                  <c:v>5.5289194820492167E-3</c:v>
                </c:pt>
                <c:pt idx="148">
                  <c:v>5.5291342693444935E-3</c:v>
                </c:pt>
                <c:pt idx="149">
                  <c:v>5.5295638439350481E-3</c:v>
                </c:pt>
                <c:pt idx="150">
                  <c:v>5.5297786312303258E-3</c:v>
                </c:pt>
                <c:pt idx="151">
                  <c:v>5.5299934185256026E-3</c:v>
                </c:pt>
                <c:pt idx="152">
                  <c:v>5.5319265041830967E-3</c:v>
                </c:pt>
                <c:pt idx="153">
                  <c:v>5.5323560787736512E-3</c:v>
                </c:pt>
                <c:pt idx="154">
                  <c:v>5.6135456763884159E-3</c:v>
                </c:pt>
                <c:pt idx="155">
                  <c:v>5.6178414222939595E-3</c:v>
                </c:pt>
                <c:pt idx="156">
                  <c:v>5.7020380420426051E-3</c:v>
                </c:pt>
                <c:pt idx="157">
                  <c:v>5.8287625462561266E-3</c:v>
                </c:pt>
                <c:pt idx="158">
                  <c:v>5.8392871237247079E-3</c:v>
                </c:pt>
                <c:pt idx="159">
                  <c:v>5.8401462729058161E-3</c:v>
                </c:pt>
                <c:pt idx="160">
                  <c:v>5.845086380697191E-3</c:v>
                </c:pt>
                <c:pt idx="161">
                  <c:v>5.8508856376696741E-3</c:v>
                </c:pt>
                <c:pt idx="162">
                  <c:v>5.8515299995555055E-3</c:v>
                </c:pt>
                <c:pt idx="163">
                  <c:v>5.8521743614413368E-3</c:v>
                </c:pt>
                <c:pt idx="164">
                  <c:v>5.9423850254577424E-3</c:v>
                </c:pt>
                <c:pt idx="165">
                  <c:v>5.9546279012885409E-3</c:v>
                </c:pt>
                <c:pt idx="166">
                  <c:v>6.0291590927497134E-3</c:v>
                </c:pt>
                <c:pt idx="167">
                  <c:v>6.0319513275883165E-3</c:v>
                </c:pt>
                <c:pt idx="168">
                  <c:v>6.0368914353796915E-3</c:v>
                </c:pt>
                <c:pt idx="169">
                  <c:v>6.0491343112104891E-3</c:v>
                </c:pt>
                <c:pt idx="170">
                  <c:v>6.0774862341870742E-3</c:v>
                </c:pt>
                <c:pt idx="171">
                  <c:v>6.1477216797427049E-3</c:v>
                </c:pt>
                <c:pt idx="172">
                  <c:v>6.149869552695475E-3</c:v>
                </c:pt>
                <c:pt idx="173">
                  <c:v>6.1520174256482468E-3</c:v>
                </c:pt>
                <c:pt idx="174">
                  <c:v>6.1696299838609747E-3</c:v>
                </c:pt>
                <c:pt idx="175">
                  <c:v>6.2692912888695738E-3</c:v>
                </c:pt>
                <c:pt idx="176">
                  <c:v>6.2841116122436987E-3</c:v>
                </c:pt>
                <c:pt idx="177">
                  <c:v>6.2892665073303496E-3</c:v>
                </c:pt>
                <c:pt idx="178">
                  <c:v>6.2905552311020123E-3</c:v>
                </c:pt>
                <c:pt idx="179">
                  <c:v>6.3738927016695496E-3</c:v>
                </c:pt>
                <c:pt idx="180">
                  <c:v>6.3829137680711905E-3</c:v>
                </c:pt>
                <c:pt idx="181">
                  <c:v>6.4020298373508571E-3</c:v>
                </c:pt>
                <c:pt idx="182">
                  <c:v>6.5036242280169521E-3</c:v>
                </c:pt>
                <c:pt idx="183">
                  <c:v>6.5036242280169521E-3</c:v>
                </c:pt>
                <c:pt idx="184">
                  <c:v>6.5109269960563747E-3</c:v>
                </c:pt>
                <c:pt idx="185">
                  <c:v>6.5109269960563747E-3</c:v>
                </c:pt>
                <c:pt idx="186">
                  <c:v>6.6279860719824259E-3</c:v>
                </c:pt>
                <c:pt idx="187">
                  <c:v>6.732372697487124E-3</c:v>
                </c:pt>
                <c:pt idx="188">
                  <c:v>6.7480521700423561E-3</c:v>
                </c:pt>
                <c:pt idx="189">
                  <c:v>6.827953043885459E-3</c:v>
                </c:pt>
                <c:pt idx="190">
                  <c:v>6.8406254943068102E-3</c:v>
                </c:pt>
                <c:pt idx="191">
                  <c:v>6.9441529706303993E-3</c:v>
                </c:pt>
                <c:pt idx="192">
                  <c:v>6.944367757925677E-3</c:v>
                </c:pt>
                <c:pt idx="193">
                  <c:v>6.9450121198115083E-3</c:v>
                </c:pt>
                <c:pt idx="194">
                  <c:v>7.0517614055642542E-3</c:v>
                </c:pt>
                <c:pt idx="195">
                  <c:v>7.0586345990131232E-3</c:v>
                </c:pt>
                <c:pt idx="196">
                  <c:v>7.0644338559856072E-3</c:v>
                </c:pt>
                <c:pt idx="197">
                  <c:v>7.0713070494344762E-3</c:v>
                </c:pt>
                <c:pt idx="198">
                  <c:v>7.1582959040217241E-3</c:v>
                </c:pt>
                <c:pt idx="199">
                  <c:v>7.1630212245178213E-3</c:v>
                </c:pt>
                <c:pt idx="200">
                  <c:v>7.1647395228800394E-3</c:v>
                </c:pt>
                <c:pt idx="201">
                  <c:v>7.2888865795502356E-3</c:v>
                </c:pt>
                <c:pt idx="202">
                  <c:v>7.2895309414360669E-3</c:v>
                </c:pt>
                <c:pt idx="203">
                  <c:v>7.2938266873416105E-3</c:v>
                </c:pt>
                <c:pt idx="204">
                  <c:v>7.2953301984085509E-3</c:v>
                </c:pt>
                <c:pt idx="205">
                  <c:v>7.3064991377629618E-3</c:v>
                </c:pt>
                <c:pt idx="206">
                  <c:v>7.4003611857990804E-3</c:v>
                </c:pt>
                <c:pt idx="207">
                  <c:v>7.4061604427715626E-3</c:v>
                </c:pt>
                <c:pt idx="208">
                  <c:v>7.4111005505629376E-3</c:v>
                </c:pt>
                <c:pt idx="209">
                  <c:v>7.4948675957210286E-3</c:v>
                </c:pt>
                <c:pt idx="210">
                  <c:v>7.5015260018746199E-3</c:v>
                </c:pt>
                <c:pt idx="211">
                  <c:v>7.5133393031148639E-3</c:v>
                </c:pt>
                <c:pt idx="212">
                  <c:v>7.5240786678787211E-3</c:v>
                </c:pt>
                <c:pt idx="213">
                  <c:v>7.6121414589423557E-3</c:v>
                </c:pt>
                <c:pt idx="214">
                  <c:v>7.6179407159148397E-3</c:v>
                </c:pt>
                <c:pt idx="215">
                  <c:v>7.6293244425645283E-3</c:v>
                </c:pt>
                <c:pt idx="216">
                  <c:v>7.6349089122417346E-3</c:v>
                </c:pt>
                <c:pt idx="217">
                  <c:v>7.6398490200331095E-3</c:v>
                </c:pt>
                <c:pt idx="218">
                  <c:v>7.7186759573998256E-3</c:v>
                </c:pt>
                <c:pt idx="219">
                  <c:v>7.7231864906006451E-3</c:v>
                </c:pt>
                <c:pt idx="220">
                  <c:v>7.7481018168527958E-3</c:v>
                </c:pt>
                <c:pt idx="221">
                  <c:v>7.7481018168527958E-3</c:v>
                </c:pt>
                <c:pt idx="222">
                  <c:v>7.7481018168527958E-3</c:v>
                </c:pt>
                <c:pt idx="223">
                  <c:v>7.7491757533291808E-3</c:v>
                </c:pt>
                <c:pt idx="224">
                  <c:v>7.7599151180930397E-3</c:v>
                </c:pt>
                <c:pt idx="225">
                  <c:v>7.8393864173455872E-3</c:v>
                </c:pt>
                <c:pt idx="226">
                  <c:v>7.8451856743180712E-3</c:v>
                </c:pt>
                <c:pt idx="227">
                  <c:v>7.8585024866252538E-3</c:v>
                </c:pt>
                <c:pt idx="228">
                  <c:v>7.8728932354088232E-3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B7-4095-BD42-96E695006D4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Active!$F$21:$F$289</c:f>
              <c:numCache>
                <c:formatCode>General</c:formatCode>
                <c:ptCount val="269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Active!$U$21:$U$289</c:f>
              <c:numCache>
                <c:formatCode>General</c:formatCode>
                <c:ptCount val="269"/>
                <c:pt idx="20">
                  <c:v>-0.2824933849988156</c:v>
                </c:pt>
                <c:pt idx="134">
                  <c:v>-2.6945639998302795E-2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B7-4095-BD42-96E695006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8160"/>
        <c:axId val="1"/>
      </c:scatterChart>
      <c:valAx>
        <c:axId val="775118160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644427080202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15283204103302"/>
          <c:y val="0.92000129214617399"/>
          <c:w val="0.734351625894091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V0466 Cyg - O-C Diagr.</a:t>
            </a:r>
          </a:p>
        </c:rich>
      </c:tx>
      <c:layout>
        <c:manualLayout>
          <c:xMode val="edge"/>
          <c:yMode val="edge"/>
          <c:x val="0.3704268292682926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073170731708"/>
          <c:y val="0.14723926380368099"/>
          <c:w val="0.8170731707317072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  <c:pt idx="0">
                  <c:v>-1.1561299979803152E-3</c:v>
                </c:pt>
                <c:pt idx="1">
                  <c:v>2.4349520001123892E-2</c:v>
                </c:pt>
                <c:pt idx="2">
                  <c:v>-3.8349350001226412E-2</c:v>
                </c:pt>
                <c:pt idx="3">
                  <c:v>-3.9378159999614581E-2</c:v>
                </c:pt>
                <c:pt idx="4">
                  <c:v>8.2713699994201306E-3</c:v>
                </c:pt>
                <c:pt idx="6">
                  <c:v>0</c:v>
                </c:pt>
                <c:pt idx="7">
                  <c:v>7.0000000014260877E-3</c:v>
                </c:pt>
                <c:pt idx="8">
                  <c:v>1.7143879998911871E-2</c:v>
                </c:pt>
                <c:pt idx="9">
                  <c:v>3.4624859999894397E-2</c:v>
                </c:pt>
                <c:pt idx="10">
                  <c:v>-7.6218399990466423E-3</c:v>
                </c:pt>
                <c:pt idx="11">
                  <c:v>-1.4532899986079428E-3</c:v>
                </c:pt>
                <c:pt idx="12">
                  <c:v>-1.1197199964954052E-3</c:v>
                </c:pt>
                <c:pt idx="13">
                  <c:v>1.8309400038560852E-3</c:v>
                </c:pt>
                <c:pt idx="14">
                  <c:v>6.8060999983572401E-3</c:v>
                </c:pt>
                <c:pt idx="17">
                  <c:v>-8.6955799997667782E-3</c:v>
                </c:pt>
                <c:pt idx="18">
                  <c:v>8.2910499986610375E-3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1E-4D8F-8B4C-17DF6AF0D7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5.9999999999999995E-4</c:v>
                  </c:pt>
                  <c:pt idx="227">
                    <c:v>1E-4</c:v>
                  </c:pt>
                  <c:pt idx="228">
                    <c:v>2.9999999999999997E-4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  <c:pt idx="85">
                    <c:v>0</c:v>
                  </c:pt>
                  <c:pt idx="89">
                    <c:v>0</c:v>
                  </c:pt>
                  <c:pt idx="98">
                    <c:v>5.0000000000000001E-3</c:v>
                  </c:pt>
                  <c:pt idx="99">
                    <c:v>5.0000000000000001E-3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5">
                    <c:v>3.0000000000000001E-3</c:v>
                  </c:pt>
                  <c:pt idx="106">
                    <c:v>6.0000000000000001E-3</c:v>
                  </c:pt>
                  <c:pt idx="108">
                    <c:v>5.0000000000000001E-3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6.0000000000000001E-3</c:v>
                  </c:pt>
                  <c:pt idx="117">
                    <c:v>6.0000000000000001E-3</c:v>
                  </c:pt>
                  <c:pt idx="118">
                    <c:v>4.0000000000000001E-3</c:v>
                  </c:pt>
                  <c:pt idx="119">
                    <c:v>1.1999999999999999E-3</c:v>
                  </c:pt>
                  <c:pt idx="120">
                    <c:v>1.1999999999999999E-3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8.9999999999999993E-3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7.0000000000000001E-3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2.0000000000000001E-4</c:v>
                  </c:pt>
                  <c:pt idx="155">
                    <c:v>1.1999999999999999E-3</c:v>
                  </c:pt>
                  <c:pt idx="156">
                    <c:v>0</c:v>
                  </c:pt>
                  <c:pt idx="157">
                    <c:v>2.9999999999999997E-4</c:v>
                  </c:pt>
                  <c:pt idx="158">
                    <c:v>0</c:v>
                  </c:pt>
                  <c:pt idx="159">
                    <c:v>1.4E-3</c:v>
                  </c:pt>
                  <c:pt idx="160">
                    <c:v>1.5E-3</c:v>
                  </c:pt>
                  <c:pt idx="161">
                    <c:v>1.8E-3</c:v>
                  </c:pt>
                  <c:pt idx="162">
                    <c:v>1.5E-3</c:v>
                  </c:pt>
                  <c:pt idx="163">
                    <c:v>1.5E-3</c:v>
                  </c:pt>
                  <c:pt idx="164">
                    <c:v>0</c:v>
                  </c:pt>
                  <c:pt idx="165">
                    <c:v>5.0000000000000001E-4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1.9E-3</c:v>
                  </c:pt>
                  <c:pt idx="171">
                    <c:v>1E-4</c:v>
                  </c:pt>
                  <c:pt idx="172">
                    <c:v>1E-4</c:v>
                  </c:pt>
                  <c:pt idx="173">
                    <c:v>2.0000000000000001E-4</c:v>
                  </c:pt>
                  <c:pt idx="174">
                    <c:v>1E-4</c:v>
                  </c:pt>
                  <c:pt idx="175">
                    <c:v>1E-4</c:v>
                  </c:pt>
                  <c:pt idx="176">
                    <c:v>1E-4</c:v>
                  </c:pt>
                  <c:pt idx="177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1E-4</c:v>
                  </c:pt>
                  <c:pt idx="181">
                    <c:v>1E-4</c:v>
                  </c:pt>
                  <c:pt idx="182">
                    <c:v>4.0000000000000002E-4</c:v>
                  </c:pt>
                  <c:pt idx="183">
                    <c:v>4.0000000000000002E-4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2.9999999999999997E-4</c:v>
                  </c:pt>
                  <c:pt idx="187">
                    <c:v>1E-4</c:v>
                  </c:pt>
                  <c:pt idx="188">
                    <c:v>2.0000000000000001E-4</c:v>
                  </c:pt>
                  <c:pt idx="189">
                    <c:v>1.1000000000000001E-3</c:v>
                  </c:pt>
                  <c:pt idx="190">
                    <c:v>4.0000000000000002E-4</c:v>
                  </c:pt>
                  <c:pt idx="191">
                    <c:v>1E-4</c:v>
                  </c:pt>
                  <c:pt idx="192">
                    <c:v>1.1000000000000001E-3</c:v>
                  </c:pt>
                  <c:pt idx="193">
                    <c:v>1E-4</c:v>
                  </c:pt>
                  <c:pt idx="194">
                    <c:v>1.1000000000000001E-3</c:v>
                  </c:pt>
                  <c:pt idx="195">
                    <c:v>1E-4</c:v>
                  </c:pt>
                  <c:pt idx="196">
                    <c:v>1E-4</c:v>
                  </c:pt>
                  <c:pt idx="197">
                    <c:v>1E-4</c:v>
                  </c:pt>
                  <c:pt idx="198">
                    <c:v>8.0000000000000004E-4</c:v>
                  </c:pt>
                  <c:pt idx="199">
                    <c:v>1E-4</c:v>
                  </c:pt>
                  <c:pt idx="200">
                    <c:v>1.4E-3</c:v>
                  </c:pt>
                  <c:pt idx="201">
                    <c:v>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2.0000000000000001E-4</c:v>
                  </c:pt>
                  <c:pt idx="207">
                    <c:v>1E-4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5.9999999999999995E-4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4.0000000000000002E-4</c:v>
                  </c:pt>
                  <c:pt idx="214">
                    <c:v>8.9999999999999998E-4</c:v>
                  </c:pt>
                  <c:pt idx="215">
                    <c:v>2.0999999999999999E-3</c:v>
                  </c:pt>
                  <c:pt idx="216">
                    <c:v>1E-4</c:v>
                  </c:pt>
                  <c:pt idx="217">
                    <c:v>1E-4</c:v>
                  </c:pt>
                  <c:pt idx="218">
                    <c:v>2.0000000000000001E-4</c:v>
                  </c:pt>
                  <c:pt idx="219">
                    <c:v>2.0000000000000001E-4</c:v>
                  </c:pt>
                  <c:pt idx="223">
                    <c:v>2.9999999999999997E-4</c:v>
                  </c:pt>
                  <c:pt idx="224">
                    <c:v>1E-4</c:v>
                  </c:pt>
                  <c:pt idx="225">
                    <c:v>2.0000000000000001E-4</c:v>
                  </c:pt>
                  <c:pt idx="226">
                    <c:v>5.9999999999999995E-4</c:v>
                  </c:pt>
                  <c:pt idx="227">
                    <c:v>1E-4</c:v>
                  </c:pt>
                  <c:pt idx="22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5">
                  <c:v>-2.1782110001367982E-2</c:v>
                </c:pt>
                <c:pt idx="15">
                  <c:v>-6.5187500003958121E-3</c:v>
                </c:pt>
                <c:pt idx="16">
                  <c:v>2.732004999415949E-3</c:v>
                </c:pt>
                <c:pt idx="21">
                  <c:v>1.602356499643065E-2</c:v>
                </c:pt>
                <c:pt idx="22">
                  <c:v>-8.3255500067025423E-4</c:v>
                </c:pt>
                <c:pt idx="23">
                  <c:v>-2.1039249986642972E-3</c:v>
                </c:pt>
                <c:pt idx="24">
                  <c:v>-1.0779160002130084E-2</c:v>
                </c:pt>
                <c:pt idx="25">
                  <c:v>-1.7000600055325776E-3</c:v>
                </c:pt>
                <c:pt idx="26">
                  <c:v>1.6118020001158584E-2</c:v>
                </c:pt>
                <c:pt idx="27">
                  <c:v>6.9043500116094947E-4</c:v>
                </c:pt>
                <c:pt idx="28">
                  <c:v>1.2846650002757087E-2</c:v>
                </c:pt>
                <c:pt idx="29">
                  <c:v>4.4930750009370968E-3</c:v>
                </c:pt>
                <c:pt idx="30">
                  <c:v>-1.8750520001049154E-2</c:v>
                </c:pt>
                <c:pt idx="31">
                  <c:v>-1.6581020005105529E-2</c:v>
                </c:pt>
                <c:pt idx="32">
                  <c:v>-4.0466450009262189E-3</c:v>
                </c:pt>
                <c:pt idx="33">
                  <c:v>-1.8149465002352372E-2</c:v>
                </c:pt>
                <c:pt idx="34">
                  <c:v>3.4653175003768411E-2</c:v>
                </c:pt>
                <c:pt idx="35">
                  <c:v>0.12114648999704514</c:v>
                </c:pt>
                <c:pt idx="36">
                  <c:v>-1.4276955000241287E-2</c:v>
                </c:pt>
                <c:pt idx="37">
                  <c:v>0.10001899999770103</c:v>
                </c:pt>
                <c:pt idx="38">
                  <c:v>2.5450640001508873E-2</c:v>
                </c:pt>
                <c:pt idx="39">
                  <c:v>-1.6392195000662468E-2</c:v>
                </c:pt>
                <c:pt idx="40">
                  <c:v>-2.9235500041977502E-3</c:v>
                </c:pt>
                <c:pt idx="41">
                  <c:v>1.0373440003604628E-2</c:v>
                </c:pt>
                <c:pt idx="42">
                  <c:v>-2.1597835002467036E-2</c:v>
                </c:pt>
                <c:pt idx="43">
                  <c:v>-6.8521499633789063E-4</c:v>
                </c:pt>
                <c:pt idx="44">
                  <c:v>8.8926999887917191E-4</c:v>
                </c:pt>
                <c:pt idx="45">
                  <c:v>-3.4612000017659739E-3</c:v>
                </c:pt>
                <c:pt idx="46">
                  <c:v>5.0444500011508353E-3</c:v>
                </c:pt>
                <c:pt idx="47">
                  <c:v>1.390780002111569E-3</c:v>
                </c:pt>
                <c:pt idx="48">
                  <c:v>9.1605549969244748E-3</c:v>
                </c:pt>
                <c:pt idx="49">
                  <c:v>1.6292000000248663E-3</c:v>
                </c:pt>
                <c:pt idx="50">
                  <c:v>-7.2437500057276338E-4</c:v>
                </c:pt>
                <c:pt idx="51">
                  <c:v>5.6650850019650534E-3</c:v>
                </c:pt>
                <c:pt idx="52">
                  <c:v>-4.9258750004810281E-3</c:v>
                </c:pt>
                <c:pt idx="53">
                  <c:v>-8.407890003581997E-3</c:v>
                </c:pt>
                <c:pt idx="54">
                  <c:v>4.1337299990118481E-3</c:v>
                </c:pt>
                <c:pt idx="55">
                  <c:v>4.3824150052387267E-3</c:v>
                </c:pt>
                <c:pt idx="56">
                  <c:v>5.8109499950660393E-3</c:v>
                </c:pt>
                <c:pt idx="57">
                  <c:v>8.4358099920791574E-3</c:v>
                </c:pt>
                <c:pt idx="58">
                  <c:v>-1.4131499992799945E-3</c:v>
                </c:pt>
                <c:pt idx="59">
                  <c:v>4.5745150055154227E-3</c:v>
                </c:pt>
                <c:pt idx="60">
                  <c:v>-4.6793450019322336E-3</c:v>
                </c:pt>
                <c:pt idx="61">
                  <c:v>-3.0627499654656276E-4</c:v>
                </c:pt>
                <c:pt idx="62">
                  <c:v>1.8994855003256816E-2</c:v>
                </c:pt>
                <c:pt idx="63">
                  <c:v>-5.4214300034800544E-3</c:v>
                </c:pt>
                <c:pt idx="64">
                  <c:v>3.7471199975698255E-3</c:v>
                </c:pt>
                <c:pt idx="65">
                  <c:v>-7.0966650018817745E-3</c:v>
                </c:pt>
                <c:pt idx="66">
                  <c:v>-9.9527849961305037E-3</c:v>
                </c:pt>
                <c:pt idx="67">
                  <c:v>-1.2350525001238566E-2</c:v>
                </c:pt>
                <c:pt idx="68">
                  <c:v>2.1266000112518668E-4</c:v>
                </c:pt>
                <c:pt idx="69">
                  <c:v>-3.7041000032331795E-3</c:v>
                </c:pt>
                <c:pt idx="70">
                  <c:v>5.4757499965489842E-3</c:v>
                </c:pt>
                <c:pt idx="71">
                  <c:v>1.1294864998490084E-2</c:v>
                </c:pt>
                <c:pt idx="72">
                  <c:v>3.166340000461787E-3</c:v>
                </c:pt>
                <c:pt idx="73">
                  <c:v>2.6205800022580661E-3</c:v>
                </c:pt>
                <c:pt idx="74">
                  <c:v>9.2947800076217391E-3</c:v>
                </c:pt>
                <c:pt idx="75">
                  <c:v>-1.7422249948140234E-3</c:v>
                </c:pt>
                <c:pt idx="76">
                  <c:v>4.5825399938621558E-3</c:v>
                </c:pt>
                <c:pt idx="77">
                  <c:v>4.282360001525376E-3</c:v>
                </c:pt>
                <c:pt idx="78">
                  <c:v>-3.5490899972501211E-3</c:v>
                </c:pt>
                <c:pt idx="79">
                  <c:v>4.5947899925522506E-3</c:v>
                </c:pt>
                <c:pt idx="80">
                  <c:v>5.233019997831434E-3</c:v>
                </c:pt>
                <c:pt idx="81">
                  <c:v>1.4738669997313991E-2</c:v>
                </c:pt>
                <c:pt idx="82">
                  <c:v>9.1949800043948926E-3</c:v>
                </c:pt>
                <c:pt idx="83">
                  <c:v>5.998655004077591E-3</c:v>
                </c:pt>
                <c:pt idx="84">
                  <c:v>4.6358500039787032E-3</c:v>
                </c:pt>
                <c:pt idx="85">
                  <c:v>-1.5450350038008764E-3</c:v>
                </c:pt>
                <c:pt idx="86">
                  <c:v>2.1055300021544099E-3</c:v>
                </c:pt>
                <c:pt idx="87">
                  <c:v>3.4948279993841425E-2</c:v>
                </c:pt>
                <c:pt idx="88">
                  <c:v>1.0417959994811099E-2</c:v>
                </c:pt>
                <c:pt idx="89">
                  <c:v>1.8742725005722605E-2</c:v>
                </c:pt>
                <c:pt idx="90">
                  <c:v>4.9081699980888516E-3</c:v>
                </c:pt>
                <c:pt idx="91">
                  <c:v>5.582369994954206E-3</c:v>
                </c:pt>
                <c:pt idx="92">
                  <c:v>2.0582369994372129E-2</c:v>
                </c:pt>
                <c:pt idx="93">
                  <c:v>3.3891500061145052E-3</c:v>
                </c:pt>
                <c:pt idx="94">
                  <c:v>1.0376815000199713E-2</c:v>
                </c:pt>
                <c:pt idx="95">
                  <c:v>3.5330300015630201E-3</c:v>
                </c:pt>
                <c:pt idx="96">
                  <c:v>6.7015799941145815E-3</c:v>
                </c:pt>
                <c:pt idx="97">
                  <c:v>4.6522400007233955E-3</c:v>
                </c:pt>
                <c:pt idx="98">
                  <c:v>1.7623430001549423E-2</c:v>
                </c:pt>
                <c:pt idx="99">
                  <c:v>-1.5697900016675703E-3</c:v>
                </c:pt>
                <c:pt idx="100">
                  <c:v>6.574089995410759E-3</c:v>
                </c:pt>
                <c:pt idx="101">
                  <c:v>8.9111900015268475E-3</c:v>
                </c:pt>
                <c:pt idx="102">
                  <c:v>-7.6726100014639087E-3</c:v>
                </c:pt>
                <c:pt idx="103">
                  <c:v>-5.6726100010564551E-3</c:v>
                </c:pt>
                <c:pt idx="104">
                  <c:v>1.3273899967316538E-3</c:v>
                </c:pt>
                <c:pt idx="105">
                  <c:v>5.6398199958493933E-3</c:v>
                </c:pt>
                <c:pt idx="106">
                  <c:v>9.4835199997760355E-3</c:v>
                </c:pt>
                <c:pt idx="107">
                  <c:v>1.0483520003617741E-2</c:v>
                </c:pt>
                <c:pt idx="108">
                  <c:v>-2.7097000056528486E-3</c:v>
                </c:pt>
                <c:pt idx="109">
                  <c:v>1.2151510003604926E-2</c:v>
                </c:pt>
                <c:pt idx="116">
                  <c:v>7.9808900045463815E-3</c:v>
                </c:pt>
                <c:pt idx="117">
                  <c:v>1.7956219999177847E-2</c:v>
                </c:pt>
                <c:pt idx="118">
                  <c:v>1.6446429995994549E-2</c:v>
                </c:pt>
                <c:pt idx="119">
                  <c:v>1.4217599964467809E-3</c:v>
                </c:pt>
                <c:pt idx="120">
                  <c:v>2.3217599955387414E-3</c:v>
                </c:pt>
                <c:pt idx="123">
                  <c:v>-5.8742800028994679E-3</c:v>
                </c:pt>
                <c:pt idx="127">
                  <c:v>2.0280899996578228E-2</c:v>
                </c:pt>
                <c:pt idx="169">
                  <c:v>5.1088199979858473E-3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1E-4D8F-8B4C-17DF6AF0D7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  <c:pt idx="19">
                  <c:v>3.8240000139921904E-4</c:v>
                </c:pt>
                <c:pt idx="110">
                  <c:v>-3.0754200051887892E-3</c:v>
                </c:pt>
                <c:pt idx="111">
                  <c:v>-2.7542000316316262E-4</c:v>
                </c:pt>
                <c:pt idx="112">
                  <c:v>1.1245799905736931E-3</c:v>
                </c:pt>
                <c:pt idx="113">
                  <c:v>4.6245799967437051E-3</c:v>
                </c:pt>
                <c:pt idx="114">
                  <c:v>8.7245799950323999E-3</c:v>
                </c:pt>
                <c:pt idx="115">
                  <c:v>1.3624579994939268E-2</c:v>
                </c:pt>
                <c:pt idx="121">
                  <c:v>9.2848499989486299E-3</c:v>
                </c:pt>
                <c:pt idx="122">
                  <c:v>1.343610005278606E-3</c:v>
                </c:pt>
                <c:pt idx="124">
                  <c:v>-4.9742800038075075E-3</c:v>
                </c:pt>
                <c:pt idx="125">
                  <c:v>-4.2742800069390796E-3</c:v>
                </c:pt>
                <c:pt idx="126">
                  <c:v>-7.7428000076906756E-4</c:v>
                </c:pt>
                <c:pt idx="128">
                  <c:v>1.291450003918726E-3</c:v>
                </c:pt>
                <c:pt idx="129">
                  <c:v>6.8914500006940216E-3</c:v>
                </c:pt>
                <c:pt idx="130">
                  <c:v>2.8285500011406839E-3</c:v>
                </c:pt>
                <c:pt idx="154">
                  <c:v>5.9268799959681928E-3</c:v>
                </c:pt>
                <c:pt idx="155">
                  <c:v>4.9639800054137595E-3</c:v>
                </c:pt>
                <c:pt idx="159">
                  <c:v>4.8089050033013336E-3</c:v>
                </c:pt>
                <c:pt idx="160">
                  <c:v>5.796570003440138E-3</c:v>
                </c:pt>
                <c:pt idx="161">
                  <c:v>5.2516549985739402E-3</c:v>
                </c:pt>
                <c:pt idx="162">
                  <c:v>5.7022199980565347E-3</c:v>
                </c:pt>
                <c:pt idx="163">
                  <c:v>7.7527850007754751E-3</c:v>
                </c:pt>
                <c:pt idx="165">
                  <c:v>5.6926199904410169E-3</c:v>
                </c:pt>
                <c:pt idx="170">
                  <c:v>5.7336800018674694E-3</c:v>
                </c:pt>
                <c:pt idx="189">
                  <c:v>6.525049997435417E-3</c:v>
                </c:pt>
                <c:pt idx="190">
                  <c:v>6.8194950072211213E-3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1E-4D8F-8B4C-17DF6AF0D7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31">
                  <c:v>-1.352420003968291E-3</c:v>
                </c:pt>
                <c:pt idx="132">
                  <c:v>4.8475799994776025E-3</c:v>
                </c:pt>
                <c:pt idx="133">
                  <c:v>6.2475800004904158E-3</c:v>
                </c:pt>
                <c:pt idx="135">
                  <c:v>5.3898650003247894E-3</c:v>
                </c:pt>
                <c:pt idx="136">
                  <c:v>4.5337449992075562E-3</c:v>
                </c:pt>
                <c:pt idx="137">
                  <c:v>4.3566300009842962E-3</c:v>
                </c:pt>
                <c:pt idx="138">
                  <c:v>6.5668949973769486E-3</c:v>
                </c:pt>
                <c:pt idx="139">
                  <c:v>4.5837500001653098E-3</c:v>
                </c:pt>
                <c:pt idx="140">
                  <c:v>5.217459998675622E-3</c:v>
                </c:pt>
                <c:pt idx="141">
                  <c:v>4.0343149958061986E-3</c:v>
                </c:pt>
                <c:pt idx="142">
                  <c:v>5.7511699997121468E-3</c:v>
                </c:pt>
                <c:pt idx="143">
                  <c:v>4.3680250018951483E-3</c:v>
                </c:pt>
                <c:pt idx="144">
                  <c:v>6.4848800029722042E-3</c:v>
                </c:pt>
                <c:pt idx="145">
                  <c:v>7.2017349957604893E-3</c:v>
                </c:pt>
                <c:pt idx="146">
                  <c:v>5.2354449944687076E-3</c:v>
                </c:pt>
                <c:pt idx="147">
                  <c:v>5.286010004056152E-3</c:v>
                </c:pt>
                <c:pt idx="148">
                  <c:v>4.9028650028049015E-3</c:v>
                </c:pt>
                <c:pt idx="149">
                  <c:v>4.8365749971708283E-3</c:v>
                </c:pt>
                <c:pt idx="150">
                  <c:v>5.3534300022874959E-3</c:v>
                </c:pt>
                <c:pt idx="151">
                  <c:v>4.9702849937602878E-3</c:v>
                </c:pt>
                <c:pt idx="152">
                  <c:v>9.9219799958518706E-3</c:v>
                </c:pt>
                <c:pt idx="153">
                  <c:v>4.7556900026393123E-3</c:v>
                </c:pt>
                <c:pt idx="156">
                  <c:v>5.9711400026571937E-3</c:v>
                </c:pt>
                <c:pt idx="157">
                  <c:v>5.2155899975332431E-3</c:v>
                </c:pt>
                <c:pt idx="158">
                  <c:v>5.5414849921362475E-3</c:v>
                </c:pt>
                <c:pt idx="164">
                  <c:v>6.1318850057432428E-3</c:v>
                </c:pt>
                <c:pt idx="166">
                  <c:v>5.5413049994967878E-3</c:v>
                </c:pt>
                <c:pt idx="167">
                  <c:v>4.7604199935449287E-3</c:v>
                </c:pt>
                <c:pt idx="168">
                  <c:v>6.1480849981307983E-3</c:v>
                </c:pt>
                <c:pt idx="171">
                  <c:v>5.9452650020830333E-3</c:v>
                </c:pt>
                <c:pt idx="172">
                  <c:v>6.1138150049373507E-3</c:v>
                </c:pt>
                <c:pt idx="173">
                  <c:v>5.3823649941477925E-3</c:v>
                </c:pt>
                <c:pt idx="174">
                  <c:v>5.2644750030594878E-3</c:v>
                </c:pt>
                <c:pt idx="175">
                  <c:v>5.8851949943345971E-3</c:v>
                </c:pt>
                <c:pt idx="176">
                  <c:v>5.8481899977778085E-3</c:v>
                </c:pt>
                <c:pt idx="177">
                  <c:v>6.7527099963626824E-3</c:v>
                </c:pt>
                <c:pt idx="178">
                  <c:v>6.053839999367483E-3</c:v>
                </c:pt>
                <c:pt idx="179">
                  <c:v>5.623580000246875E-3</c:v>
                </c:pt>
                <c:pt idx="180">
                  <c:v>6.3014899933477864E-3</c:v>
                </c:pt>
                <c:pt idx="181">
                  <c:v>6.2015849980525672E-3</c:v>
                </c:pt>
                <c:pt idx="182">
                  <c:v>6.473999994341284E-3</c:v>
                </c:pt>
                <c:pt idx="183">
                  <c:v>6.473999994341284E-3</c:v>
                </c:pt>
                <c:pt idx="184">
                  <c:v>6.4470700017409399E-3</c:v>
                </c:pt>
                <c:pt idx="185">
                  <c:v>7.9470700002275407E-3</c:v>
                </c:pt>
                <c:pt idx="186">
                  <c:v>6.6330449990346096E-3</c:v>
                </c:pt>
                <c:pt idx="187">
                  <c:v>6.5245749938185327E-3</c:v>
                </c:pt>
                <c:pt idx="188">
                  <c:v>6.8549900024663657E-3</c:v>
                </c:pt>
                <c:pt idx="191">
                  <c:v>6.9436050034710206E-3</c:v>
                </c:pt>
                <c:pt idx="193">
                  <c:v>6.9110249969526194E-3</c:v>
                </c:pt>
                <c:pt idx="194">
                  <c:v>5.2879599970765412E-3</c:v>
                </c:pt>
                <c:pt idx="195">
                  <c:v>7.0273199962684885E-3</c:v>
                </c:pt>
                <c:pt idx="196">
                  <c:v>7.1824050028226338E-3</c:v>
                </c:pt>
                <c:pt idx="197">
                  <c:v>7.1217650038306601E-3</c:v>
                </c:pt>
                <c:pt idx="198">
                  <c:v>6.9480400052270852E-3</c:v>
                </c:pt>
                <c:pt idx="199">
                  <c:v>7.9188500021700747E-3</c:v>
                </c:pt>
                <c:pt idx="200">
                  <c:v>7.3536900017643347E-3</c:v>
                </c:pt>
                <c:pt idx="201">
                  <c:v>7.6958800054853782E-3</c:v>
                </c:pt>
                <c:pt idx="202">
                  <c:v>7.5464449982973747E-3</c:v>
                </c:pt>
                <c:pt idx="203">
                  <c:v>7.4835450068349019E-3</c:v>
                </c:pt>
                <c:pt idx="204">
                  <c:v>7.2015300029306673E-3</c:v>
                </c:pt>
                <c:pt idx="205">
                  <c:v>7.0779899979243055E-3</c:v>
                </c:pt>
                <c:pt idx="206">
                  <c:v>7.3436250022496097E-3</c:v>
                </c:pt>
                <c:pt idx="207">
                  <c:v>8.0987100009224378E-3</c:v>
                </c:pt>
                <c:pt idx="208">
                  <c:v>7.4863749978248961E-3</c:v>
                </c:pt>
                <c:pt idx="209">
                  <c:v>7.659825001610443E-3</c:v>
                </c:pt>
                <c:pt idx="210">
                  <c:v>9.282330000132788E-3</c:v>
                </c:pt>
                <c:pt idx="211">
                  <c:v>7.7093549989513122E-3</c:v>
                </c:pt>
                <c:pt idx="212">
                  <c:v>7.6521049995790236E-3</c:v>
                </c:pt>
                <c:pt idx="213">
                  <c:v>8.6626549964421429E-3</c:v>
                </c:pt>
                <c:pt idx="214">
                  <c:v>8.0177400013781153E-3</c:v>
                </c:pt>
                <c:pt idx="215">
                  <c:v>9.0110550008830614E-3</c:v>
                </c:pt>
                <c:pt idx="216">
                  <c:v>7.4492850035312586E-3</c:v>
                </c:pt>
                <c:pt idx="217">
                  <c:v>7.8369500042754225E-3</c:v>
                </c:pt>
                <c:pt idx="218">
                  <c:v>8.0227350044879131E-3</c:v>
                </c:pt>
                <c:pt idx="219">
                  <c:v>4.676690004998818E-3</c:v>
                </c:pt>
                <c:pt idx="220">
                  <c:v>7.9318699863506481E-3</c:v>
                </c:pt>
                <c:pt idx="221">
                  <c:v>8.0318698164774105E-3</c:v>
                </c:pt>
                <c:pt idx="222">
                  <c:v>8.1318701122654602E-3</c:v>
                </c:pt>
                <c:pt idx="223">
                  <c:v>8.9161450014216825E-3</c:v>
                </c:pt>
                <c:pt idx="224">
                  <c:v>7.8588949982076883E-3</c:v>
                </c:pt>
                <c:pt idx="225">
                  <c:v>7.7952450010343455E-3</c:v>
                </c:pt>
                <c:pt idx="226">
                  <c:v>7.4503299983916804E-3</c:v>
                </c:pt>
                <c:pt idx="227">
                  <c:v>8.2953399978578091E-3</c:v>
                </c:pt>
                <c:pt idx="228">
                  <c:v>9.8246249981457368E-3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1E-4D8F-8B4C-17DF6AF0D7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1E-4D8F-8B4C-17DF6AF0D7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1E-4D8F-8B4C-17DF6AF0D7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1">
                    <c:v>0</c:v>
                  </c:pt>
                  <c:pt idx="5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1E-4D8F-8B4C-17DF6AF0D7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0">
                  <c:v>-2.0461988477855323E-3</c:v>
                </c:pt>
                <c:pt idx="1">
                  <c:v>-2.0397552289272173E-3</c:v>
                </c:pt>
                <c:pt idx="2">
                  <c:v>-2.0384665051555546E-3</c:v>
                </c:pt>
                <c:pt idx="3">
                  <c:v>-1.9572769075407895E-3</c:v>
                </c:pt>
                <c:pt idx="4">
                  <c:v>-1.938805200146954E-3</c:v>
                </c:pt>
                <c:pt idx="5">
                  <c:v>-1.8477353869494398E-3</c:v>
                </c:pt>
                <c:pt idx="6">
                  <c:v>-1.8301228287367129E-3</c:v>
                </c:pt>
                <c:pt idx="7">
                  <c:v>-1.8301228287367129E-3</c:v>
                </c:pt>
                <c:pt idx="8">
                  <c:v>-1.8180947402011921E-3</c:v>
                </c:pt>
                <c:pt idx="9">
                  <c:v>-1.8017709057601282E-3</c:v>
                </c:pt>
                <c:pt idx="10">
                  <c:v>-1.7029687499326364E-3</c:v>
                </c:pt>
                <c:pt idx="11">
                  <c:v>-1.7008208769798648E-3</c:v>
                </c:pt>
                <c:pt idx="12">
                  <c:v>-5.9810290302694433E-4</c:v>
                </c:pt>
                <c:pt idx="13">
                  <c:v>-5.7834247186144589E-4</c:v>
                </c:pt>
                <c:pt idx="14">
                  <c:v>-1.504861796693506E-4</c:v>
                </c:pt>
                <c:pt idx="15">
                  <c:v>4.9266004938404787E-5</c:v>
                </c:pt>
                <c:pt idx="16">
                  <c:v>8.81425053835701E-5</c:v>
                </c:pt>
                <c:pt idx="17">
                  <c:v>1.8973689604966527E-4</c:v>
                </c:pt>
                <c:pt idx="18">
                  <c:v>2.125043493490437E-4</c:v>
                </c:pt>
                <c:pt idx="19">
                  <c:v>5.0676294387874774E-4</c:v>
                </c:pt>
                <c:pt idx="20">
                  <c:v>8.5751059706634398E-4</c:v>
                </c:pt>
                <c:pt idx="21">
                  <c:v>8.7684145364128789E-4</c:v>
                </c:pt>
                <c:pt idx="22">
                  <c:v>8.8886954217680869E-4</c:v>
                </c:pt>
                <c:pt idx="23">
                  <c:v>9.9755191358704993E-4</c:v>
                </c:pt>
                <c:pt idx="24">
                  <c:v>1.0067877672839676E-3</c:v>
                </c:pt>
                <c:pt idx="25">
                  <c:v>1.0969984313003735E-3</c:v>
                </c:pt>
                <c:pt idx="26">
                  <c:v>1.1176180116469802E-3</c:v>
                </c:pt>
                <c:pt idx="27">
                  <c:v>1.2192124023130751E-3</c:v>
                </c:pt>
                <c:pt idx="28">
                  <c:v>1.2263003830572214E-3</c:v>
                </c:pt>
                <c:pt idx="29">
                  <c:v>1.2982541269750689E-3</c:v>
                </c:pt>
                <c:pt idx="30">
                  <c:v>1.3435742462785489E-3</c:v>
                </c:pt>
                <c:pt idx="31">
                  <c:v>1.5368828120279894E-3</c:v>
                </c:pt>
                <c:pt idx="32">
                  <c:v>1.6711248715762122E-3</c:v>
                </c:pt>
                <c:pt idx="33">
                  <c:v>1.7819551159392248E-3</c:v>
                </c:pt>
                <c:pt idx="34">
                  <c:v>1.8609968406012182E-3</c:v>
                </c:pt>
                <c:pt idx="35">
                  <c:v>1.8723805672509076E-3</c:v>
                </c:pt>
                <c:pt idx="36">
                  <c:v>1.9026655758849868E-3</c:v>
                </c:pt>
                <c:pt idx="37">
                  <c:v>1.9930910271966696E-3</c:v>
                </c:pt>
                <c:pt idx="38">
                  <c:v>2.0291752928032316E-3</c:v>
                </c:pt>
                <c:pt idx="39">
                  <c:v>2.2274239663440474E-3</c:v>
                </c:pt>
                <c:pt idx="40">
                  <c:v>2.2486879085764858E-3</c:v>
                </c:pt>
                <c:pt idx="41">
                  <c:v>2.3212860143801643E-3</c:v>
                </c:pt>
                <c:pt idx="42">
                  <c:v>2.4490844550700726E-3</c:v>
                </c:pt>
                <c:pt idx="43">
                  <c:v>2.5014925551176985E-3</c:v>
                </c:pt>
                <c:pt idx="44">
                  <c:v>2.5674322547677856E-3</c:v>
                </c:pt>
                <c:pt idx="45">
                  <c:v>2.5859039621616208E-3</c:v>
                </c:pt>
                <c:pt idx="46">
                  <c:v>2.5923475810199353E-3</c:v>
                </c:pt>
                <c:pt idx="47">
                  <c:v>2.6451852556581158E-3</c:v>
                </c:pt>
                <c:pt idx="48">
                  <c:v>2.6677379216622178E-3</c:v>
                </c:pt>
                <c:pt idx="49">
                  <c:v>2.6890018638946562E-3</c:v>
                </c:pt>
                <c:pt idx="50">
                  <c:v>2.7609556078125033E-3</c:v>
                </c:pt>
                <c:pt idx="51">
                  <c:v>2.9009969243332092E-3</c:v>
                </c:pt>
                <c:pt idx="52">
                  <c:v>2.9113067145065128E-3</c:v>
                </c:pt>
                <c:pt idx="53">
                  <c:v>2.9128102255734532E-3</c:v>
                </c:pt>
                <c:pt idx="54">
                  <c:v>2.9222608665656477E-3</c:v>
                </c:pt>
                <c:pt idx="55">
                  <c:v>2.9967920580268211E-3</c:v>
                </c:pt>
                <c:pt idx="56">
                  <c:v>3.0863583601573952E-3</c:v>
                </c:pt>
                <c:pt idx="57">
                  <c:v>3.1147102831339795E-3</c:v>
                </c:pt>
                <c:pt idx="58">
                  <c:v>3.2109349914181459E-3</c:v>
                </c:pt>
                <c:pt idx="59">
                  <c:v>3.2158750992095208E-3</c:v>
                </c:pt>
                <c:pt idx="60">
                  <c:v>3.230480635288367E-3</c:v>
                </c:pt>
                <c:pt idx="61">
                  <c:v>3.2377834033277906E-3</c:v>
                </c:pt>
                <c:pt idx="62">
                  <c:v>3.2390721270994533E-3</c:v>
                </c:pt>
                <c:pt idx="63">
                  <c:v>3.3535537554821773E-3</c:v>
                </c:pt>
                <c:pt idx="64">
                  <c:v>3.355701628434949E-3</c:v>
                </c:pt>
                <c:pt idx="65">
                  <c:v>3.3627896091790949E-3</c:v>
                </c:pt>
                <c:pt idx="66">
                  <c:v>3.3748176977146157E-3</c:v>
                </c:pt>
                <c:pt idx="67">
                  <c:v>3.377395145257942E-3</c:v>
                </c:pt>
                <c:pt idx="68">
                  <c:v>3.4304476071913993E-3</c:v>
                </c:pt>
                <c:pt idx="69">
                  <c:v>3.4493488891757891E-3</c:v>
                </c:pt>
                <c:pt idx="70">
                  <c:v>3.4643839998451898E-3</c:v>
                </c:pt>
                <c:pt idx="71">
                  <c:v>3.467176234683793E-3</c:v>
                </c:pt>
                <c:pt idx="72">
                  <c:v>3.6057140401375594E-3</c:v>
                </c:pt>
                <c:pt idx="73">
                  <c:v>3.6675727811773797E-3</c:v>
                </c:pt>
                <c:pt idx="74">
                  <c:v>3.676164272988466E-3</c:v>
                </c:pt>
                <c:pt idx="75">
                  <c:v>3.69098459636259E-3</c:v>
                </c:pt>
                <c:pt idx="76">
                  <c:v>3.7002204500595076E-3</c:v>
                </c:pt>
                <c:pt idx="77">
                  <c:v>3.890092419084514E-3</c:v>
                </c:pt>
                <c:pt idx="78">
                  <c:v>3.8922402920372858E-3</c:v>
                </c:pt>
                <c:pt idx="79">
                  <c:v>3.9042683805728066E-3</c:v>
                </c:pt>
                <c:pt idx="80">
                  <c:v>3.909852850250012E-3</c:v>
                </c:pt>
                <c:pt idx="81">
                  <c:v>3.9162964691083274E-3</c:v>
                </c:pt>
                <c:pt idx="82">
                  <c:v>3.9425005191321399E-3</c:v>
                </c:pt>
                <c:pt idx="83">
                  <c:v>4.0037148982861297E-3</c:v>
                </c:pt>
                <c:pt idx="84">
                  <c:v>4.02712671347134E-3</c:v>
                </c:pt>
                <c:pt idx="85">
                  <c:v>4.0299189483099431E-3</c:v>
                </c:pt>
                <c:pt idx="86">
                  <c:v>4.0305633101957745E-3</c:v>
                </c:pt>
                <c:pt idx="87">
                  <c:v>4.0413026749596317E-3</c:v>
                </c:pt>
                <c:pt idx="88">
                  <c:v>4.0447392716840662E-3</c:v>
                </c:pt>
                <c:pt idx="89">
                  <c:v>4.0539751253809847E-3</c:v>
                </c:pt>
                <c:pt idx="90">
                  <c:v>4.1096050348577674E-3</c:v>
                </c:pt>
                <c:pt idx="91">
                  <c:v>4.1181965266688537E-3</c:v>
                </c:pt>
                <c:pt idx="92">
                  <c:v>4.1181965266688537E-3</c:v>
                </c:pt>
                <c:pt idx="93">
                  <c:v>4.1259288692988318E-3</c:v>
                </c:pt>
                <c:pt idx="94">
                  <c:v>4.1308689770902067E-3</c:v>
                </c:pt>
                <c:pt idx="95">
                  <c:v>4.1379569578343526E-3</c:v>
                </c:pt>
                <c:pt idx="96">
                  <c:v>4.1401048307871243E-3</c:v>
                </c:pt>
                <c:pt idx="97">
                  <c:v>4.1598652619526224E-3</c:v>
                </c:pt>
                <c:pt idx="98">
                  <c:v>4.2410548595673871E-3</c:v>
                </c:pt>
                <c:pt idx="99">
                  <c:v>4.2487872021973652E-3</c:v>
                </c:pt>
                <c:pt idx="100">
                  <c:v>4.2608152907328859E-3</c:v>
                </c:pt>
                <c:pt idx="101">
                  <c:v>4.2651110366384287E-3</c:v>
                </c:pt>
                <c:pt idx="102">
                  <c:v>4.3596174465603777E-3</c:v>
                </c:pt>
                <c:pt idx="103">
                  <c:v>4.3596174465603777E-3</c:v>
                </c:pt>
                <c:pt idx="104">
                  <c:v>4.3596174465603777E-3</c:v>
                </c:pt>
                <c:pt idx="105">
                  <c:v>4.3737934080486703E-3</c:v>
                </c:pt>
                <c:pt idx="106">
                  <c:v>4.5756934656091966E-3</c:v>
                </c:pt>
                <c:pt idx="107">
                  <c:v>4.5756934656091966E-3</c:v>
                </c:pt>
                <c:pt idx="108">
                  <c:v>4.5834258082391747E-3</c:v>
                </c:pt>
                <c:pt idx="109">
                  <c:v>4.6912490304683073E-3</c:v>
                </c:pt>
                <c:pt idx="110">
                  <c:v>4.69855179850773E-3</c:v>
                </c:pt>
                <c:pt idx="111">
                  <c:v>4.69855179850773E-3</c:v>
                </c:pt>
                <c:pt idx="112">
                  <c:v>4.69855179850773E-3</c:v>
                </c:pt>
                <c:pt idx="113">
                  <c:v>4.69855179850773E-3</c:v>
                </c:pt>
                <c:pt idx="114">
                  <c:v>4.69855179850773E-3</c:v>
                </c:pt>
                <c:pt idx="115">
                  <c:v>4.69855179850773E-3</c:v>
                </c:pt>
                <c:pt idx="116">
                  <c:v>4.7247558485315434E-3</c:v>
                </c:pt>
                <c:pt idx="117">
                  <c:v>4.7346360641142924E-3</c:v>
                </c:pt>
                <c:pt idx="118">
                  <c:v>4.7995018272879936E-3</c:v>
                </c:pt>
                <c:pt idx="119">
                  <c:v>4.8093820428707435E-3</c:v>
                </c:pt>
                <c:pt idx="120">
                  <c:v>4.8093820428707435E-3</c:v>
                </c:pt>
                <c:pt idx="121">
                  <c:v>4.8433184355245341E-3</c:v>
                </c:pt>
                <c:pt idx="122">
                  <c:v>4.9103320716510062E-3</c:v>
                </c:pt>
                <c:pt idx="123">
                  <c:v>4.9279446298637333E-3</c:v>
                </c:pt>
                <c:pt idx="124">
                  <c:v>4.9279446298637333E-3</c:v>
                </c:pt>
                <c:pt idx="125">
                  <c:v>4.9279446298637333E-3</c:v>
                </c:pt>
                <c:pt idx="126">
                  <c:v>4.9279446298637333E-3</c:v>
                </c:pt>
                <c:pt idx="127">
                  <c:v>4.9528599561158831E-3</c:v>
                </c:pt>
                <c:pt idx="128">
                  <c:v>5.0409227471795177E-3</c:v>
                </c:pt>
                <c:pt idx="129">
                  <c:v>5.0409227471795177E-3</c:v>
                </c:pt>
                <c:pt idx="130">
                  <c:v>5.0452184930850604E-3</c:v>
                </c:pt>
                <c:pt idx="131">
                  <c:v>5.2569987662283366E-3</c:v>
                </c:pt>
                <c:pt idx="132">
                  <c:v>5.2569987662283366E-3</c:v>
                </c:pt>
                <c:pt idx="133">
                  <c:v>5.2569987662283366E-3</c:v>
                </c:pt>
                <c:pt idx="134">
                  <c:v>5.2647311088583146E-3</c:v>
                </c:pt>
                <c:pt idx="135">
                  <c:v>5.4002618921782002E-3</c:v>
                </c:pt>
                <c:pt idx="136">
                  <c:v>5.412289980713721E-3</c:v>
                </c:pt>
                <c:pt idx="137">
                  <c:v>5.4954126639859806E-3</c:v>
                </c:pt>
                <c:pt idx="138">
                  <c:v>5.5261272472106136E-3</c:v>
                </c:pt>
                <c:pt idx="139">
                  <c:v>5.5263420345058913E-3</c:v>
                </c:pt>
                <c:pt idx="140">
                  <c:v>5.5267716090964449E-3</c:v>
                </c:pt>
                <c:pt idx="141">
                  <c:v>5.5269863963917226E-3</c:v>
                </c:pt>
                <c:pt idx="142">
                  <c:v>5.5272011836869995E-3</c:v>
                </c:pt>
                <c:pt idx="143">
                  <c:v>5.5274159709822763E-3</c:v>
                </c:pt>
                <c:pt idx="144">
                  <c:v>5.527630758277554E-3</c:v>
                </c:pt>
                <c:pt idx="145">
                  <c:v>5.5278455455728308E-3</c:v>
                </c:pt>
                <c:pt idx="146">
                  <c:v>5.5282751201633853E-3</c:v>
                </c:pt>
                <c:pt idx="147">
                  <c:v>5.5289194820492167E-3</c:v>
                </c:pt>
                <c:pt idx="148">
                  <c:v>5.5291342693444935E-3</c:v>
                </c:pt>
                <c:pt idx="149">
                  <c:v>5.5295638439350481E-3</c:v>
                </c:pt>
                <c:pt idx="150">
                  <c:v>5.5297786312303258E-3</c:v>
                </c:pt>
                <c:pt idx="151">
                  <c:v>5.5299934185256026E-3</c:v>
                </c:pt>
                <c:pt idx="152">
                  <c:v>5.5319265041830967E-3</c:v>
                </c:pt>
                <c:pt idx="153">
                  <c:v>5.5323560787736512E-3</c:v>
                </c:pt>
                <c:pt idx="154">
                  <c:v>5.6135456763884159E-3</c:v>
                </c:pt>
                <c:pt idx="155">
                  <c:v>5.6178414222939595E-3</c:v>
                </c:pt>
                <c:pt idx="156">
                  <c:v>5.7020380420426051E-3</c:v>
                </c:pt>
                <c:pt idx="157">
                  <c:v>5.8287625462561266E-3</c:v>
                </c:pt>
                <c:pt idx="158">
                  <c:v>5.8392871237247079E-3</c:v>
                </c:pt>
                <c:pt idx="159">
                  <c:v>5.8401462729058161E-3</c:v>
                </c:pt>
                <c:pt idx="160">
                  <c:v>5.845086380697191E-3</c:v>
                </c:pt>
                <c:pt idx="161">
                  <c:v>5.8508856376696741E-3</c:v>
                </c:pt>
                <c:pt idx="162">
                  <c:v>5.8515299995555055E-3</c:v>
                </c:pt>
                <c:pt idx="163">
                  <c:v>5.8521743614413368E-3</c:v>
                </c:pt>
                <c:pt idx="164">
                  <c:v>5.9423850254577424E-3</c:v>
                </c:pt>
                <c:pt idx="165">
                  <c:v>5.9546279012885409E-3</c:v>
                </c:pt>
                <c:pt idx="166">
                  <c:v>6.0291590927497134E-3</c:v>
                </c:pt>
                <c:pt idx="167">
                  <c:v>6.0319513275883165E-3</c:v>
                </c:pt>
                <c:pt idx="168">
                  <c:v>6.0368914353796915E-3</c:v>
                </c:pt>
                <c:pt idx="169">
                  <c:v>6.0491343112104891E-3</c:v>
                </c:pt>
                <c:pt idx="170">
                  <c:v>6.0774862341870742E-3</c:v>
                </c:pt>
                <c:pt idx="171">
                  <c:v>6.1477216797427049E-3</c:v>
                </c:pt>
                <c:pt idx="172">
                  <c:v>6.149869552695475E-3</c:v>
                </c:pt>
                <c:pt idx="173">
                  <c:v>6.1520174256482468E-3</c:v>
                </c:pt>
                <c:pt idx="174">
                  <c:v>6.1696299838609747E-3</c:v>
                </c:pt>
                <c:pt idx="175">
                  <c:v>6.2692912888695738E-3</c:v>
                </c:pt>
                <c:pt idx="176">
                  <c:v>6.2841116122436987E-3</c:v>
                </c:pt>
                <c:pt idx="177">
                  <c:v>6.2892665073303496E-3</c:v>
                </c:pt>
                <c:pt idx="178">
                  <c:v>6.2905552311020123E-3</c:v>
                </c:pt>
                <c:pt idx="179">
                  <c:v>6.3738927016695496E-3</c:v>
                </c:pt>
                <c:pt idx="180">
                  <c:v>6.3829137680711905E-3</c:v>
                </c:pt>
                <c:pt idx="181">
                  <c:v>6.4020298373508571E-3</c:v>
                </c:pt>
                <c:pt idx="182">
                  <c:v>6.5036242280169521E-3</c:v>
                </c:pt>
                <c:pt idx="183">
                  <c:v>6.5036242280169521E-3</c:v>
                </c:pt>
                <c:pt idx="184">
                  <c:v>6.5109269960563747E-3</c:v>
                </c:pt>
                <c:pt idx="185">
                  <c:v>6.5109269960563747E-3</c:v>
                </c:pt>
                <c:pt idx="186">
                  <c:v>6.6279860719824259E-3</c:v>
                </c:pt>
                <c:pt idx="187">
                  <c:v>6.732372697487124E-3</c:v>
                </c:pt>
                <c:pt idx="188">
                  <c:v>6.7480521700423561E-3</c:v>
                </c:pt>
                <c:pt idx="189">
                  <c:v>6.827953043885459E-3</c:v>
                </c:pt>
                <c:pt idx="190">
                  <c:v>6.8406254943068102E-3</c:v>
                </c:pt>
                <c:pt idx="191">
                  <c:v>6.9441529706303993E-3</c:v>
                </c:pt>
                <c:pt idx="192">
                  <c:v>6.944367757925677E-3</c:v>
                </c:pt>
                <c:pt idx="193">
                  <c:v>6.9450121198115083E-3</c:v>
                </c:pt>
                <c:pt idx="194">
                  <c:v>7.0517614055642542E-3</c:v>
                </c:pt>
                <c:pt idx="195">
                  <c:v>7.0586345990131232E-3</c:v>
                </c:pt>
                <c:pt idx="196">
                  <c:v>7.0644338559856072E-3</c:v>
                </c:pt>
                <c:pt idx="197">
                  <c:v>7.0713070494344762E-3</c:v>
                </c:pt>
                <c:pt idx="198">
                  <c:v>7.1582959040217241E-3</c:v>
                </c:pt>
                <c:pt idx="199">
                  <c:v>7.1630212245178213E-3</c:v>
                </c:pt>
                <c:pt idx="200">
                  <c:v>7.1647395228800394E-3</c:v>
                </c:pt>
                <c:pt idx="201">
                  <c:v>7.2888865795502356E-3</c:v>
                </c:pt>
                <c:pt idx="202">
                  <c:v>7.2895309414360669E-3</c:v>
                </c:pt>
                <c:pt idx="203">
                  <c:v>7.2938266873416105E-3</c:v>
                </c:pt>
                <c:pt idx="204">
                  <c:v>7.2953301984085509E-3</c:v>
                </c:pt>
                <c:pt idx="205">
                  <c:v>7.3064991377629618E-3</c:v>
                </c:pt>
                <c:pt idx="206">
                  <c:v>7.4003611857990804E-3</c:v>
                </c:pt>
                <c:pt idx="207">
                  <c:v>7.4061604427715626E-3</c:v>
                </c:pt>
                <c:pt idx="208">
                  <c:v>7.4111005505629376E-3</c:v>
                </c:pt>
                <c:pt idx="209">
                  <c:v>7.4948675957210286E-3</c:v>
                </c:pt>
                <c:pt idx="210">
                  <c:v>7.5015260018746199E-3</c:v>
                </c:pt>
                <c:pt idx="211">
                  <c:v>7.5133393031148639E-3</c:v>
                </c:pt>
                <c:pt idx="212">
                  <c:v>7.5240786678787211E-3</c:v>
                </c:pt>
                <c:pt idx="213">
                  <c:v>7.6121414589423557E-3</c:v>
                </c:pt>
                <c:pt idx="214">
                  <c:v>7.6179407159148397E-3</c:v>
                </c:pt>
                <c:pt idx="215">
                  <c:v>7.6293244425645283E-3</c:v>
                </c:pt>
                <c:pt idx="216">
                  <c:v>7.6349089122417346E-3</c:v>
                </c:pt>
                <c:pt idx="217">
                  <c:v>7.6398490200331095E-3</c:v>
                </c:pt>
                <c:pt idx="218">
                  <c:v>7.7186759573998256E-3</c:v>
                </c:pt>
                <c:pt idx="219">
                  <c:v>7.7231864906006451E-3</c:v>
                </c:pt>
                <c:pt idx="220">
                  <c:v>7.7481018168527958E-3</c:v>
                </c:pt>
                <c:pt idx="221">
                  <c:v>7.7481018168527958E-3</c:v>
                </c:pt>
                <c:pt idx="222">
                  <c:v>7.7481018168527958E-3</c:v>
                </c:pt>
                <c:pt idx="223">
                  <c:v>7.7491757533291808E-3</c:v>
                </c:pt>
                <c:pt idx="224">
                  <c:v>7.7599151180930397E-3</c:v>
                </c:pt>
                <c:pt idx="225">
                  <c:v>7.8393864173455872E-3</c:v>
                </c:pt>
                <c:pt idx="226">
                  <c:v>7.8451856743180712E-3</c:v>
                </c:pt>
                <c:pt idx="227">
                  <c:v>7.8585024866252538E-3</c:v>
                </c:pt>
                <c:pt idx="228">
                  <c:v>7.8728932354088232E-3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1E-4D8F-8B4C-17DF6AF0D7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Active!$F$21:$F$289</c:f>
              <c:numCache>
                <c:formatCode>General</c:formatCode>
                <c:ptCount val="269"/>
                <c:pt idx="0">
                  <c:v>-503</c:v>
                </c:pt>
                <c:pt idx="1">
                  <c:v>-488</c:v>
                </c:pt>
                <c:pt idx="2">
                  <c:v>-485</c:v>
                </c:pt>
                <c:pt idx="3">
                  <c:v>-296</c:v>
                </c:pt>
                <c:pt idx="4">
                  <c:v>-253</c:v>
                </c:pt>
                <c:pt idx="5">
                  <c:v>-41</c:v>
                </c:pt>
                <c:pt idx="6">
                  <c:v>0</c:v>
                </c:pt>
                <c:pt idx="7">
                  <c:v>0</c:v>
                </c:pt>
                <c:pt idx="8">
                  <c:v>28</c:v>
                </c:pt>
                <c:pt idx="9">
                  <c:v>66</c:v>
                </c:pt>
                <c:pt idx="10">
                  <c:v>296</c:v>
                </c:pt>
                <c:pt idx="11">
                  <c:v>301</c:v>
                </c:pt>
                <c:pt idx="12">
                  <c:v>2868</c:v>
                </c:pt>
                <c:pt idx="13">
                  <c:v>2914</c:v>
                </c:pt>
                <c:pt idx="14">
                  <c:v>3910</c:v>
                </c:pt>
                <c:pt idx="15">
                  <c:v>4375</c:v>
                </c:pt>
                <c:pt idx="16">
                  <c:v>4465.5</c:v>
                </c:pt>
                <c:pt idx="17">
                  <c:v>4702</c:v>
                </c:pt>
                <c:pt idx="18">
                  <c:v>4755</c:v>
                </c:pt>
                <c:pt idx="19">
                  <c:v>5440</c:v>
                </c:pt>
                <c:pt idx="20">
                  <c:v>6256.5</c:v>
                </c:pt>
                <c:pt idx="21">
                  <c:v>6301.5</c:v>
                </c:pt>
                <c:pt idx="22">
                  <c:v>6329.5</c:v>
                </c:pt>
                <c:pt idx="23">
                  <c:v>6582.5</c:v>
                </c:pt>
                <c:pt idx="24">
                  <c:v>6604</c:v>
                </c:pt>
                <c:pt idx="25">
                  <c:v>6814</c:v>
                </c:pt>
                <c:pt idx="26">
                  <c:v>6862</c:v>
                </c:pt>
                <c:pt idx="27">
                  <c:v>7098.5</c:v>
                </c:pt>
                <c:pt idx="28">
                  <c:v>7115</c:v>
                </c:pt>
                <c:pt idx="29">
                  <c:v>7282.5</c:v>
                </c:pt>
                <c:pt idx="30">
                  <c:v>7388</c:v>
                </c:pt>
                <c:pt idx="31">
                  <c:v>7838</c:v>
                </c:pt>
                <c:pt idx="32">
                  <c:v>8150.5</c:v>
                </c:pt>
                <c:pt idx="33">
                  <c:v>8408.5</c:v>
                </c:pt>
                <c:pt idx="34">
                  <c:v>8592.5</c:v>
                </c:pt>
                <c:pt idx="35">
                  <c:v>8619</c:v>
                </c:pt>
                <c:pt idx="36">
                  <c:v>8689.5</c:v>
                </c:pt>
                <c:pt idx="37">
                  <c:v>8900</c:v>
                </c:pt>
                <c:pt idx="38">
                  <c:v>8984</c:v>
                </c:pt>
                <c:pt idx="39">
                  <c:v>9445.5</c:v>
                </c:pt>
                <c:pt idx="40">
                  <c:v>9495</c:v>
                </c:pt>
                <c:pt idx="41">
                  <c:v>9664</c:v>
                </c:pt>
                <c:pt idx="42">
                  <c:v>9961.5</c:v>
                </c:pt>
                <c:pt idx="43">
                  <c:v>10083.5</c:v>
                </c:pt>
                <c:pt idx="44">
                  <c:v>10237</c:v>
                </c:pt>
                <c:pt idx="45">
                  <c:v>10280</c:v>
                </c:pt>
                <c:pt idx="46">
                  <c:v>10295</c:v>
                </c:pt>
                <c:pt idx="47">
                  <c:v>10418</c:v>
                </c:pt>
                <c:pt idx="48">
                  <c:v>10470.5</c:v>
                </c:pt>
                <c:pt idx="49">
                  <c:v>10520</c:v>
                </c:pt>
                <c:pt idx="50">
                  <c:v>10687.5</c:v>
                </c:pt>
                <c:pt idx="51">
                  <c:v>11013.5</c:v>
                </c:pt>
                <c:pt idx="52">
                  <c:v>11037.5</c:v>
                </c:pt>
                <c:pt idx="53">
                  <c:v>11041</c:v>
                </c:pt>
                <c:pt idx="54">
                  <c:v>11063</c:v>
                </c:pt>
                <c:pt idx="55">
                  <c:v>11236.5</c:v>
                </c:pt>
                <c:pt idx="56">
                  <c:v>11445</c:v>
                </c:pt>
                <c:pt idx="57">
                  <c:v>11511</c:v>
                </c:pt>
                <c:pt idx="58">
                  <c:v>11735</c:v>
                </c:pt>
                <c:pt idx="59">
                  <c:v>11746.5</c:v>
                </c:pt>
                <c:pt idx="60">
                  <c:v>11780.5</c:v>
                </c:pt>
                <c:pt idx="61">
                  <c:v>11797.5</c:v>
                </c:pt>
                <c:pt idx="62">
                  <c:v>11800.5</c:v>
                </c:pt>
                <c:pt idx="63">
                  <c:v>12067</c:v>
                </c:pt>
                <c:pt idx="64">
                  <c:v>12072</c:v>
                </c:pt>
                <c:pt idx="65">
                  <c:v>12088.5</c:v>
                </c:pt>
                <c:pt idx="66">
                  <c:v>12116.5</c:v>
                </c:pt>
                <c:pt idx="67">
                  <c:v>12122.5</c:v>
                </c:pt>
                <c:pt idx="68">
                  <c:v>12246</c:v>
                </c:pt>
                <c:pt idx="69">
                  <c:v>12290</c:v>
                </c:pt>
                <c:pt idx="70">
                  <c:v>12325</c:v>
                </c:pt>
                <c:pt idx="71">
                  <c:v>12331.5</c:v>
                </c:pt>
                <c:pt idx="72">
                  <c:v>12654</c:v>
                </c:pt>
                <c:pt idx="73">
                  <c:v>12798</c:v>
                </c:pt>
                <c:pt idx="74">
                  <c:v>12818</c:v>
                </c:pt>
                <c:pt idx="75">
                  <c:v>12852.5</c:v>
                </c:pt>
                <c:pt idx="76">
                  <c:v>12874</c:v>
                </c:pt>
                <c:pt idx="77">
                  <c:v>13316</c:v>
                </c:pt>
                <c:pt idx="78">
                  <c:v>13321</c:v>
                </c:pt>
                <c:pt idx="79">
                  <c:v>13349</c:v>
                </c:pt>
                <c:pt idx="80">
                  <c:v>13362</c:v>
                </c:pt>
                <c:pt idx="81">
                  <c:v>13377</c:v>
                </c:pt>
                <c:pt idx="82">
                  <c:v>13438</c:v>
                </c:pt>
                <c:pt idx="83">
                  <c:v>13580.5</c:v>
                </c:pt>
                <c:pt idx="84">
                  <c:v>13635</c:v>
                </c:pt>
                <c:pt idx="85">
                  <c:v>13641.5</c:v>
                </c:pt>
                <c:pt idx="86">
                  <c:v>13643</c:v>
                </c:pt>
                <c:pt idx="87">
                  <c:v>13668</c:v>
                </c:pt>
                <c:pt idx="88">
                  <c:v>13676</c:v>
                </c:pt>
                <c:pt idx="89">
                  <c:v>13697.5</c:v>
                </c:pt>
                <c:pt idx="90">
                  <c:v>13827</c:v>
                </c:pt>
                <c:pt idx="91">
                  <c:v>13847</c:v>
                </c:pt>
                <c:pt idx="92">
                  <c:v>13847</c:v>
                </c:pt>
                <c:pt idx="93">
                  <c:v>13865</c:v>
                </c:pt>
                <c:pt idx="94">
                  <c:v>13876.5</c:v>
                </c:pt>
                <c:pt idx="95">
                  <c:v>13893</c:v>
                </c:pt>
                <c:pt idx="96">
                  <c:v>13898</c:v>
                </c:pt>
                <c:pt idx="97">
                  <c:v>13944</c:v>
                </c:pt>
                <c:pt idx="98">
                  <c:v>14133</c:v>
                </c:pt>
                <c:pt idx="99">
                  <c:v>14151</c:v>
                </c:pt>
                <c:pt idx="100">
                  <c:v>14179</c:v>
                </c:pt>
                <c:pt idx="101">
                  <c:v>14189</c:v>
                </c:pt>
                <c:pt idx="102">
                  <c:v>14409</c:v>
                </c:pt>
                <c:pt idx="103">
                  <c:v>14409</c:v>
                </c:pt>
                <c:pt idx="104">
                  <c:v>14409</c:v>
                </c:pt>
                <c:pt idx="105">
                  <c:v>14442</c:v>
                </c:pt>
                <c:pt idx="106">
                  <c:v>14912</c:v>
                </c:pt>
                <c:pt idx="107">
                  <c:v>14912</c:v>
                </c:pt>
                <c:pt idx="108">
                  <c:v>14930</c:v>
                </c:pt>
                <c:pt idx="109">
                  <c:v>15181</c:v>
                </c:pt>
                <c:pt idx="110">
                  <c:v>15198</c:v>
                </c:pt>
                <c:pt idx="111">
                  <c:v>15198</c:v>
                </c:pt>
                <c:pt idx="112">
                  <c:v>15198</c:v>
                </c:pt>
                <c:pt idx="113">
                  <c:v>15198</c:v>
                </c:pt>
                <c:pt idx="114">
                  <c:v>15198</c:v>
                </c:pt>
                <c:pt idx="115">
                  <c:v>15198</c:v>
                </c:pt>
                <c:pt idx="116">
                  <c:v>15259</c:v>
                </c:pt>
                <c:pt idx="117">
                  <c:v>15282</c:v>
                </c:pt>
                <c:pt idx="118">
                  <c:v>15433</c:v>
                </c:pt>
                <c:pt idx="119">
                  <c:v>15456</c:v>
                </c:pt>
                <c:pt idx="120">
                  <c:v>15456</c:v>
                </c:pt>
                <c:pt idx="121">
                  <c:v>15535</c:v>
                </c:pt>
                <c:pt idx="122">
                  <c:v>15691</c:v>
                </c:pt>
                <c:pt idx="123">
                  <c:v>15732</c:v>
                </c:pt>
                <c:pt idx="124">
                  <c:v>15732</c:v>
                </c:pt>
                <c:pt idx="125">
                  <c:v>15732</c:v>
                </c:pt>
                <c:pt idx="126">
                  <c:v>15732</c:v>
                </c:pt>
                <c:pt idx="127">
                  <c:v>15790</c:v>
                </c:pt>
                <c:pt idx="128">
                  <c:v>15995</c:v>
                </c:pt>
                <c:pt idx="129">
                  <c:v>15995</c:v>
                </c:pt>
                <c:pt idx="130">
                  <c:v>16005</c:v>
                </c:pt>
                <c:pt idx="131">
                  <c:v>16498</c:v>
                </c:pt>
                <c:pt idx="132">
                  <c:v>16498</c:v>
                </c:pt>
                <c:pt idx="133">
                  <c:v>16498</c:v>
                </c:pt>
                <c:pt idx="134">
                  <c:v>16516</c:v>
                </c:pt>
                <c:pt idx="135">
                  <c:v>16831.5</c:v>
                </c:pt>
                <c:pt idx="136">
                  <c:v>16859.5</c:v>
                </c:pt>
                <c:pt idx="137">
                  <c:v>17053</c:v>
                </c:pt>
                <c:pt idx="138">
                  <c:v>17124.5</c:v>
                </c:pt>
                <c:pt idx="139">
                  <c:v>17125</c:v>
                </c:pt>
                <c:pt idx="140">
                  <c:v>17126</c:v>
                </c:pt>
                <c:pt idx="141">
                  <c:v>17126.5</c:v>
                </c:pt>
                <c:pt idx="142">
                  <c:v>17127</c:v>
                </c:pt>
                <c:pt idx="143">
                  <c:v>17127.5</c:v>
                </c:pt>
                <c:pt idx="144">
                  <c:v>17128</c:v>
                </c:pt>
                <c:pt idx="145">
                  <c:v>17128.5</c:v>
                </c:pt>
                <c:pt idx="146">
                  <c:v>17129.5</c:v>
                </c:pt>
                <c:pt idx="147">
                  <c:v>17131</c:v>
                </c:pt>
                <c:pt idx="148">
                  <c:v>17131.5</c:v>
                </c:pt>
                <c:pt idx="149">
                  <c:v>17132.5</c:v>
                </c:pt>
                <c:pt idx="150">
                  <c:v>17133</c:v>
                </c:pt>
                <c:pt idx="151">
                  <c:v>17133.5</c:v>
                </c:pt>
                <c:pt idx="152">
                  <c:v>17138</c:v>
                </c:pt>
                <c:pt idx="153">
                  <c:v>17139</c:v>
                </c:pt>
                <c:pt idx="154">
                  <c:v>17328</c:v>
                </c:pt>
                <c:pt idx="155">
                  <c:v>17338</c:v>
                </c:pt>
                <c:pt idx="156">
                  <c:v>17534</c:v>
                </c:pt>
                <c:pt idx="157">
                  <c:v>17829</c:v>
                </c:pt>
                <c:pt idx="158">
                  <c:v>17853.5</c:v>
                </c:pt>
                <c:pt idx="159">
                  <c:v>17855.5</c:v>
                </c:pt>
                <c:pt idx="160">
                  <c:v>17867</c:v>
                </c:pt>
                <c:pt idx="161">
                  <c:v>17880.5</c:v>
                </c:pt>
                <c:pt idx="162">
                  <c:v>17882</c:v>
                </c:pt>
                <c:pt idx="163">
                  <c:v>17883.5</c:v>
                </c:pt>
                <c:pt idx="164">
                  <c:v>18093.5</c:v>
                </c:pt>
                <c:pt idx="165">
                  <c:v>18122</c:v>
                </c:pt>
                <c:pt idx="166">
                  <c:v>18295.5</c:v>
                </c:pt>
                <c:pt idx="167">
                  <c:v>18302</c:v>
                </c:pt>
                <c:pt idx="168">
                  <c:v>18313.5</c:v>
                </c:pt>
                <c:pt idx="169">
                  <c:v>18342</c:v>
                </c:pt>
                <c:pt idx="170">
                  <c:v>18408</c:v>
                </c:pt>
                <c:pt idx="171">
                  <c:v>18571.5</c:v>
                </c:pt>
                <c:pt idx="172">
                  <c:v>18576.5</c:v>
                </c:pt>
                <c:pt idx="173">
                  <c:v>18581.5</c:v>
                </c:pt>
                <c:pt idx="174">
                  <c:v>18622.5</c:v>
                </c:pt>
                <c:pt idx="175">
                  <c:v>18854.5</c:v>
                </c:pt>
                <c:pt idx="176">
                  <c:v>18889</c:v>
                </c:pt>
                <c:pt idx="177">
                  <c:v>18901</c:v>
                </c:pt>
                <c:pt idx="178">
                  <c:v>18904</c:v>
                </c:pt>
                <c:pt idx="179">
                  <c:v>19098</c:v>
                </c:pt>
                <c:pt idx="180">
                  <c:v>19119</c:v>
                </c:pt>
                <c:pt idx="181">
                  <c:v>19163.5</c:v>
                </c:pt>
                <c:pt idx="182">
                  <c:v>19400</c:v>
                </c:pt>
                <c:pt idx="183">
                  <c:v>19400</c:v>
                </c:pt>
                <c:pt idx="184">
                  <c:v>19417</c:v>
                </c:pt>
                <c:pt idx="185">
                  <c:v>19417</c:v>
                </c:pt>
                <c:pt idx="186">
                  <c:v>19689.5</c:v>
                </c:pt>
                <c:pt idx="187">
                  <c:v>19932.5</c:v>
                </c:pt>
                <c:pt idx="188">
                  <c:v>19969</c:v>
                </c:pt>
                <c:pt idx="189">
                  <c:v>20155</c:v>
                </c:pt>
                <c:pt idx="190">
                  <c:v>20184.5</c:v>
                </c:pt>
                <c:pt idx="191">
                  <c:v>20425.5</c:v>
                </c:pt>
                <c:pt idx="192">
                  <c:v>20426</c:v>
                </c:pt>
                <c:pt idx="193">
                  <c:v>20427.5</c:v>
                </c:pt>
                <c:pt idx="194">
                  <c:v>20676</c:v>
                </c:pt>
                <c:pt idx="195">
                  <c:v>20692</c:v>
                </c:pt>
                <c:pt idx="196">
                  <c:v>20705.5</c:v>
                </c:pt>
                <c:pt idx="197">
                  <c:v>20721.5</c:v>
                </c:pt>
                <c:pt idx="198">
                  <c:v>20924</c:v>
                </c:pt>
                <c:pt idx="199">
                  <c:v>20935</c:v>
                </c:pt>
                <c:pt idx="200">
                  <c:v>20939</c:v>
                </c:pt>
                <c:pt idx="201">
                  <c:v>21228</c:v>
                </c:pt>
                <c:pt idx="202">
                  <c:v>21229.5</c:v>
                </c:pt>
                <c:pt idx="203">
                  <c:v>21239.5</c:v>
                </c:pt>
                <c:pt idx="204">
                  <c:v>21243</c:v>
                </c:pt>
                <c:pt idx="205">
                  <c:v>21269</c:v>
                </c:pt>
                <c:pt idx="206">
                  <c:v>21487.5</c:v>
                </c:pt>
                <c:pt idx="207">
                  <c:v>21501</c:v>
                </c:pt>
                <c:pt idx="208">
                  <c:v>21512.5</c:v>
                </c:pt>
                <c:pt idx="209">
                  <c:v>21707.5</c:v>
                </c:pt>
                <c:pt idx="210">
                  <c:v>21723</c:v>
                </c:pt>
                <c:pt idx="211">
                  <c:v>21750.5</c:v>
                </c:pt>
                <c:pt idx="212">
                  <c:v>21775.5</c:v>
                </c:pt>
                <c:pt idx="213">
                  <c:v>21980.5</c:v>
                </c:pt>
                <c:pt idx="214">
                  <c:v>21994</c:v>
                </c:pt>
                <c:pt idx="215">
                  <c:v>22020.5</c:v>
                </c:pt>
                <c:pt idx="216">
                  <c:v>22033.5</c:v>
                </c:pt>
                <c:pt idx="217">
                  <c:v>22045</c:v>
                </c:pt>
                <c:pt idx="218">
                  <c:v>22228.5</c:v>
                </c:pt>
                <c:pt idx="219">
                  <c:v>22239</c:v>
                </c:pt>
                <c:pt idx="220">
                  <c:v>22297</c:v>
                </c:pt>
                <c:pt idx="221">
                  <c:v>22297</c:v>
                </c:pt>
                <c:pt idx="222">
                  <c:v>22297</c:v>
                </c:pt>
                <c:pt idx="223">
                  <c:v>22299.5</c:v>
                </c:pt>
                <c:pt idx="224">
                  <c:v>22324.5</c:v>
                </c:pt>
                <c:pt idx="225">
                  <c:v>22509.5</c:v>
                </c:pt>
                <c:pt idx="226">
                  <c:v>22523</c:v>
                </c:pt>
                <c:pt idx="227">
                  <c:v>22554</c:v>
                </c:pt>
                <c:pt idx="228">
                  <c:v>22587.5</c:v>
                </c:pt>
              </c:numCache>
            </c:numRef>
          </c:xVal>
          <c:yVal>
            <c:numRef>
              <c:f>Active!$U$21:$U$289</c:f>
              <c:numCache>
                <c:formatCode>General</c:formatCode>
                <c:ptCount val="269"/>
                <c:pt idx="20">
                  <c:v>-0.2824933849988156</c:v>
                </c:pt>
                <c:pt idx="134">
                  <c:v>-2.6945639998302795E-2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1E-4D8F-8B4C-17DF6AF0D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11272"/>
        <c:axId val="1"/>
      </c:scatterChart>
      <c:valAx>
        <c:axId val="7751112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39024390243905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0487804878049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1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8780487804878"/>
          <c:y val="0.92024539877300615"/>
          <c:w val="0.733231707317073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28575</xdr:rowOff>
    </xdr:from>
    <xdr:to>
      <xdr:col>17</xdr:col>
      <xdr:colOff>38100</xdr:colOff>
      <xdr:row>18</xdr:row>
      <xdr:rowOff>47625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72369468-F11F-922C-8EF3-952A2A16E8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238125</xdr:colOff>
      <xdr:row>18</xdr:row>
      <xdr:rowOff>28575</xdr:rowOff>
    </xdr:to>
    <xdr:graphicFrame macro="">
      <xdr:nvGraphicFramePr>
        <xdr:cNvPr id="1041" name="Chart 3">
          <a:extLst>
            <a:ext uri="{FF2B5EF4-FFF2-40B4-BE49-F238E27FC236}">
              <a16:creationId xmlns:a16="http://schemas.microsoft.com/office/drawing/2014/main" id="{CE35AF88-0FE3-351C-AC6E-F6CB665B5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809" TargetMode="External"/><Relationship Id="rId18" Type="http://schemas.openxmlformats.org/officeDocument/2006/relationships/hyperlink" Target="http://www.konkoly.hu/cgi-bin/IBVS?5809" TargetMode="External"/><Relationship Id="rId26" Type="http://schemas.openxmlformats.org/officeDocument/2006/relationships/hyperlink" Target="http://www.konkoly.hu/cgi-bin/IBVS?5809" TargetMode="External"/><Relationship Id="rId39" Type="http://schemas.openxmlformats.org/officeDocument/2006/relationships/hyperlink" Target="http://www.konkoly.hu/cgi-bin/IBVS?5870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809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www.bav-astro.de/sfs/BAVM_link.php?BAVMnr=212" TargetMode="External"/><Relationship Id="rId4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konkoly.hu/cgi-bin/IBVS?5809" TargetMode="External"/><Relationship Id="rId17" Type="http://schemas.openxmlformats.org/officeDocument/2006/relationships/hyperlink" Target="http://www.konkoly.hu/cgi-bin/IBVS?5809" TargetMode="External"/><Relationship Id="rId25" Type="http://schemas.openxmlformats.org/officeDocument/2006/relationships/hyperlink" Target="http://www.konkoly.hu/cgi-bin/IBVS?5809" TargetMode="External"/><Relationship Id="rId33" Type="http://schemas.openxmlformats.org/officeDocument/2006/relationships/hyperlink" Target="http://www.bav-astro.de/sfs/BAVM_link.php?BAVMnr=178" TargetMode="External"/><Relationship Id="rId38" Type="http://schemas.openxmlformats.org/officeDocument/2006/relationships/hyperlink" Target="http://www.aavso.org/sites/default/files/jaavso/v36n2/186.pdf" TargetMode="External"/><Relationship Id="rId46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52" TargetMode="External"/><Relationship Id="rId16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www.konkoly.hu/cgi-bin/IBVS?5809" TargetMode="External"/><Relationship Id="rId29" Type="http://schemas.openxmlformats.org/officeDocument/2006/relationships/hyperlink" Target="http://vsolj.cetus-net.org/no43.pdf" TargetMode="External"/><Relationship Id="rId41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sfs/BAVM_link.php?BAVMnr=52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konkoly.hu/cgi-bin/IBVS?5809" TargetMode="External"/><Relationship Id="rId24" Type="http://schemas.openxmlformats.org/officeDocument/2006/relationships/hyperlink" Target="http://www.konkoly.hu/cgi-bin/IBVS?5809" TargetMode="External"/><Relationship Id="rId32" Type="http://schemas.openxmlformats.org/officeDocument/2006/relationships/hyperlink" Target="http://www.bav-astro.de/sfs/BAVM_link.php?BAVMnr=178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konkoly.hu/cgi-bin/IBVS?5809" TargetMode="External"/><Relationship Id="rId23" Type="http://schemas.openxmlformats.org/officeDocument/2006/relationships/hyperlink" Target="http://www.konkoly.hu/cgi-bin/IBVS?5809" TargetMode="External"/><Relationship Id="rId28" Type="http://schemas.openxmlformats.org/officeDocument/2006/relationships/hyperlink" Target="http://www.bav-astro.de/sfs/BAVM_link.php?BAVMnr=172" TargetMode="External"/><Relationship Id="rId36" Type="http://schemas.openxmlformats.org/officeDocument/2006/relationships/hyperlink" Target="http://www.bav-astro.de/sfs/BAVM_link.php?BAVMnr=193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5809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809" TargetMode="External"/><Relationship Id="rId22" Type="http://schemas.openxmlformats.org/officeDocument/2006/relationships/hyperlink" Target="http://www.konkoly.hu/cgi-bin/IBVS?5809" TargetMode="External"/><Relationship Id="rId27" Type="http://schemas.openxmlformats.org/officeDocument/2006/relationships/hyperlink" Target="http://www.bav-astro.de/sfs/BAVM_link.php?BAVMnr=172" TargetMode="External"/><Relationship Id="rId30" Type="http://schemas.openxmlformats.org/officeDocument/2006/relationships/hyperlink" Target="http://www.bav-astro.de/sfs/BAVM_link.php?BAVMnr=178" TargetMode="External"/><Relationship Id="rId35" Type="http://schemas.openxmlformats.org/officeDocument/2006/relationships/hyperlink" Target="http://www.bav-astro.de/sfs/BAVM_link.php?BAVMnr=183" TargetMode="External"/><Relationship Id="rId43" Type="http://schemas.openxmlformats.org/officeDocument/2006/relationships/hyperlink" Target="http://var.astro.cz/oejv/issues/oejv0137.pdf" TargetMode="External"/><Relationship Id="rId48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6"/>
  <sheetViews>
    <sheetView tabSelected="1" workbookViewId="0">
      <pane xSplit="14" ySplit="22" topLeftCell="O235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4.7109375" customWidth="1"/>
    <col min="4" max="4" width="9.42578125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101</v>
      </c>
    </row>
    <row r="2" spans="1:6" x14ac:dyDescent="0.2">
      <c r="A2" t="s">
        <v>27</v>
      </c>
      <c r="B2" s="11" t="s">
        <v>75</v>
      </c>
    </row>
    <row r="4" spans="1:6" ht="14.25" thickTop="1" thickBot="1" x14ac:dyDescent="0.25">
      <c r="A4" s="7" t="s">
        <v>3</v>
      </c>
      <c r="C4" s="3">
        <v>28774.388999999999</v>
      </c>
      <c r="D4" s="4">
        <v>1.3915662900000001</v>
      </c>
    </row>
    <row r="5" spans="1:6" ht="13.5" thickTop="1" x14ac:dyDescent="0.2">
      <c r="A5" s="15" t="s">
        <v>79</v>
      </c>
      <c r="B5" s="12"/>
      <c r="C5" s="16">
        <v>-9.5</v>
      </c>
      <c r="D5" s="12" t="s">
        <v>80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28774.388999999999</v>
      </c>
      <c r="D7" s="99" t="s">
        <v>734</v>
      </c>
    </row>
    <row r="8" spans="1:6" x14ac:dyDescent="0.2">
      <c r="A8" t="s">
        <v>6</v>
      </c>
      <c r="C8">
        <f>+D4</f>
        <v>1.3915662900000001</v>
      </c>
      <c r="D8" s="99" t="s">
        <v>734</v>
      </c>
    </row>
    <row r="9" spans="1:6" x14ac:dyDescent="0.2">
      <c r="A9" s="26" t="s">
        <v>86</v>
      </c>
      <c r="B9" s="27">
        <v>126</v>
      </c>
      <c r="C9" s="25" t="str">
        <f>"F"&amp;B9</f>
        <v>F126</v>
      </c>
      <c r="D9" s="10" t="str">
        <f>"G"&amp;B9</f>
        <v>G126</v>
      </c>
    </row>
    <row r="10" spans="1:6" ht="13.5" thickBot="1" x14ac:dyDescent="0.25">
      <c r="A10" s="12"/>
      <c r="B10" s="12"/>
      <c r="C10" s="6" t="s">
        <v>23</v>
      </c>
      <c r="D10" s="6" t="s">
        <v>24</v>
      </c>
      <c r="E10" s="12"/>
    </row>
    <row r="11" spans="1:6" x14ac:dyDescent="0.2">
      <c r="A11" s="12" t="s">
        <v>19</v>
      </c>
      <c r="B11" s="12"/>
      <c r="C11" s="24">
        <f ca="1">INTERCEPT(INDIRECT($D$9):G962,INDIRECT($C$9):F962)</f>
        <v>-1.8301228287367129E-3</v>
      </c>
      <c r="D11" s="5"/>
      <c r="E11" s="12"/>
    </row>
    <row r="12" spans="1:6" x14ac:dyDescent="0.2">
      <c r="A12" s="12" t="s">
        <v>20</v>
      </c>
      <c r="B12" s="12"/>
      <c r="C12" s="24">
        <f ca="1">SLOPE(INDIRECT($D$9):G962,INDIRECT($C$9):F962)</f>
        <v>4.2957459055431263E-7</v>
      </c>
      <c r="D12" s="5"/>
      <c r="E12" s="93" t="s">
        <v>733</v>
      </c>
      <c r="F12" s="94" t="s">
        <v>732</v>
      </c>
    </row>
    <row r="13" spans="1:6" x14ac:dyDescent="0.2">
      <c r="A13" s="12" t="s">
        <v>22</v>
      </c>
      <c r="B13" s="12"/>
      <c r="C13" s="5" t="s">
        <v>17</v>
      </c>
      <c r="E13" s="91" t="s">
        <v>90</v>
      </c>
      <c r="F13" s="95">
        <v>1</v>
      </c>
    </row>
    <row r="14" spans="1:6" x14ac:dyDescent="0.2">
      <c r="A14" s="12"/>
      <c r="B14" s="12"/>
      <c r="C14" s="12"/>
      <c r="E14" s="91" t="s">
        <v>81</v>
      </c>
      <c r="F14" s="96">
        <f ca="1">NOW()+15018.5+$C$5/24</f>
        <v>60576.847559606482</v>
      </c>
    </row>
    <row r="15" spans="1:6" x14ac:dyDescent="0.2">
      <c r="A15" s="17" t="s">
        <v>21</v>
      </c>
      <c r="B15" s="12"/>
      <c r="C15" s="18">
        <f ca="1">(C7+C11)+(C8+C12)*INT(MAX(F21:F3503))</f>
        <v>60205.704664908451</v>
      </c>
      <c r="E15" s="91" t="s">
        <v>91</v>
      </c>
      <c r="F15" s="96">
        <f ca="1">ROUND(2*($F$14-$C$7)/$C$8,0)/2+$F$13</f>
        <v>22854.5</v>
      </c>
    </row>
    <row r="16" spans="1:6" x14ac:dyDescent="0.2">
      <c r="A16" s="20" t="s">
        <v>7</v>
      </c>
      <c r="B16" s="12"/>
      <c r="C16" s="21">
        <f ca="1">+C8+C12</f>
        <v>1.3915667195745907</v>
      </c>
      <c r="E16" s="91" t="s">
        <v>82</v>
      </c>
      <c r="F16" s="96">
        <f ca="1">ROUND(2*($F$14-$C$15)/$C$16,0)/2+$F$13</f>
        <v>267.5</v>
      </c>
    </row>
    <row r="17" spans="1:21" ht="13.5" thickBot="1" x14ac:dyDescent="0.25">
      <c r="A17" s="19" t="s">
        <v>77</v>
      </c>
      <c r="B17" s="12"/>
      <c r="C17" s="12">
        <f>COUNT(C21:C2161)</f>
        <v>229</v>
      </c>
      <c r="E17" s="91" t="s">
        <v>730</v>
      </c>
      <c r="F17" s="97">
        <f ca="1">+$C$15+$C$16*$F$16-15018.5-$C$5/24</f>
        <v>45559.844595727991</v>
      </c>
    </row>
    <row r="18" spans="1:21" ht="14.25" thickTop="1" thickBot="1" x14ac:dyDescent="0.25">
      <c r="A18" s="20" t="s">
        <v>8</v>
      </c>
      <c r="B18" s="12"/>
      <c r="C18" s="23">
        <f ca="1">+C15</f>
        <v>60205.704664908451</v>
      </c>
      <c r="D18" s="90">
        <f ca="1">+C16</f>
        <v>1.3915667195745907</v>
      </c>
      <c r="E18" s="92" t="s">
        <v>731</v>
      </c>
      <c r="F18" s="98">
        <f ca="1">+($C$15+$C$16*$F$16)-($C$16/2)-15018.5-$C$5/24</f>
        <v>45559.148812368207</v>
      </c>
    </row>
    <row r="19" spans="1:21" ht="13.5" thickTop="1" x14ac:dyDescent="0.2">
      <c r="E19" s="19"/>
      <c r="F19" s="22"/>
    </row>
    <row r="20" spans="1:21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50</v>
      </c>
      <c r="I20" s="9" t="s">
        <v>89</v>
      </c>
      <c r="J20" s="9" t="s">
        <v>108</v>
      </c>
      <c r="K20" s="9" t="s">
        <v>106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U20" s="55" t="s">
        <v>711</v>
      </c>
    </row>
    <row r="21" spans="1:21" x14ac:dyDescent="0.2">
      <c r="A21" s="53" t="s">
        <v>120</v>
      </c>
      <c r="B21" s="54" t="s">
        <v>84</v>
      </c>
      <c r="C21" s="53">
        <v>28074.43</v>
      </c>
      <c r="D21" s="53" t="s">
        <v>89</v>
      </c>
      <c r="E21">
        <f>+(C21-C$7)/C$8</f>
        <v>-503.00083081201893</v>
      </c>
      <c r="F21">
        <f>ROUND(2*E21,0)/2</f>
        <v>-503</v>
      </c>
      <c r="G21">
        <f>+C21-(C$7+F21*C$8)</f>
        <v>-1.1561299979803152E-3</v>
      </c>
      <c r="H21">
        <f>+G21</f>
        <v>-1.1561299979803152E-3</v>
      </c>
      <c r="O21">
        <f ca="1">+C$11+C$12*F21</f>
        <v>-2.0461988477855323E-3</v>
      </c>
      <c r="Q21" s="2">
        <f>+C21-15018.5</f>
        <v>13055.93</v>
      </c>
    </row>
    <row r="22" spans="1:21" x14ac:dyDescent="0.2">
      <c r="A22" s="53" t="s">
        <v>120</v>
      </c>
      <c r="B22" s="54" t="s">
        <v>84</v>
      </c>
      <c r="C22" s="53">
        <v>28095.329000000002</v>
      </c>
      <c r="D22" s="53" t="s">
        <v>89</v>
      </c>
      <c r="E22">
        <f>+(C22-C$7)/C$8</f>
        <v>-487.98250207684868</v>
      </c>
      <c r="F22">
        <f>ROUND(2*E22,0)/2</f>
        <v>-488</v>
      </c>
      <c r="G22">
        <f>+C22-(C$7+F22*C$8)</f>
        <v>2.4349520001123892E-2</v>
      </c>
      <c r="H22">
        <f>+G22</f>
        <v>2.4349520001123892E-2</v>
      </c>
      <c r="O22">
        <f ca="1">+C$11+C$12*F22</f>
        <v>-2.0397552289272173E-3</v>
      </c>
      <c r="Q22" s="2">
        <f>+C22-15018.5</f>
        <v>13076.829000000002</v>
      </c>
    </row>
    <row r="23" spans="1:21" x14ac:dyDescent="0.2">
      <c r="A23" s="53" t="s">
        <v>120</v>
      </c>
      <c r="B23" s="54" t="s">
        <v>84</v>
      </c>
      <c r="C23" s="53">
        <v>28099.440999999999</v>
      </c>
      <c r="D23" s="53" t="s">
        <v>89</v>
      </c>
      <c r="E23">
        <f>+(C23-C$7)/C$8</f>
        <v>-485.02755840686558</v>
      </c>
      <c r="F23">
        <f>ROUND(2*E23,0)/2</f>
        <v>-485</v>
      </c>
      <c r="G23">
        <f>+C23-(C$7+F23*C$8)</f>
        <v>-3.8349350001226412E-2</v>
      </c>
      <c r="H23">
        <f>+G23</f>
        <v>-3.8349350001226412E-2</v>
      </c>
      <c r="O23">
        <f ca="1">+C$11+C$12*F23</f>
        <v>-2.0384665051555546E-3</v>
      </c>
      <c r="Q23" s="2">
        <f>+C23-15018.5</f>
        <v>13080.940999999999</v>
      </c>
    </row>
    <row r="24" spans="1:21" x14ac:dyDescent="0.2">
      <c r="A24" s="53" t="s">
        <v>120</v>
      </c>
      <c r="B24" s="54" t="s">
        <v>84</v>
      </c>
      <c r="C24" s="53">
        <v>28362.446</v>
      </c>
      <c r="D24" s="53" t="s">
        <v>89</v>
      </c>
      <c r="E24">
        <f>+(C24-C$7)/C$8</f>
        <v>-296.02829772486029</v>
      </c>
      <c r="F24">
        <f>ROUND(2*E24,0)/2</f>
        <v>-296</v>
      </c>
      <c r="G24">
        <f>+C24-(C$7+F24*C$8)</f>
        <v>-3.9378159999614581E-2</v>
      </c>
      <c r="H24">
        <f>+G24</f>
        <v>-3.9378159999614581E-2</v>
      </c>
      <c r="O24">
        <f ca="1">+C$11+C$12*F24</f>
        <v>-1.9572769075407895E-3</v>
      </c>
      <c r="Q24" s="2">
        <f>+C24-15018.5</f>
        <v>13343.946</v>
      </c>
    </row>
    <row r="25" spans="1:21" x14ac:dyDescent="0.2">
      <c r="A25" s="53" t="s">
        <v>120</v>
      </c>
      <c r="B25" s="54" t="s">
        <v>84</v>
      </c>
      <c r="C25" s="53">
        <v>28422.330999999998</v>
      </c>
      <c r="D25" s="53" t="s">
        <v>89</v>
      </c>
      <c r="E25">
        <f>+(C25-C$7)/C$8</f>
        <v>-252.99405607188206</v>
      </c>
      <c r="F25">
        <f>ROUND(2*E25,0)/2</f>
        <v>-253</v>
      </c>
      <c r="G25">
        <f>+C25-(C$7+F25*C$8)</f>
        <v>8.2713699994201306E-3</v>
      </c>
      <c r="H25">
        <f>+G25</f>
        <v>8.2713699994201306E-3</v>
      </c>
      <c r="O25">
        <f ca="1">+C$11+C$12*F25</f>
        <v>-1.938805200146954E-3</v>
      </c>
      <c r="Q25" s="2">
        <f>+C25-15018.5</f>
        <v>13403.830999999998</v>
      </c>
    </row>
    <row r="26" spans="1:21" x14ac:dyDescent="0.2">
      <c r="A26" s="53" t="s">
        <v>137</v>
      </c>
      <c r="B26" s="54" t="s">
        <v>84</v>
      </c>
      <c r="C26" s="53">
        <v>28717.312999999998</v>
      </c>
      <c r="D26" s="53" t="s">
        <v>89</v>
      </c>
      <c r="E26">
        <f>+(C26-C$7)/C$8</f>
        <v>-41.015652944568615</v>
      </c>
      <c r="F26">
        <f>ROUND(2*E26,0)/2</f>
        <v>-41</v>
      </c>
      <c r="G26">
        <f>+C26-(C$7+F26*C$8)</f>
        <v>-2.1782110001367982E-2</v>
      </c>
      <c r="I26">
        <f>+G26</f>
        <v>-2.1782110001367982E-2</v>
      </c>
      <c r="O26">
        <f ca="1">+C$11+C$12*F26</f>
        <v>-1.8477353869494398E-3</v>
      </c>
      <c r="Q26" s="2">
        <f>+C26-15018.5</f>
        <v>13698.812999999998</v>
      </c>
    </row>
    <row r="27" spans="1:21" x14ac:dyDescent="0.2">
      <c r="A27" t="s">
        <v>15</v>
      </c>
      <c r="C27" s="13">
        <v>28774.388999999999</v>
      </c>
      <c r="D27" s="13" t="s">
        <v>17</v>
      </c>
      <c r="E27">
        <f>+(C27-C$7)/C$8</f>
        <v>0</v>
      </c>
      <c r="F27">
        <f>ROUND(2*E27,0)/2</f>
        <v>0</v>
      </c>
      <c r="G27">
        <f>+C27-(C$7+F27*C$8)</f>
        <v>0</v>
      </c>
      <c r="H27">
        <f>+G27</f>
        <v>0</v>
      </c>
      <c r="O27">
        <f ca="1">+C$11+C$12*F27</f>
        <v>-1.8301228287367129E-3</v>
      </c>
      <c r="Q27" s="2">
        <f>+C27-15018.5</f>
        <v>13755.888999999999</v>
      </c>
    </row>
    <row r="28" spans="1:21" x14ac:dyDescent="0.2">
      <c r="A28" s="53" t="s">
        <v>120</v>
      </c>
      <c r="B28" s="54" t="s">
        <v>84</v>
      </c>
      <c r="C28" s="53">
        <v>28774.396000000001</v>
      </c>
      <c r="D28" s="53" t="s">
        <v>89</v>
      </c>
      <c r="E28">
        <f>+(C28-C$7)/C$8</f>
        <v>5.0303029411743567E-3</v>
      </c>
      <c r="F28">
        <f>ROUND(2*E28,0)/2</f>
        <v>0</v>
      </c>
      <c r="G28">
        <f>+C28-(C$7+F28*C$8)</f>
        <v>7.0000000014260877E-3</v>
      </c>
      <c r="H28">
        <f>+G28</f>
        <v>7.0000000014260877E-3</v>
      </c>
      <c r="O28">
        <f ca="1">+C$11+C$12*F28</f>
        <v>-1.8301228287367129E-3</v>
      </c>
      <c r="Q28" s="2">
        <f>+C28-15018.5</f>
        <v>13755.896000000001</v>
      </c>
    </row>
    <row r="29" spans="1:21" x14ac:dyDescent="0.2">
      <c r="A29" s="53" t="s">
        <v>120</v>
      </c>
      <c r="B29" s="54" t="s">
        <v>84</v>
      </c>
      <c r="C29" s="53">
        <v>28813.37</v>
      </c>
      <c r="D29" s="53" t="s">
        <v>89</v>
      </c>
      <c r="E29">
        <f>+(C29-C$7)/C$8</f>
        <v>28.012319844281198</v>
      </c>
      <c r="F29">
        <f>ROUND(2*E29,0)/2</f>
        <v>28</v>
      </c>
      <c r="G29">
        <f>+C29-(C$7+F29*C$8)</f>
        <v>1.7143879998911871E-2</v>
      </c>
      <c r="H29">
        <f>+G29</f>
        <v>1.7143879998911871E-2</v>
      </c>
      <c r="O29">
        <f ca="1">+C$11+C$12*F29</f>
        <v>-1.8180947402011921E-3</v>
      </c>
      <c r="Q29" s="2">
        <f>+C29-15018.5</f>
        <v>13794.869999999999</v>
      </c>
    </row>
    <row r="30" spans="1:21" x14ac:dyDescent="0.2">
      <c r="A30" s="53" t="s">
        <v>120</v>
      </c>
      <c r="B30" s="54" t="s">
        <v>84</v>
      </c>
      <c r="C30" s="53">
        <v>28866.267</v>
      </c>
      <c r="D30" s="53" t="s">
        <v>89</v>
      </c>
      <c r="E30">
        <f>+(C30-C$7)/C$8</f>
        <v>66.024881933580474</v>
      </c>
      <c r="F30">
        <f>ROUND(2*E30,0)/2</f>
        <v>66</v>
      </c>
      <c r="G30">
        <f>+C30-(C$7+F30*C$8)</f>
        <v>3.4624859999894397E-2</v>
      </c>
      <c r="H30">
        <f>+G30</f>
        <v>3.4624859999894397E-2</v>
      </c>
      <c r="O30">
        <f ca="1">+C$11+C$12*F30</f>
        <v>-1.8017709057601282E-3</v>
      </c>
      <c r="Q30" s="2">
        <f>+C30-15018.5</f>
        <v>13847.767</v>
      </c>
    </row>
    <row r="31" spans="1:21" x14ac:dyDescent="0.2">
      <c r="A31" s="53" t="s">
        <v>120</v>
      </c>
      <c r="B31" s="54" t="s">
        <v>84</v>
      </c>
      <c r="C31" s="53">
        <v>29186.285</v>
      </c>
      <c r="D31" s="53" t="s">
        <v>89</v>
      </c>
      <c r="E31">
        <f>+(C31-C$7)/C$8</f>
        <v>295.99452283369169</v>
      </c>
      <c r="F31">
        <f>ROUND(2*E31,0)/2</f>
        <v>296</v>
      </c>
      <c r="G31">
        <f>+C31-(C$7+F31*C$8)</f>
        <v>-7.6218399990466423E-3</v>
      </c>
      <c r="H31">
        <f>+G31</f>
        <v>-7.6218399990466423E-3</v>
      </c>
      <c r="O31">
        <f ca="1">+C$11+C$12*F31</f>
        <v>-1.7029687499326364E-3</v>
      </c>
      <c r="Q31" s="2">
        <f>+C31-15018.5</f>
        <v>14167.785</v>
      </c>
    </row>
    <row r="32" spans="1:21" x14ac:dyDescent="0.2">
      <c r="A32" s="53" t="s">
        <v>120</v>
      </c>
      <c r="B32" s="54" t="s">
        <v>84</v>
      </c>
      <c r="C32" s="53">
        <v>29193.249</v>
      </c>
      <c r="D32" s="53" t="s">
        <v>89</v>
      </c>
      <c r="E32">
        <f>+(C32-C$7)/C$8</f>
        <v>300.99895564443472</v>
      </c>
      <c r="F32">
        <f>ROUND(2*E32,0)/2</f>
        <v>301</v>
      </c>
      <c r="G32">
        <f>+C32-(C$7+F32*C$8)</f>
        <v>-1.4532899986079428E-3</v>
      </c>
      <c r="H32">
        <f>+G32</f>
        <v>-1.4532899986079428E-3</v>
      </c>
      <c r="O32">
        <f ca="1">+C$11+C$12*F32</f>
        <v>-1.7008208769798648E-3</v>
      </c>
      <c r="Q32" s="2">
        <f>+C32-15018.5</f>
        <v>14174.749</v>
      </c>
    </row>
    <row r="33" spans="1:21" x14ac:dyDescent="0.2">
      <c r="A33" s="53" t="s">
        <v>120</v>
      </c>
      <c r="B33" s="54" t="s">
        <v>84</v>
      </c>
      <c r="C33" s="53">
        <v>32765.4</v>
      </c>
      <c r="D33" s="53" t="s">
        <v>89</v>
      </c>
      <c r="E33">
        <f>+(C33-C$7)/C$8</f>
        <v>2867.9991953527433</v>
      </c>
      <c r="F33">
        <f>ROUND(2*E33,0)/2</f>
        <v>2868</v>
      </c>
      <c r="G33">
        <f>+C33-(C$7+F33*C$8)</f>
        <v>-1.1197199964954052E-3</v>
      </c>
      <c r="H33">
        <f>+G33</f>
        <v>-1.1197199964954052E-3</v>
      </c>
      <c r="O33">
        <f ca="1">+C$11+C$12*F33</f>
        <v>-5.9810290302694433E-4</v>
      </c>
      <c r="Q33" s="2">
        <f>+C33-15018.5</f>
        <v>17746.900000000001</v>
      </c>
    </row>
    <row r="34" spans="1:21" x14ac:dyDescent="0.2">
      <c r="A34" s="53" t="s">
        <v>120</v>
      </c>
      <c r="B34" s="54" t="s">
        <v>84</v>
      </c>
      <c r="C34" s="53">
        <v>32829.415000000001</v>
      </c>
      <c r="D34" s="53" t="s">
        <v>89</v>
      </c>
      <c r="E34">
        <f>+(C34-C$7)/C$8</f>
        <v>2914.0013157404105</v>
      </c>
      <c r="F34">
        <f>ROUND(2*E34,0)/2</f>
        <v>2914</v>
      </c>
      <c r="G34">
        <f>+C34-(C$7+F34*C$8)</f>
        <v>1.8309400038560852E-3</v>
      </c>
      <c r="H34">
        <f>+G34</f>
        <v>1.8309400038560852E-3</v>
      </c>
      <c r="O34">
        <f ca="1">+C$11+C$12*F34</f>
        <v>-5.7834247186144589E-4</v>
      </c>
      <c r="Q34" s="2">
        <f>+C34-15018.5</f>
        <v>17810.915000000001</v>
      </c>
    </row>
    <row r="35" spans="1:21" x14ac:dyDescent="0.2">
      <c r="A35" s="53" t="s">
        <v>120</v>
      </c>
      <c r="B35" s="54" t="s">
        <v>84</v>
      </c>
      <c r="C35" s="53">
        <v>34215.42</v>
      </c>
      <c r="D35" s="53" t="s">
        <v>89</v>
      </c>
      <c r="E35">
        <f>+(C35-C$7)/C$8</f>
        <v>3910.004890963548</v>
      </c>
      <c r="F35">
        <f>ROUND(2*E35,0)/2</f>
        <v>3910</v>
      </c>
      <c r="G35">
        <f>+C35-(C$7+F35*C$8)</f>
        <v>6.8060999983572401E-3</v>
      </c>
      <c r="H35">
        <f>+G35</f>
        <v>6.8060999983572401E-3</v>
      </c>
      <c r="O35">
        <f ca="1">+C$11+C$12*F35</f>
        <v>-1.504861796693506E-4</v>
      </c>
      <c r="Q35" s="2">
        <f>+C35-15018.5</f>
        <v>19196.919999999998</v>
      </c>
    </row>
    <row r="36" spans="1:21" x14ac:dyDescent="0.2">
      <c r="A36" s="53" t="s">
        <v>163</v>
      </c>
      <c r="B36" s="54" t="s">
        <v>84</v>
      </c>
      <c r="C36" s="53">
        <v>34862.485000000001</v>
      </c>
      <c r="D36" s="53" t="s">
        <v>89</v>
      </c>
      <c r="E36">
        <f>+(C36-C$7)/C$8</f>
        <v>4374.9953155303874</v>
      </c>
      <c r="F36">
        <f>ROUND(2*E36,0)/2</f>
        <v>4375</v>
      </c>
      <c r="G36">
        <f>+C36-(C$7+F36*C$8)</f>
        <v>-6.5187500003958121E-3</v>
      </c>
      <c r="I36">
        <f>+G36</f>
        <v>-6.5187500003958121E-3</v>
      </c>
      <c r="O36">
        <f ca="1">+C$11+C$12*F36</f>
        <v>4.9266004938404787E-5</v>
      </c>
      <c r="Q36" s="2">
        <f>+C36-15018.5</f>
        <v>19843.985000000001</v>
      </c>
    </row>
    <row r="37" spans="1:21" x14ac:dyDescent="0.2">
      <c r="A37" s="53" t="s">
        <v>163</v>
      </c>
      <c r="B37" s="54" t="s">
        <v>73</v>
      </c>
      <c r="C37" s="53">
        <v>34988.430999999997</v>
      </c>
      <c r="D37" s="53" t="s">
        <v>89</v>
      </c>
      <c r="E37">
        <f>+(C37-C$7)/C$8</f>
        <v>4465.5019632589674</v>
      </c>
      <c r="F37">
        <f>ROUND(2*E37,0)/2</f>
        <v>4465.5</v>
      </c>
      <c r="G37">
        <f>+C37-(C$7+F37*C$8)</f>
        <v>2.732004999415949E-3</v>
      </c>
      <c r="I37">
        <f>+G37</f>
        <v>2.732004999415949E-3</v>
      </c>
      <c r="O37">
        <f ca="1">+C$11+C$12*F37</f>
        <v>8.81425053835701E-5</v>
      </c>
      <c r="Q37" s="2">
        <f>+C37-15018.5</f>
        <v>19969.930999999997</v>
      </c>
    </row>
    <row r="38" spans="1:21" x14ac:dyDescent="0.2">
      <c r="A38" s="53" t="s">
        <v>120</v>
      </c>
      <c r="B38" s="54" t="s">
        <v>84</v>
      </c>
      <c r="C38" s="53">
        <v>35317.525000000001</v>
      </c>
      <c r="D38" s="53" t="s">
        <v>89</v>
      </c>
      <c r="E38">
        <f>+(C38-C$7)/C$8</f>
        <v>4701.9937512283386</v>
      </c>
      <c r="F38">
        <f>ROUND(2*E38,0)/2</f>
        <v>4702</v>
      </c>
      <c r="G38">
        <f>+C38-(C$7+F38*C$8)</f>
        <v>-8.6955799997667782E-3</v>
      </c>
      <c r="H38">
        <f>+G38</f>
        <v>-8.6955799997667782E-3</v>
      </c>
      <c r="O38">
        <f ca="1">+C$11+C$12*F38</f>
        <v>1.8973689604966527E-4</v>
      </c>
      <c r="Q38" s="2">
        <f>+C38-15018.5</f>
        <v>20299.025000000001</v>
      </c>
    </row>
    <row r="39" spans="1:21" x14ac:dyDescent="0.2">
      <c r="A39" s="53" t="s">
        <v>120</v>
      </c>
      <c r="B39" s="54" t="s">
        <v>84</v>
      </c>
      <c r="C39" s="53">
        <v>35391.294999999998</v>
      </c>
      <c r="D39" s="53" t="s">
        <v>89</v>
      </c>
      <c r="E39">
        <f>+(C39-C$7)/C$8</f>
        <v>4755.0059580704547</v>
      </c>
      <c r="F39">
        <f>ROUND(2*E39,0)/2</f>
        <v>4755</v>
      </c>
      <c r="G39">
        <f>+C39-(C$7+F39*C$8)</f>
        <v>8.2910499986610375E-3</v>
      </c>
      <c r="H39">
        <f>+G39</f>
        <v>8.2910499986610375E-3</v>
      </c>
      <c r="O39">
        <f ca="1">+C$11+C$12*F39</f>
        <v>2.125043493490437E-4</v>
      </c>
      <c r="Q39" s="2">
        <f>+C39-15018.5</f>
        <v>20372.794999999998</v>
      </c>
    </row>
    <row r="40" spans="1:21" x14ac:dyDescent="0.2">
      <c r="A40" s="53" t="s">
        <v>176</v>
      </c>
      <c r="B40" s="54" t="s">
        <v>84</v>
      </c>
      <c r="C40" s="53">
        <v>36344.51</v>
      </c>
      <c r="D40" s="53" t="s">
        <v>89</v>
      </c>
      <c r="E40">
        <f>+(C40-C$7)/C$8</f>
        <v>5440.0002747982653</v>
      </c>
      <c r="F40">
        <f>ROUND(2*E40,0)/2</f>
        <v>5440</v>
      </c>
      <c r="G40">
        <f>+C40-(C$7+F40*C$8)</f>
        <v>3.8240000139921904E-4</v>
      </c>
      <c r="J40">
        <f>+G40</f>
        <v>3.8240000139921904E-4</v>
      </c>
      <c r="O40">
        <f ca="1">+C$11+C$12*F40</f>
        <v>5.0676294387874774E-4</v>
      </c>
      <c r="Q40" s="2">
        <f>+C40-15018.5</f>
        <v>21326.010000000002</v>
      </c>
    </row>
    <row r="41" spans="1:21" x14ac:dyDescent="0.2">
      <c r="A41" s="53" t="s">
        <v>182</v>
      </c>
      <c r="B41" s="54" t="s">
        <v>84</v>
      </c>
      <c r="C41" s="53">
        <v>37480.440999999999</v>
      </c>
      <c r="D41" s="53" t="s">
        <v>89</v>
      </c>
      <c r="E41">
        <f>+(C41-C$7)/C$8</f>
        <v>6256.296996099265</v>
      </c>
      <c r="F41">
        <f>ROUND(2*E41,0)/2</f>
        <v>6256.5</v>
      </c>
      <c r="O41">
        <f ca="1">+C$11+C$12*F41</f>
        <v>8.5751059706634398E-4</v>
      </c>
      <c r="Q41" s="2">
        <f>+C41-15018.5</f>
        <v>22461.940999999999</v>
      </c>
      <c r="U41">
        <f>+C41-(C$7+F41*C$8)</f>
        <v>-0.2824933849988156</v>
      </c>
    </row>
    <row r="42" spans="1:21" x14ac:dyDescent="0.2">
      <c r="A42" s="53" t="s">
        <v>187</v>
      </c>
      <c r="B42" s="54" t="s">
        <v>73</v>
      </c>
      <c r="C42" s="53">
        <v>37543.360000000001</v>
      </c>
      <c r="D42" s="53" t="s">
        <v>89</v>
      </c>
      <c r="E42">
        <f>+(C42-C$7)/C$8</f>
        <v>6301.5115147694478</v>
      </c>
      <c r="F42">
        <f>ROUND(2*E42,0)/2</f>
        <v>6301.5</v>
      </c>
      <c r="G42">
        <f>+C42-(C$7+F42*C$8)</f>
        <v>1.602356499643065E-2</v>
      </c>
      <c r="I42">
        <f>+G42</f>
        <v>1.602356499643065E-2</v>
      </c>
      <c r="O42">
        <f ca="1">+C$11+C$12*F42</f>
        <v>8.7684145364128789E-4</v>
      </c>
      <c r="Q42" s="2">
        <f>+C42-15018.5</f>
        <v>22524.86</v>
      </c>
    </row>
    <row r="43" spans="1:21" x14ac:dyDescent="0.2">
      <c r="A43" s="53" t="s">
        <v>187</v>
      </c>
      <c r="B43" s="54" t="s">
        <v>73</v>
      </c>
      <c r="C43" s="53">
        <v>37582.307000000001</v>
      </c>
      <c r="D43" s="53" t="s">
        <v>89</v>
      </c>
      <c r="E43">
        <f>+(C43-C$7)/C$8</f>
        <v>6329.4994017137342</v>
      </c>
      <c r="F43">
        <f>ROUND(2*E43,0)/2</f>
        <v>6329.5</v>
      </c>
      <c r="G43">
        <f>+C43-(C$7+F43*C$8)</f>
        <v>-8.3255500067025423E-4</v>
      </c>
      <c r="I43">
        <f>+G43</f>
        <v>-8.3255500067025423E-4</v>
      </c>
      <c r="O43">
        <f ca="1">+C$11+C$12*F43</f>
        <v>8.8886954217680869E-4</v>
      </c>
      <c r="Q43" s="2">
        <f>+C43-15018.5</f>
        <v>22563.807000000001</v>
      </c>
    </row>
    <row r="44" spans="1:21" x14ac:dyDescent="0.2">
      <c r="A44" s="53" t="s">
        <v>187</v>
      </c>
      <c r="B44" s="54" t="s">
        <v>73</v>
      </c>
      <c r="C44" s="53">
        <v>37934.372000000003</v>
      </c>
      <c r="D44" s="53" t="s">
        <v>89</v>
      </c>
      <c r="E44">
        <f>+(C44-C$7)/C$8</f>
        <v>6582.4984880885577</v>
      </c>
      <c r="F44">
        <f>ROUND(2*E44,0)/2</f>
        <v>6582.5</v>
      </c>
      <c r="G44">
        <f>+C44-(C$7+F44*C$8)</f>
        <v>-2.1039249986642972E-3</v>
      </c>
      <c r="I44">
        <f>+G44</f>
        <v>-2.1039249986642972E-3</v>
      </c>
      <c r="O44">
        <f ca="1">+C$11+C$12*F44</f>
        <v>9.9755191358704993E-4</v>
      </c>
      <c r="Q44" s="2">
        <f>+C44-15018.5</f>
        <v>22915.872000000003</v>
      </c>
    </row>
    <row r="45" spans="1:21" x14ac:dyDescent="0.2">
      <c r="A45" s="53" t="s">
        <v>187</v>
      </c>
      <c r="B45" s="54" t="s">
        <v>84</v>
      </c>
      <c r="C45" s="53">
        <v>37964.281999999999</v>
      </c>
      <c r="D45" s="53" t="s">
        <v>89</v>
      </c>
      <c r="E45">
        <f>+(C45-C$7)/C$8</f>
        <v>6603.9922539371082</v>
      </c>
      <c r="F45">
        <f>ROUND(2*E45,0)/2</f>
        <v>6604</v>
      </c>
      <c r="G45">
        <f>+C45-(C$7+F45*C$8)</f>
        <v>-1.0779160002130084E-2</v>
      </c>
      <c r="I45">
        <f>+G45</f>
        <v>-1.0779160002130084E-2</v>
      </c>
      <c r="O45">
        <f ca="1">+C$11+C$12*F45</f>
        <v>1.0067877672839676E-3</v>
      </c>
      <c r="Q45" s="2">
        <f>+C45-15018.5</f>
        <v>22945.781999999999</v>
      </c>
    </row>
    <row r="46" spans="1:21" x14ac:dyDescent="0.2">
      <c r="A46" s="53" t="s">
        <v>187</v>
      </c>
      <c r="B46" s="54" t="s">
        <v>84</v>
      </c>
      <c r="C46" s="53">
        <v>38256.519999999997</v>
      </c>
      <c r="D46" s="53" t="s">
        <v>89</v>
      </c>
      <c r="E46">
        <f>+(C46-C$7)/C$8</f>
        <v>6813.9987783118813</v>
      </c>
      <c r="F46">
        <f>ROUND(2*E46,0)/2</f>
        <v>6814</v>
      </c>
      <c r="G46">
        <f>+C46-(C$7+F46*C$8)</f>
        <v>-1.7000600055325776E-3</v>
      </c>
      <c r="I46">
        <f>+G46</f>
        <v>-1.7000600055325776E-3</v>
      </c>
      <c r="O46">
        <f ca="1">+C$11+C$12*F46</f>
        <v>1.0969984313003735E-3</v>
      </c>
      <c r="Q46" s="2">
        <f>+C46-15018.5</f>
        <v>23238.019999999997</v>
      </c>
    </row>
    <row r="47" spans="1:21" x14ac:dyDescent="0.2">
      <c r="A47" s="53" t="s">
        <v>187</v>
      </c>
      <c r="B47" s="54" t="s">
        <v>84</v>
      </c>
      <c r="C47" s="53">
        <v>38323.332999999999</v>
      </c>
      <c r="D47" s="53" t="s">
        <v>89</v>
      </c>
      <c r="E47">
        <f>+(C47-C$7)/C$8</f>
        <v>6862.0115826461988</v>
      </c>
      <c r="F47">
        <f>ROUND(2*E47,0)/2</f>
        <v>6862</v>
      </c>
      <c r="G47">
        <f>+C47-(C$7+F47*C$8)</f>
        <v>1.6118020001158584E-2</v>
      </c>
      <c r="I47">
        <f>+G47</f>
        <v>1.6118020001158584E-2</v>
      </c>
      <c r="O47">
        <f ca="1">+C$11+C$12*F47</f>
        <v>1.1176180116469802E-3</v>
      </c>
      <c r="Q47" s="2">
        <f>+C47-15018.5</f>
        <v>23304.832999999999</v>
      </c>
    </row>
    <row r="48" spans="1:21" x14ac:dyDescent="0.2">
      <c r="A48" s="53" t="s">
        <v>163</v>
      </c>
      <c r="B48" s="54" t="s">
        <v>73</v>
      </c>
      <c r="C48" s="53">
        <v>38652.423000000003</v>
      </c>
      <c r="D48" s="53" t="s">
        <v>89</v>
      </c>
      <c r="E48">
        <f>+(C48-C$7)/C$8</f>
        <v>7098.5004961567465</v>
      </c>
      <c r="F48">
        <f>ROUND(2*E48,0)/2</f>
        <v>7098.5</v>
      </c>
      <c r="G48">
        <f>+C48-(C$7+F48*C$8)</f>
        <v>6.9043500116094947E-4</v>
      </c>
      <c r="I48">
        <f>+G48</f>
        <v>6.9043500116094947E-4</v>
      </c>
      <c r="O48">
        <f ca="1">+C$11+C$12*F48</f>
        <v>1.2192124023130751E-3</v>
      </c>
      <c r="Q48" s="2">
        <f>+C48-15018.5</f>
        <v>23633.923000000003</v>
      </c>
    </row>
    <row r="49" spans="1:32" x14ac:dyDescent="0.2">
      <c r="A49" s="53" t="s">
        <v>163</v>
      </c>
      <c r="B49" s="54" t="s">
        <v>84</v>
      </c>
      <c r="C49" s="53">
        <v>38675.396000000001</v>
      </c>
      <c r="D49" s="53" t="s">
        <v>89</v>
      </c>
      <c r="E49">
        <f>+(C49-C$7)/C$8</f>
        <v>7115.0092317916096</v>
      </c>
      <c r="F49">
        <f>ROUND(2*E49,0)/2</f>
        <v>7115</v>
      </c>
      <c r="G49">
        <f>+C49-(C$7+F49*C$8)</f>
        <v>1.2846650002757087E-2</v>
      </c>
      <c r="I49">
        <f>+G49</f>
        <v>1.2846650002757087E-2</v>
      </c>
      <c r="O49">
        <f ca="1">+C$11+C$12*F49</f>
        <v>1.2263003830572214E-3</v>
      </c>
      <c r="Q49" s="2">
        <f>+C49-15018.5</f>
        <v>23656.896000000001</v>
      </c>
    </row>
    <row r="50" spans="1:32" x14ac:dyDescent="0.2">
      <c r="A50" s="53" t="s">
        <v>163</v>
      </c>
      <c r="B50" s="54" t="s">
        <v>73</v>
      </c>
      <c r="C50" s="53">
        <v>38908.474999999999</v>
      </c>
      <c r="D50" s="53" t="s">
        <v>89</v>
      </c>
      <c r="E50">
        <f>+(C50-C$7)/C$8</f>
        <v>7282.5032287897684</v>
      </c>
      <c r="F50">
        <f>ROUND(2*E50,0)/2</f>
        <v>7282.5</v>
      </c>
      <c r="G50">
        <f>+C50-(C$7+F50*C$8)</f>
        <v>4.4930750009370968E-3</v>
      </c>
      <c r="I50">
        <f>+G50</f>
        <v>4.4930750009370968E-3</v>
      </c>
      <c r="O50">
        <f ca="1">+C$11+C$12*F50</f>
        <v>1.2982541269750689E-3</v>
      </c>
      <c r="Q50" s="2">
        <f>+C50-15018.5</f>
        <v>23889.974999999999</v>
      </c>
    </row>
    <row r="51" spans="1:32" x14ac:dyDescent="0.2">
      <c r="A51" s="53" t="s">
        <v>163</v>
      </c>
      <c r="B51" s="54" t="s">
        <v>84</v>
      </c>
      <c r="C51" s="53">
        <v>39055.262000000002</v>
      </c>
      <c r="D51" s="53" t="s">
        <v>89</v>
      </c>
      <c r="E51">
        <f>+(C51-C$7)/C$8</f>
        <v>7387.9865256005896</v>
      </c>
      <c r="F51">
        <f>ROUND(2*E51,0)/2</f>
        <v>7388</v>
      </c>
      <c r="G51">
        <f>+C51-(C$7+F51*C$8)</f>
        <v>-1.8750520001049154E-2</v>
      </c>
      <c r="I51">
        <f>+G51</f>
        <v>-1.8750520001049154E-2</v>
      </c>
      <c r="O51">
        <f ca="1">+C$11+C$12*F51</f>
        <v>1.3435742462785489E-3</v>
      </c>
      <c r="Q51" s="2">
        <f>+C51-15018.5</f>
        <v>24036.762000000002</v>
      </c>
    </row>
    <row r="52" spans="1:32" x14ac:dyDescent="0.2">
      <c r="A52" s="53" t="s">
        <v>163</v>
      </c>
      <c r="B52" s="54" t="s">
        <v>84</v>
      </c>
      <c r="C52" s="53">
        <v>39681.468999999997</v>
      </c>
      <c r="D52" s="53" t="s">
        <v>89</v>
      </c>
      <c r="E52">
        <f>+(C52-C$7)/C$8</f>
        <v>7837.9880846351898</v>
      </c>
      <c r="F52">
        <f>ROUND(2*E52,0)/2</f>
        <v>7838</v>
      </c>
      <c r="G52">
        <f>+C52-(C$7+F52*C$8)</f>
        <v>-1.6581020005105529E-2</v>
      </c>
      <c r="I52">
        <f>+G52</f>
        <v>-1.6581020005105529E-2</v>
      </c>
      <c r="O52">
        <f ca="1">+C$11+C$12*F52</f>
        <v>1.5368828120279894E-3</v>
      </c>
      <c r="Q52" s="2">
        <f>+C52-15018.5</f>
        <v>24662.968999999997</v>
      </c>
    </row>
    <row r="53" spans="1:32" x14ac:dyDescent="0.2">
      <c r="A53" s="53" t="s">
        <v>163</v>
      </c>
      <c r="B53" s="54" t="s">
        <v>73</v>
      </c>
      <c r="C53" s="53">
        <v>40116.345999999998</v>
      </c>
      <c r="D53" s="53" t="s">
        <v>89</v>
      </c>
      <c r="E53">
        <f>+(C53-C$7)/C$8</f>
        <v>8150.4970920213927</v>
      </c>
      <c r="F53">
        <f>ROUND(2*E53,0)/2</f>
        <v>8150.5</v>
      </c>
      <c r="G53">
        <f>+C53-(C$7+F53*C$8)</f>
        <v>-4.0466450009262189E-3</v>
      </c>
      <c r="I53">
        <f>+G53</f>
        <v>-4.0466450009262189E-3</v>
      </c>
      <c r="O53">
        <f ca="1">+C$11+C$12*F53</f>
        <v>1.6711248715762122E-3</v>
      </c>
      <c r="Q53" s="2">
        <f>+C53-15018.5</f>
        <v>25097.845999999998</v>
      </c>
    </row>
    <row r="54" spans="1:32" x14ac:dyDescent="0.2">
      <c r="A54" s="53" t="s">
        <v>163</v>
      </c>
      <c r="B54" s="54" t="s">
        <v>73</v>
      </c>
      <c r="C54" s="53">
        <v>40475.356</v>
      </c>
      <c r="D54" s="53" t="s">
        <v>89</v>
      </c>
      <c r="E54">
        <f>+(C54-C$7)/C$8</f>
        <v>8408.4869575275497</v>
      </c>
      <c r="F54">
        <f>ROUND(2*E54,0)/2</f>
        <v>8408.5</v>
      </c>
      <c r="G54">
        <f>+C54-(C$7+F54*C$8)</f>
        <v>-1.8149465002352372E-2</v>
      </c>
      <c r="I54">
        <f>+G54</f>
        <v>-1.8149465002352372E-2</v>
      </c>
      <c r="O54">
        <f ca="1">+C$11+C$12*F54</f>
        <v>1.7819551159392248E-3</v>
      </c>
      <c r="Q54" s="2">
        <f>+C54-15018.5</f>
        <v>25456.856</v>
      </c>
    </row>
    <row r="55" spans="1:32" x14ac:dyDescent="0.2">
      <c r="A55" s="53" t="s">
        <v>163</v>
      </c>
      <c r="B55" s="54" t="s">
        <v>73</v>
      </c>
      <c r="C55" s="53">
        <v>40731.457000000002</v>
      </c>
      <c r="D55" s="53" t="s">
        <v>89</v>
      </c>
      <c r="E55">
        <f>+(C55-C$7)/C$8</f>
        <v>8592.5249022811568</v>
      </c>
      <c r="F55">
        <f>ROUND(2*E55,0)/2</f>
        <v>8592.5</v>
      </c>
      <c r="G55">
        <f>+C55-(C$7+F55*C$8)</f>
        <v>3.4653175003768411E-2</v>
      </c>
      <c r="I55">
        <f>+G55</f>
        <v>3.4653175003768411E-2</v>
      </c>
      <c r="O55">
        <f ca="1">+C$11+C$12*F55</f>
        <v>1.8609968406012182E-3</v>
      </c>
      <c r="Q55" s="2">
        <f>+C55-15018.5</f>
        <v>25712.957000000002</v>
      </c>
    </row>
    <row r="56" spans="1:32" x14ac:dyDescent="0.2">
      <c r="A56" t="s">
        <v>32</v>
      </c>
      <c r="B56" s="5"/>
      <c r="C56" s="13">
        <v>40768.42</v>
      </c>
      <c r="D56" s="14" t="s">
        <v>74</v>
      </c>
      <c r="E56">
        <f>+(C56-C$7)/C$8</f>
        <v>8619.0870576492616</v>
      </c>
      <c r="F56">
        <f>ROUND(2*E56,0)/2</f>
        <v>8619</v>
      </c>
      <c r="I56" s="10">
        <v>0.12114648999704514</v>
      </c>
      <c r="O56">
        <f ca="1">+C$11+C$12*F56</f>
        <v>1.8723805672509076E-3</v>
      </c>
      <c r="Q56" s="2">
        <f>+C56-15018.5</f>
        <v>25749.919999999998</v>
      </c>
      <c r="AB56">
        <v>9</v>
      </c>
      <c r="AD56" t="s">
        <v>31</v>
      </c>
      <c r="AF56" t="s">
        <v>33</v>
      </c>
    </row>
    <row r="57" spans="1:32" x14ac:dyDescent="0.2">
      <c r="A57" s="53" t="s">
        <v>163</v>
      </c>
      <c r="B57" s="54" t="s">
        <v>73</v>
      </c>
      <c r="C57" s="53">
        <v>40866.39</v>
      </c>
      <c r="D57" s="53" t="s">
        <v>89</v>
      </c>
      <c r="E57">
        <f>+(C57-C$7)/C$8</f>
        <v>8689.4897403701834</v>
      </c>
      <c r="F57">
        <f>ROUND(2*E57,0)/2</f>
        <v>8689.5</v>
      </c>
      <c r="G57">
        <f>+C57-(C$7+F57*C$8)</f>
        <v>-1.4276955000241287E-2</v>
      </c>
      <c r="I57">
        <f>+G57</f>
        <v>-1.4276955000241287E-2</v>
      </c>
      <c r="O57">
        <f ca="1">+C$11+C$12*F57</f>
        <v>1.9026655758849868E-3</v>
      </c>
      <c r="Q57" s="2">
        <f>+C57-15018.5</f>
        <v>25847.89</v>
      </c>
    </row>
    <row r="58" spans="1:32" x14ac:dyDescent="0.2">
      <c r="A58" t="s">
        <v>34</v>
      </c>
      <c r="B58" s="5"/>
      <c r="C58" s="13">
        <v>41159.428999999996</v>
      </c>
      <c r="D58" s="14" t="s">
        <v>74</v>
      </c>
      <c r="E58">
        <f>+(C58-C$7)/C$8</f>
        <v>8900.0718751242512</v>
      </c>
      <c r="F58">
        <f>ROUND(2*E58,0)/2</f>
        <v>8900</v>
      </c>
      <c r="I58" s="10">
        <v>0.10001899999770103</v>
      </c>
      <c r="O58">
        <f ca="1">+C$11+C$12*F58</f>
        <v>1.9930910271966696E-3</v>
      </c>
      <c r="Q58" s="2">
        <f>+C58-15018.5</f>
        <v>26140.928999999996</v>
      </c>
      <c r="AB58">
        <v>10</v>
      </c>
      <c r="AD58" t="s">
        <v>31</v>
      </c>
      <c r="AF58" t="s">
        <v>33</v>
      </c>
    </row>
    <row r="59" spans="1:32" x14ac:dyDescent="0.2">
      <c r="A59" s="53" t="s">
        <v>163</v>
      </c>
      <c r="B59" s="54" t="s">
        <v>84</v>
      </c>
      <c r="C59" s="53">
        <v>41276.245999999999</v>
      </c>
      <c r="D59" s="53" t="s">
        <v>89</v>
      </c>
      <c r="E59">
        <f>+(C59-C$7)/C$8</f>
        <v>8984.0182892041739</v>
      </c>
      <c r="F59">
        <f>ROUND(2*E59,0)/2</f>
        <v>8984</v>
      </c>
      <c r="G59">
        <f>+C59-(C$7+F59*C$8)</f>
        <v>2.5450640001508873E-2</v>
      </c>
      <c r="I59">
        <f>+G59</f>
        <v>2.5450640001508873E-2</v>
      </c>
      <c r="O59">
        <f ca="1">+C$11+C$12*F59</f>
        <v>2.0291752928032316E-3</v>
      </c>
      <c r="Q59" s="2">
        <f>+C59-15018.5</f>
        <v>26257.745999999999</v>
      </c>
    </row>
    <row r="60" spans="1:32" x14ac:dyDescent="0.2">
      <c r="A60" s="53" t="s">
        <v>163</v>
      </c>
      <c r="B60" s="54" t="s">
        <v>73</v>
      </c>
      <c r="C60" s="53">
        <v>41918.411999999997</v>
      </c>
      <c r="D60" s="53" t="s">
        <v>89</v>
      </c>
      <c r="E60">
        <f>+(C60-C$7)/C$8</f>
        <v>9445.488220327612</v>
      </c>
      <c r="F60">
        <f>ROUND(2*E60,0)/2</f>
        <v>9445.5</v>
      </c>
      <c r="G60">
        <f>+C60-(C$7+F60*C$8)</f>
        <v>-1.6392195000662468E-2</v>
      </c>
      <c r="I60">
        <f>+G60</f>
        <v>-1.6392195000662468E-2</v>
      </c>
      <c r="O60">
        <f ca="1">+C$11+C$12*F60</f>
        <v>2.2274239663440474E-3</v>
      </c>
      <c r="Q60" s="2">
        <f>+C60-15018.5</f>
        <v>26899.911999999997</v>
      </c>
    </row>
    <row r="61" spans="1:32" x14ac:dyDescent="0.2">
      <c r="A61" s="53" t="s">
        <v>163</v>
      </c>
      <c r="B61" s="54" t="s">
        <v>84</v>
      </c>
      <c r="C61" s="53">
        <v>41987.307999999997</v>
      </c>
      <c r="D61" s="53" t="s">
        <v>89</v>
      </c>
      <c r="E61">
        <f>+(C61-C$7)/C$8</f>
        <v>9494.9978990939744</v>
      </c>
      <c r="F61">
        <f>ROUND(2*E61,0)/2</f>
        <v>9495</v>
      </c>
      <c r="G61">
        <f>+C61-(C$7+F61*C$8)</f>
        <v>-2.9235500041977502E-3</v>
      </c>
      <c r="I61">
        <f>+G61</f>
        <v>-2.9235500041977502E-3</v>
      </c>
      <c r="O61">
        <f ca="1">+C$11+C$12*F61</f>
        <v>2.2486879085764858E-3</v>
      </c>
      <c r="Q61" s="2">
        <f>+C61-15018.5</f>
        <v>26968.807999999997</v>
      </c>
    </row>
    <row r="62" spans="1:32" x14ac:dyDescent="0.2">
      <c r="A62" s="53" t="s">
        <v>163</v>
      </c>
      <c r="B62" s="54" t="s">
        <v>84</v>
      </c>
      <c r="C62" s="53">
        <v>42222.495999999999</v>
      </c>
      <c r="D62" s="53" t="s">
        <v>89</v>
      </c>
      <c r="E62">
        <f>+(C62-C$7)/C$8</f>
        <v>9664.0074545065327</v>
      </c>
      <c r="F62">
        <f>ROUND(2*E62,0)/2</f>
        <v>9664</v>
      </c>
      <c r="G62">
        <f>+C62-(C$7+F62*C$8)</f>
        <v>1.0373440003604628E-2</v>
      </c>
      <c r="I62">
        <f>+G62</f>
        <v>1.0373440003604628E-2</v>
      </c>
      <c r="O62">
        <f ca="1">+C$11+C$12*F62</f>
        <v>2.3212860143801643E-3</v>
      </c>
      <c r="Q62" s="2">
        <f>+C62-15018.5</f>
        <v>27203.995999999999</v>
      </c>
    </row>
    <row r="63" spans="1:32" x14ac:dyDescent="0.2">
      <c r="A63" s="53" t="s">
        <v>163</v>
      </c>
      <c r="B63" s="54" t="s">
        <v>73</v>
      </c>
      <c r="C63" s="53">
        <v>42636.455000000002</v>
      </c>
      <c r="D63" s="53" t="s">
        <v>89</v>
      </c>
      <c r="E63">
        <f>+(C63-C$7)/C$8</f>
        <v>9961.4844794781584</v>
      </c>
      <c r="F63">
        <f>ROUND(2*E63,0)/2</f>
        <v>9961.5</v>
      </c>
      <c r="G63">
        <f>+C63-(C$7+F63*C$8)</f>
        <v>-2.1597835002467036E-2</v>
      </c>
      <c r="I63">
        <f>+G63</f>
        <v>-2.1597835002467036E-2</v>
      </c>
      <c r="O63">
        <f ca="1">+C$11+C$12*F63</f>
        <v>2.4490844550700726E-3</v>
      </c>
      <c r="Q63" s="2">
        <f>+C63-15018.5</f>
        <v>27617.955000000002</v>
      </c>
    </row>
    <row r="64" spans="1:32" x14ac:dyDescent="0.2">
      <c r="A64" s="53" t="s">
        <v>163</v>
      </c>
      <c r="B64" s="54" t="s">
        <v>73</v>
      </c>
      <c r="C64" s="53">
        <v>42806.247000000003</v>
      </c>
      <c r="D64" s="53" t="s">
        <v>89</v>
      </c>
      <c r="E64">
        <f>+(C64-C$7)/C$8</f>
        <v>10083.499507594426</v>
      </c>
      <c r="F64">
        <f>ROUND(2*E64,0)/2</f>
        <v>10083.5</v>
      </c>
      <c r="G64">
        <f>+C64-(C$7+F64*C$8)</f>
        <v>-6.8521499633789063E-4</v>
      </c>
      <c r="I64">
        <f>+G64</f>
        <v>-6.8521499633789063E-4</v>
      </c>
      <c r="O64">
        <f ca="1">+C$11+C$12*F64</f>
        <v>2.5014925551176985E-3</v>
      </c>
      <c r="Q64" s="2">
        <f>+C64-15018.5</f>
        <v>27787.747000000003</v>
      </c>
    </row>
    <row r="65" spans="1:32" x14ac:dyDescent="0.2">
      <c r="A65" t="s">
        <v>36</v>
      </c>
      <c r="B65" s="5"/>
      <c r="C65" s="13">
        <v>43019.853999999999</v>
      </c>
      <c r="D65" s="13"/>
      <c r="E65">
        <f>+(C65-C$7)/C$8</f>
        <v>10237.000639042499</v>
      </c>
      <c r="F65">
        <f>ROUND(2*E65,0)/2</f>
        <v>10237</v>
      </c>
      <c r="G65">
        <f>+C65-(C$7+F65*C$8)</f>
        <v>8.8926999887917191E-4</v>
      </c>
      <c r="I65">
        <f>+G65</f>
        <v>8.8926999887917191E-4</v>
      </c>
      <c r="O65">
        <f ca="1">+C$11+C$12*F65</f>
        <v>2.5674322547677856E-3</v>
      </c>
      <c r="Q65" s="2">
        <f>+C65-15018.5</f>
        <v>28001.353999999999</v>
      </c>
      <c r="AB65">
        <v>8</v>
      </c>
      <c r="AD65" t="s">
        <v>35</v>
      </c>
      <c r="AF65" t="s">
        <v>37</v>
      </c>
    </row>
    <row r="66" spans="1:32" x14ac:dyDescent="0.2">
      <c r="A66" t="s">
        <v>36</v>
      </c>
      <c r="B66" s="5"/>
      <c r="C66" s="13">
        <v>43079.686999999998</v>
      </c>
      <c r="D66" s="13"/>
      <c r="E66">
        <f>+(C66-C$7)/C$8</f>
        <v>10279.997512730779</v>
      </c>
      <c r="F66">
        <f>ROUND(2*E66,0)/2</f>
        <v>10280</v>
      </c>
      <c r="G66">
        <f>+C66-(C$7+F66*C$8)</f>
        <v>-3.4612000017659739E-3</v>
      </c>
      <c r="I66">
        <f>+G66</f>
        <v>-3.4612000017659739E-3</v>
      </c>
      <c r="O66">
        <f ca="1">+C$11+C$12*F66</f>
        <v>2.5859039621616208E-3</v>
      </c>
      <c r="Q66" s="2">
        <f>+C66-15018.5</f>
        <v>28061.186999999998</v>
      </c>
      <c r="AA66" t="s">
        <v>38</v>
      </c>
      <c r="AB66">
        <v>9</v>
      </c>
      <c r="AD66" t="s">
        <v>39</v>
      </c>
      <c r="AF66" t="s">
        <v>37</v>
      </c>
    </row>
    <row r="67" spans="1:32" x14ac:dyDescent="0.2">
      <c r="A67" t="s">
        <v>36</v>
      </c>
      <c r="B67" s="5"/>
      <c r="C67" s="13">
        <v>43100.569000000003</v>
      </c>
      <c r="D67" s="13"/>
      <c r="E67">
        <f>+(C67-C$7)/C$8</f>
        <v>10295.003625015954</v>
      </c>
      <c r="F67">
        <f>ROUND(2*E67,0)/2</f>
        <v>10295</v>
      </c>
      <c r="G67">
        <f>+C67-(C$7+F67*C$8)</f>
        <v>5.0444500011508353E-3</v>
      </c>
      <c r="I67">
        <f>+G67</f>
        <v>5.0444500011508353E-3</v>
      </c>
      <c r="O67">
        <f ca="1">+C$11+C$12*F67</f>
        <v>2.5923475810199353E-3</v>
      </c>
      <c r="Q67" s="2">
        <f>+C67-15018.5</f>
        <v>28082.069000000003</v>
      </c>
      <c r="AA67" t="s">
        <v>38</v>
      </c>
      <c r="AB67">
        <v>14</v>
      </c>
      <c r="AD67" t="s">
        <v>39</v>
      </c>
      <c r="AF67" t="s">
        <v>37</v>
      </c>
    </row>
    <row r="68" spans="1:32" x14ac:dyDescent="0.2">
      <c r="A68" t="s">
        <v>36</v>
      </c>
      <c r="B68" s="5"/>
      <c r="C68" s="13">
        <v>43271.728000000003</v>
      </c>
      <c r="D68" s="13"/>
      <c r="E68">
        <f>+(C68-C$7)/C$8</f>
        <v>10418.000999434962</v>
      </c>
      <c r="F68">
        <f>ROUND(2*E68,0)/2</f>
        <v>10418</v>
      </c>
      <c r="G68">
        <f>+C68-(C$7+F68*C$8)</f>
        <v>1.390780002111569E-3</v>
      </c>
      <c r="I68">
        <f>+G68</f>
        <v>1.390780002111569E-3</v>
      </c>
      <c r="O68">
        <f ca="1">+C$11+C$12*F68</f>
        <v>2.6451852556581158E-3</v>
      </c>
      <c r="Q68" s="2">
        <f>+C68-15018.5</f>
        <v>28253.228000000003</v>
      </c>
      <c r="AA68" t="s">
        <v>38</v>
      </c>
      <c r="AB68">
        <v>8</v>
      </c>
      <c r="AD68" t="s">
        <v>40</v>
      </c>
      <c r="AF68" t="s">
        <v>37</v>
      </c>
    </row>
    <row r="69" spans="1:32" x14ac:dyDescent="0.2">
      <c r="A69" t="s">
        <v>36</v>
      </c>
      <c r="B69" s="5" t="s">
        <v>73</v>
      </c>
      <c r="C69" s="13">
        <v>43344.792999999998</v>
      </c>
      <c r="D69" s="13"/>
      <c r="E69">
        <f>+(C69-C$7)/C$8</f>
        <v>10470.506582909535</v>
      </c>
      <c r="F69">
        <f>ROUND(2*E69,0)/2</f>
        <v>10470.5</v>
      </c>
      <c r="G69">
        <f>+C69-(C$7+F69*C$8)</f>
        <v>9.1605549969244748E-3</v>
      </c>
      <c r="I69">
        <f>+G69</f>
        <v>9.1605549969244748E-3</v>
      </c>
      <c r="O69">
        <f ca="1">+C$11+C$12*F69</f>
        <v>2.6677379216622178E-3</v>
      </c>
      <c r="Q69" s="2">
        <f>+C69-15018.5</f>
        <v>28326.292999999998</v>
      </c>
      <c r="AA69" t="s">
        <v>38</v>
      </c>
      <c r="AB69">
        <v>14</v>
      </c>
      <c r="AD69" t="s">
        <v>39</v>
      </c>
      <c r="AF69" t="s">
        <v>37</v>
      </c>
    </row>
    <row r="70" spans="1:32" x14ac:dyDescent="0.2">
      <c r="A70" t="s">
        <v>36</v>
      </c>
      <c r="B70" s="5"/>
      <c r="C70" s="13">
        <v>43413.667999999998</v>
      </c>
      <c r="D70" s="13"/>
      <c r="E70">
        <f>+(C70-C$7)/C$8</f>
        <v>10520.001170767076</v>
      </c>
      <c r="F70">
        <f>ROUND(2*E70,0)/2</f>
        <v>10520</v>
      </c>
      <c r="G70">
        <f>+C70-(C$7+F70*C$8)</f>
        <v>1.6292000000248663E-3</v>
      </c>
      <c r="I70">
        <f>+G70</f>
        <v>1.6292000000248663E-3</v>
      </c>
      <c r="O70">
        <f ca="1">+C$11+C$12*F70</f>
        <v>2.6890018638946562E-3</v>
      </c>
      <c r="Q70" s="2">
        <f>+C70-15018.5</f>
        <v>28395.167999999998</v>
      </c>
      <c r="AA70" t="s">
        <v>38</v>
      </c>
      <c r="AB70">
        <v>14</v>
      </c>
      <c r="AD70" t="s">
        <v>39</v>
      </c>
      <c r="AF70" t="s">
        <v>37</v>
      </c>
    </row>
    <row r="71" spans="1:32" x14ac:dyDescent="0.2">
      <c r="A71" t="s">
        <v>36</v>
      </c>
      <c r="B71" s="5" t="s">
        <v>73</v>
      </c>
      <c r="C71" s="13">
        <v>43646.752999999997</v>
      </c>
      <c r="D71" s="13"/>
      <c r="E71">
        <f>+(C71-C$7)/C$8</f>
        <v>10687.49947945347</v>
      </c>
      <c r="F71">
        <f>ROUND(2*E71,0)/2</f>
        <v>10687.5</v>
      </c>
      <c r="G71">
        <f>+C71-(C$7+F71*C$8)</f>
        <v>-7.2437500057276338E-4</v>
      </c>
      <c r="I71">
        <f>+G71</f>
        <v>-7.2437500057276338E-4</v>
      </c>
      <c r="O71">
        <f ca="1">+C$11+C$12*F71</f>
        <v>2.7609556078125033E-3</v>
      </c>
      <c r="Q71" s="2">
        <f>+C71-15018.5</f>
        <v>28628.252999999997</v>
      </c>
      <c r="AA71" t="s">
        <v>38</v>
      </c>
      <c r="AB71">
        <v>13</v>
      </c>
      <c r="AD71" t="s">
        <v>39</v>
      </c>
      <c r="AF71" t="s">
        <v>37</v>
      </c>
    </row>
    <row r="72" spans="1:32" x14ac:dyDescent="0.2">
      <c r="A72" s="53" t="s">
        <v>163</v>
      </c>
      <c r="B72" s="54" t="s">
        <v>73</v>
      </c>
      <c r="C72" s="53">
        <v>44100.41</v>
      </c>
      <c r="D72" s="53" t="s">
        <v>89</v>
      </c>
      <c r="E72">
        <f>+(C72-C$7)/C$8</f>
        <v>11013.504071013393</v>
      </c>
      <c r="F72">
        <f>ROUND(2*E72,0)/2</f>
        <v>11013.5</v>
      </c>
      <c r="G72">
        <f>+C72-(C$7+F72*C$8)</f>
        <v>5.6650850019650534E-3</v>
      </c>
      <c r="I72">
        <f>+G72</f>
        <v>5.6650850019650534E-3</v>
      </c>
      <c r="O72">
        <f ca="1">+C$11+C$12*F72</f>
        <v>2.9009969243332092E-3</v>
      </c>
      <c r="Q72" s="2">
        <f>+C72-15018.5</f>
        <v>29081.910000000003</v>
      </c>
    </row>
    <row r="73" spans="1:32" x14ac:dyDescent="0.2">
      <c r="A73" t="s">
        <v>36</v>
      </c>
      <c r="B73" s="5" t="s">
        <v>73</v>
      </c>
      <c r="C73" s="13">
        <v>44133.796999999999</v>
      </c>
      <c r="D73" s="13"/>
      <c r="E73">
        <f>+(C73-C$7)/C$8</f>
        <v>11037.496460193785</v>
      </c>
      <c r="F73">
        <f>ROUND(2*E73,0)/2</f>
        <v>11037.5</v>
      </c>
      <c r="G73">
        <f>+C73-(C$7+F73*C$8)</f>
        <v>-4.9258750004810281E-3</v>
      </c>
      <c r="I73">
        <f>+G73</f>
        <v>-4.9258750004810281E-3</v>
      </c>
      <c r="O73">
        <f ca="1">+C$11+C$12*F73</f>
        <v>2.9113067145065128E-3</v>
      </c>
      <c r="Q73" s="2">
        <f>+C73-15018.5</f>
        <v>29115.296999999999</v>
      </c>
      <c r="AA73" t="s">
        <v>38</v>
      </c>
      <c r="AB73">
        <v>18</v>
      </c>
      <c r="AD73" t="s">
        <v>39</v>
      </c>
      <c r="AF73" t="s">
        <v>37</v>
      </c>
    </row>
    <row r="74" spans="1:32" x14ac:dyDescent="0.2">
      <c r="A74" t="s">
        <v>36</v>
      </c>
      <c r="B74" s="5"/>
      <c r="C74" s="13">
        <v>44138.663999999997</v>
      </c>
      <c r="D74" s="13"/>
      <c r="E74">
        <f>+(C74-C$7)/C$8</f>
        <v>11040.993957966599</v>
      </c>
      <c r="F74">
        <f>ROUND(2*E74,0)/2</f>
        <v>11041</v>
      </c>
      <c r="G74">
        <f>+C74-(C$7+F74*C$8)</f>
        <v>-8.407890003581997E-3</v>
      </c>
      <c r="I74">
        <f>+G74</f>
        <v>-8.407890003581997E-3</v>
      </c>
      <c r="O74">
        <f ca="1">+C$11+C$12*F74</f>
        <v>2.9128102255734532E-3</v>
      </c>
      <c r="Q74" s="2">
        <f>+C74-15018.5</f>
        <v>29120.163999999997</v>
      </c>
      <c r="AA74" t="s">
        <v>38</v>
      </c>
      <c r="AB74">
        <v>13</v>
      </c>
      <c r="AD74" t="s">
        <v>39</v>
      </c>
      <c r="AF74" t="s">
        <v>37</v>
      </c>
    </row>
    <row r="75" spans="1:32" x14ac:dyDescent="0.2">
      <c r="A75" s="53" t="s">
        <v>163</v>
      </c>
      <c r="B75" s="54" t="s">
        <v>84</v>
      </c>
      <c r="C75" s="53">
        <v>44169.290999999997</v>
      </c>
      <c r="D75" s="53" t="s">
        <v>89</v>
      </c>
      <c r="E75">
        <f>+(C75-C$7)/C$8</f>
        <v>11063.002970559166</v>
      </c>
      <c r="F75">
        <f>ROUND(2*E75,0)/2</f>
        <v>11063</v>
      </c>
      <c r="G75">
        <f>+C75-(C$7+F75*C$8)</f>
        <v>4.1337299990118481E-3</v>
      </c>
      <c r="I75">
        <f>+G75</f>
        <v>4.1337299990118481E-3</v>
      </c>
      <c r="O75">
        <f ca="1">+C$11+C$12*F75</f>
        <v>2.9222608665656477E-3</v>
      </c>
      <c r="Q75" s="2">
        <f>+C75-15018.5</f>
        <v>29150.790999999997</v>
      </c>
    </row>
    <row r="76" spans="1:32" x14ac:dyDescent="0.2">
      <c r="A76" t="s">
        <v>36</v>
      </c>
      <c r="B76" s="5" t="s">
        <v>73</v>
      </c>
      <c r="C76" s="13">
        <v>44410.728000000003</v>
      </c>
      <c r="D76" s="13"/>
      <c r="E76">
        <f>+(C76-C$7)/C$8</f>
        <v>11236.503149267868</v>
      </c>
      <c r="F76">
        <f>ROUND(2*E76,0)/2</f>
        <v>11236.5</v>
      </c>
      <c r="G76">
        <f>+C76-(C$7+F76*C$8)</f>
        <v>4.3824150052387267E-3</v>
      </c>
      <c r="I76">
        <f>+G76</f>
        <v>4.3824150052387267E-3</v>
      </c>
      <c r="O76">
        <f ca="1">+C$11+C$12*F76</f>
        <v>2.9967920580268211E-3</v>
      </c>
      <c r="Q76" s="2">
        <f>+C76-15018.5</f>
        <v>29392.228000000003</v>
      </c>
      <c r="AA76" t="s">
        <v>38</v>
      </c>
      <c r="AB76">
        <v>14</v>
      </c>
      <c r="AD76" t="s">
        <v>39</v>
      </c>
      <c r="AF76" t="s">
        <v>37</v>
      </c>
    </row>
    <row r="77" spans="1:32" x14ac:dyDescent="0.2">
      <c r="A77" t="s">
        <v>36</v>
      </c>
      <c r="B77" s="5"/>
      <c r="C77" s="13">
        <v>44700.870999999999</v>
      </c>
      <c r="D77" s="13"/>
      <c r="E77">
        <f>+(C77-C$7)/C$8</f>
        <v>11445.004175834123</v>
      </c>
      <c r="F77">
        <f>ROUND(2*E77,0)/2</f>
        <v>11445</v>
      </c>
      <c r="G77">
        <f>+C77-(C$7+F77*C$8)</f>
        <v>5.8109499950660393E-3</v>
      </c>
      <c r="I77">
        <f>+G77</f>
        <v>5.8109499950660393E-3</v>
      </c>
      <c r="O77">
        <f ca="1">+C$11+C$12*F77</f>
        <v>3.0863583601573952E-3</v>
      </c>
      <c r="Q77" s="2">
        <f>+C77-15018.5</f>
        <v>29682.370999999999</v>
      </c>
      <c r="AA77" t="s">
        <v>38</v>
      </c>
      <c r="AB77">
        <v>14</v>
      </c>
      <c r="AD77" t="s">
        <v>39</v>
      </c>
      <c r="AF77" t="s">
        <v>37</v>
      </c>
    </row>
    <row r="78" spans="1:32" x14ac:dyDescent="0.2">
      <c r="A78" t="s">
        <v>36</v>
      </c>
      <c r="B78" s="5"/>
      <c r="C78" s="13">
        <v>44792.716999999997</v>
      </c>
      <c r="D78" s="13"/>
      <c r="E78">
        <f>+(C78-C$7)/C$8</f>
        <v>11511.006062097118</v>
      </c>
      <c r="F78">
        <f>ROUND(2*E78,0)/2</f>
        <v>11511</v>
      </c>
      <c r="G78">
        <f>+C78-(C$7+F78*C$8)</f>
        <v>8.4358099920791574E-3</v>
      </c>
      <c r="I78">
        <f>+G78</f>
        <v>8.4358099920791574E-3</v>
      </c>
      <c r="O78">
        <f ca="1">+C$11+C$12*F78</f>
        <v>3.1147102831339795E-3</v>
      </c>
      <c r="Q78" s="2">
        <f>+C78-15018.5</f>
        <v>29774.216999999997</v>
      </c>
      <c r="AA78" t="s">
        <v>38</v>
      </c>
      <c r="AB78">
        <v>17</v>
      </c>
      <c r="AD78" t="s">
        <v>39</v>
      </c>
      <c r="AF78" t="s">
        <v>37</v>
      </c>
    </row>
    <row r="79" spans="1:32" x14ac:dyDescent="0.2">
      <c r="A79" t="s">
        <v>41</v>
      </c>
      <c r="B79" s="5"/>
      <c r="C79" s="13">
        <v>45104.417999999998</v>
      </c>
      <c r="D79" s="13"/>
      <c r="E79">
        <f>+(C79-C$7)/C$8</f>
        <v>11734.998984489626</v>
      </c>
      <c r="F79">
        <f>ROUND(2*E79,0)/2</f>
        <v>11735</v>
      </c>
      <c r="G79">
        <f>+C79-(C$7+F79*C$8)</f>
        <v>-1.4131499992799945E-3</v>
      </c>
      <c r="I79">
        <f>+G79</f>
        <v>-1.4131499992799945E-3</v>
      </c>
      <c r="O79">
        <f ca="1">+C$11+C$12*F79</f>
        <v>3.2109349914181459E-3</v>
      </c>
      <c r="Q79" s="2">
        <f>+C79-15018.5</f>
        <v>30085.917999999998</v>
      </c>
      <c r="AA79" t="s">
        <v>38</v>
      </c>
      <c r="AF79" t="s">
        <v>42</v>
      </c>
    </row>
    <row r="80" spans="1:32" x14ac:dyDescent="0.2">
      <c r="A80" t="s">
        <v>41</v>
      </c>
      <c r="B80" s="5"/>
      <c r="C80" s="13">
        <v>45120.427000000003</v>
      </c>
      <c r="D80" s="13"/>
      <c r="E80">
        <f>+(C80-C$7)/C$8</f>
        <v>11746.503287313753</v>
      </c>
      <c r="F80">
        <f>ROUND(2*E80,0)/2</f>
        <v>11746.5</v>
      </c>
      <c r="G80">
        <f>+C80-(C$7+F80*C$8)</f>
        <v>4.5745150055154227E-3</v>
      </c>
      <c r="I80">
        <f>+G80</f>
        <v>4.5745150055154227E-3</v>
      </c>
      <c r="O80">
        <f ca="1">+C$11+C$12*F80</f>
        <v>3.2158750992095208E-3</v>
      </c>
      <c r="Q80" s="2">
        <f>+C80-15018.5</f>
        <v>30101.927000000003</v>
      </c>
      <c r="AA80" t="s">
        <v>38</v>
      </c>
      <c r="AF80" t="s">
        <v>42</v>
      </c>
    </row>
    <row r="81" spans="1:32" x14ac:dyDescent="0.2">
      <c r="A81" t="s">
        <v>36</v>
      </c>
      <c r="B81" s="5" t="s">
        <v>73</v>
      </c>
      <c r="C81" s="13">
        <v>45167.731</v>
      </c>
      <c r="D81" s="13"/>
      <c r="E81">
        <f>+(C81-C$7)/C$8</f>
        <v>11780.49663735387</v>
      </c>
      <c r="F81">
        <f>ROUND(2*E81,0)/2</f>
        <v>11780.5</v>
      </c>
      <c r="G81">
        <f>+C81-(C$7+F81*C$8)</f>
        <v>-4.6793450019322336E-3</v>
      </c>
      <c r="I81">
        <f>+G81</f>
        <v>-4.6793450019322336E-3</v>
      </c>
      <c r="O81">
        <f ca="1">+C$11+C$12*F81</f>
        <v>3.230480635288367E-3</v>
      </c>
      <c r="Q81" s="2">
        <f>+C81-15018.5</f>
        <v>30149.231</v>
      </c>
      <c r="AA81" t="s">
        <v>38</v>
      </c>
      <c r="AB81">
        <v>17</v>
      </c>
      <c r="AD81" t="s">
        <v>35</v>
      </c>
      <c r="AF81" t="s">
        <v>37</v>
      </c>
    </row>
    <row r="82" spans="1:32" x14ac:dyDescent="0.2">
      <c r="A82" t="s">
        <v>41</v>
      </c>
      <c r="B82" s="5"/>
      <c r="C82" s="13">
        <v>45191.392</v>
      </c>
      <c r="D82" s="13"/>
      <c r="E82">
        <f>+(C82-C$7)/C$8</f>
        <v>11797.49977990628</v>
      </c>
      <c r="F82">
        <f>ROUND(2*E82,0)/2</f>
        <v>11797.5</v>
      </c>
      <c r="G82">
        <f>+C82-(C$7+F82*C$8)</f>
        <v>-3.0627499654656276E-4</v>
      </c>
      <c r="I82">
        <f>+G82</f>
        <v>-3.0627499654656276E-4</v>
      </c>
      <c r="O82">
        <f ca="1">+C$11+C$12*F82</f>
        <v>3.2377834033277906E-3</v>
      </c>
      <c r="Q82" s="2">
        <f>+C82-15018.5</f>
        <v>30172.892</v>
      </c>
      <c r="AA82" t="s">
        <v>38</v>
      </c>
      <c r="AF82" t="s">
        <v>42</v>
      </c>
    </row>
    <row r="83" spans="1:32" x14ac:dyDescent="0.2">
      <c r="A83" t="s">
        <v>41</v>
      </c>
      <c r="B83" s="5"/>
      <c r="C83" s="13">
        <v>45195.586000000003</v>
      </c>
      <c r="D83" s="13"/>
      <c r="E83">
        <f>+(C83-C$7)/C$8</f>
        <v>11800.513649982138</v>
      </c>
      <c r="F83">
        <f>ROUND(2*E83,0)/2</f>
        <v>11800.5</v>
      </c>
      <c r="G83">
        <f>+C83-(C$7+F83*C$8)</f>
        <v>1.8994855003256816E-2</v>
      </c>
      <c r="I83">
        <f>+G83</f>
        <v>1.8994855003256816E-2</v>
      </c>
      <c r="O83">
        <f ca="1">+C$11+C$12*F83</f>
        <v>3.2390721270994533E-3</v>
      </c>
      <c r="Q83" s="2">
        <f>+C83-15018.5</f>
        <v>30177.086000000003</v>
      </c>
      <c r="AA83" t="s">
        <v>38</v>
      </c>
      <c r="AF83" t="s">
        <v>42</v>
      </c>
    </row>
    <row r="84" spans="1:32" x14ac:dyDescent="0.2">
      <c r="A84" t="s">
        <v>41</v>
      </c>
      <c r="B84" s="5"/>
      <c r="C84" s="13">
        <v>45566.413999999997</v>
      </c>
      <c r="D84" s="13"/>
      <c r="E84">
        <f>+(C84-C$7)/C$8</f>
        <v>12066.996104080674</v>
      </c>
      <c r="F84">
        <f>ROUND(2*E84,0)/2</f>
        <v>12067</v>
      </c>
      <c r="G84">
        <f>+C84-(C$7+F84*C$8)</f>
        <v>-5.4214300034800544E-3</v>
      </c>
      <c r="I84">
        <f>+G84</f>
        <v>-5.4214300034800544E-3</v>
      </c>
      <c r="O84">
        <f ca="1">+C$11+C$12*F84</f>
        <v>3.3535537554821773E-3</v>
      </c>
      <c r="Q84" s="2">
        <f>+C84-15018.5</f>
        <v>30547.913999999997</v>
      </c>
      <c r="AA84" t="s">
        <v>38</v>
      </c>
      <c r="AF84" t="s">
        <v>42</v>
      </c>
    </row>
    <row r="85" spans="1:32" x14ac:dyDescent="0.2">
      <c r="A85" t="s">
        <v>41</v>
      </c>
      <c r="B85" s="5"/>
      <c r="C85" s="13">
        <v>45573.381000000001</v>
      </c>
      <c r="D85" s="13"/>
      <c r="E85">
        <f>+(C85-C$7)/C$8</f>
        <v>12072.002692735537</v>
      </c>
      <c r="F85">
        <f>ROUND(2*E85,0)/2</f>
        <v>12072</v>
      </c>
      <c r="G85">
        <f>+C85-(C$7+F85*C$8)</f>
        <v>3.7471199975698255E-3</v>
      </c>
      <c r="I85">
        <f>+G85</f>
        <v>3.7471199975698255E-3</v>
      </c>
      <c r="O85">
        <f ca="1">+C$11+C$12*F85</f>
        <v>3.355701628434949E-3</v>
      </c>
      <c r="Q85" s="2">
        <f>+C85-15018.5</f>
        <v>30554.881000000001</v>
      </c>
      <c r="AA85" t="s">
        <v>38</v>
      </c>
      <c r="AF85" t="s">
        <v>42</v>
      </c>
    </row>
    <row r="86" spans="1:32" x14ac:dyDescent="0.2">
      <c r="A86" t="s">
        <v>41</v>
      </c>
      <c r="B86" s="5" t="s">
        <v>73</v>
      </c>
      <c r="C86" s="13">
        <v>45596.330999999998</v>
      </c>
      <c r="D86" s="13"/>
      <c r="E86">
        <f>+(C86-C$7)/C$8</f>
        <v>12088.494900232168</v>
      </c>
      <c r="F86">
        <f>ROUND(2*E86,0)/2</f>
        <v>12088.5</v>
      </c>
      <c r="G86">
        <f>+C86-(C$7+F86*C$8)</f>
        <v>-7.0966650018817745E-3</v>
      </c>
      <c r="I86">
        <f>+G86</f>
        <v>-7.0966650018817745E-3</v>
      </c>
      <c r="O86">
        <f ca="1">+C$11+C$12*F86</f>
        <v>3.3627896091790949E-3</v>
      </c>
      <c r="Q86" s="2">
        <f>+C86-15018.5</f>
        <v>30577.830999999998</v>
      </c>
      <c r="AA86" t="s">
        <v>38</v>
      </c>
      <c r="AF86" t="s">
        <v>42</v>
      </c>
    </row>
    <row r="87" spans="1:32" x14ac:dyDescent="0.2">
      <c r="A87" t="s">
        <v>41</v>
      </c>
      <c r="B87" s="5" t="s">
        <v>73</v>
      </c>
      <c r="C87" s="13">
        <v>45635.292000000001</v>
      </c>
      <c r="D87" s="13"/>
      <c r="E87">
        <f>+(C87-C$7)/C$8</f>
        <v>12116.492847782336</v>
      </c>
      <c r="F87">
        <f>ROUND(2*E87,0)/2</f>
        <v>12116.5</v>
      </c>
      <c r="G87">
        <f>+C87-(C$7+F87*C$8)</f>
        <v>-9.9527849961305037E-3</v>
      </c>
      <c r="I87">
        <f>+G87</f>
        <v>-9.9527849961305037E-3</v>
      </c>
      <c r="O87">
        <f ca="1">+C$11+C$12*F87</f>
        <v>3.3748176977146157E-3</v>
      </c>
      <c r="Q87" s="2">
        <f>+C87-15018.5</f>
        <v>30616.792000000001</v>
      </c>
      <c r="AA87" t="s">
        <v>38</v>
      </c>
      <c r="AF87" t="s">
        <v>42</v>
      </c>
    </row>
    <row r="88" spans="1:32" x14ac:dyDescent="0.2">
      <c r="A88" t="s">
        <v>36</v>
      </c>
      <c r="B88" s="5" t="s">
        <v>73</v>
      </c>
      <c r="C88" s="13">
        <v>45643.639000000003</v>
      </c>
      <c r="D88" s="13"/>
      <c r="E88">
        <f>+(C88-C$7)/C$8</f>
        <v>12122.491124731114</v>
      </c>
      <c r="F88">
        <f>ROUND(2*E88,0)/2</f>
        <v>12122.5</v>
      </c>
      <c r="G88">
        <f>+C88-(C$7+F88*C$8)</f>
        <v>-1.2350525001238566E-2</v>
      </c>
      <c r="I88">
        <f>+G88</f>
        <v>-1.2350525001238566E-2</v>
      </c>
      <c r="O88">
        <f ca="1">+C$11+C$12*F88</f>
        <v>3.377395145257942E-3</v>
      </c>
      <c r="Q88" s="2">
        <f>+C88-15018.5</f>
        <v>30625.139000000003</v>
      </c>
      <c r="AA88" t="s">
        <v>38</v>
      </c>
      <c r="AB88">
        <v>17</v>
      </c>
      <c r="AD88" t="s">
        <v>39</v>
      </c>
      <c r="AF88" t="s">
        <v>37</v>
      </c>
    </row>
    <row r="89" spans="1:32" x14ac:dyDescent="0.2">
      <c r="A89" t="s">
        <v>43</v>
      </c>
      <c r="B89" s="5"/>
      <c r="C89" s="13">
        <v>45815.51</v>
      </c>
      <c r="D89" s="13"/>
      <c r="E89">
        <f>+(C89-C$7)/C$8</f>
        <v>12246.000152820605</v>
      </c>
      <c r="F89">
        <f>ROUND(2*E89,0)/2</f>
        <v>12246</v>
      </c>
      <c r="G89">
        <f>+C89-(C$7+F89*C$8)</f>
        <v>2.1266000112518668E-4</v>
      </c>
      <c r="I89">
        <f>+G89</f>
        <v>2.1266000112518668E-4</v>
      </c>
      <c r="O89">
        <f ca="1">+C$11+C$12*F89</f>
        <v>3.4304476071913993E-3</v>
      </c>
      <c r="Q89" s="2">
        <f>+C89-15018.5</f>
        <v>30797.010000000002</v>
      </c>
      <c r="AA89" t="s">
        <v>38</v>
      </c>
      <c r="AF89" t="s">
        <v>42</v>
      </c>
    </row>
    <row r="90" spans="1:32" x14ac:dyDescent="0.2">
      <c r="A90" t="s">
        <v>36</v>
      </c>
      <c r="B90" s="5"/>
      <c r="C90" s="13">
        <v>45876.735000000001</v>
      </c>
      <c r="D90" s="13"/>
      <c r="E90">
        <f>+(C90-C$7)/C$8</f>
        <v>12289.997338179268</v>
      </c>
      <c r="F90">
        <f>ROUND(2*E90,0)/2</f>
        <v>12290</v>
      </c>
      <c r="G90">
        <f>+C90-(C$7+F90*C$8)</f>
        <v>-3.7041000032331795E-3</v>
      </c>
      <c r="I90">
        <f>+G90</f>
        <v>-3.7041000032331795E-3</v>
      </c>
      <c r="O90">
        <f ca="1">+C$11+C$12*F90</f>
        <v>3.4493488891757891E-3</v>
      </c>
      <c r="Q90" s="2">
        <f>+C90-15018.5</f>
        <v>30858.235000000001</v>
      </c>
      <c r="AA90" t="s">
        <v>38</v>
      </c>
      <c r="AB90">
        <v>14</v>
      </c>
      <c r="AD90" t="s">
        <v>39</v>
      </c>
      <c r="AF90" t="s">
        <v>37</v>
      </c>
    </row>
    <row r="91" spans="1:32" x14ac:dyDescent="0.2">
      <c r="A91" t="s">
        <v>43</v>
      </c>
      <c r="B91" s="5"/>
      <c r="C91" s="13">
        <v>45925.449000000001</v>
      </c>
      <c r="D91" s="13"/>
      <c r="E91">
        <f>+(C91-C$7)/C$8</f>
        <v>12325.003934954475</v>
      </c>
      <c r="F91">
        <f>ROUND(2*E91,0)/2</f>
        <v>12325</v>
      </c>
      <c r="G91">
        <f>+C91-(C$7+F91*C$8)</f>
        <v>5.4757499965489842E-3</v>
      </c>
      <c r="I91">
        <f>+G91</f>
        <v>5.4757499965489842E-3</v>
      </c>
      <c r="O91">
        <f ca="1">+C$11+C$12*F91</f>
        <v>3.4643839998451898E-3</v>
      </c>
      <c r="Q91" s="2">
        <f>+C91-15018.5</f>
        <v>30906.949000000001</v>
      </c>
      <c r="AA91" t="s">
        <v>38</v>
      </c>
      <c r="AF91" t="s">
        <v>42</v>
      </c>
    </row>
    <row r="92" spans="1:32" x14ac:dyDescent="0.2">
      <c r="A92" t="s">
        <v>43</v>
      </c>
      <c r="B92" s="5" t="s">
        <v>73</v>
      </c>
      <c r="C92" s="13">
        <v>45934.5</v>
      </c>
      <c r="D92" s="13"/>
      <c r="E92">
        <f>+(C92-C$7)/C$8</f>
        <v>12331.508116656089</v>
      </c>
      <c r="F92">
        <f>ROUND(2*E92,0)/2</f>
        <v>12331.5</v>
      </c>
      <c r="G92">
        <f>+C92-(C$7+F92*C$8)</f>
        <v>1.1294864998490084E-2</v>
      </c>
      <c r="I92">
        <f>+G92</f>
        <v>1.1294864998490084E-2</v>
      </c>
      <c r="O92">
        <f ca="1">+C$11+C$12*F92</f>
        <v>3.467176234683793E-3</v>
      </c>
      <c r="Q92" s="2">
        <f>+C92-15018.5</f>
        <v>30916</v>
      </c>
      <c r="AA92" t="s">
        <v>38</v>
      </c>
      <c r="AF92" t="s">
        <v>42</v>
      </c>
    </row>
    <row r="93" spans="1:32" x14ac:dyDescent="0.2">
      <c r="A93" t="s">
        <v>44</v>
      </c>
      <c r="B93" s="5"/>
      <c r="C93" s="13">
        <v>46383.271999999997</v>
      </c>
      <c r="D93" s="13"/>
      <c r="E93">
        <f>+(C93-C$7)/C$8</f>
        <v>12654.002275378485</v>
      </c>
      <c r="F93">
        <f>ROUND(2*E93,0)/2</f>
        <v>12654</v>
      </c>
      <c r="G93">
        <f>+C93-(C$7+F93*C$8)</f>
        <v>3.166340000461787E-3</v>
      </c>
      <c r="I93">
        <f>+G93</f>
        <v>3.166340000461787E-3</v>
      </c>
      <c r="O93">
        <f ca="1">+C$11+C$12*F93</f>
        <v>3.6057140401375594E-3</v>
      </c>
      <c r="Q93" s="2">
        <f>+C93-15018.5</f>
        <v>31364.771999999997</v>
      </c>
      <c r="AA93" t="s">
        <v>38</v>
      </c>
      <c r="AF93" t="s">
        <v>42</v>
      </c>
    </row>
    <row r="94" spans="1:32" x14ac:dyDescent="0.2">
      <c r="A94" t="s">
        <v>36</v>
      </c>
      <c r="B94" s="5"/>
      <c r="C94" s="13">
        <v>46583.656999999999</v>
      </c>
      <c r="D94" s="13"/>
      <c r="E94">
        <f>+(C94-C$7)/C$8</f>
        <v>12798.001883187324</v>
      </c>
      <c r="F94">
        <f>ROUND(2*E94,0)/2</f>
        <v>12798</v>
      </c>
      <c r="G94">
        <f>+C94-(C$7+F94*C$8)</f>
        <v>2.6205800022580661E-3</v>
      </c>
      <c r="I94">
        <f>+G94</f>
        <v>2.6205800022580661E-3</v>
      </c>
      <c r="O94">
        <f ca="1">+C$11+C$12*F94</f>
        <v>3.6675727811773797E-3</v>
      </c>
      <c r="Q94" s="2">
        <f>+C94-15018.5</f>
        <v>31565.156999999999</v>
      </c>
      <c r="AA94" t="s">
        <v>38</v>
      </c>
      <c r="AB94">
        <v>12</v>
      </c>
      <c r="AD94" t="s">
        <v>39</v>
      </c>
      <c r="AF94" t="s">
        <v>37</v>
      </c>
    </row>
    <row r="95" spans="1:32" x14ac:dyDescent="0.2">
      <c r="A95" t="s">
        <v>46</v>
      </c>
      <c r="B95" s="5"/>
      <c r="C95" s="13">
        <v>46611.495000000003</v>
      </c>
      <c r="D95" s="13"/>
      <c r="E95">
        <f>+(C95-C$7)/C$8</f>
        <v>12818.006679365597</v>
      </c>
      <c r="F95">
        <f>ROUND(2*E95,0)/2</f>
        <v>12818</v>
      </c>
      <c r="G95">
        <f>+C95-(C$7+F95*C$8)</f>
        <v>9.2947800076217391E-3</v>
      </c>
      <c r="I95">
        <f>+G95</f>
        <v>9.2947800076217391E-3</v>
      </c>
      <c r="O95">
        <f ca="1">+C$11+C$12*F95</f>
        <v>3.676164272988466E-3</v>
      </c>
      <c r="Q95" s="2">
        <f>+C95-15018.5</f>
        <v>31592.995000000003</v>
      </c>
      <c r="AA95" t="s">
        <v>38</v>
      </c>
      <c r="AB95">
        <v>9</v>
      </c>
      <c r="AD95" t="s">
        <v>45</v>
      </c>
      <c r="AF95" t="s">
        <v>33</v>
      </c>
    </row>
    <row r="96" spans="1:32" x14ac:dyDescent="0.2">
      <c r="A96" t="s">
        <v>47</v>
      </c>
      <c r="B96" s="5" t="s">
        <v>73</v>
      </c>
      <c r="C96" s="13">
        <v>46659.493000000002</v>
      </c>
      <c r="D96" s="13"/>
      <c r="E96">
        <f>+(C96-C$7)/C$8</f>
        <v>12852.498748011496</v>
      </c>
      <c r="F96">
        <f>ROUND(2*E96,0)/2</f>
        <v>12852.5</v>
      </c>
      <c r="G96">
        <f>+C96-(C$7+F96*C$8)</f>
        <v>-1.7422249948140234E-3</v>
      </c>
      <c r="I96">
        <f>+G96</f>
        <v>-1.7422249948140234E-3</v>
      </c>
      <c r="O96">
        <f ca="1">+C$11+C$12*F96</f>
        <v>3.69098459636259E-3</v>
      </c>
      <c r="Q96" s="2">
        <f>+C96-15018.5</f>
        <v>31640.993000000002</v>
      </c>
      <c r="AA96" t="s">
        <v>38</v>
      </c>
      <c r="AF96" t="s">
        <v>42</v>
      </c>
    </row>
    <row r="97" spans="1:32" x14ac:dyDescent="0.2">
      <c r="A97" t="s">
        <v>47</v>
      </c>
      <c r="B97" s="5"/>
      <c r="C97" s="13">
        <v>46689.417999999998</v>
      </c>
      <c r="D97" s="13"/>
      <c r="E97">
        <f>+(C97-C$7)/C$8</f>
        <v>12874.003293080632</v>
      </c>
      <c r="F97">
        <f>ROUND(2*E97,0)/2</f>
        <v>12874</v>
      </c>
      <c r="G97">
        <f>+C97-(C$7+F97*C$8)</f>
        <v>4.5825399938621558E-3</v>
      </c>
      <c r="I97">
        <f>+G97</f>
        <v>4.5825399938621558E-3</v>
      </c>
      <c r="O97">
        <f ca="1">+C$11+C$12*F97</f>
        <v>3.7002204500595076E-3</v>
      </c>
      <c r="Q97" s="2">
        <f>+C97-15018.5</f>
        <v>31670.917999999998</v>
      </c>
      <c r="AA97" t="s">
        <v>38</v>
      </c>
      <c r="AF97" t="s">
        <v>42</v>
      </c>
    </row>
    <row r="98" spans="1:32" x14ac:dyDescent="0.2">
      <c r="A98" t="s">
        <v>49</v>
      </c>
      <c r="B98" s="5"/>
      <c r="C98" s="13">
        <v>47304.49</v>
      </c>
      <c r="D98" s="13"/>
      <c r="E98">
        <f>+(C98-C$7)/C$8</f>
        <v>13316.00307736687</v>
      </c>
      <c r="F98">
        <f>ROUND(2*E98,0)/2</f>
        <v>13316</v>
      </c>
      <c r="G98">
        <f>+C98-(C$7+F98*C$8)</f>
        <v>4.282360001525376E-3</v>
      </c>
      <c r="I98">
        <f>+G98</f>
        <v>4.282360001525376E-3</v>
      </c>
      <c r="O98">
        <f ca="1">+C$11+C$12*F98</f>
        <v>3.890092419084514E-3</v>
      </c>
      <c r="Q98" s="2">
        <f>+C98-15018.5</f>
        <v>32285.989999999998</v>
      </c>
      <c r="AA98" t="s">
        <v>38</v>
      </c>
      <c r="AB98">
        <v>7</v>
      </c>
      <c r="AD98" t="s">
        <v>48</v>
      </c>
      <c r="AF98" t="s">
        <v>33</v>
      </c>
    </row>
    <row r="99" spans="1:32" x14ac:dyDescent="0.2">
      <c r="A99" t="s">
        <v>51</v>
      </c>
      <c r="B99" s="5"/>
      <c r="C99" s="13">
        <v>47311.44</v>
      </c>
      <c r="D99" s="13"/>
      <c r="E99">
        <f>+(C99-C$7)/C$8</f>
        <v>13320.997449571736</v>
      </c>
      <c r="F99">
        <f>ROUND(2*E99,0)/2</f>
        <v>13321</v>
      </c>
      <c r="G99">
        <f>+C99-(C$7+F99*C$8)</f>
        <v>-3.5490899972501211E-3</v>
      </c>
      <c r="I99">
        <f>+G99</f>
        <v>-3.5490899972501211E-3</v>
      </c>
      <c r="O99">
        <f ca="1">+C$11+C$12*F99</f>
        <v>3.8922402920372858E-3</v>
      </c>
      <c r="Q99" s="2">
        <f>+C99-15018.5</f>
        <v>32292.940000000002</v>
      </c>
      <c r="AA99" t="s">
        <v>50</v>
      </c>
      <c r="AF99" t="s">
        <v>42</v>
      </c>
    </row>
    <row r="100" spans="1:32" x14ac:dyDescent="0.2">
      <c r="A100" t="s">
        <v>53</v>
      </c>
      <c r="B100" s="5"/>
      <c r="C100" s="13">
        <v>47350.411999999997</v>
      </c>
      <c r="D100" s="13"/>
      <c r="E100">
        <f>+(C100-C$7)/C$8</f>
        <v>13349.00330188366</v>
      </c>
      <c r="F100">
        <f>ROUND(2*E100,0)/2</f>
        <v>13349</v>
      </c>
      <c r="G100">
        <f>+C100-(C$7+F100*C$8)</f>
        <v>4.5947899925522506E-3</v>
      </c>
      <c r="I100">
        <f>+G100</f>
        <v>4.5947899925522506E-3</v>
      </c>
      <c r="O100">
        <f ca="1">+C$11+C$12*F100</f>
        <v>3.9042683805728066E-3</v>
      </c>
      <c r="Q100" s="2">
        <f>+C100-15018.5</f>
        <v>32331.911999999997</v>
      </c>
      <c r="AA100" t="s">
        <v>38</v>
      </c>
      <c r="AB100">
        <v>6</v>
      </c>
      <c r="AD100" t="s">
        <v>52</v>
      </c>
      <c r="AF100" t="s">
        <v>33</v>
      </c>
    </row>
    <row r="101" spans="1:32" x14ac:dyDescent="0.2">
      <c r="A101" t="s">
        <v>51</v>
      </c>
      <c r="B101" s="5"/>
      <c r="C101" s="13">
        <v>47368.502999999997</v>
      </c>
      <c r="D101" s="13"/>
      <c r="E101">
        <f>+(C101-C$7)/C$8</f>
        <v>13362.003760525125</v>
      </c>
      <c r="F101">
        <f>ROUND(2*E101,0)/2</f>
        <v>13362</v>
      </c>
      <c r="G101">
        <f>+C101-(C$7+F101*C$8)</f>
        <v>5.233019997831434E-3</v>
      </c>
      <c r="I101">
        <f>+G101</f>
        <v>5.233019997831434E-3</v>
      </c>
      <c r="O101">
        <f ca="1">+C$11+C$12*F101</f>
        <v>3.909852850250012E-3</v>
      </c>
      <c r="Q101" s="2">
        <f>+C101-15018.5</f>
        <v>32350.002999999997</v>
      </c>
      <c r="AA101" t="s">
        <v>50</v>
      </c>
      <c r="AF101" t="s">
        <v>42</v>
      </c>
    </row>
    <row r="102" spans="1:32" x14ac:dyDescent="0.2">
      <c r="A102" t="s">
        <v>53</v>
      </c>
      <c r="B102" s="5"/>
      <c r="C102" s="13">
        <v>47389.385999999999</v>
      </c>
      <c r="D102" s="13"/>
      <c r="E102">
        <f>+(C102-C$7)/C$8</f>
        <v>13377.010591425003</v>
      </c>
      <c r="F102">
        <f>ROUND(2*E102,0)/2</f>
        <v>13377</v>
      </c>
      <c r="G102">
        <f>+C102-(C$7+F102*C$8)</f>
        <v>1.4738669997313991E-2</v>
      </c>
      <c r="I102">
        <f>+G102</f>
        <v>1.4738669997313991E-2</v>
      </c>
      <c r="O102">
        <f ca="1">+C$11+C$12*F102</f>
        <v>3.9162964691083274E-3</v>
      </c>
      <c r="Q102" s="2">
        <f>+C102-15018.5</f>
        <v>32370.885999999999</v>
      </c>
      <c r="AA102" t="s">
        <v>38</v>
      </c>
      <c r="AB102">
        <v>9</v>
      </c>
      <c r="AD102" t="s">
        <v>48</v>
      </c>
      <c r="AF102" t="s">
        <v>33</v>
      </c>
    </row>
    <row r="103" spans="1:32" x14ac:dyDescent="0.2">
      <c r="A103" t="s">
        <v>54</v>
      </c>
      <c r="B103" s="5"/>
      <c r="C103" s="13">
        <v>47474.266000000003</v>
      </c>
      <c r="D103" s="13"/>
      <c r="E103">
        <f>+(C103-C$7)/C$8</f>
        <v>13438.006607647849</v>
      </c>
      <c r="F103">
        <f>ROUND(2*E103,0)/2</f>
        <v>13438</v>
      </c>
      <c r="G103">
        <f>+C103-(C$7+F103*C$8)</f>
        <v>9.1949800043948926E-3</v>
      </c>
      <c r="I103">
        <f>+G103</f>
        <v>9.1949800043948926E-3</v>
      </c>
      <c r="O103">
        <f ca="1">+C$11+C$12*F103</f>
        <v>3.9425005191321399E-3</v>
      </c>
      <c r="Q103" s="2">
        <f>+C103-15018.5</f>
        <v>32455.766000000003</v>
      </c>
      <c r="AA103" t="s">
        <v>38</v>
      </c>
      <c r="AB103">
        <v>8</v>
      </c>
      <c r="AD103" t="s">
        <v>48</v>
      </c>
      <c r="AF103" t="s">
        <v>33</v>
      </c>
    </row>
    <row r="104" spans="1:32" x14ac:dyDescent="0.2">
      <c r="A104" t="s">
        <v>55</v>
      </c>
      <c r="B104" s="5" t="s">
        <v>73</v>
      </c>
      <c r="C104" s="13">
        <v>47672.561000000002</v>
      </c>
      <c r="D104" s="13"/>
      <c r="E104">
        <f>+(C104-C$7)/C$8</f>
        <v>13580.504310721699</v>
      </c>
      <c r="F104">
        <f>ROUND(2*E104,0)/2</f>
        <v>13580.5</v>
      </c>
      <c r="G104">
        <f>+C104-(C$7+F104*C$8)</f>
        <v>5.998655004077591E-3</v>
      </c>
      <c r="I104">
        <f>+G104</f>
        <v>5.998655004077591E-3</v>
      </c>
      <c r="O104">
        <f ca="1">+C$11+C$12*F104</f>
        <v>4.0037148982861297E-3</v>
      </c>
      <c r="Q104" s="2">
        <f>+C104-15018.5</f>
        <v>32654.061000000002</v>
      </c>
      <c r="AA104" t="s">
        <v>50</v>
      </c>
      <c r="AF104" t="s">
        <v>42</v>
      </c>
    </row>
    <row r="105" spans="1:32" x14ac:dyDescent="0.2">
      <c r="A105" t="s">
        <v>56</v>
      </c>
      <c r="B105" s="5"/>
      <c r="C105" s="13">
        <v>47748.4</v>
      </c>
      <c r="D105" s="13"/>
      <c r="E105">
        <f>+(C105-C$7)/C$8</f>
        <v>13635.003331389984</v>
      </c>
      <c r="F105">
        <f>ROUND(2*E105,0)/2</f>
        <v>13635</v>
      </c>
      <c r="G105">
        <f>+C105-(C$7+F105*C$8)</f>
        <v>4.6358500039787032E-3</v>
      </c>
      <c r="I105">
        <f>+G105</f>
        <v>4.6358500039787032E-3</v>
      </c>
      <c r="O105">
        <f ca="1">+C$11+C$12*F105</f>
        <v>4.02712671347134E-3</v>
      </c>
      <c r="Q105" s="2">
        <f>+C105-15018.5</f>
        <v>32729.9</v>
      </c>
      <c r="AA105" t="s">
        <v>38</v>
      </c>
      <c r="AB105">
        <v>8</v>
      </c>
      <c r="AD105" t="s">
        <v>48</v>
      </c>
      <c r="AF105" t="s">
        <v>33</v>
      </c>
    </row>
    <row r="106" spans="1:32" x14ac:dyDescent="0.2">
      <c r="A106" s="53" t="s">
        <v>363</v>
      </c>
      <c r="B106" s="54" t="s">
        <v>73</v>
      </c>
      <c r="C106" s="53">
        <v>47757.438999999998</v>
      </c>
      <c r="D106" s="53" t="s">
        <v>89</v>
      </c>
      <c r="E106">
        <f>+(C106-C$7)/C$8</f>
        <v>13641.498889715127</v>
      </c>
      <c r="F106">
        <f>ROUND(2*E106,0)/2</f>
        <v>13641.5</v>
      </c>
      <c r="G106">
        <f>+C106-(C$7+F106*C$8)</f>
        <v>-1.5450350038008764E-3</v>
      </c>
      <c r="I106">
        <f>+G106</f>
        <v>-1.5450350038008764E-3</v>
      </c>
      <c r="O106">
        <f ca="1">+C$11+C$12*F106</f>
        <v>4.0299189483099431E-3</v>
      </c>
      <c r="Q106" s="2">
        <f>+C106-15018.5</f>
        <v>32738.938999999998</v>
      </c>
    </row>
    <row r="107" spans="1:32" x14ac:dyDescent="0.2">
      <c r="A107" t="s">
        <v>55</v>
      </c>
      <c r="B107" s="5"/>
      <c r="C107" s="13">
        <v>47759.53</v>
      </c>
      <c r="D107" s="13"/>
      <c r="E107">
        <f>+(C107-C$7)/C$8</f>
        <v>13643.001513064821</v>
      </c>
      <c r="F107">
        <f>ROUND(2*E107,0)/2</f>
        <v>13643</v>
      </c>
      <c r="G107">
        <f>+C107-(C$7+F107*C$8)</f>
        <v>2.1055300021544099E-3</v>
      </c>
      <c r="I107">
        <f>+G107</f>
        <v>2.1055300021544099E-3</v>
      </c>
      <c r="O107">
        <f ca="1">+C$11+C$12*F107</f>
        <v>4.0305633101957745E-3</v>
      </c>
      <c r="Q107" s="2">
        <f>+C107-15018.5</f>
        <v>32741.03</v>
      </c>
      <c r="AA107" t="s">
        <v>50</v>
      </c>
      <c r="AF107" t="s">
        <v>42</v>
      </c>
    </row>
    <row r="108" spans="1:32" x14ac:dyDescent="0.2">
      <c r="A108" t="s">
        <v>56</v>
      </c>
      <c r="B108" s="5"/>
      <c r="C108" s="13">
        <v>47794.351999999999</v>
      </c>
      <c r="D108" s="13"/>
      <c r="E108">
        <f>+(C108-C$7)/C$8</f>
        <v>13668.025114347947</v>
      </c>
      <c r="F108">
        <f>ROUND(2*E108,0)/2</f>
        <v>13668</v>
      </c>
      <c r="G108">
        <f>+C108-(C$7+F108*C$8)</f>
        <v>3.4948279993841425E-2</v>
      </c>
      <c r="I108">
        <f>+G108</f>
        <v>3.4948279993841425E-2</v>
      </c>
      <c r="O108">
        <f ca="1">+C$11+C$12*F108</f>
        <v>4.0413026749596317E-3</v>
      </c>
      <c r="Q108" s="2">
        <f>+C108-15018.5</f>
        <v>32775.851999999999</v>
      </c>
      <c r="AA108" t="s">
        <v>38</v>
      </c>
      <c r="AB108">
        <v>12</v>
      </c>
      <c r="AD108" t="s">
        <v>48</v>
      </c>
      <c r="AF108" t="s">
        <v>33</v>
      </c>
    </row>
    <row r="109" spans="1:32" x14ac:dyDescent="0.2">
      <c r="A109" t="s">
        <v>57</v>
      </c>
      <c r="B109" s="5"/>
      <c r="C109" s="13">
        <v>47805.46</v>
      </c>
      <c r="D109" s="13"/>
      <c r="E109">
        <f>+(C109-C$7)/C$8</f>
        <v>13676.007486499258</v>
      </c>
      <c r="F109">
        <f>ROUND(2*E109,0)/2</f>
        <v>13676</v>
      </c>
      <c r="G109">
        <f>+C109-(C$7+F109*C$8)</f>
        <v>1.0417959994811099E-2</v>
      </c>
      <c r="I109">
        <f>+G109</f>
        <v>1.0417959994811099E-2</v>
      </c>
      <c r="O109">
        <f ca="1">+C$11+C$12*F109</f>
        <v>4.0447392716840662E-3</v>
      </c>
      <c r="Q109" s="2">
        <f>+C109-15018.5</f>
        <v>32786.959999999999</v>
      </c>
      <c r="AA109" t="s">
        <v>38</v>
      </c>
      <c r="AB109">
        <v>7</v>
      </c>
      <c r="AD109" t="s">
        <v>48</v>
      </c>
      <c r="AF109" t="s">
        <v>33</v>
      </c>
    </row>
    <row r="110" spans="1:32" x14ac:dyDescent="0.2">
      <c r="A110" s="53" t="s">
        <v>363</v>
      </c>
      <c r="B110" s="54" t="s">
        <v>73</v>
      </c>
      <c r="C110" s="53">
        <v>47835.387000000002</v>
      </c>
      <c r="D110" s="53" t="s">
        <v>89</v>
      </c>
      <c r="E110">
        <f>+(C110-C$7)/C$8</f>
        <v>13697.513468797812</v>
      </c>
      <c r="F110">
        <f>ROUND(2*E110,0)/2</f>
        <v>13697.5</v>
      </c>
      <c r="G110">
        <f>+C110-(C$7+F110*C$8)</f>
        <v>1.8742725005722605E-2</v>
      </c>
      <c r="I110">
        <f>+G110</f>
        <v>1.8742725005722605E-2</v>
      </c>
      <c r="O110">
        <f ca="1">+C$11+C$12*F110</f>
        <v>4.0539751253809847E-3</v>
      </c>
      <c r="Q110" s="2">
        <f>+C110-15018.5</f>
        <v>32816.887000000002</v>
      </c>
    </row>
    <row r="111" spans="1:32" x14ac:dyDescent="0.2">
      <c r="A111" t="s">
        <v>58</v>
      </c>
      <c r="B111" s="5"/>
      <c r="C111" s="13">
        <v>48015.580999999998</v>
      </c>
      <c r="D111" s="13"/>
      <c r="E111">
        <f>+(C111-C$7)/C$8</f>
        <v>13827.003527083139</v>
      </c>
      <c r="F111">
        <f>ROUND(2*E111,0)/2</f>
        <v>13827</v>
      </c>
      <c r="G111">
        <f>+C111-(C$7+F111*C$8)</f>
        <v>4.9081699980888516E-3</v>
      </c>
      <c r="I111">
        <f>+G111</f>
        <v>4.9081699980888516E-3</v>
      </c>
      <c r="O111">
        <f ca="1">+C$11+C$12*F111</f>
        <v>4.1096050348577674E-3</v>
      </c>
      <c r="Q111" s="2">
        <f>+C111-15018.5</f>
        <v>32997.080999999998</v>
      </c>
      <c r="AA111" t="s">
        <v>50</v>
      </c>
      <c r="AF111" t="s">
        <v>42</v>
      </c>
    </row>
    <row r="112" spans="1:32" x14ac:dyDescent="0.2">
      <c r="A112" t="s">
        <v>58</v>
      </c>
      <c r="B112" s="5"/>
      <c r="C112" s="13">
        <v>48043.413</v>
      </c>
      <c r="D112" s="13"/>
      <c r="E112">
        <f>+(C112-C$7)/C$8</f>
        <v>13847.004011573175</v>
      </c>
      <c r="F112">
        <f>ROUND(2*E112,0)/2</f>
        <v>13847</v>
      </c>
      <c r="G112">
        <f>+C112-(C$7+F112*C$8)</f>
        <v>5.582369994954206E-3</v>
      </c>
      <c r="I112">
        <f>+G112</f>
        <v>5.582369994954206E-3</v>
      </c>
      <c r="O112">
        <f ca="1">+C$11+C$12*F112</f>
        <v>4.1181965266688537E-3</v>
      </c>
      <c r="Q112" s="2">
        <f>+C112-15018.5</f>
        <v>33024.913</v>
      </c>
      <c r="AA112" t="s">
        <v>38</v>
      </c>
      <c r="AF112" t="s">
        <v>42</v>
      </c>
    </row>
    <row r="113" spans="1:32" x14ac:dyDescent="0.2">
      <c r="A113" t="s">
        <v>59</v>
      </c>
      <c r="B113" s="5"/>
      <c r="C113" s="13">
        <v>48043.428</v>
      </c>
      <c r="D113" s="13"/>
      <c r="E113">
        <f>+(C113-C$7)/C$8</f>
        <v>13847.014790793761</v>
      </c>
      <c r="F113">
        <f>ROUND(2*E113,0)/2</f>
        <v>13847</v>
      </c>
      <c r="G113">
        <f>+C113-(C$7+F113*C$8)</f>
        <v>2.0582369994372129E-2</v>
      </c>
      <c r="I113">
        <f>+G113</f>
        <v>2.0582369994372129E-2</v>
      </c>
      <c r="O113">
        <f ca="1">+C$11+C$12*F113</f>
        <v>4.1181965266688537E-3</v>
      </c>
      <c r="Q113" s="2">
        <f>+C113-15018.5</f>
        <v>33024.928</v>
      </c>
      <c r="AA113" t="s">
        <v>38</v>
      </c>
      <c r="AB113">
        <v>9</v>
      </c>
      <c r="AD113" t="s">
        <v>48</v>
      </c>
      <c r="AF113" t="s">
        <v>33</v>
      </c>
    </row>
    <row r="114" spans="1:32" x14ac:dyDescent="0.2">
      <c r="A114" t="s">
        <v>59</v>
      </c>
      <c r="B114" s="5"/>
      <c r="C114" s="13">
        <v>48068.459000000003</v>
      </c>
      <c r="D114" s="13"/>
      <c r="E114">
        <f>+(C114-C$7)/C$8</f>
        <v>13865.002435493032</v>
      </c>
      <c r="F114">
        <f>ROUND(2*E114,0)/2</f>
        <v>13865</v>
      </c>
      <c r="G114">
        <f>+C114-(C$7+F114*C$8)</f>
        <v>3.3891500061145052E-3</v>
      </c>
      <c r="I114">
        <f>+G114</f>
        <v>3.3891500061145052E-3</v>
      </c>
      <c r="O114">
        <f ca="1">+C$11+C$12*F114</f>
        <v>4.1259288692988318E-3</v>
      </c>
      <c r="Q114" s="2">
        <f>+C114-15018.5</f>
        <v>33049.959000000003</v>
      </c>
      <c r="AA114" t="s">
        <v>38</v>
      </c>
      <c r="AB114">
        <v>7</v>
      </c>
      <c r="AD114" t="s">
        <v>48</v>
      </c>
      <c r="AF114" t="s">
        <v>33</v>
      </c>
    </row>
    <row r="115" spans="1:32" x14ac:dyDescent="0.2">
      <c r="A115" t="s">
        <v>60</v>
      </c>
      <c r="B115" s="5" t="s">
        <v>73</v>
      </c>
      <c r="C115" s="13">
        <v>48084.468999999997</v>
      </c>
      <c r="D115" s="13"/>
      <c r="E115">
        <f>+(C115-C$7)/C$8</f>
        <v>13876.507456931855</v>
      </c>
      <c r="F115">
        <f>ROUND(2*E115,0)/2</f>
        <v>13876.5</v>
      </c>
      <c r="G115">
        <f>+C115-(C$7+F115*C$8)</f>
        <v>1.0376815000199713E-2</v>
      </c>
      <c r="I115">
        <f>+G115</f>
        <v>1.0376815000199713E-2</v>
      </c>
      <c r="O115">
        <f ca="1">+C$11+C$12*F115</f>
        <v>4.1308689770902067E-3</v>
      </c>
      <c r="Q115" s="2">
        <f>+C115-15018.5</f>
        <v>33065.968999999997</v>
      </c>
      <c r="AA115" t="s">
        <v>38</v>
      </c>
      <c r="AB115">
        <v>6</v>
      </c>
      <c r="AD115" t="s">
        <v>48</v>
      </c>
      <c r="AF115" t="s">
        <v>33</v>
      </c>
    </row>
    <row r="116" spans="1:32" x14ac:dyDescent="0.2">
      <c r="A116" t="s">
        <v>60</v>
      </c>
      <c r="B116" s="5"/>
      <c r="C116" s="13">
        <v>48107.423000000003</v>
      </c>
      <c r="D116" s="13"/>
      <c r="E116">
        <f>+(C116-C$7)/C$8</f>
        <v>13893.002538887315</v>
      </c>
      <c r="F116">
        <f>ROUND(2*E116,0)/2</f>
        <v>13893</v>
      </c>
      <c r="G116">
        <f>+C116-(C$7+F116*C$8)</f>
        <v>3.5330300015630201E-3</v>
      </c>
      <c r="I116">
        <f>+G116</f>
        <v>3.5330300015630201E-3</v>
      </c>
      <c r="O116">
        <f ca="1">+C$11+C$12*F116</f>
        <v>4.1379569578343526E-3</v>
      </c>
      <c r="Q116" s="2">
        <f>+C116-15018.5</f>
        <v>33088.923000000003</v>
      </c>
      <c r="AA116" t="s">
        <v>38</v>
      </c>
      <c r="AB116">
        <v>6</v>
      </c>
      <c r="AD116" t="s">
        <v>48</v>
      </c>
      <c r="AF116" t="s">
        <v>33</v>
      </c>
    </row>
    <row r="117" spans="1:32" x14ac:dyDescent="0.2">
      <c r="A117" t="s">
        <v>60</v>
      </c>
      <c r="B117" s="5"/>
      <c r="C117" s="13">
        <v>48114.383999999998</v>
      </c>
      <c r="D117" s="13"/>
      <c r="E117">
        <f>+(C117-C$7)/C$8</f>
        <v>13898.004815853938</v>
      </c>
      <c r="F117">
        <f>ROUND(2*E117,0)/2</f>
        <v>13898</v>
      </c>
      <c r="G117">
        <f>+C117-(C$7+F117*C$8)</f>
        <v>6.7015799941145815E-3</v>
      </c>
      <c r="I117">
        <f>+G117</f>
        <v>6.7015799941145815E-3</v>
      </c>
      <c r="O117">
        <f ca="1">+C$11+C$12*F117</f>
        <v>4.1401048307871243E-3</v>
      </c>
      <c r="Q117" s="2">
        <f>+C117-15018.5</f>
        <v>33095.883999999998</v>
      </c>
      <c r="AA117" t="s">
        <v>38</v>
      </c>
      <c r="AB117">
        <v>6</v>
      </c>
      <c r="AD117" t="s">
        <v>48</v>
      </c>
      <c r="AF117" t="s">
        <v>33</v>
      </c>
    </row>
    <row r="118" spans="1:32" x14ac:dyDescent="0.2">
      <c r="A118" t="s">
        <v>60</v>
      </c>
      <c r="B118" s="5"/>
      <c r="C118" s="13">
        <v>48178.394</v>
      </c>
      <c r="D118" s="13"/>
      <c r="E118">
        <f>+(C118-C$7)/C$8</f>
        <v>13944.003343168079</v>
      </c>
      <c r="F118">
        <f>ROUND(2*E118,0)/2</f>
        <v>13944</v>
      </c>
      <c r="G118">
        <f>+C118-(C$7+F118*C$8)</f>
        <v>4.6522400007233955E-3</v>
      </c>
      <c r="I118">
        <f>+G118</f>
        <v>4.6522400007233955E-3</v>
      </c>
      <c r="O118">
        <f ca="1">+C$11+C$12*F118</f>
        <v>4.1598652619526224E-3</v>
      </c>
      <c r="Q118" s="2">
        <f>+C118-15018.5</f>
        <v>33159.894</v>
      </c>
      <c r="AA118" t="s">
        <v>38</v>
      </c>
      <c r="AB118">
        <v>7</v>
      </c>
      <c r="AD118" t="s">
        <v>48</v>
      </c>
      <c r="AF118" t="s">
        <v>33</v>
      </c>
    </row>
    <row r="119" spans="1:32" x14ac:dyDescent="0.2">
      <c r="A119" t="s">
        <v>61</v>
      </c>
      <c r="B119" s="5"/>
      <c r="C119" s="13">
        <v>48441.413</v>
      </c>
      <c r="D119" s="13">
        <v>5.0000000000000001E-3</v>
      </c>
      <c r="E119">
        <f>+(C119-C$7)/C$8</f>
        <v>14133.012664455964</v>
      </c>
      <c r="F119">
        <f>ROUND(2*E119,0)/2</f>
        <v>14133</v>
      </c>
      <c r="G119">
        <f>+C119-(C$7+F119*C$8)</f>
        <v>1.7623430001549423E-2</v>
      </c>
      <c r="I119">
        <f>+G119</f>
        <v>1.7623430001549423E-2</v>
      </c>
      <c r="O119">
        <f ca="1">+C$11+C$12*F119</f>
        <v>4.2410548595673871E-3</v>
      </c>
      <c r="Q119" s="2">
        <f>+C119-15018.5</f>
        <v>33422.913</v>
      </c>
      <c r="AA119" t="s">
        <v>38</v>
      </c>
      <c r="AB119">
        <v>7</v>
      </c>
      <c r="AD119" t="s">
        <v>48</v>
      </c>
      <c r="AF119" t="s">
        <v>33</v>
      </c>
    </row>
    <row r="120" spans="1:32" x14ac:dyDescent="0.2">
      <c r="A120" t="s">
        <v>61</v>
      </c>
      <c r="B120" s="5"/>
      <c r="C120" s="13">
        <v>48466.442000000003</v>
      </c>
      <c r="D120" s="13">
        <v>5.0000000000000001E-3</v>
      </c>
      <c r="E120">
        <f>+(C120-C$7)/C$8</f>
        <v>14150.998871925824</v>
      </c>
      <c r="F120">
        <f>ROUND(2*E120,0)/2</f>
        <v>14151</v>
      </c>
      <c r="G120">
        <f>+C120-(C$7+F120*C$8)</f>
        <v>-1.5697900016675703E-3</v>
      </c>
      <c r="I120">
        <f>+G120</f>
        <v>-1.5697900016675703E-3</v>
      </c>
      <c r="O120">
        <f ca="1">+C$11+C$12*F120</f>
        <v>4.2487872021973652E-3</v>
      </c>
      <c r="Q120" s="2">
        <f>+C120-15018.5</f>
        <v>33447.942000000003</v>
      </c>
      <c r="AA120" t="s">
        <v>38</v>
      </c>
      <c r="AB120">
        <v>7</v>
      </c>
      <c r="AD120" t="s">
        <v>48</v>
      </c>
      <c r="AF120" t="s">
        <v>33</v>
      </c>
    </row>
    <row r="121" spans="1:32" x14ac:dyDescent="0.2">
      <c r="A121" t="s">
        <v>62</v>
      </c>
      <c r="B121" s="5"/>
      <c r="C121" s="13">
        <v>48505.413999999997</v>
      </c>
      <c r="D121" s="13">
        <v>5.0000000000000001E-3</v>
      </c>
      <c r="E121">
        <f>+(C121-C$7)/C$8</f>
        <v>14179.004724237748</v>
      </c>
      <c r="F121">
        <f>ROUND(2*E121,0)/2</f>
        <v>14179</v>
      </c>
      <c r="G121">
        <f>+C121-(C$7+F121*C$8)</f>
        <v>6.574089995410759E-3</v>
      </c>
      <c r="I121">
        <f>+G121</f>
        <v>6.574089995410759E-3</v>
      </c>
      <c r="O121">
        <f ca="1">+C$11+C$12*F121</f>
        <v>4.2608152907328859E-3</v>
      </c>
      <c r="Q121" s="2">
        <f>+C121-15018.5</f>
        <v>33486.913999999997</v>
      </c>
      <c r="AA121" t="s">
        <v>38</v>
      </c>
      <c r="AB121">
        <v>6</v>
      </c>
      <c r="AD121" t="s">
        <v>48</v>
      </c>
      <c r="AF121" t="s">
        <v>33</v>
      </c>
    </row>
    <row r="122" spans="1:32" x14ac:dyDescent="0.2">
      <c r="A122" t="s">
        <v>62</v>
      </c>
      <c r="B122" s="5"/>
      <c r="C122" s="13">
        <v>48519.332000000002</v>
      </c>
      <c r="D122" s="13">
        <v>4.0000000000000001E-3</v>
      </c>
      <c r="E122">
        <f>+(C122-C$7)/C$8</f>
        <v>14189.006403712181</v>
      </c>
      <c r="F122">
        <f>ROUND(2*E122,0)/2</f>
        <v>14189</v>
      </c>
      <c r="G122">
        <f>+C122-(C$7+F122*C$8)</f>
        <v>8.9111900015268475E-3</v>
      </c>
      <c r="I122">
        <f>+G122</f>
        <v>8.9111900015268475E-3</v>
      </c>
      <c r="O122">
        <f ca="1">+C$11+C$12*F122</f>
        <v>4.2651110366384287E-3</v>
      </c>
      <c r="Q122" s="2">
        <f>+C122-15018.5</f>
        <v>33500.832000000002</v>
      </c>
      <c r="AA122" t="s">
        <v>38</v>
      </c>
      <c r="AB122">
        <v>8</v>
      </c>
      <c r="AD122" t="s">
        <v>48</v>
      </c>
      <c r="AF122" t="s">
        <v>33</v>
      </c>
    </row>
    <row r="123" spans="1:32" x14ac:dyDescent="0.2">
      <c r="A123" t="s">
        <v>63</v>
      </c>
      <c r="B123" s="5"/>
      <c r="C123" s="13">
        <v>48825.46</v>
      </c>
      <c r="D123" s="13"/>
      <c r="E123">
        <f>+(C123-C$7)/C$8</f>
        <v>14408.994486349622</v>
      </c>
      <c r="F123">
        <f>ROUND(2*E123,0)/2</f>
        <v>14409</v>
      </c>
      <c r="G123">
        <f>+C123-(C$7+F123*C$8)</f>
        <v>-7.6726100014639087E-3</v>
      </c>
      <c r="I123">
        <f>+G123</f>
        <v>-7.6726100014639087E-3</v>
      </c>
      <c r="O123">
        <f ca="1">+C$11+C$12*F123</f>
        <v>4.3596174465603777E-3</v>
      </c>
      <c r="Q123" s="2">
        <f>+C123-15018.5</f>
        <v>33806.959999999999</v>
      </c>
      <c r="AA123" t="s">
        <v>38</v>
      </c>
      <c r="AF123" t="s">
        <v>42</v>
      </c>
    </row>
    <row r="124" spans="1:32" x14ac:dyDescent="0.2">
      <c r="A124" t="s">
        <v>63</v>
      </c>
      <c r="B124" s="5"/>
      <c r="C124" s="13">
        <v>48825.462</v>
      </c>
      <c r="D124" s="13"/>
      <c r="E124">
        <f>+(C124-C$7)/C$8</f>
        <v>14408.995923579034</v>
      </c>
      <c r="F124">
        <f>ROUND(2*E124,0)/2</f>
        <v>14409</v>
      </c>
      <c r="G124">
        <f>+C124-(C$7+F124*C$8)</f>
        <v>-5.6726100010564551E-3</v>
      </c>
      <c r="I124">
        <f>+G124</f>
        <v>-5.6726100010564551E-3</v>
      </c>
      <c r="O124">
        <f ca="1">+C$11+C$12*F124</f>
        <v>4.3596174465603777E-3</v>
      </c>
      <c r="Q124" s="2">
        <f>+C124-15018.5</f>
        <v>33806.962</v>
      </c>
      <c r="AA124" t="s">
        <v>38</v>
      </c>
      <c r="AF124" t="s">
        <v>42</v>
      </c>
    </row>
    <row r="125" spans="1:32" x14ac:dyDescent="0.2">
      <c r="A125" t="s">
        <v>63</v>
      </c>
      <c r="B125" s="5"/>
      <c r="C125" s="13">
        <v>48825.468999999997</v>
      </c>
      <c r="D125" s="13"/>
      <c r="E125">
        <f>+(C125-C$7)/C$8</f>
        <v>14409.000953881972</v>
      </c>
      <c r="F125">
        <f>ROUND(2*E125,0)/2</f>
        <v>14409</v>
      </c>
      <c r="G125">
        <f>+C125-(C$7+F125*C$8)</f>
        <v>1.3273899967316538E-3</v>
      </c>
      <c r="I125">
        <f>+G125</f>
        <v>1.3273899967316538E-3</v>
      </c>
      <c r="O125">
        <f ca="1">+C$11+C$12*F125</f>
        <v>4.3596174465603777E-3</v>
      </c>
      <c r="Q125" s="2">
        <f>+C125-15018.5</f>
        <v>33806.968999999997</v>
      </c>
      <c r="AA125" t="s">
        <v>38</v>
      </c>
      <c r="AF125" t="s">
        <v>42</v>
      </c>
    </row>
    <row r="126" spans="1:32" x14ac:dyDescent="0.2">
      <c r="A126" t="s">
        <v>64</v>
      </c>
      <c r="B126" s="5"/>
      <c r="C126" s="13">
        <v>48871.394999999997</v>
      </c>
      <c r="D126" s="13">
        <v>3.0000000000000001E-3</v>
      </c>
      <c r="E126">
        <f>+(C126-C$7)/C$8</f>
        <v>14442.004052857586</v>
      </c>
      <c r="F126">
        <f>ROUND(2*E126,0)/2</f>
        <v>14442</v>
      </c>
      <c r="G126">
        <f>+C126-(C$7+F126*C$8)</f>
        <v>5.6398199958493933E-3</v>
      </c>
      <c r="I126">
        <f>+G126</f>
        <v>5.6398199958493933E-3</v>
      </c>
      <c r="O126">
        <f ca="1">+C$11+C$12*F126</f>
        <v>4.3737934080486703E-3</v>
      </c>
      <c r="Q126" s="2">
        <f>+C126-15018.5</f>
        <v>33852.894999999997</v>
      </c>
      <c r="AA126" t="s">
        <v>38</v>
      </c>
      <c r="AB126">
        <v>9</v>
      </c>
      <c r="AD126" t="s">
        <v>48</v>
      </c>
      <c r="AF126" t="s">
        <v>33</v>
      </c>
    </row>
    <row r="127" spans="1:32" x14ac:dyDescent="0.2">
      <c r="A127" t="s">
        <v>65</v>
      </c>
      <c r="B127" s="5"/>
      <c r="C127" s="13">
        <v>49525.434999999998</v>
      </c>
      <c r="D127" s="13">
        <v>6.0000000000000001E-3</v>
      </c>
      <c r="E127">
        <f>+(C127-C$7)/C$8</f>
        <v>14912.006814996932</v>
      </c>
      <c r="F127">
        <f>ROUND(2*E127,0)/2</f>
        <v>14912</v>
      </c>
      <c r="G127">
        <f>+C127-(C$7+F127*C$8)</f>
        <v>9.4835199997760355E-3</v>
      </c>
      <c r="I127">
        <f>+G127</f>
        <v>9.4835199997760355E-3</v>
      </c>
      <c r="O127">
        <f ca="1">+C$11+C$12*F127</f>
        <v>4.5756934656091966E-3</v>
      </c>
      <c r="Q127" s="2">
        <f>+C127-15018.5</f>
        <v>34506.934999999998</v>
      </c>
      <c r="AB127">
        <v>9</v>
      </c>
      <c r="AD127" t="s">
        <v>48</v>
      </c>
      <c r="AF127" t="s">
        <v>33</v>
      </c>
    </row>
    <row r="128" spans="1:32" x14ac:dyDescent="0.2">
      <c r="A128" t="s">
        <v>66</v>
      </c>
      <c r="B128" s="5"/>
      <c r="C128" s="13">
        <v>49525.436000000002</v>
      </c>
      <c r="D128" s="13"/>
      <c r="E128">
        <f>+(C128-C$7)/C$8</f>
        <v>14912.007533611641</v>
      </c>
      <c r="F128">
        <f>ROUND(2*E128,0)/2</f>
        <v>14912</v>
      </c>
      <c r="G128">
        <f>+C128-(C$7+F128*C$8)</f>
        <v>1.0483520003617741E-2</v>
      </c>
      <c r="I128">
        <f>+G128</f>
        <v>1.0483520003617741E-2</v>
      </c>
      <c r="O128">
        <f ca="1">+C$11+C$12*F128</f>
        <v>4.5756934656091966E-3</v>
      </c>
      <c r="Q128" s="2">
        <f>+C128-15018.5</f>
        <v>34506.936000000002</v>
      </c>
      <c r="AA128" t="s">
        <v>38</v>
      </c>
      <c r="AF128" t="s">
        <v>42</v>
      </c>
    </row>
    <row r="129" spans="1:32" x14ac:dyDescent="0.2">
      <c r="A129" t="s">
        <v>65</v>
      </c>
      <c r="B129" s="5"/>
      <c r="C129" s="13">
        <v>49550.470999999998</v>
      </c>
      <c r="D129" s="13">
        <v>5.0000000000000001E-3</v>
      </c>
      <c r="E129">
        <f>+(C129-C$7)/C$8</f>
        <v>14929.99805276973</v>
      </c>
      <c r="F129">
        <f>ROUND(2*E129,0)/2</f>
        <v>14930</v>
      </c>
      <c r="G129">
        <f>+C129-(C$7+F129*C$8)</f>
        <v>-2.7097000056528486E-3</v>
      </c>
      <c r="I129">
        <f>+G129</f>
        <v>-2.7097000056528486E-3</v>
      </c>
      <c r="O129">
        <f ca="1">+C$11+C$12*F129</f>
        <v>4.5834258082391747E-3</v>
      </c>
      <c r="Q129" s="2">
        <f>+C129-15018.5</f>
        <v>34531.970999999998</v>
      </c>
      <c r="AA129" t="s">
        <v>38</v>
      </c>
      <c r="AB129">
        <v>6</v>
      </c>
      <c r="AD129" t="s">
        <v>48</v>
      </c>
      <c r="AF129" t="s">
        <v>33</v>
      </c>
    </row>
    <row r="130" spans="1:32" x14ac:dyDescent="0.2">
      <c r="A130" t="s">
        <v>36</v>
      </c>
      <c r="B130" s="5"/>
      <c r="C130" s="13">
        <v>49899.769</v>
      </c>
      <c r="D130" s="13"/>
      <c r="E130">
        <f>+(C130-C$7)/C$8</f>
        <v>15181.008732253782</v>
      </c>
      <c r="F130">
        <f>ROUND(2*E130,0)/2</f>
        <v>15181</v>
      </c>
      <c r="G130">
        <f>+C130-(C$7+F130*C$8)</f>
        <v>1.2151510003604926E-2</v>
      </c>
      <c r="I130">
        <f>+G130</f>
        <v>1.2151510003604926E-2</v>
      </c>
      <c r="O130">
        <f ca="1">+C$11+C$12*F130</f>
        <v>4.6912490304683073E-3</v>
      </c>
      <c r="Q130" s="2">
        <f>+C130-15018.5</f>
        <v>34881.269</v>
      </c>
      <c r="AA130" t="s">
        <v>38</v>
      </c>
      <c r="AB130">
        <v>18</v>
      </c>
      <c r="AD130" t="s">
        <v>39</v>
      </c>
      <c r="AF130" t="s">
        <v>37</v>
      </c>
    </row>
    <row r="131" spans="1:32" x14ac:dyDescent="0.2">
      <c r="A131" s="53" t="s">
        <v>430</v>
      </c>
      <c r="B131" s="54" t="s">
        <v>84</v>
      </c>
      <c r="C131" s="53">
        <v>49923.410400000001</v>
      </c>
      <c r="D131" s="53" t="s">
        <v>89</v>
      </c>
      <c r="E131">
        <f>+(C131-C$7)/C$8</f>
        <v>15197.997789957963</v>
      </c>
      <c r="F131">
        <f>ROUND(2*E131,0)/2</f>
        <v>15198</v>
      </c>
      <c r="G131">
        <f>+C131-(C$7+F131*C$8)</f>
        <v>-3.0754200051887892E-3</v>
      </c>
      <c r="J131">
        <f>+G131</f>
        <v>-3.0754200051887892E-3</v>
      </c>
      <c r="O131">
        <f ca="1">+C$11+C$12*F131</f>
        <v>4.69855179850773E-3</v>
      </c>
      <c r="Q131" s="2">
        <f>+C131-15018.5</f>
        <v>34904.910400000001</v>
      </c>
    </row>
    <row r="132" spans="1:32" x14ac:dyDescent="0.2">
      <c r="A132" s="53" t="s">
        <v>430</v>
      </c>
      <c r="B132" s="54" t="s">
        <v>84</v>
      </c>
      <c r="C132" s="53">
        <v>49923.413200000003</v>
      </c>
      <c r="D132" s="53" t="s">
        <v>89</v>
      </c>
      <c r="E132">
        <f>+(C132-C$7)/C$8</f>
        <v>15197.999802079139</v>
      </c>
      <c r="F132">
        <f>ROUND(2*E132,0)/2</f>
        <v>15198</v>
      </c>
      <c r="G132">
        <f>+C132-(C$7+F132*C$8)</f>
        <v>-2.7542000316316262E-4</v>
      </c>
      <c r="J132">
        <f>+G132</f>
        <v>-2.7542000316316262E-4</v>
      </c>
      <c r="O132">
        <f ca="1">+C$11+C$12*F132</f>
        <v>4.69855179850773E-3</v>
      </c>
      <c r="Q132" s="2">
        <f>+C132-15018.5</f>
        <v>34904.913200000003</v>
      </c>
    </row>
    <row r="133" spans="1:32" x14ac:dyDescent="0.2">
      <c r="A133" s="53" t="s">
        <v>430</v>
      </c>
      <c r="B133" s="54" t="s">
        <v>84</v>
      </c>
      <c r="C133" s="53">
        <v>49923.414599999996</v>
      </c>
      <c r="D133" s="53" t="s">
        <v>89</v>
      </c>
      <c r="E133">
        <f>+(C133-C$7)/C$8</f>
        <v>15198.000808139723</v>
      </c>
      <c r="F133">
        <f>ROUND(2*E133,0)/2</f>
        <v>15198</v>
      </c>
      <c r="G133">
        <f>+C133-(C$7+F133*C$8)</f>
        <v>1.1245799905736931E-3</v>
      </c>
      <c r="J133">
        <f>+G133</f>
        <v>1.1245799905736931E-3</v>
      </c>
      <c r="O133">
        <f ca="1">+C$11+C$12*F133</f>
        <v>4.69855179850773E-3</v>
      </c>
      <c r="Q133" s="2">
        <f>+C133-15018.5</f>
        <v>34904.914599999996</v>
      </c>
    </row>
    <row r="134" spans="1:32" x14ac:dyDescent="0.2">
      <c r="A134" s="53" t="s">
        <v>430</v>
      </c>
      <c r="B134" s="54" t="s">
        <v>84</v>
      </c>
      <c r="C134" s="53">
        <v>49923.418100000003</v>
      </c>
      <c r="D134" s="53" t="s">
        <v>89</v>
      </c>
      <c r="E134">
        <f>+(C134-C$7)/C$8</f>
        <v>15198.003323291197</v>
      </c>
      <c r="F134">
        <f>ROUND(2*E134,0)/2</f>
        <v>15198</v>
      </c>
      <c r="G134">
        <f>+C134-(C$7+F134*C$8)</f>
        <v>4.6245799967437051E-3</v>
      </c>
      <c r="J134">
        <f>+G134</f>
        <v>4.6245799967437051E-3</v>
      </c>
      <c r="O134">
        <f ca="1">+C$11+C$12*F134</f>
        <v>4.69855179850773E-3</v>
      </c>
      <c r="Q134" s="2">
        <f>+C134-15018.5</f>
        <v>34904.918100000003</v>
      </c>
    </row>
    <row r="135" spans="1:32" x14ac:dyDescent="0.2">
      <c r="A135" s="53" t="s">
        <v>430</v>
      </c>
      <c r="B135" s="54" t="s">
        <v>84</v>
      </c>
      <c r="C135" s="53">
        <v>49923.422200000001</v>
      </c>
      <c r="D135" s="53" t="s">
        <v>89</v>
      </c>
      <c r="E135">
        <f>+(C135-C$7)/C$8</f>
        <v>15198.006269611489</v>
      </c>
      <c r="F135">
        <f>ROUND(2*E135,0)/2</f>
        <v>15198</v>
      </c>
      <c r="G135">
        <f>+C135-(C$7+F135*C$8)</f>
        <v>8.7245799950323999E-3</v>
      </c>
      <c r="J135">
        <f>+G135</f>
        <v>8.7245799950323999E-3</v>
      </c>
      <c r="O135">
        <f ca="1">+C$11+C$12*F135</f>
        <v>4.69855179850773E-3</v>
      </c>
      <c r="Q135" s="2">
        <f>+C135-15018.5</f>
        <v>34904.922200000001</v>
      </c>
    </row>
    <row r="136" spans="1:32" x14ac:dyDescent="0.2">
      <c r="A136" s="53" t="s">
        <v>430</v>
      </c>
      <c r="B136" s="54" t="s">
        <v>84</v>
      </c>
      <c r="C136" s="53">
        <v>49923.427100000001</v>
      </c>
      <c r="D136" s="53" t="s">
        <v>89</v>
      </c>
      <c r="E136">
        <f>+(C136-C$7)/C$8</f>
        <v>15198.009790823548</v>
      </c>
      <c r="F136">
        <f>ROUND(2*E136,0)/2</f>
        <v>15198</v>
      </c>
      <c r="G136">
        <f>+C136-(C$7+F136*C$8)</f>
        <v>1.3624579994939268E-2</v>
      </c>
      <c r="J136">
        <f>+G136</f>
        <v>1.3624579994939268E-2</v>
      </c>
      <c r="O136">
        <f ca="1">+C$11+C$12*F136</f>
        <v>4.69855179850773E-3</v>
      </c>
      <c r="Q136" s="2">
        <f>+C136-15018.5</f>
        <v>34904.927100000001</v>
      </c>
    </row>
    <row r="137" spans="1:32" x14ac:dyDescent="0.2">
      <c r="A137" t="s">
        <v>67</v>
      </c>
      <c r="B137" s="5"/>
      <c r="C137" s="13">
        <v>50008.307000000001</v>
      </c>
      <c r="D137" s="13">
        <v>6.0000000000000001E-3</v>
      </c>
      <c r="E137">
        <f>+(C137-C$7)/C$8</f>
        <v>15259.005735184919</v>
      </c>
      <c r="F137">
        <f>ROUND(2*E137,0)/2</f>
        <v>15259</v>
      </c>
      <c r="G137">
        <f>+C137-(C$7+F137*C$8)</f>
        <v>7.9808900045463815E-3</v>
      </c>
      <c r="I137">
        <f>+G137</f>
        <v>7.9808900045463815E-3</v>
      </c>
      <c r="O137">
        <f ca="1">+C$11+C$12*F137</f>
        <v>4.7247558485315434E-3</v>
      </c>
      <c r="Q137" s="2">
        <f>+C137-15018.5</f>
        <v>34989.807000000001</v>
      </c>
      <c r="AA137" t="s">
        <v>38</v>
      </c>
      <c r="AB137">
        <v>7</v>
      </c>
      <c r="AD137" t="s">
        <v>48</v>
      </c>
      <c r="AF137" t="s">
        <v>33</v>
      </c>
    </row>
    <row r="138" spans="1:32" x14ac:dyDescent="0.2">
      <c r="A138" t="s">
        <v>68</v>
      </c>
      <c r="B138" s="5"/>
      <c r="C138" s="13">
        <v>50040.322999999997</v>
      </c>
      <c r="D138" s="13">
        <v>6.0000000000000001E-3</v>
      </c>
      <c r="E138">
        <f>+(C138-C$7)/C$8</f>
        <v>15282.012903603749</v>
      </c>
      <c r="F138">
        <f>ROUND(2*E138,0)/2</f>
        <v>15282</v>
      </c>
      <c r="G138">
        <f>+C138-(C$7+F138*C$8)</f>
        <v>1.7956219999177847E-2</v>
      </c>
      <c r="I138">
        <f>+G138</f>
        <v>1.7956219999177847E-2</v>
      </c>
      <c r="O138">
        <f ca="1">+C$11+C$12*F138</f>
        <v>4.7346360641142924E-3</v>
      </c>
      <c r="Q138" s="2">
        <f>+C138-15018.5</f>
        <v>35021.822999999997</v>
      </c>
      <c r="AA138" t="s">
        <v>38</v>
      </c>
      <c r="AB138">
        <v>9</v>
      </c>
      <c r="AD138" t="s">
        <v>48</v>
      </c>
      <c r="AF138" t="s">
        <v>33</v>
      </c>
    </row>
    <row r="139" spans="1:32" x14ac:dyDescent="0.2">
      <c r="A139" t="s">
        <v>69</v>
      </c>
      <c r="B139" s="5"/>
      <c r="C139" s="13">
        <v>50250.447999999997</v>
      </c>
      <c r="D139" s="13">
        <v>4.0000000000000001E-3</v>
      </c>
      <c r="E139">
        <f>+(C139-C$7)/C$8</f>
        <v>15433.011818646452</v>
      </c>
      <c r="F139">
        <f>ROUND(2*E139,0)/2</f>
        <v>15433</v>
      </c>
      <c r="G139">
        <f>+C139-(C$7+F139*C$8)</f>
        <v>1.6446429995994549E-2</v>
      </c>
      <c r="I139">
        <f>+G139</f>
        <v>1.6446429995994549E-2</v>
      </c>
      <c r="O139">
        <f ca="1">+C$11+C$12*F139</f>
        <v>4.7995018272879936E-3</v>
      </c>
      <c r="Q139" s="2">
        <f>+C139-15018.5</f>
        <v>35231.947999999997</v>
      </c>
      <c r="AA139" t="s">
        <v>38</v>
      </c>
      <c r="AB139">
        <v>8</v>
      </c>
      <c r="AD139" t="s">
        <v>48</v>
      </c>
      <c r="AF139" t="s">
        <v>33</v>
      </c>
    </row>
    <row r="140" spans="1:32" x14ac:dyDescent="0.2">
      <c r="A140" t="s">
        <v>69</v>
      </c>
      <c r="B140" s="5"/>
      <c r="C140" s="13">
        <v>50282.438999999998</v>
      </c>
      <c r="D140" s="13">
        <v>1.1999999999999999E-3</v>
      </c>
      <c r="E140">
        <f>+(C140-C$7)/C$8</f>
        <v>15456.001021697642</v>
      </c>
      <c r="F140">
        <f>ROUND(2*E140,0)/2</f>
        <v>15456</v>
      </c>
      <c r="G140">
        <f>+C140-(C$7+F140*C$8)</f>
        <v>1.4217599964467809E-3</v>
      </c>
      <c r="I140">
        <f>+G140</f>
        <v>1.4217599964467809E-3</v>
      </c>
      <c r="O140">
        <f ca="1">+C$11+C$12*F140</f>
        <v>4.8093820428707435E-3</v>
      </c>
      <c r="Q140" s="2">
        <f>+C140-15018.5</f>
        <v>35263.938999999998</v>
      </c>
      <c r="AB140">
        <v>14</v>
      </c>
      <c r="AD140" t="s">
        <v>31</v>
      </c>
      <c r="AF140" t="s">
        <v>33</v>
      </c>
    </row>
    <row r="141" spans="1:32" x14ac:dyDescent="0.2">
      <c r="A141" s="30" t="s">
        <v>69</v>
      </c>
      <c r="B141" s="31"/>
      <c r="C141" s="32">
        <v>50282.439899999998</v>
      </c>
      <c r="D141" s="32">
        <v>1.1999999999999999E-3</v>
      </c>
      <c r="E141">
        <f>+(C141-C$7)/C$8</f>
        <v>15456.001668450877</v>
      </c>
      <c r="F141">
        <f>ROUND(2*E141,0)/2</f>
        <v>15456</v>
      </c>
      <c r="G141">
        <f>+C141-(C$7+F141*C$8)</f>
        <v>2.3217599955387414E-3</v>
      </c>
      <c r="I141">
        <f>+G141</f>
        <v>2.3217599955387414E-3</v>
      </c>
      <c r="O141">
        <f ca="1">+C$11+C$12*F141</f>
        <v>4.8093820428707435E-3</v>
      </c>
      <c r="Q141" s="2">
        <f>+C141-15018.5</f>
        <v>35263.939899999998</v>
      </c>
      <c r="AA141" t="s">
        <v>70</v>
      </c>
      <c r="AB141">
        <v>14</v>
      </c>
      <c r="AD141" t="s">
        <v>31</v>
      </c>
      <c r="AF141" t="s">
        <v>33</v>
      </c>
    </row>
    <row r="142" spans="1:32" x14ac:dyDescent="0.2">
      <c r="A142" s="53" t="s">
        <v>430</v>
      </c>
      <c r="B142" s="54" t="s">
        <v>84</v>
      </c>
      <c r="C142" s="53">
        <v>50392.380599999997</v>
      </c>
      <c r="D142" s="53" t="s">
        <v>89</v>
      </c>
      <c r="E142">
        <f>+(C142-C$7)/C$8</f>
        <v>15535.006672229747</v>
      </c>
      <c r="F142">
        <f>ROUND(2*E142,0)/2</f>
        <v>15535</v>
      </c>
      <c r="G142">
        <f>+C142-(C$7+F142*C$8)</f>
        <v>9.2848499989486299E-3</v>
      </c>
      <c r="J142">
        <f>+G142</f>
        <v>9.2848499989486299E-3</v>
      </c>
      <c r="O142">
        <f ca="1">+C$11+C$12*F142</f>
        <v>4.8433184355245341E-3</v>
      </c>
      <c r="Q142" s="2">
        <f>+C142-15018.5</f>
        <v>35373.880599999997</v>
      </c>
    </row>
    <row r="143" spans="1:32" x14ac:dyDescent="0.2">
      <c r="A143" s="53" t="s">
        <v>430</v>
      </c>
      <c r="B143" s="54" t="s">
        <v>84</v>
      </c>
      <c r="C143" s="53">
        <v>50609.457000000002</v>
      </c>
      <c r="D143" s="53" t="s">
        <v>89</v>
      </c>
      <c r="E143">
        <f>+(C143-C$7)/C$8</f>
        <v>15691.000965537905</v>
      </c>
      <c r="F143">
        <f>ROUND(2*E143,0)/2</f>
        <v>15691</v>
      </c>
      <c r="G143">
        <f>+C143-(C$7+F143*C$8)</f>
        <v>1.343610005278606E-3</v>
      </c>
      <c r="J143">
        <f>+G143</f>
        <v>1.343610005278606E-3</v>
      </c>
      <c r="O143">
        <f ca="1">+C$11+C$12*F143</f>
        <v>4.9103320716510062E-3</v>
      </c>
      <c r="Q143" s="2">
        <f>+C143-15018.5</f>
        <v>35590.957000000002</v>
      </c>
    </row>
    <row r="144" spans="1:32" x14ac:dyDescent="0.2">
      <c r="A144" s="30" t="s">
        <v>72</v>
      </c>
      <c r="B144" s="31"/>
      <c r="C144" s="32">
        <v>50666.504000000001</v>
      </c>
      <c r="D144" s="32">
        <v>8.9999999999999993E-3</v>
      </c>
      <c r="E144">
        <f>+(C144-C$7)/C$8</f>
        <v>15731.995778656006</v>
      </c>
      <c r="F144">
        <f>ROUND(2*E144,0)/2</f>
        <v>15732</v>
      </c>
      <c r="G144">
        <f>+C144-(C$7+F144*C$8)</f>
        <v>-5.8742800028994679E-3</v>
      </c>
      <c r="I144">
        <f>+G144</f>
        <v>-5.8742800028994679E-3</v>
      </c>
      <c r="O144">
        <f ca="1">+C$11+C$12*F144</f>
        <v>4.9279446298637333E-3</v>
      </c>
      <c r="Q144" s="2">
        <f>+C144-15018.5</f>
        <v>35648.004000000001</v>
      </c>
      <c r="AA144" t="s">
        <v>38</v>
      </c>
      <c r="AB144">
        <v>17</v>
      </c>
      <c r="AD144" t="s">
        <v>71</v>
      </c>
      <c r="AF144" t="s">
        <v>33</v>
      </c>
    </row>
    <row r="145" spans="1:32" x14ac:dyDescent="0.2">
      <c r="A145" s="53" t="s">
        <v>430</v>
      </c>
      <c r="B145" s="54" t="s">
        <v>84</v>
      </c>
      <c r="C145" s="53">
        <v>50666.5049</v>
      </c>
      <c r="D145" s="53" t="s">
        <v>89</v>
      </c>
      <c r="E145">
        <f>+(C145-C$7)/C$8</f>
        <v>15731.996425409241</v>
      </c>
      <c r="F145">
        <f>ROUND(2*E145,0)/2</f>
        <v>15732</v>
      </c>
      <c r="G145">
        <f>+C145-(C$7+F145*C$8)</f>
        <v>-4.9742800038075075E-3</v>
      </c>
      <c r="J145">
        <f>+G145</f>
        <v>-4.9742800038075075E-3</v>
      </c>
      <c r="O145">
        <f ca="1">+C$11+C$12*F145</f>
        <v>4.9279446298637333E-3</v>
      </c>
      <c r="Q145" s="2">
        <f>+C145-15018.5</f>
        <v>35648.0049</v>
      </c>
    </row>
    <row r="146" spans="1:32" x14ac:dyDescent="0.2">
      <c r="A146" s="53" t="s">
        <v>430</v>
      </c>
      <c r="B146" s="54" t="s">
        <v>84</v>
      </c>
      <c r="C146" s="53">
        <v>50666.505599999997</v>
      </c>
      <c r="D146" s="53" t="s">
        <v>89</v>
      </c>
      <c r="E146">
        <f>+(C146-C$7)/C$8</f>
        <v>15731.996928439532</v>
      </c>
      <c r="F146">
        <f>ROUND(2*E146,0)/2</f>
        <v>15732</v>
      </c>
      <c r="G146">
        <f>+C146-(C$7+F146*C$8)</f>
        <v>-4.2742800069390796E-3</v>
      </c>
      <c r="J146">
        <f>+G146</f>
        <v>-4.2742800069390796E-3</v>
      </c>
      <c r="O146">
        <f ca="1">+C$11+C$12*F146</f>
        <v>4.9279446298637333E-3</v>
      </c>
      <c r="Q146" s="2">
        <f>+C146-15018.5</f>
        <v>35648.005599999997</v>
      </c>
    </row>
    <row r="147" spans="1:32" x14ac:dyDescent="0.2">
      <c r="A147" s="53" t="s">
        <v>430</v>
      </c>
      <c r="B147" s="54" t="s">
        <v>84</v>
      </c>
      <c r="C147" s="53">
        <v>50666.509100000003</v>
      </c>
      <c r="D147" s="53" t="s">
        <v>89</v>
      </c>
      <c r="E147">
        <f>+(C147-C$7)/C$8</f>
        <v>15731.999443591007</v>
      </c>
      <c r="F147">
        <f>ROUND(2*E147,0)/2</f>
        <v>15732</v>
      </c>
      <c r="G147">
        <f>+C147-(C$7+F147*C$8)</f>
        <v>-7.7428000076906756E-4</v>
      </c>
      <c r="J147">
        <f>+G147</f>
        <v>-7.7428000076906756E-4</v>
      </c>
      <c r="O147">
        <f ca="1">+C$11+C$12*F147</f>
        <v>4.9279446298637333E-3</v>
      </c>
      <c r="Q147" s="2">
        <f>+C147-15018.5</f>
        <v>35648.009100000003</v>
      </c>
    </row>
    <row r="148" spans="1:32" x14ac:dyDescent="0.2">
      <c r="A148" s="30" t="s">
        <v>72</v>
      </c>
      <c r="B148" s="31"/>
      <c r="C148" s="32">
        <v>50747.241000000002</v>
      </c>
      <c r="D148" s="32">
        <v>7.0000000000000001E-3</v>
      </c>
      <c r="E148">
        <f>+(C148-C$7)/C$8</f>
        <v>15790.014574152987</v>
      </c>
      <c r="F148">
        <f>ROUND(2*E148,0)/2</f>
        <v>15790</v>
      </c>
      <c r="G148">
        <f>+C148-(C$7+F148*C$8)</f>
        <v>2.0280899996578228E-2</v>
      </c>
      <c r="I148">
        <f>+G148</f>
        <v>2.0280899996578228E-2</v>
      </c>
      <c r="O148">
        <f ca="1">+C$11+C$12*F148</f>
        <v>4.9528599561158831E-3</v>
      </c>
      <c r="Q148" s="2">
        <f>+C148-15018.5</f>
        <v>35728.741000000002</v>
      </c>
      <c r="AA148" t="s">
        <v>38</v>
      </c>
      <c r="AB148">
        <v>7</v>
      </c>
      <c r="AD148" t="s">
        <v>48</v>
      </c>
      <c r="AF148" t="s">
        <v>33</v>
      </c>
    </row>
    <row r="149" spans="1:32" x14ac:dyDescent="0.2">
      <c r="A149" s="53" t="s">
        <v>430</v>
      </c>
      <c r="B149" s="54" t="s">
        <v>84</v>
      </c>
      <c r="C149" s="53">
        <v>51032.4931</v>
      </c>
      <c r="D149" s="53" t="s">
        <v>89</v>
      </c>
      <c r="E149">
        <f>+(C149-C$7)/C$8</f>
        <v>15995.00092805496</v>
      </c>
      <c r="F149">
        <f>ROUND(2*E149,0)/2</f>
        <v>15995</v>
      </c>
      <c r="G149">
        <f>+C149-(C$7+F149*C$8)</f>
        <v>1.291450003918726E-3</v>
      </c>
      <c r="J149">
        <f>+G149</f>
        <v>1.291450003918726E-3</v>
      </c>
      <c r="O149">
        <f ca="1">+C$11+C$12*F149</f>
        <v>5.0409227471795177E-3</v>
      </c>
      <c r="Q149" s="2">
        <f>+C149-15018.5</f>
        <v>36013.9931</v>
      </c>
    </row>
    <row r="150" spans="1:32" x14ac:dyDescent="0.2">
      <c r="A150" s="53" t="s">
        <v>430</v>
      </c>
      <c r="B150" s="54" t="s">
        <v>84</v>
      </c>
      <c r="C150" s="53">
        <v>51032.498699999996</v>
      </c>
      <c r="D150" s="53" t="s">
        <v>89</v>
      </c>
      <c r="E150">
        <f>+(C150-C$7)/C$8</f>
        <v>15995.004952297311</v>
      </c>
      <c r="F150">
        <f>ROUND(2*E150,0)/2</f>
        <v>15995</v>
      </c>
      <c r="G150">
        <f>+C150-(C$7+F150*C$8)</f>
        <v>6.8914500006940216E-3</v>
      </c>
      <c r="J150">
        <f>+G150</f>
        <v>6.8914500006940216E-3</v>
      </c>
      <c r="O150">
        <f ca="1">+C$11+C$12*F150</f>
        <v>5.0409227471795177E-3</v>
      </c>
      <c r="Q150" s="2">
        <f>+C150-15018.5</f>
        <v>36013.998699999996</v>
      </c>
    </row>
    <row r="151" spans="1:32" x14ac:dyDescent="0.2">
      <c r="A151" s="53" t="s">
        <v>430</v>
      </c>
      <c r="B151" s="54" t="s">
        <v>84</v>
      </c>
      <c r="C151" s="53">
        <v>51046.410300000003</v>
      </c>
      <c r="D151" s="53" t="s">
        <v>89</v>
      </c>
      <c r="E151">
        <f>+(C151-C$7)/C$8</f>
        <v>16005.002032637627</v>
      </c>
      <c r="F151">
        <f>ROUND(2*E151,0)/2</f>
        <v>16005</v>
      </c>
      <c r="G151">
        <f>+C151-(C$7+F151*C$8)</f>
        <v>2.8285500011406839E-3</v>
      </c>
      <c r="J151">
        <f>+G151</f>
        <v>2.8285500011406839E-3</v>
      </c>
      <c r="O151">
        <f ca="1">+C$11+C$12*F151</f>
        <v>5.0452184930850604E-3</v>
      </c>
      <c r="Q151" s="2">
        <f>+C151-15018.5</f>
        <v>36027.910300000003</v>
      </c>
    </row>
    <row r="152" spans="1:32" x14ac:dyDescent="0.2">
      <c r="A152" s="37" t="s">
        <v>88</v>
      </c>
      <c r="B152" s="18" t="s">
        <v>84</v>
      </c>
      <c r="C152" s="37">
        <v>51732.448299999996</v>
      </c>
      <c r="D152" s="37" t="s">
        <v>89</v>
      </c>
      <c r="E152">
        <f>+(C152-C$7)/C$8</f>
        <v>16497.999028131097</v>
      </c>
      <c r="F152">
        <f>ROUND(2*E152,0)/2</f>
        <v>16498</v>
      </c>
      <c r="G152">
        <f>+C152-(C$7+F152*C$8)</f>
        <v>-1.352420003968291E-3</v>
      </c>
      <c r="K152">
        <f>+G152</f>
        <v>-1.352420003968291E-3</v>
      </c>
      <c r="N152" s="10"/>
      <c r="O152">
        <f ca="1">+C$11+C$12*F152</f>
        <v>5.2569987662283366E-3</v>
      </c>
      <c r="Q152" s="2">
        <f>+C152-15018.5</f>
        <v>36713.948299999996</v>
      </c>
    </row>
    <row r="153" spans="1:32" x14ac:dyDescent="0.2">
      <c r="A153" s="37" t="s">
        <v>88</v>
      </c>
      <c r="B153" s="18" t="s">
        <v>84</v>
      </c>
      <c r="C153" s="37">
        <v>51732.4545</v>
      </c>
      <c r="D153" s="37" t="s">
        <v>89</v>
      </c>
      <c r="E153">
        <f>+(C153-C$7)/C$8</f>
        <v>16498.003483542274</v>
      </c>
      <c r="F153">
        <f>ROUND(2*E153,0)/2</f>
        <v>16498</v>
      </c>
      <c r="G153">
        <f>+C153-(C$7+F153*C$8)</f>
        <v>4.8475799994776025E-3</v>
      </c>
      <c r="K153">
        <f>+G153</f>
        <v>4.8475799994776025E-3</v>
      </c>
      <c r="N153" s="10"/>
      <c r="O153">
        <f ca="1">+C$11+C$12*F153</f>
        <v>5.2569987662283366E-3</v>
      </c>
      <c r="Q153" s="2">
        <f>+C153-15018.5</f>
        <v>36713.9545</v>
      </c>
    </row>
    <row r="154" spans="1:32" x14ac:dyDescent="0.2">
      <c r="A154" s="37" t="s">
        <v>88</v>
      </c>
      <c r="B154" s="18" t="s">
        <v>84</v>
      </c>
      <c r="C154" s="37">
        <v>51732.455900000001</v>
      </c>
      <c r="D154" s="37" t="s">
        <v>89</v>
      </c>
      <c r="E154">
        <f>+(C154-C$7)/C$8</f>
        <v>16498.004489602863</v>
      </c>
      <c r="F154">
        <f>ROUND(2*E154,0)/2</f>
        <v>16498</v>
      </c>
      <c r="G154">
        <f>+C154-(C$7+F154*C$8)</f>
        <v>6.2475800004904158E-3</v>
      </c>
      <c r="K154">
        <f>+G154</f>
        <v>6.2475800004904158E-3</v>
      </c>
      <c r="N154" s="10"/>
      <c r="O154">
        <f ca="1">+C$11+C$12*F154</f>
        <v>5.2569987662283366E-3</v>
      </c>
      <c r="Q154" s="2">
        <f>+C154-15018.5</f>
        <v>36713.955900000001</v>
      </c>
    </row>
    <row r="155" spans="1:32" x14ac:dyDescent="0.2">
      <c r="A155" s="37" t="s">
        <v>88</v>
      </c>
      <c r="B155" s="18" t="s">
        <v>84</v>
      </c>
      <c r="C155" s="37">
        <v>51757.4709</v>
      </c>
      <c r="D155" s="37" t="s">
        <v>89</v>
      </c>
      <c r="E155">
        <f>+(C155-C$7)/C$8</f>
        <v>16515.98063646684</v>
      </c>
      <c r="F155">
        <f>ROUND(2*E155,0)/2</f>
        <v>16516</v>
      </c>
      <c r="N155" s="10"/>
      <c r="O155">
        <f ca="1">+C$11+C$12*F155</f>
        <v>5.2647311088583146E-3</v>
      </c>
      <c r="Q155" s="2">
        <f>+C155-15018.5</f>
        <v>36738.9709</v>
      </c>
      <c r="U155">
        <f>+C155-(C$7+F155*C$8)</f>
        <v>-2.6945639998302795E-2</v>
      </c>
    </row>
    <row r="156" spans="1:32" x14ac:dyDescent="0.2">
      <c r="A156" s="53" t="s">
        <v>512</v>
      </c>
      <c r="B156" s="54" t="s">
        <v>73</v>
      </c>
      <c r="C156" s="53">
        <v>52196.542399999998</v>
      </c>
      <c r="D156" s="53" t="s">
        <v>89</v>
      </c>
      <c r="E156">
        <f>+(C156-C$7)/C$8</f>
        <v>16831.503873236248</v>
      </c>
      <c r="F156">
        <f>ROUND(2*E156,0)/2</f>
        <v>16831.5</v>
      </c>
      <c r="G156">
        <f>+C156-(C$7+F156*C$8)</f>
        <v>5.3898650003247894E-3</v>
      </c>
      <c r="K156">
        <f>+G156</f>
        <v>5.3898650003247894E-3</v>
      </c>
      <c r="O156">
        <f ca="1">+C$11+C$12*F156</f>
        <v>5.4002618921782002E-3</v>
      </c>
      <c r="Q156" s="2">
        <f>+C156-15018.5</f>
        <v>37178.042399999998</v>
      </c>
    </row>
    <row r="157" spans="1:32" x14ac:dyDescent="0.2">
      <c r="A157" s="53" t="s">
        <v>512</v>
      </c>
      <c r="B157" s="54" t="s">
        <v>73</v>
      </c>
      <c r="C157" s="53">
        <v>52235.505400000002</v>
      </c>
      <c r="D157" s="53" t="s">
        <v>89</v>
      </c>
      <c r="E157">
        <f>+(C157-C$7)/C$8</f>
        <v>16859.503258015829</v>
      </c>
      <c r="F157">
        <f>ROUND(2*E157,0)/2</f>
        <v>16859.5</v>
      </c>
      <c r="G157">
        <f>+C157-(C$7+F157*C$8)</f>
        <v>4.5337449992075562E-3</v>
      </c>
      <c r="K157">
        <f>+G157</f>
        <v>4.5337449992075562E-3</v>
      </c>
      <c r="O157">
        <f ca="1">+C$11+C$12*F157</f>
        <v>5.412289980713721E-3</v>
      </c>
      <c r="Q157" s="2">
        <f>+C157-15018.5</f>
        <v>37217.005400000002</v>
      </c>
    </row>
    <row r="158" spans="1:32" x14ac:dyDescent="0.2">
      <c r="A158" s="53" t="s">
        <v>512</v>
      </c>
      <c r="B158" s="54" t="s">
        <v>84</v>
      </c>
      <c r="C158" s="53">
        <v>52504.773300000001</v>
      </c>
      <c r="D158" s="53" t="s">
        <v>89</v>
      </c>
      <c r="E158">
        <f>+(C158-C$7)/C$8</f>
        <v>17053.003130738387</v>
      </c>
      <c r="F158">
        <f>ROUND(2*E158,0)/2</f>
        <v>17053</v>
      </c>
      <c r="G158">
        <f>+C158-(C$7+F158*C$8)</f>
        <v>4.3566300009842962E-3</v>
      </c>
      <c r="K158">
        <f>+G158</f>
        <v>4.3566300009842962E-3</v>
      </c>
      <c r="O158">
        <f ca="1">+C$11+C$12*F158</f>
        <v>5.4954126639859806E-3</v>
      </c>
      <c r="Q158" s="2">
        <f>+C158-15018.5</f>
        <v>37486.273300000001</v>
      </c>
    </row>
    <row r="159" spans="1:32" x14ac:dyDescent="0.2">
      <c r="A159" s="53" t="s">
        <v>523</v>
      </c>
      <c r="B159" s="54" t="s">
        <v>73</v>
      </c>
      <c r="C159" s="53">
        <v>52604.272499999999</v>
      </c>
      <c r="D159" s="53" t="s">
        <v>89</v>
      </c>
      <c r="E159">
        <f>+(C159-C$7)/C$8</f>
        <v>17124.504719067318</v>
      </c>
      <c r="F159">
        <f>ROUND(2*E159,0)/2</f>
        <v>17124.5</v>
      </c>
      <c r="G159">
        <f>+C159-(C$7+F159*C$8)</f>
        <v>6.5668949973769486E-3</v>
      </c>
      <c r="K159">
        <f>+G159</f>
        <v>6.5668949973769486E-3</v>
      </c>
      <c r="O159">
        <f ca="1">+C$11+C$12*F159</f>
        <v>5.5261272472106136E-3</v>
      </c>
      <c r="Q159" s="2">
        <f>+C159-15018.5</f>
        <v>37585.772499999999</v>
      </c>
    </row>
    <row r="160" spans="1:32" x14ac:dyDescent="0.2">
      <c r="A160" s="53" t="s">
        <v>523</v>
      </c>
      <c r="B160" s="54" t="s">
        <v>84</v>
      </c>
      <c r="C160" s="53">
        <v>52604.9663</v>
      </c>
      <c r="D160" s="53" t="s">
        <v>89</v>
      </c>
      <c r="E160">
        <f>+(C160-C$7)/C$8</f>
        <v>17125.003293950158</v>
      </c>
      <c r="F160">
        <f>ROUND(2*E160,0)/2</f>
        <v>17125</v>
      </c>
      <c r="G160">
        <f>+C160-(C$7+F160*C$8)</f>
        <v>4.5837500001653098E-3</v>
      </c>
      <c r="K160">
        <f>+G160</f>
        <v>4.5837500001653098E-3</v>
      </c>
      <c r="O160">
        <f ca="1">+C$11+C$12*F160</f>
        <v>5.5263420345058913E-3</v>
      </c>
      <c r="Q160" s="2">
        <f>+C160-15018.5</f>
        <v>37586.4663</v>
      </c>
    </row>
    <row r="161" spans="1:17" x14ac:dyDescent="0.2">
      <c r="A161" s="53" t="s">
        <v>523</v>
      </c>
      <c r="B161" s="54" t="s">
        <v>84</v>
      </c>
      <c r="C161" s="53">
        <v>52606.358500000002</v>
      </c>
      <c r="D161" s="53" t="s">
        <v>89</v>
      </c>
      <c r="E161">
        <f>+(C161-C$7)/C$8</f>
        <v>17126.003749343483</v>
      </c>
      <c r="F161">
        <f>ROUND(2*E161,0)/2</f>
        <v>17126</v>
      </c>
      <c r="G161">
        <f>+C161-(C$7+F161*C$8)</f>
        <v>5.217459998675622E-3</v>
      </c>
      <c r="K161">
        <f>+G161</f>
        <v>5.217459998675622E-3</v>
      </c>
      <c r="O161">
        <f ca="1">+C$11+C$12*F161</f>
        <v>5.5267716090964449E-3</v>
      </c>
      <c r="Q161" s="2">
        <f>+C161-15018.5</f>
        <v>37587.858500000002</v>
      </c>
    </row>
    <row r="162" spans="1:17" x14ac:dyDescent="0.2">
      <c r="A162" s="53" t="s">
        <v>523</v>
      </c>
      <c r="B162" s="54" t="s">
        <v>73</v>
      </c>
      <c r="C162" s="53">
        <v>52607.053099999997</v>
      </c>
      <c r="D162" s="53" t="s">
        <v>89</v>
      </c>
      <c r="E162">
        <f>+(C162-C$7)/C$8</f>
        <v>17126.502899118084</v>
      </c>
      <c r="F162">
        <f>ROUND(2*E162,0)/2</f>
        <v>17126.5</v>
      </c>
      <c r="G162">
        <f>+C162-(C$7+F162*C$8)</f>
        <v>4.0343149958061986E-3</v>
      </c>
      <c r="K162">
        <f>+G162</f>
        <v>4.0343149958061986E-3</v>
      </c>
      <c r="O162">
        <f ca="1">+C$11+C$12*F162</f>
        <v>5.5269863963917226E-3</v>
      </c>
      <c r="Q162" s="2">
        <f>+C162-15018.5</f>
        <v>37588.553099999997</v>
      </c>
    </row>
    <row r="163" spans="1:17" x14ac:dyDescent="0.2">
      <c r="A163" s="53" t="s">
        <v>523</v>
      </c>
      <c r="B163" s="54" t="s">
        <v>84</v>
      </c>
      <c r="C163" s="53">
        <v>52607.750599999999</v>
      </c>
      <c r="D163" s="53" t="s">
        <v>89</v>
      </c>
      <c r="E163">
        <f>+(C163-C$7)/C$8</f>
        <v>17127.004132875336</v>
      </c>
      <c r="F163">
        <f>ROUND(2*E163,0)/2</f>
        <v>17127</v>
      </c>
      <c r="G163">
        <f>+C163-(C$7+F163*C$8)</f>
        <v>5.7511699997121468E-3</v>
      </c>
      <c r="K163">
        <f>+G163</f>
        <v>5.7511699997121468E-3</v>
      </c>
      <c r="O163">
        <f ca="1">+C$11+C$12*F163</f>
        <v>5.5272011836869995E-3</v>
      </c>
      <c r="Q163" s="2">
        <f>+C163-15018.5</f>
        <v>37589.250599999999</v>
      </c>
    </row>
    <row r="164" spans="1:17" x14ac:dyDescent="0.2">
      <c r="A164" s="53" t="s">
        <v>523</v>
      </c>
      <c r="B164" s="54" t="s">
        <v>73</v>
      </c>
      <c r="C164" s="53">
        <v>52608.445</v>
      </c>
      <c r="D164" s="53" t="s">
        <v>89</v>
      </c>
      <c r="E164">
        <f>+(C164-C$7)/C$8</f>
        <v>17127.503138927001</v>
      </c>
      <c r="F164">
        <f>ROUND(2*E164,0)/2</f>
        <v>17127.5</v>
      </c>
      <c r="G164">
        <f>+C164-(C$7+F164*C$8)</f>
        <v>4.3680250018951483E-3</v>
      </c>
      <c r="K164">
        <f>+G164</f>
        <v>4.3680250018951483E-3</v>
      </c>
      <c r="O164">
        <f ca="1">+C$11+C$12*F164</f>
        <v>5.5274159709822763E-3</v>
      </c>
      <c r="Q164" s="2">
        <f>+C164-15018.5</f>
        <v>37589.945</v>
      </c>
    </row>
    <row r="165" spans="1:17" x14ac:dyDescent="0.2">
      <c r="A165" s="53" t="s">
        <v>523</v>
      </c>
      <c r="B165" s="54" t="s">
        <v>84</v>
      </c>
      <c r="C165" s="53">
        <v>52609.142899999999</v>
      </c>
      <c r="D165" s="53" t="s">
        <v>89</v>
      </c>
      <c r="E165">
        <f>+(C165-C$7)/C$8</f>
        <v>17128.004660130133</v>
      </c>
      <c r="F165">
        <f>ROUND(2*E165,0)/2</f>
        <v>17128</v>
      </c>
      <c r="G165">
        <f>+C165-(C$7+F165*C$8)</f>
        <v>6.4848800029722042E-3</v>
      </c>
      <c r="K165">
        <f>+G165</f>
        <v>6.4848800029722042E-3</v>
      </c>
      <c r="O165">
        <f ca="1">+C$11+C$12*F165</f>
        <v>5.527630758277554E-3</v>
      </c>
      <c r="Q165" s="2">
        <f>+C165-15018.5</f>
        <v>37590.642899999999</v>
      </c>
    </row>
    <row r="166" spans="1:17" x14ac:dyDescent="0.2">
      <c r="A166" s="53" t="s">
        <v>523</v>
      </c>
      <c r="B166" s="54" t="s">
        <v>73</v>
      </c>
      <c r="C166" s="53">
        <v>52609.839399999997</v>
      </c>
      <c r="D166" s="53" t="s">
        <v>89</v>
      </c>
      <c r="E166">
        <f>+(C166-C$7)/C$8</f>
        <v>17128.505175272676</v>
      </c>
      <c r="F166">
        <f>ROUND(2*E166,0)/2</f>
        <v>17128.5</v>
      </c>
      <c r="G166">
        <f>+C166-(C$7+F166*C$8)</f>
        <v>7.2017349957604893E-3</v>
      </c>
      <c r="K166">
        <f>+G166</f>
        <v>7.2017349957604893E-3</v>
      </c>
      <c r="O166">
        <f ca="1">+C$11+C$12*F166</f>
        <v>5.5278455455728308E-3</v>
      </c>
      <c r="Q166" s="2">
        <f>+C166-15018.5</f>
        <v>37591.339399999997</v>
      </c>
    </row>
    <row r="167" spans="1:17" x14ac:dyDescent="0.2">
      <c r="A167" s="53" t="s">
        <v>523</v>
      </c>
      <c r="B167" s="54" t="s">
        <v>73</v>
      </c>
      <c r="C167" s="53">
        <v>52611.228999999999</v>
      </c>
      <c r="D167" s="53" t="s">
        <v>89</v>
      </c>
      <c r="E167">
        <f>+(C167-C$7)/C$8</f>
        <v>17129.503762267766</v>
      </c>
      <c r="F167">
        <f>ROUND(2*E167,0)/2</f>
        <v>17129.5</v>
      </c>
      <c r="G167">
        <f>+C167-(C$7+F167*C$8)</f>
        <v>5.2354449944687076E-3</v>
      </c>
      <c r="K167">
        <f>+G167</f>
        <v>5.2354449944687076E-3</v>
      </c>
      <c r="O167">
        <f ca="1">+C$11+C$12*F167</f>
        <v>5.5282751201633853E-3</v>
      </c>
      <c r="Q167" s="2">
        <f>+C167-15018.5</f>
        <v>37592.728999999999</v>
      </c>
    </row>
    <row r="168" spans="1:17" x14ac:dyDescent="0.2">
      <c r="A168" s="53" t="s">
        <v>523</v>
      </c>
      <c r="B168" s="54" t="s">
        <v>84</v>
      </c>
      <c r="C168" s="53">
        <v>52613.316400000003</v>
      </c>
      <c r="D168" s="53" t="s">
        <v>89</v>
      </c>
      <c r="E168">
        <f>+(C168-C$7)/C$8</f>
        <v>17131.003798604521</v>
      </c>
      <c r="F168">
        <f>ROUND(2*E168,0)/2</f>
        <v>17131</v>
      </c>
      <c r="G168">
        <f>+C168-(C$7+F168*C$8)</f>
        <v>5.286010004056152E-3</v>
      </c>
      <c r="K168">
        <f>+G168</f>
        <v>5.286010004056152E-3</v>
      </c>
      <c r="O168">
        <f ca="1">+C$11+C$12*F168</f>
        <v>5.5289194820492167E-3</v>
      </c>
      <c r="Q168" s="2">
        <f>+C168-15018.5</f>
        <v>37594.816400000003</v>
      </c>
    </row>
    <row r="169" spans="1:17" x14ac:dyDescent="0.2">
      <c r="A169" s="53" t="s">
        <v>523</v>
      </c>
      <c r="B169" s="54" t="s">
        <v>73</v>
      </c>
      <c r="C169" s="53">
        <v>52614.0118</v>
      </c>
      <c r="D169" s="53" t="s">
        <v>89</v>
      </c>
      <c r="E169">
        <f>+(C169-C$7)/C$8</f>
        <v>17131.503523270891</v>
      </c>
      <c r="F169">
        <f>ROUND(2*E169,0)/2</f>
        <v>17131.5</v>
      </c>
      <c r="G169">
        <f>+C169-(C$7+F169*C$8)</f>
        <v>4.9028650028049015E-3</v>
      </c>
      <c r="K169">
        <f>+G169</f>
        <v>4.9028650028049015E-3</v>
      </c>
      <c r="O169">
        <f ca="1">+C$11+C$12*F169</f>
        <v>5.5291342693444935E-3</v>
      </c>
      <c r="Q169" s="2">
        <f>+C169-15018.5</f>
        <v>37595.5118</v>
      </c>
    </row>
    <row r="170" spans="1:17" x14ac:dyDescent="0.2">
      <c r="A170" s="53" t="s">
        <v>523</v>
      </c>
      <c r="B170" s="54" t="s">
        <v>73</v>
      </c>
      <c r="C170" s="53">
        <v>52615.403299999998</v>
      </c>
      <c r="D170" s="53" t="s">
        <v>89</v>
      </c>
      <c r="E170">
        <f>+(C170-C$7)/C$8</f>
        <v>17132.503475633919</v>
      </c>
      <c r="F170">
        <f>ROUND(2*E170,0)/2</f>
        <v>17132.5</v>
      </c>
      <c r="G170">
        <f>+C170-(C$7+F170*C$8)</f>
        <v>4.8365749971708283E-3</v>
      </c>
      <c r="K170">
        <f>+G170</f>
        <v>4.8365749971708283E-3</v>
      </c>
      <c r="O170">
        <f ca="1">+C$11+C$12*F170</f>
        <v>5.5295638439350481E-3</v>
      </c>
      <c r="Q170" s="2">
        <f>+C170-15018.5</f>
        <v>37596.903299999998</v>
      </c>
    </row>
    <row r="171" spans="1:17" x14ac:dyDescent="0.2">
      <c r="A171" s="53" t="s">
        <v>523</v>
      </c>
      <c r="B171" s="54" t="s">
        <v>84</v>
      </c>
      <c r="C171" s="53">
        <v>52616.099600000001</v>
      </c>
      <c r="D171" s="53" t="s">
        <v>89</v>
      </c>
      <c r="E171">
        <f>+(C171-C$7)/C$8</f>
        <v>17133.003847053526</v>
      </c>
      <c r="F171">
        <f>ROUND(2*E171,0)/2</f>
        <v>17133</v>
      </c>
      <c r="G171">
        <f>+C171-(C$7+F171*C$8)</f>
        <v>5.3534300022874959E-3</v>
      </c>
      <c r="K171">
        <f>+G171</f>
        <v>5.3534300022874959E-3</v>
      </c>
      <c r="O171">
        <f ca="1">+C$11+C$12*F171</f>
        <v>5.5297786312303258E-3</v>
      </c>
      <c r="Q171" s="2">
        <f>+C171-15018.5</f>
        <v>37597.599600000001</v>
      </c>
    </row>
    <row r="172" spans="1:17" x14ac:dyDescent="0.2">
      <c r="A172" s="53" t="s">
        <v>523</v>
      </c>
      <c r="B172" s="54" t="s">
        <v>73</v>
      </c>
      <c r="C172" s="53">
        <v>52616.794999999998</v>
      </c>
      <c r="D172" s="53" t="s">
        <v>89</v>
      </c>
      <c r="E172">
        <f>+(C172-C$7)/C$8</f>
        <v>17133.503571719892</v>
      </c>
      <c r="F172">
        <f>ROUND(2*E172,0)/2</f>
        <v>17133.5</v>
      </c>
      <c r="G172">
        <f>+C172-(C$7+F172*C$8)</f>
        <v>4.9702849937602878E-3</v>
      </c>
      <c r="K172">
        <f>+G172</f>
        <v>4.9702849937602878E-3</v>
      </c>
      <c r="O172">
        <f ca="1">+C$11+C$12*F172</f>
        <v>5.5299934185256026E-3</v>
      </c>
      <c r="Q172" s="2">
        <f>+C172-15018.5</f>
        <v>37598.294999999998</v>
      </c>
    </row>
    <row r="173" spans="1:17" x14ac:dyDescent="0.2">
      <c r="A173" s="53" t="s">
        <v>523</v>
      </c>
      <c r="B173" s="54" t="s">
        <v>84</v>
      </c>
      <c r="C173" s="53">
        <v>52623.061999999998</v>
      </c>
      <c r="D173" s="53" t="s">
        <v>89</v>
      </c>
      <c r="E173">
        <f>+(C173-C$7)/C$8</f>
        <v>17138.007130080736</v>
      </c>
      <c r="F173">
        <f>ROUND(2*E173,0)/2</f>
        <v>17138</v>
      </c>
      <c r="G173">
        <f>+C173-(C$7+F173*C$8)</f>
        <v>9.9219799958518706E-3</v>
      </c>
      <c r="K173">
        <f>+G173</f>
        <v>9.9219799958518706E-3</v>
      </c>
      <c r="O173">
        <f ca="1">+C$11+C$12*F173</f>
        <v>5.5319265041830967E-3</v>
      </c>
      <c r="Q173" s="2">
        <f>+C173-15018.5</f>
        <v>37604.561999999998</v>
      </c>
    </row>
    <row r="174" spans="1:17" x14ac:dyDescent="0.2">
      <c r="A174" s="53" t="s">
        <v>523</v>
      </c>
      <c r="B174" s="54" t="s">
        <v>84</v>
      </c>
      <c r="C174" s="53">
        <v>52624.448400000001</v>
      </c>
      <c r="D174" s="53" t="s">
        <v>89</v>
      </c>
      <c r="E174">
        <f>+(C174-C$7)/C$8</f>
        <v>17139.003417508771</v>
      </c>
      <c r="F174">
        <f>ROUND(2*E174,0)/2</f>
        <v>17139</v>
      </c>
      <c r="G174">
        <f>+C174-(C$7+F174*C$8)</f>
        <v>4.7556900026393123E-3</v>
      </c>
      <c r="K174">
        <f>+G174</f>
        <v>4.7556900026393123E-3</v>
      </c>
      <c r="O174">
        <f ca="1">+C$11+C$12*F174</f>
        <v>5.5323560787736512E-3</v>
      </c>
      <c r="Q174" s="2">
        <f>+C174-15018.5</f>
        <v>37605.948400000001</v>
      </c>
    </row>
    <row r="175" spans="1:17" x14ac:dyDescent="0.2">
      <c r="A175" s="33" t="s">
        <v>76</v>
      </c>
      <c r="B175" s="34"/>
      <c r="C175" s="32">
        <v>52887.455600000001</v>
      </c>
      <c r="D175" s="32">
        <v>2.0000000000000001E-4</v>
      </c>
      <c r="E175">
        <f>+(C175-C$7)/C$8</f>
        <v>17328.004259143127</v>
      </c>
      <c r="F175">
        <f>ROUND(2*E175,0)/2</f>
        <v>17328</v>
      </c>
      <c r="G175">
        <f>+C175-(C$7+F175*C$8)</f>
        <v>5.9268799959681928E-3</v>
      </c>
      <c r="J175">
        <f>+G175</f>
        <v>5.9268799959681928E-3</v>
      </c>
      <c r="O175">
        <f ca="1">+C$11+C$12*F175</f>
        <v>5.6135456763884159E-3</v>
      </c>
      <c r="Q175" s="2">
        <f>+C175-15018.5</f>
        <v>37868.955600000001</v>
      </c>
    </row>
    <row r="176" spans="1:17" x14ac:dyDescent="0.2">
      <c r="A176" s="33" t="s">
        <v>76</v>
      </c>
      <c r="B176" s="34"/>
      <c r="C176" s="32">
        <v>52901.370300000002</v>
      </c>
      <c r="D176" s="32">
        <v>1.1999999999999999E-3</v>
      </c>
      <c r="E176">
        <f>+(C176-C$7)/C$8</f>
        <v>17338.003567189029</v>
      </c>
      <c r="F176">
        <f>ROUND(2*E176,0)/2</f>
        <v>17338</v>
      </c>
      <c r="G176">
        <f>+C176-(C$7+F176*C$8)</f>
        <v>4.9639800054137595E-3</v>
      </c>
      <c r="J176">
        <f>+G176</f>
        <v>4.9639800054137595E-3</v>
      </c>
      <c r="O176">
        <f ca="1">+C$11+C$12*F176</f>
        <v>5.6178414222939595E-3</v>
      </c>
      <c r="Q176" s="2">
        <f>+C176-15018.5</f>
        <v>37882.870300000002</v>
      </c>
    </row>
    <row r="177" spans="1:17" x14ac:dyDescent="0.2">
      <c r="A177" s="53" t="s">
        <v>576</v>
      </c>
      <c r="B177" s="54" t="s">
        <v>84</v>
      </c>
      <c r="C177" s="53">
        <v>53174.118300000002</v>
      </c>
      <c r="D177" s="53" t="s">
        <v>89</v>
      </c>
      <c r="E177">
        <f>+(C177-C$7)/C$8</f>
        <v>17534.004290949015</v>
      </c>
      <c r="F177">
        <f>ROUND(2*E177,0)/2</f>
        <v>17534</v>
      </c>
      <c r="G177">
        <f>+C177-(C$7+F177*C$8)</f>
        <v>5.9711400026571937E-3</v>
      </c>
      <c r="K177">
        <f>+G177</f>
        <v>5.9711400026571937E-3</v>
      </c>
      <c r="O177">
        <f ca="1">+C$11+C$12*F177</f>
        <v>5.7020380420426051E-3</v>
      </c>
      <c r="Q177" s="2">
        <f>+C177-15018.5</f>
        <v>38155.618300000002</v>
      </c>
    </row>
    <row r="178" spans="1:17" x14ac:dyDescent="0.2">
      <c r="A178" s="38" t="s">
        <v>98</v>
      </c>
      <c r="B178" s="29" t="s">
        <v>84</v>
      </c>
      <c r="C178" s="28">
        <v>53584.6296</v>
      </c>
      <c r="D178" s="28">
        <v>2.9999999999999997E-4</v>
      </c>
      <c r="E178" s="30">
        <f>+(C178-C$7)/C$8</f>
        <v>17829.003747999672</v>
      </c>
      <c r="F178" s="30">
        <f>ROUND(2*E178,0)/2</f>
        <v>17829</v>
      </c>
      <c r="G178">
        <f>+C178-(C$7+F178*C$8)</f>
        <v>5.2155899975332431E-3</v>
      </c>
      <c r="K178">
        <f>+G178</f>
        <v>5.2155899975332431E-3</v>
      </c>
      <c r="O178">
        <f ca="1">+C$11+C$12*F178</f>
        <v>5.8287625462561266E-3</v>
      </c>
      <c r="Q178" s="2">
        <f>+C178-15018.5</f>
        <v>38566.1296</v>
      </c>
    </row>
    <row r="179" spans="1:17" x14ac:dyDescent="0.2">
      <c r="A179" s="53" t="s">
        <v>512</v>
      </c>
      <c r="B179" s="54" t="s">
        <v>73</v>
      </c>
      <c r="C179" s="53">
        <v>53618.723299999998</v>
      </c>
      <c r="D179" s="53" t="s">
        <v>89</v>
      </c>
      <c r="E179">
        <f>+(C179-C$7)/C$8</f>
        <v>17853.503982192611</v>
      </c>
      <c r="F179">
        <f>ROUND(2*E179,0)/2</f>
        <v>17853.5</v>
      </c>
      <c r="G179">
        <f>+C179-(C$7+F179*C$8)</f>
        <v>5.5414849921362475E-3</v>
      </c>
      <c r="K179">
        <f>+G179</f>
        <v>5.5414849921362475E-3</v>
      </c>
      <c r="O179">
        <f ca="1">+C$11+C$12*F179</f>
        <v>5.8392871237247079E-3</v>
      </c>
      <c r="Q179" s="2">
        <f>+C179-15018.5</f>
        <v>38600.223299999998</v>
      </c>
    </row>
    <row r="180" spans="1:17" x14ac:dyDescent="0.2">
      <c r="A180" s="35" t="s">
        <v>78</v>
      </c>
      <c r="B180" s="31" t="s">
        <v>73</v>
      </c>
      <c r="C180" s="32">
        <v>53621.505700000002</v>
      </c>
      <c r="D180" s="32">
        <v>1.4E-3</v>
      </c>
      <c r="E180">
        <f>+(C180-C$7)/C$8</f>
        <v>17855.503455749851</v>
      </c>
      <c r="F180">
        <f>ROUND(2*E180,0)/2</f>
        <v>17855.5</v>
      </c>
      <c r="G180">
        <f>+C180-(C$7+F180*C$8)</f>
        <v>4.8089050033013336E-3</v>
      </c>
      <c r="J180">
        <f>+G180</f>
        <v>4.8089050033013336E-3</v>
      </c>
      <c r="O180">
        <f ca="1">+C$11+C$12*F180</f>
        <v>5.8401462729058161E-3</v>
      </c>
      <c r="Q180" s="2">
        <f>+C180-15018.5</f>
        <v>38603.005700000002</v>
      </c>
    </row>
    <row r="181" spans="1:17" x14ac:dyDescent="0.2">
      <c r="A181" s="35" t="s">
        <v>78</v>
      </c>
      <c r="B181" s="34"/>
      <c r="C181" s="32">
        <v>53637.509700000002</v>
      </c>
      <c r="D181" s="32">
        <v>1.5E-3</v>
      </c>
      <c r="E181">
        <f>+(C181-C$7)/C$8</f>
        <v>17867.004165500446</v>
      </c>
      <c r="F181">
        <f>ROUND(2*E181,0)/2</f>
        <v>17867</v>
      </c>
      <c r="G181">
        <f>+C181-(C$7+F181*C$8)</f>
        <v>5.796570003440138E-3</v>
      </c>
      <c r="J181">
        <f>+G181</f>
        <v>5.796570003440138E-3</v>
      </c>
      <c r="O181">
        <f ca="1">+C$11+C$12*F181</f>
        <v>5.845086380697191E-3</v>
      </c>
      <c r="Q181" s="2">
        <f>+C181-15018.5</f>
        <v>38619.009700000002</v>
      </c>
    </row>
    <row r="182" spans="1:17" x14ac:dyDescent="0.2">
      <c r="A182" s="35" t="s">
        <v>78</v>
      </c>
      <c r="B182" s="31" t="s">
        <v>73</v>
      </c>
      <c r="C182" s="32">
        <v>53656.295299999998</v>
      </c>
      <c r="D182" s="32">
        <v>1.8E-3</v>
      </c>
      <c r="E182">
        <f>+(C182-C$7)/C$8</f>
        <v>17880.503773916509</v>
      </c>
      <c r="F182">
        <f>ROUND(2*E182,0)/2</f>
        <v>17880.5</v>
      </c>
      <c r="G182">
        <f>+C182-(C$7+F182*C$8)</f>
        <v>5.2516549985739402E-3</v>
      </c>
      <c r="J182">
        <f>+G182</f>
        <v>5.2516549985739402E-3</v>
      </c>
      <c r="O182">
        <f ca="1">+C$11+C$12*F182</f>
        <v>5.8508856376696741E-3</v>
      </c>
      <c r="Q182" s="2">
        <f>+C182-15018.5</f>
        <v>38637.795299999998</v>
      </c>
    </row>
    <row r="183" spans="1:17" x14ac:dyDescent="0.2">
      <c r="A183" s="35" t="s">
        <v>78</v>
      </c>
      <c r="B183" s="34"/>
      <c r="C183" s="32">
        <v>53658.383099999999</v>
      </c>
      <c r="D183" s="32">
        <v>1.5E-3</v>
      </c>
      <c r="E183">
        <f>+(C183-C$7)/C$8</f>
        <v>17882.004097699148</v>
      </c>
      <c r="F183">
        <f>ROUND(2*E183,0)/2</f>
        <v>17882</v>
      </c>
      <c r="G183">
        <f>+C183-(C$7+F183*C$8)</f>
        <v>5.7022199980565347E-3</v>
      </c>
      <c r="J183">
        <f>+G183</f>
        <v>5.7022199980565347E-3</v>
      </c>
      <c r="O183">
        <f ca="1">+C$11+C$12*F183</f>
        <v>5.8515299995555055E-3</v>
      </c>
      <c r="Q183" s="2">
        <f>+C183-15018.5</f>
        <v>38639.883099999999</v>
      </c>
    </row>
    <row r="184" spans="1:17" x14ac:dyDescent="0.2">
      <c r="A184" s="35" t="s">
        <v>78</v>
      </c>
      <c r="B184" s="31" t="s">
        <v>73</v>
      </c>
      <c r="C184" s="32">
        <v>53660.472500000003</v>
      </c>
      <c r="D184" s="32">
        <v>1.5E-3</v>
      </c>
      <c r="E184">
        <f>+(C184-C$7)/C$8</f>
        <v>17883.505571265312</v>
      </c>
      <c r="F184">
        <f>ROUND(2*E184,0)/2</f>
        <v>17883.5</v>
      </c>
      <c r="G184">
        <f>+C184-(C$7+F184*C$8)</f>
        <v>7.7527850007754751E-3</v>
      </c>
      <c r="J184">
        <f>+G184</f>
        <v>7.7527850007754751E-3</v>
      </c>
      <c r="O184">
        <f ca="1">+C$11+C$12*F184</f>
        <v>5.8521743614413368E-3</v>
      </c>
      <c r="Q184" s="2">
        <f>+C184-15018.5</f>
        <v>38641.972500000003</v>
      </c>
    </row>
    <row r="185" spans="1:17" x14ac:dyDescent="0.2">
      <c r="A185" s="53" t="s">
        <v>512</v>
      </c>
      <c r="B185" s="54" t="s">
        <v>73</v>
      </c>
      <c r="C185" s="53">
        <v>53952.699800000002</v>
      </c>
      <c r="D185" s="53" t="s">
        <v>89</v>
      </c>
      <c r="E185">
        <f>+(C185-C$7)/C$8</f>
        <v>18093.504406462736</v>
      </c>
      <c r="F185">
        <f>ROUND(2*E185,0)/2</f>
        <v>18093.5</v>
      </c>
      <c r="G185">
        <f>+C185-(C$7+F185*C$8)</f>
        <v>6.1318850057432428E-3</v>
      </c>
      <c r="K185">
        <f>+G185</f>
        <v>6.1318850057432428E-3</v>
      </c>
      <c r="O185">
        <f ca="1">+C$11+C$12*F185</f>
        <v>5.9423850254577424E-3</v>
      </c>
      <c r="Q185" s="2">
        <f>+C185-15018.5</f>
        <v>38934.199800000002</v>
      </c>
    </row>
    <row r="186" spans="1:17" x14ac:dyDescent="0.2">
      <c r="A186" s="35" t="s">
        <v>83</v>
      </c>
      <c r="B186" s="36" t="s">
        <v>84</v>
      </c>
      <c r="C186" s="32">
        <v>53992.358999999997</v>
      </c>
      <c r="D186" s="32">
        <v>5.0000000000000001E-4</v>
      </c>
      <c r="E186" s="30">
        <f>+(C186-C$7)/C$8</f>
        <v>18122.004090800445</v>
      </c>
      <c r="F186" s="30">
        <f>ROUND(2*E186,0)/2</f>
        <v>18122</v>
      </c>
      <c r="G186">
        <f>+C186-(C$7+F186*C$8)</f>
        <v>5.6926199904410169E-3</v>
      </c>
      <c r="J186">
        <f>+G186</f>
        <v>5.6926199904410169E-3</v>
      </c>
      <c r="O186">
        <f ca="1">+C$11+C$12*F186</f>
        <v>5.9546279012885409E-3</v>
      </c>
      <c r="Q186" s="2">
        <f>+C186-15018.5</f>
        <v>38973.858999999997</v>
      </c>
    </row>
    <row r="187" spans="1:17" x14ac:dyDescent="0.2">
      <c r="A187" s="53" t="s">
        <v>512</v>
      </c>
      <c r="B187" s="54" t="s">
        <v>73</v>
      </c>
      <c r="C187" s="53">
        <v>54233.795599999998</v>
      </c>
      <c r="D187" s="53" t="s">
        <v>89</v>
      </c>
      <c r="E187">
        <f>+(C187-C$7)/C$8</f>
        <v>18295.503982063259</v>
      </c>
      <c r="F187">
        <f>ROUND(2*E187,0)/2</f>
        <v>18295.5</v>
      </c>
      <c r="G187">
        <f>+C187-(C$7+F187*C$8)</f>
        <v>5.5413049994967878E-3</v>
      </c>
      <c r="K187">
        <f>+G187</f>
        <v>5.5413049994967878E-3</v>
      </c>
      <c r="O187">
        <f ca="1">+C$11+C$12*F187</f>
        <v>6.0291590927497134E-3</v>
      </c>
      <c r="Q187" s="2">
        <f>+C187-15018.5</f>
        <v>39215.295599999998</v>
      </c>
    </row>
    <row r="188" spans="1:17" x14ac:dyDescent="0.2">
      <c r="A188" s="53" t="s">
        <v>512</v>
      </c>
      <c r="B188" s="54" t="s">
        <v>84</v>
      </c>
      <c r="C188" s="53">
        <v>54242.84</v>
      </c>
      <c r="D188" s="53" t="s">
        <v>89</v>
      </c>
      <c r="E188">
        <f>+(C188-C$7)/C$8</f>
        <v>18302.003420907815</v>
      </c>
      <c r="F188">
        <f>ROUND(2*E188,0)/2</f>
        <v>18302</v>
      </c>
      <c r="G188">
        <f>+C188-(C$7+F188*C$8)</f>
        <v>4.7604199935449287E-3</v>
      </c>
      <c r="K188">
        <f>+G188</f>
        <v>4.7604199935449287E-3</v>
      </c>
      <c r="O188">
        <f ca="1">+C$11+C$12*F188</f>
        <v>6.0319513275883165E-3</v>
      </c>
      <c r="Q188" s="2">
        <f>+C188-15018.5</f>
        <v>39224.339999999997</v>
      </c>
    </row>
    <row r="189" spans="1:17" x14ac:dyDescent="0.2">
      <c r="A189" s="53" t="s">
        <v>512</v>
      </c>
      <c r="B189" s="54" t="s">
        <v>73</v>
      </c>
      <c r="C189" s="53">
        <v>54258.844400000002</v>
      </c>
      <c r="D189" s="53" t="s">
        <v>89</v>
      </c>
      <c r="E189">
        <f>+(C189-C$7)/C$8</f>
        <v>18313.504418104294</v>
      </c>
      <c r="F189">
        <f>ROUND(2*E189,0)/2</f>
        <v>18313.5</v>
      </c>
      <c r="G189">
        <f>+C189-(C$7+F189*C$8)</f>
        <v>6.1480849981307983E-3</v>
      </c>
      <c r="K189">
        <f>+G189</f>
        <v>6.1480849981307983E-3</v>
      </c>
      <c r="O189">
        <f ca="1">+C$11+C$12*F189</f>
        <v>6.0368914353796915E-3</v>
      </c>
      <c r="Q189" s="2">
        <f>+C189-15018.5</f>
        <v>39240.344400000002</v>
      </c>
    </row>
    <row r="190" spans="1:17" x14ac:dyDescent="0.2">
      <c r="A190" s="53" t="s">
        <v>626</v>
      </c>
      <c r="B190" s="54" t="s">
        <v>84</v>
      </c>
      <c r="C190" s="53">
        <v>54298.502999999997</v>
      </c>
      <c r="D190" s="53" t="s">
        <v>89</v>
      </c>
      <c r="E190">
        <f>+(C190-C$7)/C$8</f>
        <v>18342.003671273178</v>
      </c>
      <c r="F190">
        <f>ROUND(2*E190,0)/2</f>
        <v>18342</v>
      </c>
      <c r="G190">
        <f>+C190-(C$7+F190*C$8)</f>
        <v>5.1088199979858473E-3</v>
      </c>
      <c r="I190">
        <f>+G190</f>
        <v>5.1088199979858473E-3</v>
      </c>
      <c r="O190">
        <f ca="1">+C$11+C$12*F190</f>
        <v>6.0491343112104891E-3</v>
      </c>
      <c r="Q190" s="2">
        <f>+C190-15018.5</f>
        <v>39280.002999999997</v>
      </c>
    </row>
    <row r="191" spans="1:17" x14ac:dyDescent="0.2">
      <c r="A191" s="32" t="s">
        <v>87</v>
      </c>
      <c r="B191" s="31" t="s">
        <v>84</v>
      </c>
      <c r="C191" s="32">
        <v>54390.347000000002</v>
      </c>
      <c r="D191" s="32">
        <v>1.9E-3</v>
      </c>
      <c r="E191" s="30">
        <f>+(C191-C$7)/C$8</f>
        <v>18408.004120306767</v>
      </c>
      <c r="F191" s="30">
        <f>ROUND(2*E191,0)/2</f>
        <v>18408</v>
      </c>
      <c r="G191">
        <f>+C191-(C$7+F191*C$8)</f>
        <v>5.7336800018674694E-3</v>
      </c>
      <c r="J191">
        <f>+G191</f>
        <v>5.7336800018674694E-3</v>
      </c>
      <c r="O191">
        <f ca="1">+C$11+C$12*F191</f>
        <v>6.0774862341870742E-3</v>
      </c>
      <c r="Q191" s="2">
        <f>+C191-15018.5</f>
        <v>39371.847000000002</v>
      </c>
    </row>
    <row r="192" spans="1:17" x14ac:dyDescent="0.2">
      <c r="A192" s="35" t="s">
        <v>96</v>
      </c>
      <c r="B192" s="31" t="s">
        <v>73</v>
      </c>
      <c r="C192" s="32">
        <v>54617.868300000002</v>
      </c>
      <c r="D192" s="32">
        <v>1E-4</v>
      </c>
      <c r="E192" s="30">
        <f>+(C192-C$7)/C$8</f>
        <v>18571.504272354858</v>
      </c>
      <c r="F192" s="30">
        <f>ROUND(2*E192,0)/2</f>
        <v>18571.5</v>
      </c>
      <c r="G192">
        <f>+C192-(C$7+F192*C$8)</f>
        <v>5.9452650020830333E-3</v>
      </c>
      <c r="K192">
        <f>+G192</f>
        <v>5.9452650020830333E-3</v>
      </c>
      <c r="O192">
        <f ca="1">+C$11+C$12*F192</f>
        <v>6.1477216797427049E-3</v>
      </c>
      <c r="Q192" s="2">
        <f>+C192-15018.5</f>
        <v>39599.368300000002</v>
      </c>
    </row>
    <row r="193" spans="1:17" x14ac:dyDescent="0.2">
      <c r="A193" s="35" t="s">
        <v>85</v>
      </c>
      <c r="B193" s="31" t="s">
        <v>73</v>
      </c>
      <c r="C193" s="32">
        <v>54624.826300000001</v>
      </c>
      <c r="D193" s="32">
        <v>1E-4</v>
      </c>
      <c r="E193" s="30">
        <f>+(C193-C$7)/C$8</f>
        <v>18576.504393477368</v>
      </c>
      <c r="F193" s="30">
        <f>ROUND(2*E193,0)/2</f>
        <v>18576.5</v>
      </c>
      <c r="G193">
        <f>+C193-(C$7+F193*C$8)</f>
        <v>6.1138150049373507E-3</v>
      </c>
      <c r="K193">
        <f>+G193</f>
        <v>6.1138150049373507E-3</v>
      </c>
      <c r="O193">
        <f ca="1">+C$11+C$12*F193</f>
        <v>6.149869552695475E-3</v>
      </c>
      <c r="Q193" s="2">
        <f>+C193-15018.5</f>
        <v>39606.326300000001</v>
      </c>
    </row>
    <row r="194" spans="1:17" x14ac:dyDescent="0.2">
      <c r="A194" s="35" t="s">
        <v>96</v>
      </c>
      <c r="B194" s="31" t="s">
        <v>73</v>
      </c>
      <c r="C194" s="32">
        <v>54631.7834</v>
      </c>
      <c r="D194" s="32">
        <v>2.0000000000000001E-4</v>
      </c>
      <c r="E194" s="30">
        <f>+(C194-C$7)/C$8</f>
        <v>18581.503867846641</v>
      </c>
      <c r="F194" s="30">
        <f>ROUND(2*E194,0)/2</f>
        <v>18581.5</v>
      </c>
      <c r="G194">
        <f>+C194-(C$7+F194*C$8)</f>
        <v>5.3823649941477925E-3</v>
      </c>
      <c r="K194">
        <f>+G194</f>
        <v>5.3823649941477925E-3</v>
      </c>
      <c r="O194">
        <f ca="1">+C$11+C$12*F194</f>
        <v>6.1520174256482468E-3</v>
      </c>
      <c r="Q194" s="2">
        <f>+C194-15018.5</f>
        <v>39613.2834</v>
      </c>
    </row>
    <row r="195" spans="1:17" x14ac:dyDescent="0.2">
      <c r="A195" s="35" t="s">
        <v>96</v>
      </c>
      <c r="B195" s="31" t="s">
        <v>73</v>
      </c>
      <c r="C195" s="32">
        <v>54688.837500000001</v>
      </c>
      <c r="D195" s="32">
        <v>1E-4</v>
      </c>
      <c r="E195" s="30">
        <f>+(C195-C$7)/C$8</f>
        <v>18622.503783129152</v>
      </c>
      <c r="F195" s="30">
        <f>ROUND(2*E195,0)/2</f>
        <v>18622.5</v>
      </c>
      <c r="G195">
        <f>+C195-(C$7+F195*C$8)</f>
        <v>5.2644750030594878E-3</v>
      </c>
      <c r="K195">
        <f>+G195</f>
        <v>5.2644750030594878E-3</v>
      </c>
      <c r="O195">
        <f ca="1">+C$11+C$12*F195</f>
        <v>6.1696299838609747E-3</v>
      </c>
      <c r="Q195" s="2">
        <f>+C195-15018.5</f>
        <v>39670.337500000001</v>
      </c>
    </row>
    <row r="196" spans="1:17" x14ac:dyDescent="0.2">
      <c r="A196" s="35" t="s">
        <v>93</v>
      </c>
      <c r="B196" s="31" t="s">
        <v>73</v>
      </c>
      <c r="C196" s="32">
        <v>55011.681499999999</v>
      </c>
      <c r="D196" s="32">
        <v>1E-4</v>
      </c>
      <c r="E196" s="30">
        <f>+(C196-C$7)/C$8</f>
        <v>18854.504229187671</v>
      </c>
      <c r="F196" s="30">
        <f>ROUND(2*E196,0)/2</f>
        <v>18854.5</v>
      </c>
      <c r="G196">
        <f>+C196-(C$7+F196*C$8)</f>
        <v>5.8851949943345971E-3</v>
      </c>
      <c r="K196">
        <f>+G196</f>
        <v>5.8851949943345971E-3</v>
      </c>
      <c r="O196">
        <f ca="1">+C$11+C$12*F196</f>
        <v>6.2692912888695738E-3</v>
      </c>
      <c r="Q196" s="2">
        <f>+C196-15018.5</f>
        <v>39993.181499999999</v>
      </c>
    </row>
    <row r="197" spans="1:17" x14ac:dyDescent="0.2">
      <c r="A197" s="35" t="s">
        <v>93</v>
      </c>
      <c r="B197" s="31" t="s">
        <v>84</v>
      </c>
      <c r="C197" s="32">
        <v>55059.690499999997</v>
      </c>
      <c r="D197" s="32">
        <v>1E-4</v>
      </c>
      <c r="E197" s="30">
        <f>+(C197-C$7)/C$8</f>
        <v>18889.004202595333</v>
      </c>
      <c r="F197" s="30">
        <f>ROUND(2*E197,0)/2</f>
        <v>18889</v>
      </c>
      <c r="G197">
        <f>+C197-(C$7+F197*C$8)</f>
        <v>5.8481899977778085E-3</v>
      </c>
      <c r="K197">
        <f>+G197</f>
        <v>5.8481899977778085E-3</v>
      </c>
      <c r="O197">
        <f ca="1">+C$11+C$12*F197</f>
        <v>6.2841116122436987E-3</v>
      </c>
      <c r="Q197" s="2">
        <f>+C197-15018.5</f>
        <v>40041.190499999997</v>
      </c>
    </row>
    <row r="198" spans="1:17" x14ac:dyDescent="0.2">
      <c r="A198" s="53" t="s">
        <v>658</v>
      </c>
      <c r="B198" s="54" t="s">
        <v>84</v>
      </c>
      <c r="C198" s="53">
        <v>55076.390200000002</v>
      </c>
      <c r="D198" s="53" t="s">
        <v>89</v>
      </c>
      <c r="E198">
        <f>+(C198-C$7)/C$8</f>
        <v>18901.00485259671</v>
      </c>
      <c r="F198">
        <f>ROUND(2*E198,0)/2</f>
        <v>18901</v>
      </c>
      <c r="G198">
        <f>+C198-(C$7+F198*C$8)</f>
        <v>6.7527099963626824E-3</v>
      </c>
      <c r="K198">
        <f>+G198</f>
        <v>6.7527099963626824E-3</v>
      </c>
      <c r="O198">
        <f ca="1">+C$11+C$12*F198</f>
        <v>6.2892665073303496E-3</v>
      </c>
      <c r="Q198" s="2">
        <f>+C198-15018.5</f>
        <v>40057.890200000002</v>
      </c>
    </row>
    <row r="199" spans="1:17" x14ac:dyDescent="0.2">
      <c r="A199" s="35" t="s">
        <v>97</v>
      </c>
      <c r="B199" s="31" t="s">
        <v>84</v>
      </c>
      <c r="C199" s="32">
        <v>55080.564200000001</v>
      </c>
      <c r="D199" s="32">
        <v>1E-4</v>
      </c>
      <c r="E199" s="30">
        <f>+(C199-C$7)/C$8</f>
        <v>18904.004350378451</v>
      </c>
      <c r="F199" s="30">
        <f>ROUND(2*E199,0)/2</f>
        <v>18904</v>
      </c>
      <c r="G199">
        <f>+C199-(C$7+F199*C$8)</f>
        <v>6.053839999367483E-3</v>
      </c>
      <c r="K199">
        <f>+G199</f>
        <v>6.053839999367483E-3</v>
      </c>
      <c r="O199">
        <f ca="1">+C$11+C$12*F199</f>
        <v>6.2905552311020123E-3</v>
      </c>
      <c r="Q199" s="2">
        <f>+C199-15018.5</f>
        <v>40062.064200000001</v>
      </c>
    </row>
    <row r="200" spans="1:17" x14ac:dyDescent="0.2">
      <c r="A200" s="35" t="s">
        <v>92</v>
      </c>
      <c r="B200" s="31" t="s">
        <v>84</v>
      </c>
      <c r="C200" s="32">
        <v>55350.527629999997</v>
      </c>
      <c r="D200" s="32">
        <v>2.9999999999999997E-4</v>
      </c>
      <c r="E200" s="30">
        <f>+(C200-C$7)/C$8</f>
        <v>19098.004041187283</v>
      </c>
      <c r="F200" s="30">
        <f>ROUND(2*E200,0)/2</f>
        <v>19098</v>
      </c>
      <c r="G200">
        <f>+C200-(C$7+F200*C$8)</f>
        <v>5.623580000246875E-3</v>
      </c>
      <c r="K200">
        <f>+G200</f>
        <v>5.623580000246875E-3</v>
      </c>
      <c r="O200">
        <f ca="1">+C$11+C$12*F200</f>
        <v>6.3738927016695496E-3</v>
      </c>
      <c r="Q200" s="2">
        <f>+C200-15018.5</f>
        <v>40332.027629999997</v>
      </c>
    </row>
    <row r="201" spans="1:17" x14ac:dyDescent="0.2">
      <c r="A201" s="35" t="s">
        <v>94</v>
      </c>
      <c r="B201" s="31" t="s">
        <v>84</v>
      </c>
      <c r="C201" s="32">
        <v>55379.751199999999</v>
      </c>
      <c r="D201" s="32">
        <v>1E-4</v>
      </c>
      <c r="E201" s="30">
        <f>+(C201-C$7)/C$8</f>
        <v>19119.004528343379</v>
      </c>
      <c r="F201" s="30">
        <f>ROUND(2*E201,0)/2</f>
        <v>19119</v>
      </c>
      <c r="G201">
        <f>+C201-(C$7+F201*C$8)</f>
        <v>6.3014899933477864E-3</v>
      </c>
      <c r="K201">
        <f>+G201</f>
        <v>6.3014899933477864E-3</v>
      </c>
      <c r="O201">
        <f ca="1">+C$11+C$12*F201</f>
        <v>6.3829137680711905E-3</v>
      </c>
      <c r="Q201" s="2">
        <f>+C201-15018.5</f>
        <v>40361.251199999999</v>
      </c>
    </row>
    <row r="202" spans="1:17" x14ac:dyDescent="0.2">
      <c r="A202" s="35" t="s">
        <v>94</v>
      </c>
      <c r="B202" s="31" t="s">
        <v>73</v>
      </c>
      <c r="C202" s="32">
        <v>55441.675799999997</v>
      </c>
      <c r="D202" s="32">
        <v>1E-4</v>
      </c>
      <c r="E202" s="30">
        <f>+(C202-C$7)/C$8</f>
        <v>19163.504456550178</v>
      </c>
      <c r="F202" s="30">
        <f>ROUND(2*E202,0)/2</f>
        <v>19163.5</v>
      </c>
      <c r="G202">
        <f>+C202-(C$7+F202*C$8)</f>
        <v>6.2015849980525672E-3</v>
      </c>
      <c r="K202">
        <f>+G202</f>
        <v>6.2015849980525672E-3</v>
      </c>
      <c r="O202">
        <f ca="1">+C$11+C$12*F202</f>
        <v>6.4020298373508571E-3</v>
      </c>
      <c r="Q202" s="2">
        <f>+C202-15018.5</f>
        <v>40423.175799999997</v>
      </c>
    </row>
    <row r="203" spans="1:17" x14ac:dyDescent="0.2">
      <c r="A203" s="35" t="s">
        <v>99</v>
      </c>
      <c r="B203" s="31" t="s">
        <v>84</v>
      </c>
      <c r="C203" s="32">
        <v>55770.781499999997</v>
      </c>
      <c r="D203" s="32">
        <v>4.0000000000000002E-4</v>
      </c>
      <c r="E203" s="30">
        <f>+(C203-C$7)/C$8</f>
        <v>19400.004652311603</v>
      </c>
      <c r="F203" s="30">
        <f>ROUND(2*E203,0)/2</f>
        <v>19400</v>
      </c>
      <c r="G203">
        <f>+C203-(C$7+F203*C$8)</f>
        <v>6.473999994341284E-3</v>
      </c>
      <c r="K203">
        <f>+G203</f>
        <v>6.473999994341284E-3</v>
      </c>
      <c r="O203">
        <f ca="1">+C$11+C$12*F203</f>
        <v>6.5036242280169521E-3</v>
      </c>
      <c r="Q203" s="2">
        <f>+C203-15018.5</f>
        <v>40752.281499999997</v>
      </c>
    </row>
    <row r="204" spans="1:17" x14ac:dyDescent="0.2">
      <c r="A204" s="35" t="s">
        <v>95</v>
      </c>
      <c r="B204" s="31" t="s">
        <v>84</v>
      </c>
      <c r="C204" s="32">
        <v>55770.781499999997</v>
      </c>
      <c r="D204" s="32">
        <v>4.0000000000000002E-4</v>
      </c>
      <c r="E204" s="30">
        <f>+(C204-C$7)/C$8</f>
        <v>19400.004652311603</v>
      </c>
      <c r="F204" s="30">
        <f>ROUND(2*E204,0)/2</f>
        <v>19400</v>
      </c>
      <c r="G204">
        <f>+C204-(C$7+F204*C$8)</f>
        <v>6.473999994341284E-3</v>
      </c>
      <c r="K204">
        <f>+G204</f>
        <v>6.473999994341284E-3</v>
      </c>
      <c r="O204">
        <f ca="1">+C$11+C$12*F204</f>
        <v>6.5036242280169521E-3</v>
      </c>
      <c r="Q204" s="2">
        <f>+C204-15018.5</f>
        <v>40752.281499999997</v>
      </c>
    </row>
    <row r="205" spans="1:17" x14ac:dyDescent="0.2">
      <c r="A205" s="53" t="s">
        <v>686</v>
      </c>
      <c r="B205" s="54" t="s">
        <v>84</v>
      </c>
      <c r="C205" s="53">
        <v>55794.438099999999</v>
      </c>
      <c r="D205" s="53" t="s">
        <v>89</v>
      </c>
      <c r="E205">
        <f>+(C205-C$7)/C$8</f>
        <v>19417.00463295931</v>
      </c>
      <c r="F205">
        <f>ROUND(2*E205,0)/2</f>
        <v>19417</v>
      </c>
      <c r="G205">
        <f>+C205-(C$7+F205*C$8)</f>
        <v>6.4470700017409399E-3</v>
      </c>
      <c r="K205">
        <f>+G205</f>
        <v>6.4470700017409399E-3</v>
      </c>
      <c r="O205">
        <f ca="1">+C$11+C$12*F205</f>
        <v>6.5109269960563747E-3</v>
      </c>
      <c r="Q205" s="2">
        <f>+C205-15018.5</f>
        <v>40775.938099999999</v>
      </c>
    </row>
    <row r="206" spans="1:17" x14ac:dyDescent="0.2">
      <c r="A206" s="53" t="s">
        <v>686</v>
      </c>
      <c r="B206" s="54" t="s">
        <v>84</v>
      </c>
      <c r="C206" s="53">
        <v>55794.439599999998</v>
      </c>
      <c r="D206" s="53" t="s">
        <v>89</v>
      </c>
      <c r="E206">
        <f>+(C206-C$7)/C$8</f>
        <v>19417.005710881367</v>
      </c>
      <c r="F206">
        <f>ROUND(2*E206,0)/2</f>
        <v>19417</v>
      </c>
      <c r="G206">
        <f>+C206-(C$7+F206*C$8)</f>
        <v>7.9470700002275407E-3</v>
      </c>
      <c r="K206">
        <f>+G206</f>
        <v>7.9470700002275407E-3</v>
      </c>
      <c r="O206">
        <f ca="1">+C$11+C$12*F206</f>
        <v>6.5109269960563747E-3</v>
      </c>
      <c r="Q206" s="2">
        <f>+C206-15018.5</f>
        <v>40775.939599999998</v>
      </c>
    </row>
    <row r="207" spans="1:17" x14ac:dyDescent="0.2">
      <c r="A207" s="35" t="s">
        <v>100</v>
      </c>
      <c r="B207" s="31" t="s">
        <v>73</v>
      </c>
      <c r="C207" s="32">
        <v>56173.640099999997</v>
      </c>
      <c r="D207" s="32">
        <v>2.9999999999999997E-4</v>
      </c>
      <c r="E207" s="30">
        <f>+(C207-C$7)/C$8</f>
        <v>19689.504766603677</v>
      </c>
      <c r="F207" s="30">
        <f>ROUND(2*E207,0)/2</f>
        <v>19689.5</v>
      </c>
      <c r="G207">
        <f>+C207-(C$7+F207*C$8)</f>
        <v>6.6330449990346096E-3</v>
      </c>
      <c r="K207">
        <f>+G207</f>
        <v>6.6330449990346096E-3</v>
      </c>
      <c r="O207">
        <f ca="1">+C$11+C$12*F207</f>
        <v>6.6279860719824259E-3</v>
      </c>
      <c r="Q207" s="2">
        <f>+C207-15018.5</f>
        <v>41155.140099999997</v>
      </c>
    </row>
    <row r="208" spans="1:17" x14ac:dyDescent="0.2">
      <c r="A208" s="35" t="s">
        <v>98</v>
      </c>
      <c r="B208" s="31" t="s">
        <v>73</v>
      </c>
      <c r="C208" s="32">
        <v>56511.7906</v>
      </c>
      <c r="D208" s="32">
        <v>1E-4</v>
      </c>
      <c r="E208" s="30">
        <f>+(C208-C$7)/C$8</f>
        <v>19932.504688655543</v>
      </c>
      <c r="F208" s="30">
        <f>ROUND(2*E208,0)/2</f>
        <v>19932.5</v>
      </c>
      <c r="G208">
        <f>+C208-(C$7+F208*C$8)</f>
        <v>6.5245749938185327E-3</v>
      </c>
      <c r="K208">
        <f>+G208</f>
        <v>6.5245749938185327E-3</v>
      </c>
      <c r="O208">
        <f ca="1">+C$11+C$12*F208</f>
        <v>6.732372697487124E-3</v>
      </c>
      <c r="Q208" s="2">
        <f>+C208-15018.5</f>
        <v>41493.2906</v>
      </c>
    </row>
    <row r="209" spans="1:17" x14ac:dyDescent="0.2">
      <c r="A209" s="35" t="s">
        <v>98</v>
      </c>
      <c r="B209" s="31" t="s">
        <v>84</v>
      </c>
      <c r="C209" s="32">
        <v>56562.583100000003</v>
      </c>
      <c r="D209" s="32">
        <v>2.0000000000000001E-4</v>
      </c>
      <c r="E209" s="30">
        <f>+(C209-C$7)/C$8</f>
        <v>19969.004926096623</v>
      </c>
      <c r="F209" s="30">
        <f>ROUND(2*E209,0)/2</f>
        <v>19969</v>
      </c>
      <c r="G209">
        <f>+C209-(C$7+F209*C$8)</f>
        <v>6.8549900024663657E-3</v>
      </c>
      <c r="K209">
        <f>+G209</f>
        <v>6.8549900024663657E-3</v>
      </c>
      <c r="O209">
        <f ca="1">+C$11+C$12*F209</f>
        <v>6.7480521700423561E-3</v>
      </c>
      <c r="Q209" s="2">
        <f>+C209-15018.5</f>
        <v>41544.083100000003</v>
      </c>
    </row>
    <row r="210" spans="1:17" x14ac:dyDescent="0.2">
      <c r="A210" s="56" t="s">
        <v>102</v>
      </c>
      <c r="B210" s="57" t="s">
        <v>84</v>
      </c>
      <c r="C210" s="56">
        <v>56821.414100000002</v>
      </c>
      <c r="D210" s="56">
        <v>1.1000000000000001E-3</v>
      </c>
      <c r="E210" s="30">
        <f>+(C210-C$7)/C$8</f>
        <v>20155.004688996887</v>
      </c>
      <c r="F210" s="30">
        <f>ROUND(2*E210,0)/2</f>
        <v>20155</v>
      </c>
      <c r="G210">
        <f>+C210-(C$7+F210*C$8)</f>
        <v>6.525049997435417E-3</v>
      </c>
      <c r="J210">
        <f>+G210</f>
        <v>6.525049997435417E-3</v>
      </c>
      <c r="O210">
        <f ca="1">+C$11+C$12*F210</f>
        <v>6.827953043885459E-3</v>
      </c>
      <c r="Q210" s="2">
        <f>+C210-15018.5</f>
        <v>41802.914100000002</v>
      </c>
    </row>
    <row r="211" spans="1:17" x14ac:dyDescent="0.2">
      <c r="A211" s="56" t="s">
        <v>102</v>
      </c>
      <c r="B211" s="57" t="s">
        <v>84</v>
      </c>
      <c r="C211" s="56">
        <v>56862.465600000003</v>
      </c>
      <c r="D211" s="56">
        <v>4.0000000000000002E-4</v>
      </c>
      <c r="E211" s="30">
        <f>+(C211-C$7)/C$8</f>
        <v>20184.504900589392</v>
      </c>
      <c r="F211" s="30">
        <f>ROUND(2*E211,0)/2</f>
        <v>20184.5</v>
      </c>
      <c r="G211">
        <f>+C211-(C$7+F211*C$8)</f>
        <v>6.8194950072211213E-3</v>
      </c>
      <c r="J211">
        <f>+G211</f>
        <v>6.8194950072211213E-3</v>
      </c>
      <c r="O211">
        <f ca="1">+C$11+C$12*F211</f>
        <v>6.8406254943068102E-3</v>
      </c>
      <c r="Q211" s="2">
        <f>+C211-15018.5</f>
        <v>41843.965600000003</v>
      </c>
    </row>
    <row r="212" spans="1:17" x14ac:dyDescent="0.2">
      <c r="A212" s="58" t="s">
        <v>712</v>
      </c>
      <c r="B212" s="59" t="s">
        <v>73</v>
      </c>
      <c r="C212" s="60">
        <v>57197.833200000001</v>
      </c>
      <c r="D212" s="60">
        <v>1E-4</v>
      </c>
      <c r="E212">
        <f>+(C212-C$7)/C$8</f>
        <v>20425.504989776662</v>
      </c>
      <c r="F212">
        <f>ROUND(2*E212,0)/2</f>
        <v>20425.5</v>
      </c>
      <c r="G212">
        <f>+C212-(C$7+F212*C$8)</f>
        <v>6.9436050034710206E-3</v>
      </c>
      <c r="K212">
        <f>+G212</f>
        <v>6.9436050034710206E-3</v>
      </c>
      <c r="O212">
        <f ca="1">+C$11+C$12*F212</f>
        <v>6.9441529706303993E-3</v>
      </c>
      <c r="Q212" s="2">
        <f>+C212-15018.5</f>
        <v>42179.333200000001</v>
      </c>
    </row>
    <row r="213" spans="1:17" x14ac:dyDescent="0.2">
      <c r="A213" s="61" t="s">
        <v>103</v>
      </c>
      <c r="B213" s="62"/>
      <c r="C213" s="61">
        <v>57198.528299999998</v>
      </c>
      <c r="D213" s="61">
        <v>1.1000000000000001E-3</v>
      </c>
      <c r="E213">
        <f>+(C213-C$7)/C$8</f>
        <v>20426.00449885862</v>
      </c>
      <c r="F213">
        <f>ROUND(2*E213,0)/2</f>
        <v>20426</v>
      </c>
      <c r="G213">
        <f>+C213-(C$7+F213*C$8)</f>
        <v>6.2604599952464923E-3</v>
      </c>
      <c r="O213">
        <f ca="1">+C$11+C$12*F213</f>
        <v>6.944367757925677E-3</v>
      </c>
      <c r="Q213" s="2">
        <f>+C213-15018.5</f>
        <v>42180.028299999998</v>
      </c>
    </row>
    <row r="214" spans="1:17" x14ac:dyDescent="0.2">
      <c r="A214" s="58" t="s">
        <v>712</v>
      </c>
      <c r="B214" s="59" t="s">
        <v>73</v>
      </c>
      <c r="C214" s="60">
        <v>57200.616300000002</v>
      </c>
      <c r="D214" s="60">
        <v>1E-4</v>
      </c>
      <c r="E214">
        <f>+(C214-C$7)/C$8</f>
        <v>20427.504966364198</v>
      </c>
      <c r="F214">
        <f>ROUND(2*E214,0)/2</f>
        <v>20427.5</v>
      </c>
      <c r="G214">
        <f>+C214-(C$7+F214*C$8)</f>
        <v>6.9110249969526194E-3</v>
      </c>
      <c r="K214">
        <f>+G214</f>
        <v>6.9110249969526194E-3</v>
      </c>
      <c r="O214">
        <f ca="1">+C$11+C$12*F214</f>
        <v>6.9450121198115083E-3</v>
      </c>
      <c r="Q214" s="2">
        <f>+C214-15018.5</f>
        <v>42182.116300000002</v>
      </c>
    </row>
    <row r="215" spans="1:17" x14ac:dyDescent="0.2">
      <c r="A215" s="63" t="s">
        <v>2</v>
      </c>
      <c r="B215" s="64" t="s">
        <v>84</v>
      </c>
      <c r="C215" s="65">
        <v>57546.418899999997</v>
      </c>
      <c r="D215" s="65">
        <v>1.1000000000000001E-3</v>
      </c>
      <c r="E215">
        <f>+(C215-C$7)/C$8</f>
        <v>20676.003800005816</v>
      </c>
      <c r="F215">
        <f>ROUND(2*E215,0)/2</f>
        <v>20676</v>
      </c>
      <c r="G215">
        <f>+C215-(C$7+F215*C$8)</f>
        <v>5.2879599970765412E-3</v>
      </c>
      <c r="K215">
        <f>+G215</f>
        <v>5.2879599970765412E-3</v>
      </c>
      <c r="O215">
        <f ca="1">+C$11+C$12*F215</f>
        <v>7.0517614055642542E-3</v>
      </c>
      <c r="Q215" s="2">
        <f>+C215-15018.5</f>
        <v>42527.918899999997</v>
      </c>
    </row>
    <row r="216" spans="1:17" x14ac:dyDescent="0.2">
      <c r="A216" s="58" t="s">
        <v>713</v>
      </c>
      <c r="B216" s="59" t="s">
        <v>84</v>
      </c>
      <c r="C216" s="60">
        <v>57568.685700000002</v>
      </c>
      <c r="D216" s="60">
        <v>1E-4</v>
      </c>
      <c r="E216">
        <f>+(C216-C$7)/C$8</f>
        <v>20692.005049935495</v>
      </c>
      <c r="F216">
        <f>ROUND(2*E216,0)/2</f>
        <v>20692</v>
      </c>
      <c r="G216">
        <f>+C216-(C$7+F216*C$8)</f>
        <v>7.0273199962684885E-3</v>
      </c>
      <c r="K216">
        <f>+G216</f>
        <v>7.0273199962684885E-3</v>
      </c>
      <c r="O216">
        <f ca="1">+C$11+C$12*F216</f>
        <v>7.0586345990131232E-3</v>
      </c>
      <c r="Q216" s="2">
        <f>+C216-15018.5</f>
        <v>42550.185700000002</v>
      </c>
    </row>
    <row r="217" spans="1:17" x14ac:dyDescent="0.2">
      <c r="A217" s="63" t="s">
        <v>2</v>
      </c>
      <c r="B217" s="64" t="s">
        <v>73</v>
      </c>
      <c r="C217" s="65">
        <v>57587.472000000002</v>
      </c>
      <c r="D217" s="65">
        <v>1E-4</v>
      </c>
      <c r="E217">
        <f>+(C217-C$7)/C$8</f>
        <v>20705.505161381854</v>
      </c>
      <c r="F217">
        <f>ROUND(2*E217,0)/2</f>
        <v>20705.5</v>
      </c>
      <c r="G217">
        <f>+C217-(C$7+F217*C$8)</f>
        <v>7.1824050028226338E-3</v>
      </c>
      <c r="K217">
        <f>+G217</f>
        <v>7.1824050028226338E-3</v>
      </c>
      <c r="O217">
        <f ca="1">+C$11+C$12*F217</f>
        <v>7.0644338559856072E-3</v>
      </c>
      <c r="Q217" s="2">
        <f>+C217-15018.5</f>
        <v>42568.972000000002</v>
      </c>
    </row>
    <row r="218" spans="1:17" x14ac:dyDescent="0.2">
      <c r="A218" s="58" t="s">
        <v>714</v>
      </c>
      <c r="B218" s="59" t="s">
        <v>73</v>
      </c>
      <c r="C218" s="60">
        <v>57609.737000000001</v>
      </c>
      <c r="D218" s="60">
        <v>1E-4</v>
      </c>
      <c r="E218">
        <f>+(C218-C$7)/C$8</f>
        <v>20721.50511780506</v>
      </c>
      <c r="F218">
        <f>ROUND(2*E218,0)/2</f>
        <v>20721.5</v>
      </c>
      <c r="G218">
        <f>+C218-(C$7+F218*C$8)</f>
        <v>7.1217650038306601E-3</v>
      </c>
      <c r="K218">
        <f>+G218</f>
        <v>7.1217650038306601E-3</v>
      </c>
      <c r="O218">
        <f ca="1">+C$11+C$12*F218</f>
        <v>7.0713070494344762E-3</v>
      </c>
      <c r="Q218" s="2">
        <f>+C218-15018.5</f>
        <v>42591.237000000001</v>
      </c>
    </row>
    <row r="219" spans="1:17" x14ac:dyDescent="0.2">
      <c r="A219" s="66" t="s">
        <v>1</v>
      </c>
      <c r="B219" s="65" t="s">
        <v>84</v>
      </c>
      <c r="C219" s="65">
        <v>57891.529000000002</v>
      </c>
      <c r="D219" s="65">
        <v>8.0000000000000004E-4</v>
      </c>
      <c r="E219">
        <f>+(C219-C$7)/C$8</f>
        <v>20924.004992963721</v>
      </c>
      <c r="F219">
        <f>ROUND(2*E219,0)/2</f>
        <v>20924</v>
      </c>
      <c r="G219">
        <f>+C219-(C$7+F219*C$8)</f>
        <v>6.9480400052270852E-3</v>
      </c>
      <c r="K219">
        <f>+G219</f>
        <v>6.9480400052270852E-3</v>
      </c>
      <c r="O219">
        <f ca="1">+C$11+C$12*F219</f>
        <v>7.1582959040217241E-3</v>
      </c>
      <c r="Q219" s="2">
        <f>+C219-15018.5</f>
        <v>42873.029000000002</v>
      </c>
    </row>
    <row r="220" spans="1:17" x14ac:dyDescent="0.2">
      <c r="A220" s="67" t="s">
        <v>715</v>
      </c>
      <c r="B220" s="68" t="s">
        <v>84</v>
      </c>
      <c r="C220" s="69">
        <v>57906.837200000002</v>
      </c>
      <c r="D220" s="69">
        <v>1E-4</v>
      </c>
      <c r="E220">
        <f>+(C220-C$7)/C$8</f>
        <v>20935.005690602062</v>
      </c>
      <c r="F220">
        <f>ROUND(2*E220,0)/2</f>
        <v>20935</v>
      </c>
      <c r="G220">
        <f>+C220-(C$7+F220*C$8)</f>
        <v>7.9188500021700747E-3</v>
      </c>
      <c r="K220">
        <f>+G220</f>
        <v>7.9188500021700747E-3</v>
      </c>
      <c r="O220">
        <f ca="1">+C$11+C$12*F220</f>
        <v>7.1630212245178213E-3</v>
      </c>
      <c r="Q220" s="2">
        <f>+C220-15018.5</f>
        <v>42888.337200000002</v>
      </c>
    </row>
    <row r="221" spans="1:17" x14ac:dyDescent="0.2">
      <c r="A221" s="66" t="s">
        <v>1</v>
      </c>
      <c r="B221" s="65" t="s">
        <v>84</v>
      </c>
      <c r="C221" s="65">
        <v>57912.402900000001</v>
      </c>
      <c r="D221" s="65">
        <v>1.4E-3</v>
      </c>
      <c r="E221">
        <f>+(C221-C$7)/C$8</f>
        <v>20939.005284469775</v>
      </c>
      <c r="F221">
        <f>ROUND(2*E221,0)/2</f>
        <v>20939</v>
      </c>
      <c r="G221">
        <f>+C221-(C$7+F221*C$8)</f>
        <v>7.3536900017643347E-3</v>
      </c>
      <c r="K221">
        <f>+G221</f>
        <v>7.3536900017643347E-3</v>
      </c>
      <c r="O221">
        <f ca="1">+C$11+C$12*F221</f>
        <v>7.1647395228800394E-3</v>
      </c>
      <c r="Q221" s="2">
        <f>+C221-15018.5</f>
        <v>42893.902900000001</v>
      </c>
    </row>
    <row r="222" spans="1:17" x14ac:dyDescent="0.2">
      <c r="A222" s="38" t="s">
        <v>716</v>
      </c>
      <c r="B222" s="29" t="s">
        <v>84</v>
      </c>
      <c r="C222" s="28">
        <v>58314.565900000001</v>
      </c>
      <c r="D222" s="28">
        <v>1E-4</v>
      </c>
      <c r="E222">
        <f>+(C222-C$7)/C$8</f>
        <v>21228.005530372542</v>
      </c>
      <c r="F222">
        <f>ROUND(2*E222,0)/2</f>
        <v>21228</v>
      </c>
      <c r="G222">
        <f>+C222-(C$7+F222*C$8)</f>
        <v>7.6958800054853782E-3</v>
      </c>
      <c r="K222">
        <f>+G222</f>
        <v>7.6958800054853782E-3</v>
      </c>
      <c r="O222">
        <f ca="1">+C$11+C$12*F222</f>
        <v>7.2888865795502356E-3</v>
      </c>
      <c r="Q222" s="2">
        <f>+C222-15018.5</f>
        <v>43296.065900000001</v>
      </c>
    </row>
    <row r="223" spans="1:17" x14ac:dyDescent="0.2">
      <c r="A223" s="38" t="s">
        <v>716</v>
      </c>
      <c r="B223" s="29" t="s">
        <v>73</v>
      </c>
      <c r="C223" s="28">
        <v>58316.653100000003</v>
      </c>
      <c r="D223" s="28">
        <v>1E-4</v>
      </c>
      <c r="E223">
        <f>+(C223-C$7)/C$8</f>
        <v>21229.505422986353</v>
      </c>
      <c r="F223">
        <f>ROUND(2*E223,0)/2</f>
        <v>21229.5</v>
      </c>
      <c r="G223">
        <f>+C223-(C$7+F223*C$8)</f>
        <v>7.5464449982973747E-3</v>
      </c>
      <c r="K223">
        <f>+G223</f>
        <v>7.5464449982973747E-3</v>
      </c>
      <c r="O223">
        <f ca="1">+C$11+C$12*F223</f>
        <v>7.2895309414360669E-3</v>
      </c>
      <c r="Q223" s="2">
        <f>+C223-15018.5</f>
        <v>43298.153100000003</v>
      </c>
    </row>
    <row r="224" spans="1:17" x14ac:dyDescent="0.2">
      <c r="A224" s="38" t="s">
        <v>716</v>
      </c>
      <c r="B224" s="29" t="s">
        <v>73</v>
      </c>
      <c r="C224" s="28">
        <v>58330.568700000003</v>
      </c>
      <c r="D224" s="28">
        <v>1E-4</v>
      </c>
      <c r="E224">
        <f>+(C224-C$7)/C$8</f>
        <v>21239.505377785488</v>
      </c>
      <c r="F224">
        <f>ROUND(2*E224,0)/2</f>
        <v>21239.5</v>
      </c>
      <c r="G224">
        <f>+C224-(C$7+F224*C$8)</f>
        <v>7.4835450068349019E-3</v>
      </c>
      <c r="K224">
        <f>+G224</f>
        <v>7.4835450068349019E-3</v>
      </c>
      <c r="O224">
        <f ca="1">+C$11+C$12*F224</f>
        <v>7.2938266873416105E-3</v>
      </c>
      <c r="Q224" s="2">
        <f>+C224-15018.5</f>
        <v>43312.068700000003</v>
      </c>
    </row>
    <row r="225" spans="1:17" x14ac:dyDescent="0.2">
      <c r="A225" s="38" t="s">
        <v>716</v>
      </c>
      <c r="B225" s="29" t="s">
        <v>84</v>
      </c>
      <c r="C225" s="28">
        <v>58335.438900000001</v>
      </c>
      <c r="D225" s="28">
        <v>1E-4</v>
      </c>
      <c r="E225">
        <f>+(C225-C$7)/C$8</f>
        <v>21243.005175125363</v>
      </c>
      <c r="F225">
        <f>ROUND(2*E225,0)/2</f>
        <v>21243</v>
      </c>
      <c r="G225">
        <f>+C225-(C$7+F225*C$8)</f>
        <v>7.2015300029306673E-3</v>
      </c>
      <c r="K225">
        <f>+G225</f>
        <v>7.2015300029306673E-3</v>
      </c>
      <c r="O225">
        <f ca="1">+C$11+C$12*F225</f>
        <v>7.2953301984085509E-3</v>
      </c>
      <c r="Q225" s="2">
        <f>+C225-15018.5</f>
        <v>43316.938900000001</v>
      </c>
    </row>
    <row r="226" spans="1:17" x14ac:dyDescent="0.2">
      <c r="A226" s="66" t="s">
        <v>0</v>
      </c>
      <c r="B226" s="70" t="s">
        <v>84</v>
      </c>
      <c r="C226" s="66">
        <v>58371.619500000001</v>
      </c>
      <c r="D226" s="66">
        <v>1E-4</v>
      </c>
      <c r="E226">
        <f>+(C226-C$7)/C$8</f>
        <v>21269.005086347701</v>
      </c>
      <c r="F226">
        <f>ROUND(2*E226,0)/2</f>
        <v>21269</v>
      </c>
      <c r="G226">
        <f>+C226-(C$7+F226*C$8)</f>
        <v>7.0779899979243055E-3</v>
      </c>
      <c r="K226">
        <f>+G226</f>
        <v>7.0779899979243055E-3</v>
      </c>
      <c r="O226">
        <f ca="1">+C$11+C$12*F226</f>
        <v>7.3064991377629618E-3</v>
      </c>
      <c r="Q226" s="2">
        <f>+C226-15018.5</f>
        <v>43353.119500000001</v>
      </c>
    </row>
    <row r="227" spans="1:17" x14ac:dyDescent="0.2">
      <c r="A227" s="38" t="s">
        <v>717</v>
      </c>
      <c r="B227" s="29" t="s">
        <v>73</v>
      </c>
      <c r="C227" s="28">
        <v>58675.677000000003</v>
      </c>
      <c r="D227" s="28">
        <v>2.0000000000000001E-4</v>
      </c>
      <c r="E227">
        <f>+(C227-C$7)/C$8</f>
        <v>21487.50527723692</v>
      </c>
      <c r="F227">
        <f>ROUND(2*E227,0)/2</f>
        <v>21487.5</v>
      </c>
      <c r="G227">
        <f>+C227-(C$7+F227*C$8)</f>
        <v>7.3436250022496097E-3</v>
      </c>
      <c r="K227">
        <f>+G227</f>
        <v>7.3436250022496097E-3</v>
      </c>
      <c r="O227">
        <f ca="1">+C$11+C$12*F227</f>
        <v>7.4003611857990804E-3</v>
      </c>
      <c r="Q227" s="2">
        <f>+C227-15018.5</f>
        <v>43657.177000000003</v>
      </c>
    </row>
    <row r="228" spans="1:17" x14ac:dyDescent="0.2">
      <c r="A228" s="38" t="s">
        <v>717</v>
      </c>
      <c r="B228" s="29" t="s">
        <v>84</v>
      </c>
      <c r="C228" s="28">
        <v>58694.463900000002</v>
      </c>
      <c r="D228" s="28">
        <v>1E-4</v>
      </c>
      <c r="E228">
        <f>+(C228-C$7)/C$8</f>
        <v>21501.005819852104</v>
      </c>
      <c r="F228">
        <f>ROUND(2*E228,0)/2</f>
        <v>21501</v>
      </c>
      <c r="G228">
        <f>+C228-(C$7+F228*C$8)</f>
        <v>8.0987100009224378E-3</v>
      </c>
      <c r="K228">
        <f>+G228</f>
        <v>8.0987100009224378E-3</v>
      </c>
      <c r="O228">
        <f ca="1">+C$11+C$12*F228</f>
        <v>7.4061604427715626E-3</v>
      </c>
      <c r="Q228" s="2">
        <f>+C228-15018.5</f>
        <v>43675.963900000002</v>
      </c>
    </row>
    <row r="229" spans="1:17" ht="12" customHeight="1" x14ac:dyDescent="0.2">
      <c r="A229" s="71" t="s">
        <v>718</v>
      </c>
      <c r="B229" s="72" t="s">
        <v>73</v>
      </c>
      <c r="C229" s="73">
        <v>58710.4663</v>
      </c>
      <c r="D229" s="73">
        <v>1E-4</v>
      </c>
      <c r="E229">
        <f>+(C229-C$7)/C$8</f>
        <v>21512.505379819166</v>
      </c>
      <c r="F229">
        <f>ROUND(2*E229,0)/2</f>
        <v>21512.5</v>
      </c>
      <c r="G229">
        <f>+C229-(C$7+F229*C$8)</f>
        <v>7.4863749978248961E-3</v>
      </c>
      <c r="K229">
        <f>+G229</f>
        <v>7.4863749978248961E-3</v>
      </c>
      <c r="O229">
        <f ca="1">+C$11+C$12*F229</f>
        <v>7.4111005505629376E-3</v>
      </c>
      <c r="Q229" s="2">
        <f>+C229-15018.5</f>
        <v>43691.9663</v>
      </c>
    </row>
    <row r="230" spans="1:17" ht="12" customHeight="1" x14ac:dyDescent="0.2">
      <c r="A230" s="71" t="s">
        <v>719</v>
      </c>
      <c r="B230" s="72" t="s">
        <v>73</v>
      </c>
      <c r="C230" s="73">
        <v>58981.821900000003</v>
      </c>
      <c r="D230" s="73">
        <v>1E-4</v>
      </c>
      <c r="E230">
        <f>+(C230-C$7)/C$8</f>
        <v>21707.50550446289</v>
      </c>
      <c r="F230">
        <f>ROUND(2*E230,0)/2</f>
        <v>21707.5</v>
      </c>
      <c r="G230">
        <f>+C230-(C$7+F230*C$8)</f>
        <v>7.659825001610443E-3</v>
      </c>
      <c r="K230">
        <f>+G230</f>
        <v>7.659825001610443E-3</v>
      </c>
      <c r="O230">
        <f ca="1">+C$11+C$12*F230</f>
        <v>7.4948675957210286E-3</v>
      </c>
      <c r="Q230" s="2">
        <f>+C230-15018.5</f>
        <v>43963.321900000003</v>
      </c>
    </row>
    <row r="231" spans="1:17" ht="12" customHeight="1" x14ac:dyDescent="0.2">
      <c r="A231" s="77" t="s">
        <v>722</v>
      </c>
      <c r="B231" s="76" t="s">
        <v>84</v>
      </c>
      <c r="C231" s="86">
        <v>59003.392800000001</v>
      </c>
      <c r="D231" s="75">
        <v>5.9999999999999995E-4</v>
      </c>
      <c r="E231">
        <f>+(C231-C$7)/C$8</f>
        <v>21723.006670418843</v>
      </c>
      <c r="F231">
        <f>ROUND(2*E231,0)/2</f>
        <v>21723</v>
      </c>
      <c r="G231">
        <f>+C231-(C$7+F231*C$8)</f>
        <v>9.282330000132788E-3</v>
      </c>
      <c r="K231">
        <f>+G231</f>
        <v>9.282330000132788E-3</v>
      </c>
      <c r="O231">
        <f ca="1">+C$11+C$12*F231</f>
        <v>7.5015260018746199E-3</v>
      </c>
      <c r="Q231" s="2">
        <f>+C231-15018.5</f>
        <v>43984.892800000001</v>
      </c>
    </row>
    <row r="232" spans="1:17" ht="12" customHeight="1" x14ac:dyDescent="0.2">
      <c r="A232" s="71" t="s">
        <v>719</v>
      </c>
      <c r="B232" s="72" t="s">
        <v>73</v>
      </c>
      <c r="C232" s="73">
        <v>59041.659299999999</v>
      </c>
      <c r="D232" s="73">
        <v>1E-4</v>
      </c>
      <c r="E232">
        <f>+(C232-C$7)/C$8</f>
        <v>21750.505540055874</v>
      </c>
      <c r="F232">
        <f>ROUND(2*E232,0)/2</f>
        <v>21750.5</v>
      </c>
      <c r="G232">
        <f>+C232-(C$7+F232*C$8)</f>
        <v>7.7093549989513122E-3</v>
      </c>
      <c r="K232">
        <f>+G232</f>
        <v>7.7093549989513122E-3</v>
      </c>
      <c r="O232">
        <f ca="1">+C$11+C$12*F232</f>
        <v>7.5133393031148639E-3</v>
      </c>
      <c r="Q232" s="2">
        <f>+C232-15018.5</f>
        <v>44023.159299999999</v>
      </c>
    </row>
    <row r="233" spans="1:17" ht="12" customHeight="1" x14ac:dyDescent="0.2">
      <c r="A233" s="74" t="s">
        <v>720</v>
      </c>
      <c r="B233" s="29" t="s">
        <v>73</v>
      </c>
      <c r="C233" s="28">
        <v>59076.448400000001</v>
      </c>
      <c r="D233" s="28">
        <v>1E-4</v>
      </c>
      <c r="E233">
        <f>+(C233-C$7)/C$8</f>
        <v>21775.505498915183</v>
      </c>
      <c r="F233">
        <f>ROUND(2*E233,0)/2</f>
        <v>21775.5</v>
      </c>
      <c r="G233">
        <f>+C233-(C$7+F233*C$8)</f>
        <v>7.6521049995790236E-3</v>
      </c>
      <c r="K233">
        <f>+G233</f>
        <v>7.6521049995790236E-3</v>
      </c>
      <c r="O233">
        <f ca="1">+C$11+C$12*F233</f>
        <v>7.5240786678787211E-3</v>
      </c>
      <c r="Q233" s="2">
        <f>+C233-15018.5</f>
        <v>44057.948400000001</v>
      </c>
    </row>
    <row r="234" spans="1:17" ht="12" customHeight="1" x14ac:dyDescent="0.2">
      <c r="A234" s="74" t="s">
        <v>721</v>
      </c>
      <c r="B234" s="29" t="s">
        <v>73</v>
      </c>
      <c r="C234" s="28">
        <v>59361.720500000003</v>
      </c>
      <c r="D234" s="28">
        <v>4.0000000000000002E-4</v>
      </c>
      <c r="E234">
        <f>+(C234-C$7)/C$8</f>
        <v>21980.506225111276</v>
      </c>
      <c r="F234">
        <f>ROUND(2*E234,0)/2</f>
        <v>21980.5</v>
      </c>
      <c r="G234">
        <f>+C234-(C$7+F234*C$8)</f>
        <v>8.6626549964421429E-3</v>
      </c>
      <c r="K234">
        <f>+G234</f>
        <v>8.6626549964421429E-3</v>
      </c>
      <c r="O234">
        <f ca="1">+C$11+C$12*F234</f>
        <v>7.6121414589423557E-3</v>
      </c>
      <c r="Q234" s="2">
        <f>+C234-15018.5</f>
        <v>44343.220500000003</v>
      </c>
    </row>
    <row r="235" spans="1:17" ht="12" customHeight="1" x14ac:dyDescent="0.2">
      <c r="A235" s="77" t="s">
        <v>722</v>
      </c>
      <c r="B235" s="76" t="s">
        <v>84</v>
      </c>
      <c r="C235" s="86">
        <v>59380.506000000001</v>
      </c>
      <c r="D235" s="75">
        <v>8.9999999999999998E-4</v>
      </c>
      <c r="E235">
        <f>+(C235-C$7)/C$8</f>
        <v>21994.005761665871</v>
      </c>
      <c r="F235">
        <f>ROUND(2*E235,0)/2</f>
        <v>21994</v>
      </c>
      <c r="G235">
        <f>+C235-(C$7+F235*C$8)</f>
        <v>8.0177400013781153E-3</v>
      </c>
      <c r="K235">
        <f>+G235</f>
        <v>8.0177400013781153E-3</v>
      </c>
      <c r="O235">
        <f ca="1">+C$11+C$12*F235</f>
        <v>7.6179407159148397E-3</v>
      </c>
      <c r="Q235" s="2">
        <f>+C235-15018.5</f>
        <v>44362.006000000001</v>
      </c>
    </row>
    <row r="236" spans="1:17" ht="12" customHeight="1" x14ac:dyDescent="0.2">
      <c r="A236" s="77" t="s">
        <v>722</v>
      </c>
      <c r="B236" s="76" t="s">
        <v>84</v>
      </c>
      <c r="C236" s="86">
        <v>59417.383500000004</v>
      </c>
      <c r="D236" s="75">
        <v>2.0999999999999999E-3</v>
      </c>
      <c r="E236">
        <f>+(C236-C$7)/C$8</f>
        <v>22020.506475476639</v>
      </c>
      <c r="F236">
        <f>ROUND(2*E236,0)/2</f>
        <v>22020.5</v>
      </c>
      <c r="G236">
        <f>+C236-(C$7+F236*C$8)</f>
        <v>9.0110550008830614E-3</v>
      </c>
      <c r="K236">
        <f>+G236</f>
        <v>9.0110550008830614E-3</v>
      </c>
      <c r="O236">
        <f ca="1">+C$11+C$12*F236</f>
        <v>7.6293244425645283E-3</v>
      </c>
      <c r="Q236" s="2">
        <f>+C236-15018.5</f>
        <v>44398.883500000004</v>
      </c>
    </row>
    <row r="237" spans="1:17" ht="12" customHeight="1" x14ac:dyDescent="0.2">
      <c r="A237" s="75" t="s">
        <v>723</v>
      </c>
      <c r="B237" s="76" t="s">
        <v>73</v>
      </c>
      <c r="C237" s="81">
        <v>59435.472300000001</v>
      </c>
      <c r="D237" s="75">
        <v>1E-4</v>
      </c>
      <c r="E237">
        <f>+(C237-C$7)/C$8</f>
        <v>22033.505353165747</v>
      </c>
      <c r="F237">
        <f>ROUND(2*E237,0)/2</f>
        <v>22033.5</v>
      </c>
      <c r="G237">
        <f>+C237-(C$7+F237*C$8)</f>
        <v>7.4492850035312586E-3</v>
      </c>
      <c r="K237">
        <f>+G237</f>
        <v>7.4492850035312586E-3</v>
      </c>
      <c r="O237">
        <f ca="1">+C$11+C$12*F237</f>
        <v>7.6349089122417346E-3</v>
      </c>
      <c r="Q237" s="2">
        <f>+C237-15018.5</f>
        <v>44416.972300000001</v>
      </c>
    </row>
    <row r="238" spans="1:17" ht="12" customHeight="1" x14ac:dyDescent="0.2">
      <c r="A238" s="75" t="s">
        <v>723</v>
      </c>
      <c r="B238" s="76" t="s">
        <v>84</v>
      </c>
      <c r="C238" s="81">
        <v>59451.475700000003</v>
      </c>
      <c r="D238" s="75">
        <v>1E-4</v>
      </c>
      <c r="E238">
        <f>+(C238-C$7)/C$8</f>
        <v>22045.005631747517</v>
      </c>
      <c r="F238">
        <f>ROUND(2*E238,0)/2</f>
        <v>22045</v>
      </c>
      <c r="G238">
        <f>+C238-(C$7+F238*C$8)</f>
        <v>7.8369500042754225E-3</v>
      </c>
      <c r="K238">
        <f>+G238</f>
        <v>7.8369500042754225E-3</v>
      </c>
      <c r="O238">
        <f ca="1">+C$11+C$12*F238</f>
        <v>7.6398490200331095E-3</v>
      </c>
      <c r="Q238" s="2">
        <f>+C238-15018.5</f>
        <v>44432.975700000003</v>
      </c>
    </row>
    <row r="239" spans="1:17" ht="12" customHeight="1" x14ac:dyDescent="0.2">
      <c r="A239" s="77" t="s">
        <v>724</v>
      </c>
      <c r="B239" s="76" t="s">
        <v>84</v>
      </c>
      <c r="C239" s="81">
        <v>59706.828300000001</v>
      </c>
      <c r="D239" s="75">
        <v>2.0000000000000001E-4</v>
      </c>
      <c r="E239">
        <f>+(C239-C$7)/C$8</f>
        <v>22228.505765255351</v>
      </c>
      <c r="F239">
        <f>ROUND(2*E239,0)/2</f>
        <v>22228.5</v>
      </c>
      <c r="G239">
        <f>+C239-(C$7+F239*C$8)</f>
        <v>8.0227350044879131E-3</v>
      </c>
      <c r="K239">
        <f>+G239</f>
        <v>8.0227350044879131E-3</v>
      </c>
      <c r="O239">
        <f ca="1">+C$11+C$12*F239</f>
        <v>7.7186759573998256E-3</v>
      </c>
      <c r="Q239" s="2">
        <f>+C239-15018.5</f>
        <v>44688.328300000001</v>
      </c>
    </row>
    <row r="240" spans="1:17" ht="12" customHeight="1" x14ac:dyDescent="0.2">
      <c r="A240" s="80" t="s">
        <v>726</v>
      </c>
      <c r="B240" s="80" t="s">
        <v>84</v>
      </c>
      <c r="C240" s="82">
        <v>59721.436400000006</v>
      </c>
      <c r="D240" s="75">
        <v>2.0000000000000001E-4</v>
      </c>
      <c r="E240">
        <f>+(C240-C$7)/C$8</f>
        <v>22239.00336073821</v>
      </c>
      <c r="F240">
        <f>ROUND(2*E240,0)/2</f>
        <v>22239</v>
      </c>
      <c r="G240">
        <f>+C240-(C$7+F240*C$8)</f>
        <v>4.676690004998818E-3</v>
      </c>
      <c r="K240">
        <f>+G240</f>
        <v>4.676690004998818E-3</v>
      </c>
      <c r="O240">
        <f ca="1">+C$11+C$12*F240</f>
        <v>7.7231864906006451E-3</v>
      </c>
      <c r="Q240" s="2">
        <f>+C240-15018.5</f>
        <v>44702.936400000006</v>
      </c>
    </row>
    <row r="241" spans="1:17" ht="12" customHeight="1" x14ac:dyDescent="0.2">
      <c r="A241" s="83" t="s">
        <v>727</v>
      </c>
      <c r="B241" s="84" t="s">
        <v>84</v>
      </c>
      <c r="C241" s="87">
        <v>59802.150499999989</v>
      </c>
      <c r="D241" s="13"/>
      <c r="E241">
        <f>+(C241-C$7)/C$8</f>
        <v>22297.005699958416</v>
      </c>
      <c r="F241">
        <f>ROUND(2*E241,0)/2</f>
        <v>22297</v>
      </c>
      <c r="G241">
        <f>+C241-(C$7+F241*C$8)</f>
        <v>7.9318699863506481E-3</v>
      </c>
      <c r="K241">
        <f>+G241</f>
        <v>7.9318699863506481E-3</v>
      </c>
      <c r="O241">
        <f ca="1">+C$11+C$12*F241</f>
        <v>7.7481018168527958E-3</v>
      </c>
      <c r="Q241" s="2">
        <f>+C241-15018.5</f>
        <v>44783.650499999989</v>
      </c>
    </row>
    <row r="242" spans="1:17" ht="12" customHeight="1" x14ac:dyDescent="0.2">
      <c r="A242" s="83" t="s">
        <v>727</v>
      </c>
      <c r="B242" s="84" t="s">
        <v>84</v>
      </c>
      <c r="C242" s="87">
        <v>59802.150599999819</v>
      </c>
      <c r="D242" s="13"/>
      <c r="E242">
        <f>+(C242-C$7)/C$8</f>
        <v>22297.005771819764</v>
      </c>
      <c r="F242">
        <f>ROUND(2*E242,0)/2</f>
        <v>22297</v>
      </c>
      <c r="G242">
        <f>+C242-(C$7+F242*C$8)</f>
        <v>8.0318698164774105E-3</v>
      </c>
      <c r="K242">
        <f>+G242</f>
        <v>8.0318698164774105E-3</v>
      </c>
      <c r="O242">
        <f ca="1">+C$11+C$12*F242</f>
        <v>7.7481018168527958E-3</v>
      </c>
      <c r="Q242" s="2">
        <f>+C242-15018.5</f>
        <v>44783.650599999819</v>
      </c>
    </row>
    <row r="243" spans="1:17" x14ac:dyDescent="0.2">
      <c r="A243" s="83" t="s">
        <v>727</v>
      </c>
      <c r="B243" s="84" t="s">
        <v>84</v>
      </c>
      <c r="C243" s="87">
        <v>59802.150700000115</v>
      </c>
      <c r="D243" s="13"/>
      <c r="E243">
        <f>+(C243-C$7)/C$8</f>
        <v>22297.005843681447</v>
      </c>
      <c r="F243">
        <f>ROUND(2*E243,0)/2</f>
        <v>22297</v>
      </c>
      <c r="G243">
        <f>+C243-(C$7+F243*C$8)</f>
        <v>8.1318701122654602E-3</v>
      </c>
      <c r="K243">
        <f>+G243</f>
        <v>8.1318701122654602E-3</v>
      </c>
      <c r="O243">
        <f ca="1">+C$11+C$12*F243</f>
        <v>7.7481018168527958E-3</v>
      </c>
      <c r="Q243" s="2">
        <f>+C243-15018.5</f>
        <v>44783.650700000115</v>
      </c>
    </row>
    <row r="244" spans="1:17" x14ac:dyDescent="0.2">
      <c r="A244" s="78" t="s">
        <v>725</v>
      </c>
      <c r="B244" s="79" t="s">
        <v>73</v>
      </c>
      <c r="C244" s="81">
        <v>59805.630400000002</v>
      </c>
      <c r="D244" s="75">
        <v>2.9999999999999997E-4</v>
      </c>
      <c r="E244">
        <f>+(C244-C$7)/C$8</f>
        <v>22299.506407272915</v>
      </c>
      <c r="F244">
        <f>ROUND(2*E244,0)/2</f>
        <v>22299.5</v>
      </c>
      <c r="G244">
        <f>+C244-(C$7+F244*C$8)</f>
        <v>8.9161450014216825E-3</v>
      </c>
      <c r="K244">
        <f>+G244</f>
        <v>8.9161450014216825E-3</v>
      </c>
      <c r="O244">
        <f ca="1">+C$11+C$12*F244</f>
        <v>7.7491757533291808E-3</v>
      </c>
      <c r="Q244" s="2">
        <f>+C244-15018.5</f>
        <v>44787.130400000002</v>
      </c>
    </row>
    <row r="245" spans="1:17" x14ac:dyDescent="0.2">
      <c r="A245" s="78" t="s">
        <v>725</v>
      </c>
      <c r="B245" s="79" t="s">
        <v>73</v>
      </c>
      <c r="C245" s="81">
        <v>59840.4185</v>
      </c>
      <c r="D245" s="75">
        <v>1E-4</v>
      </c>
      <c r="E245">
        <f>+(C245-C$7)/C$8</f>
        <v>22324.505647517515</v>
      </c>
      <c r="F245">
        <f>ROUND(2*E245,0)/2</f>
        <v>22324.5</v>
      </c>
      <c r="G245">
        <f>+C245-(C$7+F245*C$8)</f>
        <v>7.8588949982076883E-3</v>
      </c>
      <c r="K245">
        <f>+G245</f>
        <v>7.8588949982076883E-3</v>
      </c>
      <c r="O245">
        <f ca="1">+C$11+C$12*F245</f>
        <v>7.7599151180930397E-3</v>
      </c>
      <c r="Q245" s="2">
        <f>+C245-15018.5</f>
        <v>44821.9185</v>
      </c>
    </row>
    <row r="246" spans="1:17" x14ac:dyDescent="0.2">
      <c r="A246" s="85" t="s">
        <v>728</v>
      </c>
      <c r="B246" s="84" t="s">
        <v>73</v>
      </c>
      <c r="C246" s="75">
        <v>60097.858200000002</v>
      </c>
      <c r="D246" s="75">
        <v>2.0000000000000001E-4</v>
      </c>
      <c r="E246">
        <f>+(C246-C$7)/C$8</f>
        <v>22509.505601777691</v>
      </c>
      <c r="F246">
        <f>ROUND(2*E246,0)/2</f>
        <v>22509.5</v>
      </c>
      <c r="G246">
        <f>+C246-(C$7+F246*C$8)</f>
        <v>7.7952450010343455E-3</v>
      </c>
      <c r="K246">
        <f>+G246</f>
        <v>7.7952450010343455E-3</v>
      </c>
      <c r="O246">
        <f ca="1">+C$11+C$12*F246</f>
        <v>7.8393864173455872E-3</v>
      </c>
      <c r="Q246" s="2">
        <f>+C246-15018.5</f>
        <v>45079.358200000002</v>
      </c>
    </row>
    <row r="247" spans="1:17" x14ac:dyDescent="0.2">
      <c r="A247" s="78" t="s">
        <v>729</v>
      </c>
      <c r="B247" s="88" t="s">
        <v>84</v>
      </c>
      <c r="C247" s="89">
        <v>60116.644</v>
      </c>
      <c r="D247" s="89">
        <v>5.9999999999999995E-4</v>
      </c>
      <c r="E247">
        <f>+(C247-C$7)/C$8</f>
        <v>22523.005353916698</v>
      </c>
      <c r="F247">
        <f>ROUND(2*E247,0)/2</f>
        <v>22523</v>
      </c>
      <c r="G247">
        <f>+C247-(C$7+F247*C$8)</f>
        <v>7.4503299983916804E-3</v>
      </c>
      <c r="K247">
        <f>+G247</f>
        <v>7.4503299983916804E-3</v>
      </c>
      <c r="O247">
        <f ca="1">+C$11+C$12*F247</f>
        <v>7.8451856743180712E-3</v>
      </c>
      <c r="Q247" s="2">
        <f>+C247-15018.5</f>
        <v>45098.144</v>
      </c>
    </row>
    <row r="248" spans="1:17" x14ac:dyDescent="0.2">
      <c r="A248" s="85" t="s">
        <v>728</v>
      </c>
      <c r="B248" s="84" t="s">
        <v>84</v>
      </c>
      <c r="C248" s="75">
        <v>60159.7834</v>
      </c>
      <c r="D248" s="75">
        <v>1E-4</v>
      </c>
      <c r="E248">
        <f>+(C248-C$7)/C$8</f>
        <v>22554.005961153311</v>
      </c>
      <c r="F248">
        <f>ROUND(2*E248,0)/2</f>
        <v>22554</v>
      </c>
      <c r="G248">
        <f>+C248-(C$7+F248*C$8)</f>
        <v>8.2953399978578091E-3</v>
      </c>
      <c r="K248">
        <f>+G248</f>
        <v>8.2953399978578091E-3</v>
      </c>
      <c r="O248">
        <f ca="1">+C$11+C$12*F248</f>
        <v>7.8585024866252538E-3</v>
      </c>
      <c r="Q248" s="2">
        <f>+C248-15018.5</f>
        <v>45141.2834</v>
      </c>
    </row>
    <row r="249" spans="1:17" x14ac:dyDescent="0.2">
      <c r="A249" s="78" t="s">
        <v>729</v>
      </c>
      <c r="B249" s="88" t="s">
        <v>73</v>
      </c>
      <c r="C249" s="89">
        <v>60206.402399999999</v>
      </c>
      <c r="D249" s="89">
        <v>2.9999999999999997E-4</v>
      </c>
      <c r="E249">
        <f>+(C249-C$7)/C$8</f>
        <v>22587.507060120002</v>
      </c>
      <c r="F249">
        <f>ROUND(2*E249,0)/2</f>
        <v>22587.5</v>
      </c>
      <c r="G249">
        <f>+C249-(C$7+F249*C$8)</f>
        <v>9.8246249981457368E-3</v>
      </c>
      <c r="K249">
        <f>+G249</f>
        <v>9.8246249981457368E-3</v>
      </c>
      <c r="O249">
        <f ca="1">+C$11+C$12*F249</f>
        <v>7.8728932354088232E-3</v>
      </c>
      <c r="Q249" s="2">
        <f>+C249-15018.5</f>
        <v>45187.902399999999</v>
      </c>
    </row>
    <row r="250" spans="1:17" x14ac:dyDescent="0.2">
      <c r="B250" s="5"/>
      <c r="C250" s="13"/>
      <c r="D250" s="13"/>
    </row>
    <row r="251" spans="1:17" x14ac:dyDescent="0.2">
      <c r="B251" s="5"/>
      <c r="C251" s="13"/>
      <c r="D251" s="13"/>
    </row>
    <row r="252" spans="1:17" x14ac:dyDescent="0.2">
      <c r="B252" s="5"/>
      <c r="C252" s="13"/>
      <c r="D252" s="13"/>
    </row>
    <row r="253" spans="1:17" x14ac:dyDescent="0.2">
      <c r="B253" s="5"/>
      <c r="C253" s="13"/>
      <c r="D253" s="13"/>
    </row>
    <row r="254" spans="1:17" x14ac:dyDescent="0.2">
      <c r="B254" s="5"/>
      <c r="C254" s="13"/>
      <c r="D254" s="13"/>
    </row>
    <row r="255" spans="1:17" x14ac:dyDescent="0.2">
      <c r="B255" s="5"/>
      <c r="C255" s="13"/>
      <c r="D255" s="13"/>
    </row>
    <row r="256" spans="1:17" x14ac:dyDescent="0.2">
      <c r="B256" s="5"/>
      <c r="C256" s="13"/>
      <c r="D256" s="13"/>
    </row>
    <row r="257" spans="2:4" x14ac:dyDescent="0.2">
      <c r="B257" s="5"/>
      <c r="C257" s="13"/>
      <c r="D257" s="13"/>
    </row>
    <row r="258" spans="2:4" x14ac:dyDescent="0.2">
      <c r="B258" s="5"/>
      <c r="C258" s="13"/>
      <c r="D258" s="13"/>
    </row>
    <row r="259" spans="2:4" x14ac:dyDescent="0.2">
      <c r="B259" s="5"/>
      <c r="C259" s="13"/>
      <c r="D259" s="13"/>
    </row>
    <row r="260" spans="2:4" x14ac:dyDescent="0.2">
      <c r="B260" s="5"/>
      <c r="C260" s="13"/>
      <c r="D260" s="13"/>
    </row>
    <row r="261" spans="2:4" x14ac:dyDescent="0.2">
      <c r="B261" s="5"/>
      <c r="C261" s="13"/>
      <c r="D261" s="13"/>
    </row>
    <row r="262" spans="2:4" x14ac:dyDescent="0.2">
      <c r="B262" s="5"/>
      <c r="C262" s="13"/>
      <c r="D262" s="13"/>
    </row>
    <row r="263" spans="2:4" x14ac:dyDescent="0.2">
      <c r="B263" s="5"/>
      <c r="C263" s="13"/>
      <c r="D263" s="13"/>
    </row>
    <row r="264" spans="2:4" x14ac:dyDescent="0.2">
      <c r="B264" s="5"/>
      <c r="C264" s="13"/>
      <c r="D264" s="13"/>
    </row>
    <row r="265" spans="2:4" x14ac:dyDescent="0.2">
      <c r="B265" s="5"/>
      <c r="C265" s="13"/>
      <c r="D265" s="13"/>
    </row>
    <row r="266" spans="2:4" x14ac:dyDescent="0.2">
      <c r="B266" s="5"/>
      <c r="C266" s="13"/>
      <c r="D266" s="13"/>
    </row>
    <row r="267" spans="2:4" x14ac:dyDescent="0.2">
      <c r="B267" s="5"/>
      <c r="C267" s="13"/>
      <c r="D267" s="13"/>
    </row>
    <row r="268" spans="2:4" x14ac:dyDescent="0.2">
      <c r="B268" s="5"/>
      <c r="C268" s="13"/>
      <c r="D268" s="13"/>
    </row>
    <row r="269" spans="2:4" x14ac:dyDescent="0.2">
      <c r="B269" s="5"/>
      <c r="C269" s="13"/>
      <c r="D269" s="13"/>
    </row>
    <row r="270" spans="2:4" x14ac:dyDescent="0.2">
      <c r="B270" s="5"/>
      <c r="C270" s="13"/>
      <c r="D270" s="13"/>
    </row>
    <row r="271" spans="2:4" x14ac:dyDescent="0.2">
      <c r="B271" s="5"/>
      <c r="C271" s="13"/>
      <c r="D271" s="13"/>
    </row>
    <row r="272" spans="2:4" x14ac:dyDescent="0.2">
      <c r="B272" s="5"/>
      <c r="C272" s="13"/>
      <c r="D272" s="13"/>
    </row>
    <row r="273" spans="2:4" x14ac:dyDescent="0.2">
      <c r="B273" s="5"/>
      <c r="C273" s="13"/>
      <c r="D273" s="13"/>
    </row>
    <row r="274" spans="2:4" x14ac:dyDescent="0.2">
      <c r="B274" s="5"/>
      <c r="C274" s="13"/>
      <c r="D274" s="13"/>
    </row>
    <row r="275" spans="2:4" x14ac:dyDescent="0.2">
      <c r="B275" s="5"/>
      <c r="C275" s="13"/>
      <c r="D275" s="13"/>
    </row>
    <row r="276" spans="2:4" x14ac:dyDescent="0.2">
      <c r="B276" s="5"/>
      <c r="C276" s="13"/>
      <c r="D276" s="13"/>
    </row>
    <row r="277" spans="2:4" x14ac:dyDescent="0.2">
      <c r="B277" s="5"/>
      <c r="C277" s="13"/>
      <c r="D277" s="13"/>
    </row>
    <row r="278" spans="2:4" x14ac:dyDescent="0.2">
      <c r="B278" s="5"/>
      <c r="C278" s="13"/>
      <c r="D278" s="13"/>
    </row>
    <row r="279" spans="2:4" x14ac:dyDescent="0.2">
      <c r="B279" s="5"/>
      <c r="C279" s="13"/>
      <c r="D279" s="13"/>
    </row>
    <row r="280" spans="2:4" x14ac:dyDescent="0.2">
      <c r="B280" s="5"/>
      <c r="C280" s="13"/>
      <c r="D280" s="13"/>
    </row>
    <row r="281" spans="2:4" x14ac:dyDescent="0.2">
      <c r="B281" s="5"/>
      <c r="C281" s="13"/>
      <c r="D281" s="13"/>
    </row>
    <row r="282" spans="2:4" x14ac:dyDescent="0.2">
      <c r="B282" s="5"/>
      <c r="C282" s="13"/>
      <c r="D282" s="13"/>
    </row>
    <row r="283" spans="2:4" x14ac:dyDescent="0.2">
      <c r="B283" s="5"/>
      <c r="C283" s="13"/>
      <c r="D283" s="13"/>
    </row>
    <row r="284" spans="2:4" x14ac:dyDescent="0.2">
      <c r="B284" s="5"/>
      <c r="C284" s="13"/>
      <c r="D284" s="13"/>
    </row>
    <row r="285" spans="2:4" x14ac:dyDescent="0.2">
      <c r="B285" s="5"/>
      <c r="C285" s="13"/>
      <c r="D285" s="13"/>
    </row>
    <row r="286" spans="2:4" x14ac:dyDescent="0.2">
      <c r="B286" s="5"/>
      <c r="C286" s="13"/>
      <c r="D286" s="13"/>
    </row>
    <row r="287" spans="2:4" x14ac:dyDescent="0.2">
      <c r="B287" s="5"/>
      <c r="C287" s="13"/>
      <c r="D287" s="13"/>
    </row>
    <row r="288" spans="2:4" x14ac:dyDescent="0.2">
      <c r="B288" s="5"/>
      <c r="C288" s="13"/>
      <c r="D288" s="13"/>
    </row>
    <row r="289" spans="2:4" x14ac:dyDescent="0.2">
      <c r="B289" s="5"/>
      <c r="C289" s="13"/>
      <c r="D289" s="13"/>
    </row>
    <row r="290" spans="2:4" x14ac:dyDescent="0.2">
      <c r="B290" s="5"/>
      <c r="C290" s="13"/>
      <c r="D290" s="13"/>
    </row>
    <row r="291" spans="2:4" x14ac:dyDescent="0.2">
      <c r="B291" s="5"/>
      <c r="C291" s="13"/>
      <c r="D291" s="13"/>
    </row>
    <row r="292" spans="2:4" x14ac:dyDescent="0.2">
      <c r="B292" s="5"/>
      <c r="C292" s="13"/>
      <c r="D292" s="13"/>
    </row>
    <row r="293" spans="2:4" x14ac:dyDescent="0.2">
      <c r="B293" s="5"/>
      <c r="C293" s="13"/>
      <c r="D293" s="13"/>
    </row>
    <row r="294" spans="2:4" x14ac:dyDescent="0.2">
      <c r="B294" s="5"/>
    </row>
    <row r="295" spans="2:4" x14ac:dyDescent="0.2">
      <c r="B295" s="5"/>
    </row>
    <row r="296" spans="2:4" x14ac:dyDescent="0.2">
      <c r="B296" s="5"/>
    </row>
    <row r="297" spans="2:4" x14ac:dyDescent="0.2">
      <c r="B297" s="5"/>
    </row>
    <row r="298" spans="2:4" x14ac:dyDescent="0.2">
      <c r="B298" s="5"/>
    </row>
    <row r="299" spans="2:4" x14ac:dyDescent="0.2">
      <c r="B299" s="5"/>
    </row>
    <row r="300" spans="2:4" x14ac:dyDescent="0.2">
      <c r="B300" s="5"/>
    </row>
    <row r="301" spans="2:4" x14ac:dyDescent="0.2">
      <c r="B301" s="5"/>
    </row>
    <row r="302" spans="2:4" x14ac:dyDescent="0.2">
      <c r="B302" s="5"/>
    </row>
    <row r="303" spans="2:4" x14ac:dyDescent="0.2">
      <c r="B303" s="5"/>
    </row>
    <row r="304" spans="2:4" x14ac:dyDescent="0.2">
      <c r="B304" s="5"/>
    </row>
    <row r="305" spans="2:2" x14ac:dyDescent="0.2">
      <c r="B305" s="5"/>
    </row>
    <row r="306" spans="2:2" x14ac:dyDescent="0.2">
      <c r="B306" s="5"/>
    </row>
    <row r="307" spans="2:2" x14ac:dyDescent="0.2">
      <c r="B307" s="5"/>
    </row>
    <row r="308" spans="2:2" x14ac:dyDescent="0.2">
      <c r="B308" s="5"/>
    </row>
    <row r="309" spans="2:2" x14ac:dyDescent="0.2">
      <c r="B309" s="5"/>
    </row>
    <row r="310" spans="2:2" x14ac:dyDescent="0.2">
      <c r="B310" s="5"/>
    </row>
    <row r="311" spans="2:2" x14ac:dyDescent="0.2">
      <c r="B311" s="5"/>
    </row>
    <row r="312" spans="2:2" x14ac:dyDescent="0.2">
      <c r="B312" s="5"/>
    </row>
    <row r="313" spans="2:2" x14ac:dyDescent="0.2">
      <c r="B313" s="5"/>
    </row>
    <row r="314" spans="2:2" x14ac:dyDescent="0.2">
      <c r="B314" s="5"/>
    </row>
    <row r="315" spans="2:2" x14ac:dyDescent="0.2">
      <c r="B315" s="5"/>
    </row>
    <row r="316" spans="2:2" x14ac:dyDescent="0.2">
      <c r="B316" s="5"/>
    </row>
    <row r="317" spans="2:2" x14ac:dyDescent="0.2">
      <c r="B317" s="5"/>
    </row>
    <row r="318" spans="2:2" x14ac:dyDescent="0.2">
      <c r="B318" s="5"/>
    </row>
    <row r="319" spans="2:2" x14ac:dyDescent="0.2">
      <c r="B319" s="5"/>
    </row>
    <row r="320" spans="2:2" x14ac:dyDescent="0.2">
      <c r="B320" s="5"/>
    </row>
    <row r="321" spans="2:2" x14ac:dyDescent="0.2">
      <c r="B321" s="5"/>
    </row>
    <row r="322" spans="2:2" x14ac:dyDescent="0.2">
      <c r="B322" s="5"/>
    </row>
    <row r="323" spans="2:2" x14ac:dyDescent="0.2">
      <c r="B323" s="5"/>
    </row>
    <row r="324" spans="2:2" x14ac:dyDescent="0.2">
      <c r="B324" s="5"/>
    </row>
    <row r="325" spans="2:2" x14ac:dyDescent="0.2">
      <c r="B325" s="5"/>
    </row>
    <row r="326" spans="2:2" x14ac:dyDescent="0.2">
      <c r="B326" s="5"/>
    </row>
    <row r="327" spans="2:2" x14ac:dyDescent="0.2">
      <c r="B327" s="5"/>
    </row>
    <row r="328" spans="2:2" x14ac:dyDescent="0.2">
      <c r="B328" s="5"/>
    </row>
    <row r="329" spans="2:2" x14ac:dyDescent="0.2">
      <c r="B329" s="5"/>
    </row>
    <row r="330" spans="2:2" x14ac:dyDescent="0.2">
      <c r="B330" s="5"/>
    </row>
    <row r="331" spans="2:2" x14ac:dyDescent="0.2">
      <c r="B331" s="5"/>
    </row>
    <row r="332" spans="2:2" x14ac:dyDescent="0.2">
      <c r="B332" s="5"/>
    </row>
    <row r="333" spans="2:2" x14ac:dyDescent="0.2">
      <c r="B333" s="5"/>
    </row>
    <row r="334" spans="2:2" x14ac:dyDescent="0.2">
      <c r="B334" s="5"/>
    </row>
    <row r="335" spans="2:2" x14ac:dyDescent="0.2">
      <c r="B335" s="5"/>
    </row>
    <row r="336" spans="2:2" x14ac:dyDescent="0.2">
      <c r="B336" s="5"/>
    </row>
    <row r="337" spans="2:2" x14ac:dyDescent="0.2">
      <c r="B337" s="5"/>
    </row>
    <row r="338" spans="2:2" x14ac:dyDescent="0.2">
      <c r="B338" s="5"/>
    </row>
    <row r="339" spans="2:2" x14ac:dyDescent="0.2">
      <c r="B339" s="5"/>
    </row>
    <row r="340" spans="2:2" x14ac:dyDescent="0.2">
      <c r="B340" s="5"/>
    </row>
    <row r="341" spans="2:2" x14ac:dyDescent="0.2">
      <c r="B341" s="5"/>
    </row>
    <row r="342" spans="2:2" x14ac:dyDescent="0.2">
      <c r="B342" s="5"/>
    </row>
    <row r="343" spans="2:2" x14ac:dyDescent="0.2">
      <c r="B343" s="5"/>
    </row>
    <row r="344" spans="2:2" x14ac:dyDescent="0.2">
      <c r="B344" s="5"/>
    </row>
    <row r="345" spans="2:2" x14ac:dyDescent="0.2">
      <c r="B345" s="5"/>
    </row>
    <row r="346" spans="2:2" x14ac:dyDescent="0.2">
      <c r="B346" s="5"/>
    </row>
    <row r="347" spans="2:2" x14ac:dyDescent="0.2">
      <c r="B347" s="5"/>
    </row>
    <row r="348" spans="2:2" x14ac:dyDescent="0.2">
      <c r="B348" s="5"/>
    </row>
    <row r="349" spans="2:2" x14ac:dyDescent="0.2">
      <c r="B349" s="5"/>
    </row>
    <row r="350" spans="2:2" x14ac:dyDescent="0.2">
      <c r="B350" s="5"/>
    </row>
    <row r="351" spans="2:2" x14ac:dyDescent="0.2">
      <c r="B351" s="5"/>
    </row>
    <row r="352" spans="2:2" x14ac:dyDescent="0.2">
      <c r="B352" s="5"/>
    </row>
    <row r="353" spans="2:2" x14ac:dyDescent="0.2">
      <c r="B353" s="5"/>
    </row>
    <row r="354" spans="2:2" x14ac:dyDescent="0.2">
      <c r="B354" s="5"/>
    </row>
    <row r="355" spans="2:2" x14ac:dyDescent="0.2">
      <c r="B355" s="5"/>
    </row>
    <row r="356" spans="2:2" x14ac:dyDescent="0.2">
      <c r="B356" s="5"/>
    </row>
    <row r="357" spans="2:2" x14ac:dyDescent="0.2">
      <c r="B357" s="5"/>
    </row>
    <row r="358" spans="2:2" x14ac:dyDescent="0.2">
      <c r="B358" s="5"/>
    </row>
    <row r="359" spans="2:2" x14ac:dyDescent="0.2">
      <c r="B359" s="5"/>
    </row>
    <row r="360" spans="2:2" x14ac:dyDescent="0.2">
      <c r="B360" s="5"/>
    </row>
    <row r="361" spans="2:2" x14ac:dyDescent="0.2">
      <c r="B361" s="5"/>
    </row>
    <row r="362" spans="2:2" x14ac:dyDescent="0.2">
      <c r="B362" s="5"/>
    </row>
    <row r="363" spans="2:2" x14ac:dyDescent="0.2">
      <c r="B363" s="5"/>
    </row>
    <row r="364" spans="2:2" x14ac:dyDescent="0.2">
      <c r="B364" s="5"/>
    </row>
    <row r="365" spans="2:2" x14ac:dyDescent="0.2">
      <c r="B365" s="5"/>
    </row>
    <row r="366" spans="2:2" x14ac:dyDescent="0.2">
      <c r="B366" s="5"/>
    </row>
    <row r="367" spans="2:2" x14ac:dyDescent="0.2">
      <c r="B367" s="5"/>
    </row>
    <row r="368" spans="2:2" x14ac:dyDescent="0.2">
      <c r="B368" s="5"/>
    </row>
    <row r="369" spans="2:2" x14ac:dyDescent="0.2">
      <c r="B369" s="5"/>
    </row>
    <row r="370" spans="2:2" x14ac:dyDescent="0.2">
      <c r="B370" s="5"/>
    </row>
    <row r="371" spans="2:2" x14ac:dyDescent="0.2">
      <c r="B371" s="5"/>
    </row>
    <row r="372" spans="2:2" x14ac:dyDescent="0.2">
      <c r="B372" s="5"/>
    </row>
    <row r="373" spans="2:2" x14ac:dyDescent="0.2">
      <c r="B373" s="5"/>
    </row>
    <row r="374" spans="2:2" x14ac:dyDescent="0.2">
      <c r="B374" s="5"/>
    </row>
    <row r="375" spans="2:2" x14ac:dyDescent="0.2">
      <c r="B375" s="5"/>
    </row>
    <row r="376" spans="2:2" x14ac:dyDescent="0.2">
      <c r="B376" s="5"/>
    </row>
    <row r="377" spans="2:2" x14ac:dyDescent="0.2">
      <c r="B377" s="5"/>
    </row>
    <row r="378" spans="2:2" x14ac:dyDescent="0.2">
      <c r="B378" s="5"/>
    </row>
    <row r="379" spans="2:2" x14ac:dyDescent="0.2">
      <c r="B379" s="5"/>
    </row>
    <row r="380" spans="2:2" x14ac:dyDescent="0.2">
      <c r="B380" s="5"/>
    </row>
    <row r="381" spans="2:2" x14ac:dyDescent="0.2">
      <c r="B381" s="5"/>
    </row>
    <row r="382" spans="2:2" x14ac:dyDescent="0.2">
      <c r="B382" s="5"/>
    </row>
    <row r="383" spans="2:2" x14ac:dyDescent="0.2">
      <c r="B383" s="5"/>
    </row>
    <row r="384" spans="2:2" x14ac:dyDescent="0.2">
      <c r="B384" s="5"/>
    </row>
    <row r="385" spans="2:2" x14ac:dyDescent="0.2">
      <c r="B385" s="5"/>
    </row>
    <row r="386" spans="2:2" x14ac:dyDescent="0.2">
      <c r="B386" s="5"/>
    </row>
    <row r="387" spans="2:2" x14ac:dyDescent="0.2">
      <c r="B387" s="5"/>
    </row>
    <row r="388" spans="2:2" x14ac:dyDescent="0.2">
      <c r="B388" s="5"/>
    </row>
    <row r="389" spans="2:2" x14ac:dyDescent="0.2">
      <c r="B389" s="5"/>
    </row>
    <row r="390" spans="2:2" x14ac:dyDescent="0.2">
      <c r="B390" s="5"/>
    </row>
    <row r="391" spans="2:2" x14ac:dyDescent="0.2">
      <c r="B391" s="5"/>
    </row>
    <row r="392" spans="2:2" x14ac:dyDescent="0.2">
      <c r="B392" s="5"/>
    </row>
    <row r="393" spans="2:2" x14ac:dyDescent="0.2">
      <c r="B393" s="5"/>
    </row>
    <row r="394" spans="2:2" x14ac:dyDescent="0.2">
      <c r="B394" s="5"/>
    </row>
    <row r="395" spans="2:2" x14ac:dyDescent="0.2">
      <c r="B395" s="5"/>
    </row>
    <row r="396" spans="2:2" x14ac:dyDescent="0.2">
      <c r="B396" s="5"/>
    </row>
    <row r="397" spans="2:2" x14ac:dyDescent="0.2">
      <c r="B397" s="5"/>
    </row>
    <row r="398" spans="2:2" x14ac:dyDescent="0.2">
      <c r="B398" s="5"/>
    </row>
    <row r="399" spans="2:2" x14ac:dyDescent="0.2">
      <c r="B399" s="5"/>
    </row>
    <row r="400" spans="2:2" x14ac:dyDescent="0.2">
      <c r="B400" s="5"/>
    </row>
    <row r="401" spans="2:2" x14ac:dyDescent="0.2">
      <c r="B401" s="5"/>
    </row>
    <row r="402" spans="2:2" x14ac:dyDescent="0.2">
      <c r="B402" s="5"/>
    </row>
    <row r="403" spans="2:2" x14ac:dyDescent="0.2">
      <c r="B403" s="5"/>
    </row>
    <row r="404" spans="2:2" x14ac:dyDescent="0.2">
      <c r="B404" s="5"/>
    </row>
    <row r="405" spans="2:2" x14ac:dyDescent="0.2">
      <c r="B405" s="5"/>
    </row>
    <row r="406" spans="2:2" x14ac:dyDescent="0.2">
      <c r="B406" s="5"/>
    </row>
    <row r="407" spans="2:2" x14ac:dyDescent="0.2">
      <c r="B407" s="5"/>
    </row>
    <row r="408" spans="2:2" x14ac:dyDescent="0.2">
      <c r="B408" s="5"/>
    </row>
    <row r="409" spans="2:2" x14ac:dyDescent="0.2">
      <c r="B409" s="5"/>
    </row>
    <row r="410" spans="2:2" x14ac:dyDescent="0.2">
      <c r="B410" s="5"/>
    </row>
    <row r="411" spans="2:2" x14ac:dyDescent="0.2">
      <c r="B411" s="5"/>
    </row>
    <row r="412" spans="2:2" x14ac:dyDescent="0.2">
      <c r="B412" s="5"/>
    </row>
    <row r="413" spans="2:2" x14ac:dyDescent="0.2">
      <c r="B413" s="5"/>
    </row>
    <row r="414" spans="2:2" x14ac:dyDescent="0.2">
      <c r="B414" s="5"/>
    </row>
    <row r="415" spans="2:2" x14ac:dyDescent="0.2">
      <c r="B415" s="5"/>
    </row>
    <row r="416" spans="2:2" x14ac:dyDescent="0.2">
      <c r="B416" s="5"/>
    </row>
    <row r="417" spans="2:2" x14ac:dyDescent="0.2">
      <c r="B417" s="5"/>
    </row>
    <row r="418" spans="2:2" x14ac:dyDescent="0.2">
      <c r="B418" s="5"/>
    </row>
    <row r="419" spans="2:2" x14ac:dyDescent="0.2">
      <c r="B419" s="5"/>
    </row>
    <row r="420" spans="2:2" x14ac:dyDescent="0.2">
      <c r="B420" s="5"/>
    </row>
    <row r="421" spans="2:2" x14ac:dyDescent="0.2">
      <c r="B421" s="5"/>
    </row>
    <row r="422" spans="2:2" x14ac:dyDescent="0.2">
      <c r="B422" s="5"/>
    </row>
    <row r="423" spans="2:2" x14ac:dyDescent="0.2">
      <c r="B423" s="5"/>
    </row>
    <row r="424" spans="2:2" x14ac:dyDescent="0.2">
      <c r="B424" s="5"/>
    </row>
    <row r="425" spans="2:2" x14ac:dyDescent="0.2">
      <c r="B425" s="5"/>
    </row>
    <row r="426" spans="2:2" x14ac:dyDescent="0.2">
      <c r="B426" s="5"/>
    </row>
    <row r="427" spans="2:2" x14ac:dyDescent="0.2">
      <c r="B427" s="5"/>
    </row>
    <row r="428" spans="2:2" x14ac:dyDescent="0.2">
      <c r="B428" s="5"/>
    </row>
    <row r="429" spans="2:2" x14ac:dyDescent="0.2">
      <c r="B429" s="5"/>
    </row>
    <row r="430" spans="2:2" x14ac:dyDescent="0.2">
      <c r="B430" s="5"/>
    </row>
    <row r="431" spans="2:2" x14ac:dyDescent="0.2">
      <c r="B431" s="5"/>
    </row>
    <row r="432" spans="2:2" x14ac:dyDescent="0.2">
      <c r="B432" s="5"/>
    </row>
    <row r="433" spans="2:2" x14ac:dyDescent="0.2">
      <c r="B433" s="5"/>
    </row>
    <row r="434" spans="2:2" x14ac:dyDescent="0.2">
      <c r="B434" s="5"/>
    </row>
    <row r="435" spans="2:2" x14ac:dyDescent="0.2">
      <c r="B435" s="5"/>
    </row>
    <row r="436" spans="2:2" x14ac:dyDescent="0.2">
      <c r="B436" s="5"/>
    </row>
    <row r="437" spans="2:2" x14ac:dyDescent="0.2">
      <c r="B437" s="5"/>
    </row>
    <row r="438" spans="2:2" x14ac:dyDescent="0.2">
      <c r="B438" s="5"/>
    </row>
    <row r="439" spans="2:2" x14ac:dyDescent="0.2">
      <c r="B439" s="5"/>
    </row>
    <row r="440" spans="2:2" x14ac:dyDescent="0.2">
      <c r="B440" s="5"/>
    </row>
    <row r="441" spans="2:2" x14ac:dyDescent="0.2">
      <c r="B441" s="5"/>
    </row>
    <row r="442" spans="2:2" x14ac:dyDescent="0.2">
      <c r="B442" s="5"/>
    </row>
    <row r="443" spans="2:2" x14ac:dyDescent="0.2">
      <c r="B443" s="5"/>
    </row>
    <row r="444" spans="2:2" x14ac:dyDescent="0.2">
      <c r="B444" s="5"/>
    </row>
    <row r="445" spans="2:2" x14ac:dyDescent="0.2">
      <c r="B445" s="5"/>
    </row>
    <row r="446" spans="2:2" x14ac:dyDescent="0.2">
      <c r="B446" s="5"/>
    </row>
    <row r="447" spans="2:2" x14ac:dyDescent="0.2">
      <c r="B447" s="5"/>
    </row>
    <row r="448" spans="2:2" x14ac:dyDescent="0.2">
      <c r="B448" s="5"/>
    </row>
    <row r="449" spans="2:2" x14ac:dyDescent="0.2">
      <c r="B449" s="5"/>
    </row>
    <row r="450" spans="2:2" x14ac:dyDescent="0.2">
      <c r="B450" s="5"/>
    </row>
    <row r="451" spans="2:2" x14ac:dyDescent="0.2">
      <c r="B451" s="5"/>
    </row>
    <row r="452" spans="2:2" x14ac:dyDescent="0.2">
      <c r="B452" s="5"/>
    </row>
    <row r="453" spans="2:2" x14ac:dyDescent="0.2">
      <c r="B453" s="5"/>
    </row>
    <row r="454" spans="2:2" x14ac:dyDescent="0.2">
      <c r="B454" s="5"/>
    </row>
    <row r="455" spans="2:2" x14ac:dyDescent="0.2">
      <c r="B455" s="5"/>
    </row>
    <row r="456" spans="2:2" x14ac:dyDescent="0.2">
      <c r="B456" s="5"/>
    </row>
    <row r="457" spans="2:2" x14ac:dyDescent="0.2">
      <c r="B457" s="5"/>
    </row>
    <row r="458" spans="2:2" x14ac:dyDescent="0.2">
      <c r="B458" s="5"/>
    </row>
    <row r="459" spans="2:2" x14ac:dyDescent="0.2">
      <c r="B459" s="5"/>
    </row>
    <row r="460" spans="2:2" x14ac:dyDescent="0.2">
      <c r="B460" s="5"/>
    </row>
    <row r="461" spans="2:2" x14ac:dyDescent="0.2">
      <c r="B461" s="5"/>
    </row>
    <row r="462" spans="2:2" x14ac:dyDescent="0.2">
      <c r="B462" s="5"/>
    </row>
    <row r="463" spans="2:2" x14ac:dyDescent="0.2">
      <c r="B463" s="5"/>
    </row>
    <row r="464" spans="2:2" x14ac:dyDescent="0.2">
      <c r="B464" s="5"/>
    </row>
    <row r="465" spans="2:2" x14ac:dyDescent="0.2">
      <c r="B465" s="5"/>
    </row>
    <row r="466" spans="2:2" x14ac:dyDescent="0.2">
      <c r="B466" s="5"/>
    </row>
    <row r="467" spans="2:2" x14ac:dyDescent="0.2">
      <c r="B467" s="5"/>
    </row>
    <row r="468" spans="2:2" x14ac:dyDescent="0.2">
      <c r="B468" s="5"/>
    </row>
    <row r="469" spans="2:2" x14ac:dyDescent="0.2">
      <c r="B469" s="5"/>
    </row>
    <row r="470" spans="2:2" x14ac:dyDescent="0.2">
      <c r="B470" s="5"/>
    </row>
    <row r="471" spans="2:2" x14ac:dyDescent="0.2">
      <c r="B471" s="5"/>
    </row>
    <row r="472" spans="2:2" x14ac:dyDescent="0.2">
      <c r="B472" s="5"/>
    </row>
    <row r="473" spans="2:2" x14ac:dyDescent="0.2">
      <c r="B473" s="5"/>
    </row>
    <row r="474" spans="2:2" x14ac:dyDescent="0.2">
      <c r="B474" s="5"/>
    </row>
    <row r="475" spans="2:2" x14ac:dyDescent="0.2">
      <c r="B475" s="5"/>
    </row>
    <row r="476" spans="2:2" x14ac:dyDescent="0.2">
      <c r="B476" s="5"/>
    </row>
    <row r="477" spans="2:2" x14ac:dyDescent="0.2">
      <c r="B477" s="5"/>
    </row>
    <row r="478" spans="2:2" x14ac:dyDescent="0.2">
      <c r="B478" s="5"/>
    </row>
    <row r="479" spans="2:2" x14ac:dyDescent="0.2">
      <c r="B479" s="5"/>
    </row>
    <row r="480" spans="2:2" x14ac:dyDescent="0.2">
      <c r="B480" s="5"/>
    </row>
    <row r="481" spans="2:2" x14ac:dyDescent="0.2">
      <c r="B481" s="5"/>
    </row>
    <row r="482" spans="2:2" x14ac:dyDescent="0.2">
      <c r="B482" s="5"/>
    </row>
    <row r="483" spans="2:2" x14ac:dyDescent="0.2">
      <c r="B483" s="5"/>
    </row>
    <row r="484" spans="2:2" x14ac:dyDescent="0.2">
      <c r="B484" s="5"/>
    </row>
    <row r="485" spans="2:2" x14ac:dyDescent="0.2">
      <c r="B485" s="5"/>
    </row>
    <row r="486" spans="2:2" x14ac:dyDescent="0.2">
      <c r="B486" s="5"/>
    </row>
    <row r="487" spans="2:2" x14ac:dyDescent="0.2">
      <c r="B487" s="5"/>
    </row>
    <row r="488" spans="2:2" x14ac:dyDescent="0.2">
      <c r="B488" s="5"/>
    </row>
    <row r="489" spans="2:2" x14ac:dyDescent="0.2">
      <c r="B489" s="5"/>
    </row>
    <row r="490" spans="2:2" x14ac:dyDescent="0.2">
      <c r="B490" s="5"/>
    </row>
    <row r="491" spans="2:2" x14ac:dyDescent="0.2">
      <c r="B491" s="5"/>
    </row>
    <row r="492" spans="2:2" x14ac:dyDescent="0.2">
      <c r="B492" s="5"/>
    </row>
    <row r="493" spans="2:2" x14ac:dyDescent="0.2">
      <c r="B493" s="5"/>
    </row>
    <row r="494" spans="2:2" x14ac:dyDescent="0.2">
      <c r="B494" s="5"/>
    </row>
    <row r="495" spans="2:2" x14ac:dyDescent="0.2">
      <c r="B495" s="5"/>
    </row>
    <row r="496" spans="2:2" x14ac:dyDescent="0.2">
      <c r="B496" s="5"/>
    </row>
    <row r="497" spans="2:2" x14ac:dyDescent="0.2">
      <c r="B497" s="5"/>
    </row>
    <row r="498" spans="2:2" x14ac:dyDescent="0.2">
      <c r="B498" s="5"/>
    </row>
    <row r="499" spans="2:2" x14ac:dyDescent="0.2">
      <c r="B499" s="5"/>
    </row>
    <row r="500" spans="2:2" x14ac:dyDescent="0.2">
      <c r="B500" s="5"/>
    </row>
    <row r="501" spans="2:2" x14ac:dyDescent="0.2">
      <c r="B501" s="5"/>
    </row>
    <row r="502" spans="2:2" x14ac:dyDescent="0.2">
      <c r="B502" s="5"/>
    </row>
    <row r="503" spans="2:2" x14ac:dyDescent="0.2">
      <c r="B503" s="5"/>
    </row>
    <row r="504" spans="2:2" x14ac:dyDescent="0.2">
      <c r="B504" s="5"/>
    </row>
    <row r="505" spans="2:2" x14ac:dyDescent="0.2">
      <c r="B505" s="5"/>
    </row>
    <row r="506" spans="2:2" x14ac:dyDescent="0.2">
      <c r="B506" s="5"/>
    </row>
  </sheetData>
  <protectedRanges>
    <protectedRange sqref="A223:D230" name="Range1"/>
  </protectedRanges>
  <sortState xmlns:xlrd2="http://schemas.microsoft.com/office/spreadsheetml/2017/richdata2" ref="A21:AD253">
    <sortCondition ref="C21:C253"/>
  </sortState>
  <phoneticPr fontId="8" type="noConversion"/>
  <hyperlinks>
    <hyperlink ref="H1210" r:id="rId1" display="http://vsolj.cetus-net.org/bulletin.html" xr:uid="{00000000-0004-0000-0000-000000000000}"/>
    <hyperlink ref="H64820" r:id="rId2" display="http://vsolj.cetus-net.org/bulletin.html" xr:uid="{00000000-0004-0000-0000-000001000000}"/>
    <hyperlink ref="H64813" r:id="rId3" display="https://www.aavso.org/ejaavso" xr:uid="{00000000-0004-0000-0000-000002000000}"/>
    <hyperlink ref="AP964" r:id="rId4" display="http://cdsbib.u-strasbg.fr/cgi-bin/cdsbib?1990RMxAA..21..381G" xr:uid="{00000000-0004-0000-0000-000003000000}"/>
    <hyperlink ref="AP968" r:id="rId5" display="http://cdsbib.u-strasbg.fr/cgi-bin/cdsbib?1990RMxAA..21..381G" xr:uid="{00000000-0004-0000-0000-000004000000}"/>
    <hyperlink ref="AP967" r:id="rId6" display="http://cdsbib.u-strasbg.fr/cgi-bin/cdsbib?1990RMxAA..21..381G" xr:uid="{00000000-0004-0000-0000-000005000000}"/>
    <hyperlink ref="AP948" r:id="rId7" display="http://cdsbib.u-strasbg.fr/cgi-bin/cdsbib?1990RMxAA..21..381G" xr:uid="{00000000-0004-0000-0000-000006000000}"/>
    <hyperlink ref="I64820" r:id="rId8" display="http://vsolj.cetus-net.org/bulletin.html" xr:uid="{00000000-0004-0000-0000-000007000000}"/>
    <hyperlink ref="AQ1104" r:id="rId9" display="http://cdsbib.u-strasbg.fr/cgi-bin/cdsbib?1990RMxAA..21..381G" xr:uid="{00000000-0004-0000-0000-000008000000}"/>
    <hyperlink ref="AQ55870" r:id="rId10" display="http://cdsbib.u-strasbg.fr/cgi-bin/cdsbib?1990RMxAA..21..381G" xr:uid="{00000000-0004-0000-0000-000009000000}"/>
    <hyperlink ref="AQ1105" r:id="rId11" display="http://cdsbib.u-strasbg.fr/cgi-bin/cdsbib?1990RMxAA..21..381G" xr:uid="{00000000-0004-0000-0000-00000A000000}"/>
    <hyperlink ref="H64817" r:id="rId12" display="https://www.aavso.org/ejaavso" xr:uid="{00000000-0004-0000-0000-00000B000000}"/>
    <hyperlink ref="H1990" r:id="rId13" display="http://vsolj.cetus-net.org/bulletin.html" xr:uid="{00000000-0004-0000-0000-00000C000000}"/>
    <hyperlink ref="AP3234" r:id="rId14" display="http://cdsbib.u-strasbg.fr/cgi-bin/cdsbib?1990RMxAA..21..381G" xr:uid="{00000000-0004-0000-0000-00000D000000}"/>
    <hyperlink ref="AP3237" r:id="rId15" display="http://cdsbib.u-strasbg.fr/cgi-bin/cdsbib?1990RMxAA..21..381G" xr:uid="{00000000-0004-0000-0000-00000E000000}"/>
    <hyperlink ref="AP3235" r:id="rId16" display="http://cdsbib.u-strasbg.fr/cgi-bin/cdsbib?1990RMxAA..21..381G" xr:uid="{00000000-0004-0000-0000-00000F000000}"/>
    <hyperlink ref="AP3219" r:id="rId17" display="http://cdsbib.u-strasbg.fr/cgi-bin/cdsbib?1990RMxAA..21..381G" xr:uid="{00000000-0004-0000-0000-000010000000}"/>
    <hyperlink ref="I1990" r:id="rId18" display="http://vsolj.cetus-net.org/bulletin.html" xr:uid="{00000000-0004-0000-0000-000011000000}"/>
    <hyperlink ref="AQ3448" r:id="rId19" display="http://cdsbib.u-strasbg.fr/cgi-bin/cdsbib?1990RMxAA..21..381G" xr:uid="{00000000-0004-0000-0000-000012000000}"/>
    <hyperlink ref="AQ155" r:id="rId20" display="http://cdsbib.u-strasbg.fr/cgi-bin/cdsbib?1990RMxAA..21..381G" xr:uid="{00000000-0004-0000-0000-000013000000}"/>
    <hyperlink ref="AQ3452" r:id="rId21" display="http://cdsbib.u-strasbg.fr/cgi-bin/cdsbib?1990RMxAA..21..381G" xr:uid="{00000000-0004-0000-0000-000014000000}"/>
    <hyperlink ref="H64557" r:id="rId22" display="http://vsolj.cetus-net.org/bulletin.html" xr:uid="{00000000-0004-0000-0000-000015000000}"/>
    <hyperlink ref="H64550" r:id="rId23" display="https://www.aavso.org/ejaavso" xr:uid="{00000000-0004-0000-0000-000016000000}"/>
    <hyperlink ref="I64557" r:id="rId24" display="http://vsolj.cetus-net.org/bulletin.html" xr:uid="{00000000-0004-0000-0000-000017000000}"/>
    <hyperlink ref="AQ58208" r:id="rId25" display="http://cdsbib.u-strasbg.fr/cgi-bin/cdsbib?1990RMxAA..21..381G" xr:uid="{00000000-0004-0000-0000-000018000000}"/>
    <hyperlink ref="H64554" r:id="rId26" display="https://www.aavso.org/ejaavso" xr:uid="{00000000-0004-0000-0000-000019000000}"/>
    <hyperlink ref="AP5572" r:id="rId27" display="http://cdsbib.u-strasbg.fr/cgi-bin/cdsbib?1990RMxAA..21..381G" xr:uid="{00000000-0004-0000-0000-00001A000000}"/>
    <hyperlink ref="AP5575" r:id="rId28" display="http://cdsbib.u-strasbg.fr/cgi-bin/cdsbib?1990RMxAA..21..381G" xr:uid="{00000000-0004-0000-0000-00001B000000}"/>
    <hyperlink ref="AP5573" r:id="rId29" display="http://cdsbib.u-strasbg.fr/cgi-bin/cdsbib?1990RMxAA..21..381G" xr:uid="{00000000-0004-0000-0000-00001C000000}"/>
    <hyperlink ref="AP5557" r:id="rId30" display="http://cdsbib.u-strasbg.fr/cgi-bin/cdsbib?1990RMxAA..21..381G" xr:uid="{00000000-0004-0000-0000-00001D000000}"/>
    <hyperlink ref="AQ5786" r:id="rId31" display="http://cdsbib.u-strasbg.fr/cgi-bin/cdsbib?1990RMxAA..21..381G" xr:uid="{00000000-0004-0000-0000-00001E000000}"/>
    <hyperlink ref="AQ5790" r:id="rId32" display="http://cdsbib.u-strasbg.fr/cgi-bin/cdsbib?1990RMxAA..21..381G" xr:uid="{00000000-0004-0000-0000-00001F000000}"/>
    <hyperlink ref="AQ65470" r:id="rId33" display="http://cdsbib.u-strasbg.fr/cgi-bin/cdsbib?1990RMxAA..21..381G" xr:uid="{00000000-0004-0000-0000-000020000000}"/>
    <hyperlink ref="I2678" r:id="rId34" display="http://vsolj.cetus-net.org/bulletin.html" xr:uid="{00000000-0004-0000-0000-000021000000}"/>
    <hyperlink ref="H2678" r:id="rId35" display="http://vsolj.cetus-net.org/bulletin.html" xr:uid="{00000000-0004-0000-0000-000022000000}"/>
    <hyperlink ref="AQ595" r:id="rId36" display="http://cdsbib.u-strasbg.fr/cgi-bin/cdsbib?1990RMxAA..21..381G" xr:uid="{00000000-0004-0000-0000-000023000000}"/>
    <hyperlink ref="AQ594" r:id="rId37" display="http://cdsbib.u-strasbg.fr/cgi-bin/cdsbib?1990RMxAA..21..381G" xr:uid="{00000000-0004-0000-0000-000024000000}"/>
    <hyperlink ref="AP3848" r:id="rId38" display="http://cdsbib.u-strasbg.fr/cgi-bin/cdsbib?1990RMxAA..21..381G" xr:uid="{00000000-0004-0000-0000-000025000000}"/>
    <hyperlink ref="AP3866" r:id="rId39" display="http://cdsbib.u-strasbg.fr/cgi-bin/cdsbib?1990RMxAA..21..381G" xr:uid="{00000000-0004-0000-0000-000026000000}"/>
    <hyperlink ref="AP3867" r:id="rId40" display="http://cdsbib.u-strasbg.fr/cgi-bin/cdsbib?1990RMxAA..21..381G" xr:uid="{00000000-0004-0000-0000-000027000000}"/>
    <hyperlink ref="AP386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3" workbookViewId="0">
      <selection activeCell="A107" sqref="A107:D199"/>
    </sheetView>
  </sheetViews>
  <sheetFormatPr defaultRowHeight="12.75" x14ac:dyDescent="0.2"/>
  <cols>
    <col min="1" max="1" width="19.7109375" style="40" customWidth="1"/>
    <col min="2" max="2" width="4.42578125" style="12" customWidth="1"/>
    <col min="3" max="3" width="12.7109375" style="4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4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104</v>
      </c>
      <c r="I1" s="41" t="s">
        <v>105</v>
      </c>
      <c r="J1" s="42" t="s">
        <v>106</v>
      </c>
    </row>
    <row r="2" spans="1:16" x14ac:dyDescent="0.2">
      <c r="I2" s="43" t="s">
        <v>107</v>
      </c>
      <c r="J2" s="44" t="s">
        <v>108</v>
      </c>
    </row>
    <row r="3" spans="1:16" x14ac:dyDescent="0.2">
      <c r="A3" s="45" t="s">
        <v>109</v>
      </c>
      <c r="I3" s="43" t="s">
        <v>110</v>
      </c>
      <c r="J3" s="44" t="s">
        <v>50</v>
      </c>
    </row>
    <row r="4" spans="1:16" x14ac:dyDescent="0.2">
      <c r="I4" s="43" t="s">
        <v>111</v>
      </c>
      <c r="J4" s="44" t="s">
        <v>50</v>
      </c>
    </row>
    <row r="5" spans="1:16" ht="13.5" thickBot="1" x14ac:dyDescent="0.25">
      <c r="I5" s="46" t="s">
        <v>112</v>
      </c>
      <c r="J5" s="47" t="s">
        <v>89</v>
      </c>
    </row>
    <row r="10" spans="1:16" ht="13.5" thickBot="1" x14ac:dyDescent="0.25"/>
    <row r="11" spans="1:16" ht="26.25" thickBot="1" x14ac:dyDescent="0.25">
      <c r="A11" s="40" t="str">
        <f t="shared" ref="A11:A42" si="0">P11</f>
        <v>BAVM 241 (=IBVS 6157) </v>
      </c>
      <c r="B11" s="5" t="str">
        <f t="shared" ref="B11:B42" si="1">IF(H11=INT(H11),"I","II")</f>
        <v>I</v>
      </c>
      <c r="C11" s="40">
        <f t="shared" ref="C11:C42" si="2">1*G11</f>
        <v>57198.528299999998</v>
      </c>
      <c r="D11" s="12" t="str">
        <f t="shared" ref="D11:D42" si="3">VLOOKUP(F11,I$1:J$5,2,FALSE)</f>
        <v>vis</v>
      </c>
      <c r="E11" s="48">
        <f>VLOOKUP(C11,Active!C$21:E$962,3,FALSE)</f>
        <v>20426.00449885862</v>
      </c>
      <c r="F11" s="5" t="s">
        <v>112</v>
      </c>
      <c r="G11" s="12" t="str">
        <f t="shared" ref="G11:G42" si="4">MID(I11,3,LEN(I11)-3)</f>
        <v>57198.5283</v>
      </c>
      <c r="H11" s="40">
        <f t="shared" ref="H11:H42" si="5">1*K11</f>
        <v>20426</v>
      </c>
      <c r="I11" s="49" t="s">
        <v>707</v>
      </c>
      <c r="J11" s="50" t="s">
        <v>708</v>
      </c>
      <c r="K11" s="49" t="s">
        <v>709</v>
      </c>
      <c r="L11" s="49" t="s">
        <v>672</v>
      </c>
      <c r="M11" s="50" t="s">
        <v>509</v>
      </c>
      <c r="N11" s="50" t="s">
        <v>587</v>
      </c>
      <c r="O11" s="51" t="s">
        <v>571</v>
      </c>
      <c r="P11" s="52" t="s">
        <v>710</v>
      </c>
    </row>
    <row r="12" spans="1:16" ht="12.75" customHeight="1" thickBot="1" x14ac:dyDescent="0.25">
      <c r="A12" s="40" t="str">
        <f t="shared" si="0"/>
        <v> ORI 120 </v>
      </c>
      <c r="B12" s="5" t="str">
        <f t="shared" si="1"/>
        <v>I</v>
      </c>
      <c r="C12" s="40">
        <f t="shared" si="2"/>
        <v>40768.42</v>
      </c>
      <c r="D12" s="12" t="str">
        <f t="shared" si="3"/>
        <v>vis</v>
      </c>
      <c r="E12" s="48">
        <f>VLOOKUP(C12,Active!C$21:E$962,3,FALSE)</f>
        <v>8619.0870576492616</v>
      </c>
      <c r="F12" s="5" t="s">
        <v>112</v>
      </c>
      <c r="G12" s="12" t="str">
        <f t="shared" si="4"/>
        <v>40768.420</v>
      </c>
      <c r="H12" s="40">
        <f t="shared" si="5"/>
        <v>8619</v>
      </c>
      <c r="I12" s="49" t="s">
        <v>223</v>
      </c>
      <c r="J12" s="50" t="s">
        <v>224</v>
      </c>
      <c r="K12" s="49">
        <v>8619</v>
      </c>
      <c r="L12" s="49" t="s">
        <v>225</v>
      </c>
      <c r="M12" s="50" t="s">
        <v>180</v>
      </c>
      <c r="N12" s="50"/>
      <c r="O12" s="51" t="s">
        <v>226</v>
      </c>
      <c r="P12" s="51" t="s">
        <v>227</v>
      </c>
    </row>
    <row r="13" spans="1:16" ht="12.75" customHeight="1" thickBot="1" x14ac:dyDescent="0.25">
      <c r="A13" s="40" t="str">
        <f t="shared" si="0"/>
        <v> ORI 126 </v>
      </c>
      <c r="B13" s="5" t="str">
        <f t="shared" si="1"/>
        <v>I</v>
      </c>
      <c r="C13" s="40">
        <f t="shared" si="2"/>
        <v>41159.428999999996</v>
      </c>
      <c r="D13" s="12" t="str">
        <f t="shared" si="3"/>
        <v>vis</v>
      </c>
      <c r="E13" s="48">
        <f>VLOOKUP(C13,Active!C$21:E$962,3,FALSE)</f>
        <v>8900.0718751242512</v>
      </c>
      <c r="F13" s="5" t="s">
        <v>112</v>
      </c>
      <c r="G13" s="12" t="str">
        <f t="shared" si="4"/>
        <v>41159.429</v>
      </c>
      <c r="H13" s="40">
        <f t="shared" si="5"/>
        <v>8900</v>
      </c>
      <c r="I13" s="49" t="s">
        <v>231</v>
      </c>
      <c r="J13" s="50" t="s">
        <v>232</v>
      </c>
      <c r="K13" s="49">
        <v>8900</v>
      </c>
      <c r="L13" s="49" t="s">
        <v>233</v>
      </c>
      <c r="M13" s="50" t="s">
        <v>180</v>
      </c>
      <c r="N13" s="50"/>
      <c r="O13" s="51" t="s">
        <v>226</v>
      </c>
      <c r="P13" s="51" t="s">
        <v>234</v>
      </c>
    </row>
    <row r="14" spans="1:16" ht="12.75" customHeight="1" thickBot="1" x14ac:dyDescent="0.25">
      <c r="A14" s="40" t="str">
        <f t="shared" si="0"/>
        <v> AOEB 4 </v>
      </c>
      <c r="B14" s="5" t="str">
        <f t="shared" si="1"/>
        <v>I</v>
      </c>
      <c r="C14" s="40">
        <f t="shared" si="2"/>
        <v>43019.853999999999</v>
      </c>
      <c r="D14" s="12" t="str">
        <f t="shared" si="3"/>
        <v>vis</v>
      </c>
      <c r="E14" s="48">
        <f>VLOOKUP(C14,Active!C$21:E$962,3,FALSE)</f>
        <v>10237.000639042499</v>
      </c>
      <c r="F14" s="5" t="s">
        <v>112</v>
      </c>
      <c r="G14" s="12" t="str">
        <f t="shared" si="4"/>
        <v>43019.854</v>
      </c>
      <c r="H14" s="40">
        <f t="shared" si="5"/>
        <v>10237</v>
      </c>
      <c r="I14" s="49" t="s">
        <v>250</v>
      </c>
      <c r="J14" s="50" t="s">
        <v>251</v>
      </c>
      <c r="K14" s="49">
        <v>10237</v>
      </c>
      <c r="L14" s="49" t="s">
        <v>202</v>
      </c>
      <c r="M14" s="50" t="s">
        <v>180</v>
      </c>
      <c r="N14" s="50"/>
      <c r="O14" s="51" t="s">
        <v>252</v>
      </c>
      <c r="P14" s="51" t="s">
        <v>253</v>
      </c>
    </row>
    <row r="15" spans="1:16" ht="12.75" customHeight="1" thickBot="1" x14ac:dyDescent="0.25">
      <c r="A15" s="40" t="str">
        <f t="shared" si="0"/>
        <v> AOEB 4 </v>
      </c>
      <c r="B15" s="5" t="str">
        <f t="shared" si="1"/>
        <v>I</v>
      </c>
      <c r="C15" s="40">
        <f t="shared" si="2"/>
        <v>43079.686999999998</v>
      </c>
      <c r="D15" s="12" t="str">
        <f t="shared" si="3"/>
        <v>vis</v>
      </c>
      <c r="E15" s="48">
        <f>VLOOKUP(C15,Active!C$21:E$962,3,FALSE)</f>
        <v>10279.997512730779</v>
      </c>
      <c r="F15" s="5" t="s">
        <v>112</v>
      </c>
      <c r="G15" s="12" t="str">
        <f t="shared" si="4"/>
        <v>43079.687</v>
      </c>
      <c r="H15" s="40">
        <f t="shared" si="5"/>
        <v>10280</v>
      </c>
      <c r="I15" s="49" t="s">
        <v>254</v>
      </c>
      <c r="J15" s="50" t="s">
        <v>255</v>
      </c>
      <c r="K15" s="49">
        <v>10280</v>
      </c>
      <c r="L15" s="49" t="s">
        <v>113</v>
      </c>
      <c r="M15" s="50" t="s">
        <v>180</v>
      </c>
      <c r="N15" s="50"/>
      <c r="O15" s="51" t="s">
        <v>256</v>
      </c>
      <c r="P15" s="51" t="s">
        <v>253</v>
      </c>
    </row>
    <row r="16" spans="1:16" ht="12.75" customHeight="1" thickBot="1" x14ac:dyDescent="0.25">
      <c r="A16" s="40" t="str">
        <f t="shared" si="0"/>
        <v> AOEB 4 </v>
      </c>
      <c r="B16" s="5" t="str">
        <f t="shared" si="1"/>
        <v>I</v>
      </c>
      <c r="C16" s="40">
        <f t="shared" si="2"/>
        <v>43100.569000000003</v>
      </c>
      <c r="D16" s="12" t="str">
        <f t="shared" si="3"/>
        <v>vis</v>
      </c>
      <c r="E16" s="48">
        <f>VLOOKUP(C16,Active!C$21:E$962,3,FALSE)</f>
        <v>10295.003625015954</v>
      </c>
      <c r="F16" s="5" t="s">
        <v>112</v>
      </c>
      <c r="G16" s="12" t="str">
        <f t="shared" si="4"/>
        <v>43100.569</v>
      </c>
      <c r="H16" s="40">
        <f t="shared" si="5"/>
        <v>10295</v>
      </c>
      <c r="I16" s="49" t="s">
        <v>257</v>
      </c>
      <c r="J16" s="50" t="s">
        <v>258</v>
      </c>
      <c r="K16" s="49">
        <v>10295</v>
      </c>
      <c r="L16" s="49" t="s">
        <v>259</v>
      </c>
      <c r="M16" s="50" t="s">
        <v>180</v>
      </c>
      <c r="N16" s="50"/>
      <c r="O16" s="51" t="s">
        <v>256</v>
      </c>
      <c r="P16" s="51" t="s">
        <v>253</v>
      </c>
    </row>
    <row r="17" spans="1:16" ht="12.75" customHeight="1" thickBot="1" x14ac:dyDescent="0.25">
      <c r="A17" s="40" t="str">
        <f t="shared" si="0"/>
        <v> AOEB 4 </v>
      </c>
      <c r="B17" s="5" t="str">
        <f t="shared" si="1"/>
        <v>I</v>
      </c>
      <c r="C17" s="40">
        <f t="shared" si="2"/>
        <v>43271.728000000003</v>
      </c>
      <c r="D17" s="12" t="str">
        <f t="shared" si="3"/>
        <v>vis</v>
      </c>
      <c r="E17" s="48">
        <f>VLOOKUP(C17,Active!C$21:E$962,3,FALSE)</f>
        <v>10418.000999434962</v>
      </c>
      <c r="F17" s="5" t="s">
        <v>112</v>
      </c>
      <c r="G17" s="12" t="str">
        <f t="shared" si="4"/>
        <v>43271.728</v>
      </c>
      <c r="H17" s="40">
        <f t="shared" si="5"/>
        <v>10418</v>
      </c>
      <c r="I17" s="49" t="s">
        <v>260</v>
      </c>
      <c r="J17" s="50" t="s">
        <v>261</v>
      </c>
      <c r="K17" s="49">
        <v>10418</v>
      </c>
      <c r="L17" s="49" t="s">
        <v>202</v>
      </c>
      <c r="M17" s="50" t="s">
        <v>180</v>
      </c>
      <c r="N17" s="50"/>
      <c r="O17" s="51" t="s">
        <v>262</v>
      </c>
      <c r="P17" s="51" t="s">
        <v>253</v>
      </c>
    </row>
    <row r="18" spans="1:16" ht="12.75" customHeight="1" thickBot="1" x14ac:dyDescent="0.25">
      <c r="A18" s="40" t="str">
        <f t="shared" si="0"/>
        <v> AOEB 4 </v>
      </c>
      <c r="B18" s="5" t="str">
        <f t="shared" si="1"/>
        <v>II</v>
      </c>
      <c r="C18" s="40">
        <f t="shared" si="2"/>
        <v>43344.792999999998</v>
      </c>
      <c r="D18" s="12" t="str">
        <f t="shared" si="3"/>
        <v>vis</v>
      </c>
      <c r="E18" s="48">
        <f>VLOOKUP(C18,Active!C$21:E$962,3,FALSE)</f>
        <v>10470.506582909535</v>
      </c>
      <c r="F18" s="5" t="s">
        <v>112</v>
      </c>
      <c r="G18" s="12" t="str">
        <f t="shared" si="4"/>
        <v>43344.793</v>
      </c>
      <c r="H18" s="40">
        <f t="shared" si="5"/>
        <v>10470.5</v>
      </c>
      <c r="I18" s="49" t="s">
        <v>263</v>
      </c>
      <c r="J18" s="50" t="s">
        <v>264</v>
      </c>
      <c r="K18" s="49">
        <v>10470.5</v>
      </c>
      <c r="L18" s="49" t="s">
        <v>265</v>
      </c>
      <c r="M18" s="50" t="s">
        <v>180</v>
      </c>
      <c r="N18" s="50"/>
      <c r="O18" s="51" t="s">
        <v>256</v>
      </c>
      <c r="P18" s="51" t="s">
        <v>253</v>
      </c>
    </row>
    <row r="19" spans="1:16" ht="12.75" customHeight="1" thickBot="1" x14ac:dyDescent="0.25">
      <c r="A19" s="40" t="str">
        <f t="shared" si="0"/>
        <v> AOEB 4 </v>
      </c>
      <c r="B19" s="5" t="str">
        <f t="shared" si="1"/>
        <v>I</v>
      </c>
      <c r="C19" s="40">
        <f t="shared" si="2"/>
        <v>43413.667999999998</v>
      </c>
      <c r="D19" s="12" t="str">
        <f t="shared" si="3"/>
        <v>vis</v>
      </c>
      <c r="E19" s="48">
        <f>VLOOKUP(C19,Active!C$21:E$962,3,FALSE)</f>
        <v>10520.001170767076</v>
      </c>
      <c r="F19" s="5" t="s">
        <v>112</v>
      </c>
      <c r="G19" s="12" t="str">
        <f t="shared" si="4"/>
        <v>43413.668</v>
      </c>
      <c r="H19" s="40">
        <f t="shared" si="5"/>
        <v>10520</v>
      </c>
      <c r="I19" s="49" t="s">
        <v>266</v>
      </c>
      <c r="J19" s="50" t="s">
        <v>267</v>
      </c>
      <c r="K19" s="49">
        <v>10520</v>
      </c>
      <c r="L19" s="49" t="s">
        <v>156</v>
      </c>
      <c r="M19" s="50" t="s">
        <v>180</v>
      </c>
      <c r="N19" s="50"/>
      <c r="O19" s="51" t="s">
        <v>256</v>
      </c>
      <c r="P19" s="51" t="s">
        <v>253</v>
      </c>
    </row>
    <row r="20" spans="1:16" ht="12.75" customHeight="1" thickBot="1" x14ac:dyDescent="0.25">
      <c r="A20" s="40" t="str">
        <f t="shared" si="0"/>
        <v> AOEB 4 </v>
      </c>
      <c r="B20" s="5" t="str">
        <f t="shared" si="1"/>
        <v>II</v>
      </c>
      <c r="C20" s="40">
        <f t="shared" si="2"/>
        <v>43646.752999999997</v>
      </c>
      <c r="D20" s="12" t="str">
        <f t="shared" si="3"/>
        <v>vis</v>
      </c>
      <c r="E20" s="48">
        <f>VLOOKUP(C20,Active!C$21:E$962,3,FALSE)</f>
        <v>10687.49947945347</v>
      </c>
      <c r="F20" s="5" t="s">
        <v>112</v>
      </c>
      <c r="G20" s="12" t="str">
        <f t="shared" si="4"/>
        <v>43646.753</v>
      </c>
      <c r="H20" s="40">
        <f t="shared" si="5"/>
        <v>10687.5</v>
      </c>
      <c r="I20" s="49" t="s">
        <v>268</v>
      </c>
      <c r="J20" s="50" t="s">
        <v>269</v>
      </c>
      <c r="K20" s="49">
        <v>10687.5</v>
      </c>
      <c r="L20" s="49" t="s">
        <v>117</v>
      </c>
      <c r="M20" s="50" t="s">
        <v>180</v>
      </c>
      <c r="N20" s="50"/>
      <c r="O20" s="51" t="s">
        <v>256</v>
      </c>
      <c r="P20" s="51" t="s">
        <v>253</v>
      </c>
    </row>
    <row r="21" spans="1:16" ht="12.75" customHeight="1" thickBot="1" x14ac:dyDescent="0.25">
      <c r="A21" s="40" t="str">
        <f t="shared" si="0"/>
        <v> AOEB 4 </v>
      </c>
      <c r="B21" s="5" t="str">
        <f t="shared" si="1"/>
        <v>II</v>
      </c>
      <c r="C21" s="40">
        <f t="shared" si="2"/>
        <v>44133.796999999999</v>
      </c>
      <c r="D21" s="12" t="str">
        <f t="shared" si="3"/>
        <v>vis</v>
      </c>
      <c r="E21" s="48">
        <f>VLOOKUP(C21,Active!C$21:E$962,3,FALSE)</f>
        <v>11037.496460193785</v>
      </c>
      <c r="F21" s="5" t="s">
        <v>112</v>
      </c>
      <c r="G21" s="12" t="str">
        <f t="shared" si="4"/>
        <v>44133.797</v>
      </c>
      <c r="H21" s="40">
        <f t="shared" si="5"/>
        <v>11037.5</v>
      </c>
      <c r="I21" s="49" t="s">
        <v>273</v>
      </c>
      <c r="J21" s="50" t="s">
        <v>274</v>
      </c>
      <c r="K21" s="49">
        <v>11037.5</v>
      </c>
      <c r="L21" s="49" t="s">
        <v>275</v>
      </c>
      <c r="M21" s="50" t="s">
        <v>180</v>
      </c>
      <c r="N21" s="50"/>
      <c r="O21" s="51" t="s">
        <v>256</v>
      </c>
      <c r="P21" s="51" t="s">
        <v>253</v>
      </c>
    </row>
    <row r="22" spans="1:16" ht="12.75" customHeight="1" thickBot="1" x14ac:dyDescent="0.25">
      <c r="A22" s="40" t="str">
        <f t="shared" si="0"/>
        <v> AOEB 4 </v>
      </c>
      <c r="B22" s="5" t="str">
        <f t="shared" si="1"/>
        <v>I</v>
      </c>
      <c r="C22" s="40">
        <f t="shared" si="2"/>
        <v>44138.663999999997</v>
      </c>
      <c r="D22" s="12" t="str">
        <f t="shared" si="3"/>
        <v>vis</v>
      </c>
      <c r="E22" s="48">
        <f>VLOOKUP(C22,Active!C$21:E$962,3,FALSE)</f>
        <v>11040.993957966599</v>
      </c>
      <c r="F22" s="5" t="s">
        <v>112</v>
      </c>
      <c r="G22" s="12" t="str">
        <f t="shared" si="4"/>
        <v>44138.664</v>
      </c>
      <c r="H22" s="40">
        <f t="shared" si="5"/>
        <v>11041</v>
      </c>
      <c r="I22" s="49" t="s">
        <v>276</v>
      </c>
      <c r="J22" s="50" t="s">
        <v>277</v>
      </c>
      <c r="K22" s="49">
        <v>11041</v>
      </c>
      <c r="L22" s="49" t="s">
        <v>149</v>
      </c>
      <c r="M22" s="50" t="s">
        <v>180</v>
      </c>
      <c r="N22" s="50"/>
      <c r="O22" s="51" t="s">
        <v>256</v>
      </c>
      <c r="P22" s="51" t="s">
        <v>253</v>
      </c>
    </row>
    <row r="23" spans="1:16" ht="12.75" customHeight="1" thickBot="1" x14ac:dyDescent="0.25">
      <c r="A23" s="40" t="str">
        <f t="shared" si="0"/>
        <v> AOEB 4 </v>
      </c>
      <c r="B23" s="5" t="str">
        <f t="shared" si="1"/>
        <v>II</v>
      </c>
      <c r="C23" s="40">
        <f t="shared" si="2"/>
        <v>44410.728000000003</v>
      </c>
      <c r="D23" s="12" t="str">
        <f t="shared" si="3"/>
        <v>vis</v>
      </c>
      <c r="E23" s="48">
        <f>VLOOKUP(C23,Active!C$21:E$962,3,FALSE)</f>
        <v>11236.503149267868</v>
      </c>
      <c r="F23" s="5" t="s">
        <v>112</v>
      </c>
      <c r="G23" s="12" t="str">
        <f t="shared" si="4"/>
        <v>44410.728</v>
      </c>
      <c r="H23" s="40">
        <f t="shared" si="5"/>
        <v>11236.5</v>
      </c>
      <c r="I23" s="49" t="s">
        <v>280</v>
      </c>
      <c r="J23" s="50" t="s">
        <v>281</v>
      </c>
      <c r="K23" s="49">
        <v>11236.5</v>
      </c>
      <c r="L23" s="49" t="s">
        <v>208</v>
      </c>
      <c r="M23" s="50" t="s">
        <v>180</v>
      </c>
      <c r="N23" s="50"/>
      <c r="O23" s="51" t="s">
        <v>256</v>
      </c>
      <c r="P23" s="51" t="s">
        <v>253</v>
      </c>
    </row>
    <row r="24" spans="1:16" ht="12.75" customHeight="1" thickBot="1" x14ac:dyDescent="0.25">
      <c r="A24" s="40" t="str">
        <f t="shared" si="0"/>
        <v> AOEB 4 </v>
      </c>
      <c r="B24" s="5" t="str">
        <f t="shared" si="1"/>
        <v>I</v>
      </c>
      <c r="C24" s="40">
        <f t="shared" si="2"/>
        <v>44700.870999999999</v>
      </c>
      <c r="D24" s="12" t="str">
        <f t="shared" si="3"/>
        <v>vis</v>
      </c>
      <c r="E24" s="48">
        <f>VLOOKUP(C24,Active!C$21:E$962,3,FALSE)</f>
        <v>11445.004175834123</v>
      </c>
      <c r="F24" s="5" t="s">
        <v>112</v>
      </c>
      <c r="G24" s="12" t="str">
        <f t="shared" si="4"/>
        <v>44700.871</v>
      </c>
      <c r="H24" s="40">
        <f t="shared" si="5"/>
        <v>11445</v>
      </c>
      <c r="I24" s="49" t="s">
        <v>282</v>
      </c>
      <c r="J24" s="50" t="s">
        <v>283</v>
      </c>
      <c r="K24" s="49">
        <v>11445</v>
      </c>
      <c r="L24" s="49" t="s">
        <v>272</v>
      </c>
      <c r="M24" s="50" t="s">
        <v>180</v>
      </c>
      <c r="N24" s="50"/>
      <c r="O24" s="51" t="s">
        <v>256</v>
      </c>
      <c r="P24" s="51" t="s">
        <v>253</v>
      </c>
    </row>
    <row r="25" spans="1:16" ht="12.75" customHeight="1" thickBot="1" x14ac:dyDescent="0.25">
      <c r="A25" s="40" t="str">
        <f t="shared" si="0"/>
        <v> AOEB 4 </v>
      </c>
      <c r="B25" s="5" t="str">
        <f t="shared" si="1"/>
        <v>I</v>
      </c>
      <c r="C25" s="40">
        <f t="shared" si="2"/>
        <v>44792.716999999997</v>
      </c>
      <c r="D25" s="12" t="str">
        <f t="shared" si="3"/>
        <v>vis</v>
      </c>
      <c r="E25" s="48">
        <f>VLOOKUP(C25,Active!C$21:E$962,3,FALSE)</f>
        <v>11511.006062097118</v>
      </c>
      <c r="F25" s="5" t="s">
        <v>112</v>
      </c>
      <c r="G25" s="12" t="str">
        <f t="shared" si="4"/>
        <v>44792.717</v>
      </c>
      <c r="H25" s="40">
        <f t="shared" si="5"/>
        <v>11511</v>
      </c>
      <c r="I25" s="49" t="s">
        <v>284</v>
      </c>
      <c r="J25" s="50" t="s">
        <v>285</v>
      </c>
      <c r="K25" s="49">
        <v>11511</v>
      </c>
      <c r="L25" s="49" t="s">
        <v>132</v>
      </c>
      <c r="M25" s="50" t="s">
        <v>180</v>
      </c>
      <c r="N25" s="50"/>
      <c r="O25" s="51" t="s">
        <v>256</v>
      </c>
      <c r="P25" s="51" t="s">
        <v>253</v>
      </c>
    </row>
    <row r="26" spans="1:16" ht="12.75" customHeight="1" thickBot="1" x14ac:dyDescent="0.25">
      <c r="A26" s="40" t="str">
        <f t="shared" si="0"/>
        <v> VSSC 60.20 </v>
      </c>
      <c r="B26" s="5" t="str">
        <f t="shared" si="1"/>
        <v>I</v>
      </c>
      <c r="C26" s="40">
        <f t="shared" si="2"/>
        <v>45104.417999999998</v>
      </c>
      <c r="D26" s="12" t="str">
        <f t="shared" si="3"/>
        <v>vis</v>
      </c>
      <c r="E26" s="48">
        <f>VLOOKUP(C26,Active!C$21:E$962,3,FALSE)</f>
        <v>11734.998984489626</v>
      </c>
      <c r="F26" s="5" t="s">
        <v>112</v>
      </c>
      <c r="G26" s="12" t="str">
        <f t="shared" si="4"/>
        <v>45104.418</v>
      </c>
      <c r="H26" s="40">
        <f t="shared" si="5"/>
        <v>11735</v>
      </c>
      <c r="I26" s="49" t="s">
        <v>286</v>
      </c>
      <c r="J26" s="50" t="s">
        <v>287</v>
      </c>
      <c r="K26" s="49">
        <v>11735</v>
      </c>
      <c r="L26" s="49" t="s">
        <v>117</v>
      </c>
      <c r="M26" s="50" t="s">
        <v>180</v>
      </c>
      <c r="N26" s="50"/>
      <c r="O26" s="51" t="s">
        <v>288</v>
      </c>
      <c r="P26" s="51" t="s">
        <v>289</v>
      </c>
    </row>
    <row r="27" spans="1:16" ht="12.75" customHeight="1" thickBot="1" x14ac:dyDescent="0.25">
      <c r="A27" s="40" t="str">
        <f t="shared" si="0"/>
        <v> VSSC 60.20 </v>
      </c>
      <c r="B27" s="5" t="str">
        <f t="shared" si="1"/>
        <v>II</v>
      </c>
      <c r="C27" s="40">
        <f t="shared" si="2"/>
        <v>45120.427000000003</v>
      </c>
      <c r="D27" s="12" t="str">
        <f t="shared" si="3"/>
        <v>vis</v>
      </c>
      <c r="E27" s="48">
        <f>VLOOKUP(C27,Active!C$21:E$962,3,FALSE)</f>
        <v>11746.503287313753</v>
      </c>
      <c r="F27" s="5" t="s">
        <v>112</v>
      </c>
      <c r="G27" s="12" t="str">
        <f t="shared" si="4"/>
        <v>45120.427</v>
      </c>
      <c r="H27" s="40">
        <f t="shared" si="5"/>
        <v>11746.5</v>
      </c>
      <c r="I27" s="49" t="s">
        <v>290</v>
      </c>
      <c r="J27" s="50" t="s">
        <v>291</v>
      </c>
      <c r="K27" s="49">
        <v>11746.5</v>
      </c>
      <c r="L27" s="49" t="s">
        <v>259</v>
      </c>
      <c r="M27" s="50" t="s">
        <v>180</v>
      </c>
      <c r="N27" s="50"/>
      <c r="O27" s="51" t="s">
        <v>288</v>
      </c>
      <c r="P27" s="51" t="s">
        <v>289</v>
      </c>
    </row>
    <row r="28" spans="1:16" ht="12.75" customHeight="1" thickBot="1" x14ac:dyDescent="0.25">
      <c r="A28" s="40" t="str">
        <f t="shared" si="0"/>
        <v> AOEB 4 </v>
      </c>
      <c r="B28" s="5" t="str">
        <f t="shared" si="1"/>
        <v>II</v>
      </c>
      <c r="C28" s="40">
        <f t="shared" si="2"/>
        <v>45167.731</v>
      </c>
      <c r="D28" s="12" t="str">
        <f t="shared" si="3"/>
        <v>vis</v>
      </c>
      <c r="E28" s="48">
        <f>VLOOKUP(C28,Active!C$21:E$962,3,FALSE)</f>
        <v>11780.49663735387</v>
      </c>
      <c r="F28" s="5" t="s">
        <v>112</v>
      </c>
      <c r="G28" s="12" t="str">
        <f t="shared" si="4"/>
        <v>45167.731</v>
      </c>
      <c r="H28" s="40">
        <f t="shared" si="5"/>
        <v>11780.5</v>
      </c>
      <c r="I28" s="49" t="s">
        <v>292</v>
      </c>
      <c r="J28" s="50" t="s">
        <v>293</v>
      </c>
      <c r="K28" s="49">
        <v>11780.5</v>
      </c>
      <c r="L28" s="49" t="s">
        <v>275</v>
      </c>
      <c r="M28" s="50" t="s">
        <v>180</v>
      </c>
      <c r="N28" s="50"/>
      <c r="O28" s="51" t="s">
        <v>252</v>
      </c>
      <c r="P28" s="51" t="s">
        <v>253</v>
      </c>
    </row>
    <row r="29" spans="1:16" ht="12.75" customHeight="1" thickBot="1" x14ac:dyDescent="0.25">
      <c r="A29" s="40" t="str">
        <f t="shared" si="0"/>
        <v> VSSC 60.20 </v>
      </c>
      <c r="B29" s="5" t="str">
        <f t="shared" si="1"/>
        <v>II</v>
      </c>
      <c r="C29" s="40">
        <f t="shared" si="2"/>
        <v>45191.392</v>
      </c>
      <c r="D29" s="12" t="str">
        <f t="shared" si="3"/>
        <v>vis</v>
      </c>
      <c r="E29" s="48">
        <f>VLOOKUP(C29,Active!C$21:E$962,3,FALSE)</f>
        <v>11797.49977990628</v>
      </c>
      <c r="F29" s="5" t="s">
        <v>112</v>
      </c>
      <c r="G29" s="12" t="str">
        <f t="shared" si="4"/>
        <v>45191.392</v>
      </c>
      <c r="H29" s="40">
        <f t="shared" si="5"/>
        <v>11797.5</v>
      </c>
      <c r="I29" s="49" t="s">
        <v>294</v>
      </c>
      <c r="J29" s="50" t="s">
        <v>295</v>
      </c>
      <c r="K29" s="49">
        <v>11797.5</v>
      </c>
      <c r="L29" s="49" t="s">
        <v>296</v>
      </c>
      <c r="M29" s="50" t="s">
        <v>180</v>
      </c>
      <c r="N29" s="50"/>
      <c r="O29" s="51" t="s">
        <v>288</v>
      </c>
      <c r="P29" s="51" t="s">
        <v>289</v>
      </c>
    </row>
    <row r="30" spans="1:16" ht="12.75" customHeight="1" thickBot="1" x14ac:dyDescent="0.25">
      <c r="A30" s="40" t="str">
        <f t="shared" si="0"/>
        <v> VSSC 60.20 </v>
      </c>
      <c r="B30" s="5" t="str">
        <f t="shared" si="1"/>
        <v>II</v>
      </c>
      <c r="C30" s="40">
        <f t="shared" si="2"/>
        <v>45195.586000000003</v>
      </c>
      <c r="D30" s="12" t="str">
        <f t="shared" si="3"/>
        <v>vis</v>
      </c>
      <c r="E30" s="48">
        <f>VLOOKUP(C30,Active!C$21:E$962,3,FALSE)</f>
        <v>11800.513649982138</v>
      </c>
      <c r="F30" s="5" t="s">
        <v>112</v>
      </c>
      <c r="G30" s="12" t="str">
        <f t="shared" si="4"/>
        <v>45195.586</v>
      </c>
      <c r="H30" s="40">
        <f t="shared" si="5"/>
        <v>11800.5</v>
      </c>
      <c r="I30" s="49" t="s">
        <v>297</v>
      </c>
      <c r="J30" s="50" t="s">
        <v>298</v>
      </c>
      <c r="K30" s="49">
        <v>11800.5</v>
      </c>
      <c r="L30" s="49" t="s">
        <v>299</v>
      </c>
      <c r="M30" s="50" t="s">
        <v>180</v>
      </c>
      <c r="N30" s="50"/>
      <c r="O30" s="51" t="s">
        <v>288</v>
      </c>
      <c r="P30" s="51" t="s">
        <v>289</v>
      </c>
    </row>
    <row r="31" spans="1:16" ht="12.75" customHeight="1" thickBot="1" x14ac:dyDescent="0.25">
      <c r="A31" s="40" t="str">
        <f t="shared" si="0"/>
        <v> VSSC 60.21 </v>
      </c>
      <c r="B31" s="5" t="str">
        <f t="shared" si="1"/>
        <v>I</v>
      </c>
      <c r="C31" s="40">
        <f t="shared" si="2"/>
        <v>45566.413999999997</v>
      </c>
      <c r="D31" s="12" t="str">
        <f t="shared" si="3"/>
        <v>vis</v>
      </c>
      <c r="E31" s="48">
        <f>VLOOKUP(C31,Active!C$21:E$962,3,FALSE)</f>
        <v>12066.996104080674</v>
      </c>
      <c r="F31" s="5" t="s">
        <v>112</v>
      </c>
      <c r="G31" s="12" t="str">
        <f t="shared" si="4"/>
        <v>45566.414</v>
      </c>
      <c r="H31" s="40">
        <f t="shared" si="5"/>
        <v>12067</v>
      </c>
      <c r="I31" s="49" t="s">
        <v>300</v>
      </c>
      <c r="J31" s="50" t="s">
        <v>301</v>
      </c>
      <c r="K31" s="49">
        <v>12067</v>
      </c>
      <c r="L31" s="49" t="s">
        <v>275</v>
      </c>
      <c r="M31" s="50" t="s">
        <v>180</v>
      </c>
      <c r="N31" s="50"/>
      <c r="O31" s="51" t="s">
        <v>288</v>
      </c>
      <c r="P31" s="51" t="s">
        <v>302</v>
      </c>
    </row>
    <row r="32" spans="1:16" ht="12.75" customHeight="1" thickBot="1" x14ac:dyDescent="0.25">
      <c r="A32" s="40" t="str">
        <f t="shared" si="0"/>
        <v> VSSC 60.21 </v>
      </c>
      <c r="B32" s="5" t="str">
        <f t="shared" si="1"/>
        <v>I</v>
      </c>
      <c r="C32" s="40">
        <f t="shared" si="2"/>
        <v>45573.381000000001</v>
      </c>
      <c r="D32" s="12" t="str">
        <f t="shared" si="3"/>
        <v>vis</v>
      </c>
      <c r="E32" s="48">
        <f>VLOOKUP(C32,Active!C$21:E$962,3,FALSE)</f>
        <v>12072.002692735537</v>
      </c>
      <c r="F32" s="5" t="s">
        <v>112</v>
      </c>
      <c r="G32" s="12" t="str">
        <f t="shared" si="4"/>
        <v>45573.381</v>
      </c>
      <c r="H32" s="40">
        <f t="shared" si="5"/>
        <v>12072</v>
      </c>
      <c r="I32" s="49" t="s">
        <v>303</v>
      </c>
      <c r="J32" s="50" t="s">
        <v>304</v>
      </c>
      <c r="K32" s="49">
        <v>12072</v>
      </c>
      <c r="L32" s="49" t="s">
        <v>208</v>
      </c>
      <c r="M32" s="50" t="s">
        <v>180</v>
      </c>
      <c r="N32" s="50"/>
      <c r="O32" s="51" t="s">
        <v>288</v>
      </c>
      <c r="P32" s="51" t="s">
        <v>302</v>
      </c>
    </row>
    <row r="33" spans="1:16" ht="12.75" customHeight="1" thickBot="1" x14ac:dyDescent="0.25">
      <c r="A33" s="40" t="str">
        <f t="shared" si="0"/>
        <v> VSSC 60.21 </v>
      </c>
      <c r="B33" s="5" t="str">
        <f t="shared" si="1"/>
        <v>II</v>
      </c>
      <c r="C33" s="40">
        <f t="shared" si="2"/>
        <v>45596.330999999998</v>
      </c>
      <c r="D33" s="12" t="str">
        <f t="shared" si="3"/>
        <v>vis</v>
      </c>
      <c r="E33" s="48">
        <f>VLOOKUP(C33,Active!C$21:E$962,3,FALSE)</f>
        <v>12088.494900232168</v>
      </c>
      <c r="F33" s="5" t="s">
        <v>112</v>
      </c>
      <c r="G33" s="12" t="str">
        <f t="shared" si="4"/>
        <v>45596.331</v>
      </c>
      <c r="H33" s="40">
        <f t="shared" si="5"/>
        <v>12088.5</v>
      </c>
      <c r="I33" s="49" t="s">
        <v>305</v>
      </c>
      <c r="J33" s="50" t="s">
        <v>306</v>
      </c>
      <c r="K33" s="49">
        <v>12088.5</v>
      </c>
      <c r="L33" s="49" t="s">
        <v>161</v>
      </c>
      <c r="M33" s="50" t="s">
        <v>180</v>
      </c>
      <c r="N33" s="50"/>
      <c r="O33" s="51" t="s">
        <v>288</v>
      </c>
      <c r="P33" s="51" t="s">
        <v>302</v>
      </c>
    </row>
    <row r="34" spans="1:16" ht="12.75" customHeight="1" thickBot="1" x14ac:dyDescent="0.25">
      <c r="A34" s="40" t="str">
        <f t="shared" si="0"/>
        <v> VSSC 60.21 </v>
      </c>
      <c r="B34" s="5" t="str">
        <f t="shared" si="1"/>
        <v>II</v>
      </c>
      <c r="C34" s="40">
        <f t="shared" si="2"/>
        <v>45635.292000000001</v>
      </c>
      <c r="D34" s="12" t="str">
        <f t="shared" si="3"/>
        <v>vis</v>
      </c>
      <c r="E34" s="48">
        <f>VLOOKUP(C34,Active!C$21:E$962,3,FALSE)</f>
        <v>12116.492847782336</v>
      </c>
      <c r="F34" s="5" t="s">
        <v>112</v>
      </c>
      <c r="G34" s="12" t="str">
        <f t="shared" si="4"/>
        <v>45635.292</v>
      </c>
      <c r="H34" s="40">
        <f t="shared" si="5"/>
        <v>12116.5</v>
      </c>
      <c r="I34" s="49" t="s">
        <v>307</v>
      </c>
      <c r="J34" s="50" t="s">
        <v>308</v>
      </c>
      <c r="K34" s="49">
        <v>12116.5</v>
      </c>
      <c r="L34" s="49" t="s">
        <v>309</v>
      </c>
      <c r="M34" s="50" t="s">
        <v>180</v>
      </c>
      <c r="N34" s="50"/>
      <c r="O34" s="51" t="s">
        <v>288</v>
      </c>
      <c r="P34" s="51" t="s">
        <v>302</v>
      </c>
    </row>
    <row r="35" spans="1:16" ht="12.75" customHeight="1" thickBot="1" x14ac:dyDescent="0.25">
      <c r="A35" s="40" t="str">
        <f t="shared" si="0"/>
        <v> AOEB 4 </v>
      </c>
      <c r="B35" s="5" t="str">
        <f t="shared" si="1"/>
        <v>II</v>
      </c>
      <c r="C35" s="40">
        <f t="shared" si="2"/>
        <v>45643.639000000003</v>
      </c>
      <c r="D35" s="12" t="str">
        <f t="shared" si="3"/>
        <v>vis</v>
      </c>
      <c r="E35" s="48">
        <f>VLOOKUP(C35,Active!C$21:E$962,3,FALSE)</f>
        <v>12122.491124731114</v>
      </c>
      <c r="F35" s="5" t="s">
        <v>112</v>
      </c>
      <c r="G35" s="12" t="str">
        <f t="shared" si="4"/>
        <v>45643.639</v>
      </c>
      <c r="H35" s="40">
        <f t="shared" si="5"/>
        <v>12122.5</v>
      </c>
      <c r="I35" s="49" t="s">
        <v>310</v>
      </c>
      <c r="J35" s="50" t="s">
        <v>311</v>
      </c>
      <c r="K35" s="49">
        <v>12122.5</v>
      </c>
      <c r="L35" s="49" t="s">
        <v>312</v>
      </c>
      <c r="M35" s="50" t="s">
        <v>180</v>
      </c>
      <c r="N35" s="50"/>
      <c r="O35" s="51" t="s">
        <v>256</v>
      </c>
      <c r="P35" s="51" t="s">
        <v>253</v>
      </c>
    </row>
    <row r="36" spans="1:16" ht="12.75" customHeight="1" thickBot="1" x14ac:dyDescent="0.25">
      <c r="A36" s="40" t="str">
        <f t="shared" si="0"/>
        <v> VSSC 61.17 </v>
      </c>
      <c r="B36" s="5" t="str">
        <f t="shared" si="1"/>
        <v>I</v>
      </c>
      <c r="C36" s="40">
        <f t="shared" si="2"/>
        <v>45815.51</v>
      </c>
      <c r="D36" s="12" t="str">
        <f t="shared" si="3"/>
        <v>vis</v>
      </c>
      <c r="E36" s="48">
        <f>VLOOKUP(C36,Active!C$21:E$962,3,FALSE)</f>
        <v>12246.000152820605</v>
      </c>
      <c r="F36" s="5" t="str">
        <f>LEFT(M36,1)</f>
        <v>V</v>
      </c>
      <c r="G36" s="12" t="str">
        <f t="shared" si="4"/>
        <v>45815.510</v>
      </c>
      <c r="H36" s="40">
        <f t="shared" si="5"/>
        <v>12246</v>
      </c>
      <c r="I36" s="49" t="s">
        <v>313</v>
      </c>
      <c r="J36" s="50" t="s">
        <v>314</v>
      </c>
      <c r="K36" s="49">
        <v>12246</v>
      </c>
      <c r="L36" s="49" t="s">
        <v>174</v>
      </c>
      <c r="M36" s="50" t="s">
        <v>180</v>
      </c>
      <c r="N36" s="50"/>
      <c r="O36" s="51" t="s">
        <v>288</v>
      </c>
      <c r="P36" s="51" t="s">
        <v>315</v>
      </c>
    </row>
    <row r="37" spans="1:16" ht="12.75" customHeight="1" thickBot="1" x14ac:dyDescent="0.25">
      <c r="A37" s="40" t="str">
        <f t="shared" si="0"/>
        <v> AOEB 4 </v>
      </c>
      <c r="B37" s="5" t="str">
        <f t="shared" si="1"/>
        <v>I</v>
      </c>
      <c r="C37" s="40">
        <f t="shared" si="2"/>
        <v>45876.735000000001</v>
      </c>
      <c r="D37" s="12" t="str">
        <f t="shared" si="3"/>
        <v>vis</v>
      </c>
      <c r="E37" s="48">
        <f>VLOOKUP(C37,Active!C$21:E$962,3,FALSE)</f>
        <v>12289.997338179268</v>
      </c>
      <c r="F37" s="5" t="str">
        <f>LEFT(M37,1)</f>
        <v>V</v>
      </c>
      <c r="G37" s="12" t="str">
        <f t="shared" si="4"/>
        <v>45876.735</v>
      </c>
      <c r="H37" s="40">
        <f t="shared" si="5"/>
        <v>12290</v>
      </c>
      <c r="I37" s="49" t="s">
        <v>316</v>
      </c>
      <c r="J37" s="50" t="s">
        <v>317</v>
      </c>
      <c r="K37" s="49">
        <v>12290</v>
      </c>
      <c r="L37" s="49" t="s">
        <v>217</v>
      </c>
      <c r="M37" s="50" t="s">
        <v>180</v>
      </c>
      <c r="N37" s="50"/>
      <c r="O37" s="51" t="s">
        <v>256</v>
      </c>
      <c r="P37" s="51" t="s">
        <v>253</v>
      </c>
    </row>
    <row r="38" spans="1:16" ht="12.75" customHeight="1" thickBot="1" x14ac:dyDescent="0.25">
      <c r="A38" s="40" t="str">
        <f t="shared" si="0"/>
        <v> VSSC 61.17 </v>
      </c>
      <c r="B38" s="5" t="str">
        <f t="shared" si="1"/>
        <v>I</v>
      </c>
      <c r="C38" s="40">
        <f t="shared" si="2"/>
        <v>45925.449000000001</v>
      </c>
      <c r="D38" s="12" t="str">
        <f t="shared" si="3"/>
        <v>vis</v>
      </c>
      <c r="E38" s="48">
        <f>VLOOKUP(C38,Active!C$21:E$962,3,FALSE)</f>
        <v>12325.003934954475</v>
      </c>
      <c r="F38" s="5" t="str">
        <f>LEFT(M38,1)</f>
        <v>V</v>
      </c>
      <c r="G38" s="12" t="str">
        <f t="shared" si="4"/>
        <v>45925.449</v>
      </c>
      <c r="H38" s="40">
        <f t="shared" si="5"/>
        <v>12325</v>
      </c>
      <c r="I38" s="49" t="s">
        <v>318</v>
      </c>
      <c r="J38" s="50" t="s">
        <v>319</v>
      </c>
      <c r="K38" s="49">
        <v>12325</v>
      </c>
      <c r="L38" s="49" t="s">
        <v>259</v>
      </c>
      <c r="M38" s="50" t="s">
        <v>180</v>
      </c>
      <c r="N38" s="50"/>
      <c r="O38" s="51" t="s">
        <v>288</v>
      </c>
      <c r="P38" s="51" t="s">
        <v>315</v>
      </c>
    </row>
    <row r="39" spans="1:16" ht="12.75" customHeight="1" thickBot="1" x14ac:dyDescent="0.25">
      <c r="A39" s="40" t="str">
        <f t="shared" si="0"/>
        <v> VSSC 61.17 </v>
      </c>
      <c r="B39" s="5" t="str">
        <f t="shared" si="1"/>
        <v>II</v>
      </c>
      <c r="C39" s="40">
        <f t="shared" si="2"/>
        <v>45934.5</v>
      </c>
      <c r="D39" s="12" t="str">
        <f t="shared" si="3"/>
        <v>vis</v>
      </c>
      <c r="E39" s="48">
        <f>VLOOKUP(C39,Active!C$21:E$962,3,FALSE)</f>
        <v>12331.508116656089</v>
      </c>
      <c r="F39" s="5" t="str">
        <f>LEFT(M39,1)</f>
        <v>V</v>
      </c>
      <c r="G39" s="12" t="str">
        <f t="shared" si="4"/>
        <v>45934.500</v>
      </c>
      <c r="H39" s="40">
        <f t="shared" si="5"/>
        <v>12331.5</v>
      </c>
      <c r="I39" s="49" t="s">
        <v>320</v>
      </c>
      <c r="J39" s="50" t="s">
        <v>321</v>
      </c>
      <c r="K39" s="49">
        <v>12331.5</v>
      </c>
      <c r="L39" s="49" t="s">
        <v>322</v>
      </c>
      <c r="M39" s="50" t="s">
        <v>180</v>
      </c>
      <c r="N39" s="50"/>
      <c r="O39" s="51" t="s">
        <v>288</v>
      </c>
      <c r="P39" s="51" t="s">
        <v>315</v>
      </c>
    </row>
    <row r="40" spans="1:16" ht="12.75" customHeight="1" thickBot="1" x14ac:dyDescent="0.25">
      <c r="A40" s="40" t="str">
        <f t="shared" si="0"/>
        <v> VSSC 64.23 </v>
      </c>
      <c r="B40" s="5" t="str">
        <f t="shared" si="1"/>
        <v>I</v>
      </c>
      <c r="C40" s="40">
        <f t="shared" si="2"/>
        <v>46383.271999999997</v>
      </c>
      <c r="D40" s="12" t="str">
        <f t="shared" si="3"/>
        <v>vis</v>
      </c>
      <c r="E40" s="48">
        <f>VLOOKUP(C40,Active!C$21:E$962,3,FALSE)</f>
        <v>12654.002275378485</v>
      </c>
      <c r="F40" s="5" t="str">
        <f>LEFT(M40,1)</f>
        <v>V</v>
      </c>
      <c r="G40" s="12" t="str">
        <f t="shared" si="4"/>
        <v>46383.272</v>
      </c>
      <c r="H40" s="40">
        <f t="shared" si="5"/>
        <v>12654</v>
      </c>
      <c r="I40" s="49" t="s">
        <v>323</v>
      </c>
      <c r="J40" s="50" t="s">
        <v>324</v>
      </c>
      <c r="K40" s="49">
        <v>12654</v>
      </c>
      <c r="L40" s="49" t="s">
        <v>166</v>
      </c>
      <c r="M40" s="50" t="s">
        <v>180</v>
      </c>
      <c r="N40" s="50"/>
      <c r="O40" s="51" t="s">
        <v>288</v>
      </c>
      <c r="P40" s="51" t="s">
        <v>325</v>
      </c>
    </row>
    <row r="41" spans="1:16" ht="12.75" customHeight="1" thickBot="1" x14ac:dyDescent="0.25">
      <c r="A41" s="40" t="str">
        <f t="shared" si="0"/>
        <v> AOEB 4 </v>
      </c>
      <c r="B41" s="5" t="str">
        <f t="shared" si="1"/>
        <v>I</v>
      </c>
      <c r="C41" s="40">
        <f t="shared" si="2"/>
        <v>46583.656999999999</v>
      </c>
      <c r="D41" s="12" t="str">
        <f t="shared" si="3"/>
        <v>vis</v>
      </c>
      <c r="E41" s="48">
        <f>VLOOKUP(C41,Active!C$21:E$962,3,FALSE)</f>
        <v>12798.001883187324</v>
      </c>
      <c r="F41" s="5" t="s">
        <v>112</v>
      </c>
      <c r="G41" s="12" t="str">
        <f t="shared" si="4"/>
        <v>46583.657</v>
      </c>
      <c r="H41" s="40">
        <f t="shared" si="5"/>
        <v>12798</v>
      </c>
      <c r="I41" s="49" t="s">
        <v>326</v>
      </c>
      <c r="J41" s="50" t="s">
        <v>327</v>
      </c>
      <c r="K41" s="49">
        <v>12798</v>
      </c>
      <c r="L41" s="49" t="s">
        <v>166</v>
      </c>
      <c r="M41" s="50" t="s">
        <v>180</v>
      </c>
      <c r="N41" s="50"/>
      <c r="O41" s="51" t="s">
        <v>256</v>
      </c>
      <c r="P41" s="51" t="s">
        <v>253</v>
      </c>
    </row>
    <row r="42" spans="1:16" ht="12.75" customHeight="1" thickBot="1" x14ac:dyDescent="0.25">
      <c r="A42" s="40" t="str">
        <f t="shared" si="0"/>
        <v> BBS 80 </v>
      </c>
      <c r="B42" s="5" t="str">
        <f t="shared" si="1"/>
        <v>I</v>
      </c>
      <c r="C42" s="40">
        <f t="shared" si="2"/>
        <v>46611.495000000003</v>
      </c>
      <c r="D42" s="12" t="str">
        <f t="shared" si="3"/>
        <v>vis</v>
      </c>
      <c r="E42" s="48">
        <f>VLOOKUP(C42,Active!C$21:E$962,3,FALSE)</f>
        <v>12818.006679365597</v>
      </c>
      <c r="F42" s="5" t="s">
        <v>112</v>
      </c>
      <c r="G42" s="12" t="str">
        <f t="shared" si="4"/>
        <v>46611.495</v>
      </c>
      <c r="H42" s="40">
        <f t="shared" si="5"/>
        <v>12818</v>
      </c>
      <c r="I42" s="49" t="s">
        <v>328</v>
      </c>
      <c r="J42" s="50" t="s">
        <v>329</v>
      </c>
      <c r="K42" s="49">
        <v>12818</v>
      </c>
      <c r="L42" s="49" t="s">
        <v>265</v>
      </c>
      <c r="M42" s="50" t="s">
        <v>180</v>
      </c>
      <c r="N42" s="50"/>
      <c r="O42" s="51" t="s">
        <v>330</v>
      </c>
      <c r="P42" s="51" t="s">
        <v>331</v>
      </c>
    </row>
    <row r="43" spans="1:16" ht="12.75" customHeight="1" thickBot="1" x14ac:dyDescent="0.25">
      <c r="A43" s="40" t="str">
        <f t="shared" ref="A43:A74" si="6">P43</f>
        <v> VSSC 67.8 </v>
      </c>
      <c r="B43" s="5" t="str">
        <f t="shared" ref="B43:B74" si="7">IF(H43=INT(H43),"I","II")</f>
        <v>II</v>
      </c>
      <c r="C43" s="40">
        <f t="shared" ref="C43:C74" si="8">1*G43</f>
        <v>46659.493000000002</v>
      </c>
      <c r="D43" s="12" t="str">
        <f t="shared" ref="D43:D74" si="9">VLOOKUP(F43,I$1:J$5,2,FALSE)</f>
        <v>vis</v>
      </c>
      <c r="E43" s="48">
        <f>VLOOKUP(C43,Active!C$21:E$962,3,FALSE)</f>
        <v>12852.498748011496</v>
      </c>
      <c r="F43" s="5" t="s">
        <v>112</v>
      </c>
      <c r="G43" s="12" t="str">
        <f t="shared" ref="G43:G74" si="10">MID(I43,3,LEN(I43)-3)</f>
        <v>46659.493</v>
      </c>
      <c r="H43" s="40">
        <f t="shared" ref="H43:H74" si="11">1*K43</f>
        <v>12852.5</v>
      </c>
      <c r="I43" s="49" t="s">
        <v>332</v>
      </c>
      <c r="J43" s="50" t="s">
        <v>333</v>
      </c>
      <c r="K43" s="49">
        <v>12852.5</v>
      </c>
      <c r="L43" s="49" t="s">
        <v>192</v>
      </c>
      <c r="M43" s="50" t="s">
        <v>180</v>
      </c>
      <c r="N43" s="50"/>
      <c r="O43" s="51" t="s">
        <v>288</v>
      </c>
      <c r="P43" s="51" t="s">
        <v>334</v>
      </c>
    </row>
    <row r="44" spans="1:16" ht="12.75" customHeight="1" thickBot="1" x14ac:dyDescent="0.25">
      <c r="A44" s="40" t="str">
        <f t="shared" si="6"/>
        <v> VSSC 67.8 </v>
      </c>
      <c r="B44" s="5" t="str">
        <f t="shared" si="7"/>
        <v>I</v>
      </c>
      <c r="C44" s="40">
        <f t="shared" si="8"/>
        <v>46689.417999999998</v>
      </c>
      <c r="D44" s="12" t="str">
        <f t="shared" si="9"/>
        <v>vis</v>
      </c>
      <c r="E44" s="48">
        <f>VLOOKUP(C44,Active!C$21:E$962,3,FALSE)</f>
        <v>12874.003293080632</v>
      </c>
      <c r="F44" s="5" t="s">
        <v>112</v>
      </c>
      <c r="G44" s="12" t="str">
        <f t="shared" si="10"/>
        <v>46689.418</v>
      </c>
      <c r="H44" s="40">
        <f t="shared" si="11"/>
        <v>12874</v>
      </c>
      <c r="I44" s="49" t="s">
        <v>335</v>
      </c>
      <c r="J44" s="50" t="s">
        <v>336</v>
      </c>
      <c r="K44" s="49">
        <v>12874</v>
      </c>
      <c r="L44" s="49" t="s">
        <v>259</v>
      </c>
      <c r="M44" s="50" t="s">
        <v>180</v>
      </c>
      <c r="N44" s="50"/>
      <c r="O44" s="51" t="s">
        <v>288</v>
      </c>
      <c r="P44" s="51" t="s">
        <v>334</v>
      </c>
    </row>
    <row r="45" spans="1:16" ht="12.75" customHeight="1" thickBot="1" x14ac:dyDescent="0.25">
      <c r="A45" s="40" t="str">
        <f t="shared" si="6"/>
        <v>BAVM 52 </v>
      </c>
      <c r="B45" s="5" t="str">
        <f t="shared" si="7"/>
        <v>I</v>
      </c>
      <c r="C45" s="40">
        <f t="shared" si="8"/>
        <v>47311.44</v>
      </c>
      <c r="D45" s="12" t="str">
        <f t="shared" si="9"/>
        <v>vis</v>
      </c>
      <c r="E45" s="48">
        <f>VLOOKUP(C45,Active!C$21:E$962,3,FALSE)</f>
        <v>13320.997449571736</v>
      </c>
      <c r="F45" s="5" t="s">
        <v>112</v>
      </c>
      <c r="G45" s="12" t="str">
        <f t="shared" si="10"/>
        <v>47311.440</v>
      </c>
      <c r="H45" s="40">
        <f t="shared" si="11"/>
        <v>13321</v>
      </c>
      <c r="I45" s="49" t="s">
        <v>337</v>
      </c>
      <c r="J45" s="50" t="s">
        <v>338</v>
      </c>
      <c r="K45" s="49">
        <v>13321</v>
      </c>
      <c r="L45" s="49" t="s">
        <v>217</v>
      </c>
      <c r="M45" s="50" t="s">
        <v>114</v>
      </c>
      <c r="N45" s="50"/>
      <c r="O45" s="51" t="s">
        <v>339</v>
      </c>
      <c r="P45" s="52" t="s">
        <v>340</v>
      </c>
    </row>
    <row r="46" spans="1:16" ht="12.75" customHeight="1" thickBot="1" x14ac:dyDescent="0.25">
      <c r="A46" s="40" t="str">
        <f t="shared" si="6"/>
        <v> BBS 89 </v>
      </c>
      <c r="B46" s="5" t="str">
        <f t="shared" si="7"/>
        <v>I</v>
      </c>
      <c r="C46" s="40">
        <f t="shared" si="8"/>
        <v>47350.411999999997</v>
      </c>
      <c r="D46" s="12" t="str">
        <f t="shared" si="9"/>
        <v>vis</v>
      </c>
      <c r="E46" s="48">
        <f>VLOOKUP(C46,Active!C$21:E$962,3,FALSE)</f>
        <v>13349.00330188366</v>
      </c>
      <c r="F46" s="5" t="s">
        <v>112</v>
      </c>
      <c r="G46" s="12" t="str">
        <f t="shared" si="10"/>
        <v>47350.412</v>
      </c>
      <c r="H46" s="40">
        <f t="shared" si="11"/>
        <v>13349</v>
      </c>
      <c r="I46" s="49" t="s">
        <v>341</v>
      </c>
      <c r="J46" s="50" t="s">
        <v>342</v>
      </c>
      <c r="K46" s="49">
        <v>13349</v>
      </c>
      <c r="L46" s="49" t="s">
        <v>259</v>
      </c>
      <c r="M46" s="50" t="s">
        <v>180</v>
      </c>
      <c r="N46" s="50"/>
      <c r="O46" s="51" t="s">
        <v>343</v>
      </c>
      <c r="P46" s="51" t="s">
        <v>344</v>
      </c>
    </row>
    <row r="47" spans="1:16" ht="12.75" customHeight="1" thickBot="1" x14ac:dyDescent="0.25">
      <c r="A47" s="40" t="str">
        <f t="shared" si="6"/>
        <v>BAVM 52 </v>
      </c>
      <c r="B47" s="5" t="str">
        <f t="shared" si="7"/>
        <v>I</v>
      </c>
      <c r="C47" s="40">
        <f t="shared" si="8"/>
        <v>47368.502999999997</v>
      </c>
      <c r="D47" s="12" t="str">
        <f t="shared" si="9"/>
        <v>vis</v>
      </c>
      <c r="E47" s="48">
        <f>VLOOKUP(C47,Active!C$21:E$962,3,FALSE)</f>
        <v>13362.003760525125</v>
      </c>
      <c r="F47" s="5" t="s">
        <v>112</v>
      </c>
      <c r="G47" s="12" t="str">
        <f t="shared" si="10"/>
        <v>47368.503</v>
      </c>
      <c r="H47" s="40">
        <f t="shared" si="11"/>
        <v>13362</v>
      </c>
      <c r="I47" s="49" t="s">
        <v>345</v>
      </c>
      <c r="J47" s="50" t="s">
        <v>346</v>
      </c>
      <c r="K47" s="49">
        <v>13362</v>
      </c>
      <c r="L47" s="49" t="s">
        <v>259</v>
      </c>
      <c r="M47" s="50" t="s">
        <v>114</v>
      </c>
      <c r="N47" s="50"/>
      <c r="O47" s="51" t="s">
        <v>339</v>
      </c>
      <c r="P47" s="52" t="s">
        <v>340</v>
      </c>
    </row>
    <row r="48" spans="1:16" ht="12.75" customHeight="1" thickBot="1" x14ac:dyDescent="0.25">
      <c r="A48" s="40" t="str">
        <f t="shared" si="6"/>
        <v> BBS 89 </v>
      </c>
      <c r="B48" s="5" t="str">
        <f t="shared" si="7"/>
        <v>I</v>
      </c>
      <c r="C48" s="40">
        <f t="shared" si="8"/>
        <v>47389.385999999999</v>
      </c>
      <c r="D48" s="12" t="str">
        <f t="shared" si="9"/>
        <v>vis</v>
      </c>
      <c r="E48" s="48">
        <f>VLOOKUP(C48,Active!C$21:E$962,3,FALSE)</f>
        <v>13377.010591425003</v>
      </c>
      <c r="F48" s="5" t="s">
        <v>112</v>
      </c>
      <c r="G48" s="12" t="str">
        <f t="shared" si="10"/>
        <v>47389.386</v>
      </c>
      <c r="H48" s="40">
        <f t="shared" si="11"/>
        <v>13377</v>
      </c>
      <c r="I48" s="49" t="s">
        <v>347</v>
      </c>
      <c r="J48" s="50" t="s">
        <v>348</v>
      </c>
      <c r="K48" s="49">
        <v>13377</v>
      </c>
      <c r="L48" s="49" t="s">
        <v>349</v>
      </c>
      <c r="M48" s="50" t="s">
        <v>180</v>
      </c>
      <c r="N48" s="50"/>
      <c r="O48" s="51" t="s">
        <v>343</v>
      </c>
      <c r="P48" s="51" t="s">
        <v>344</v>
      </c>
    </row>
    <row r="49" spans="1:16" ht="12.75" customHeight="1" thickBot="1" x14ac:dyDescent="0.25">
      <c r="A49" s="40" t="str">
        <f t="shared" si="6"/>
        <v> BBS 90 </v>
      </c>
      <c r="B49" s="5" t="str">
        <f t="shared" si="7"/>
        <v>I</v>
      </c>
      <c r="C49" s="40">
        <f t="shared" si="8"/>
        <v>47474.266000000003</v>
      </c>
      <c r="D49" s="12" t="str">
        <f t="shared" si="9"/>
        <v>vis</v>
      </c>
      <c r="E49" s="48">
        <f>VLOOKUP(C49,Active!C$21:E$962,3,FALSE)</f>
        <v>13438.006607647849</v>
      </c>
      <c r="F49" s="5" t="s">
        <v>112</v>
      </c>
      <c r="G49" s="12" t="str">
        <f t="shared" si="10"/>
        <v>47474.266</v>
      </c>
      <c r="H49" s="40">
        <f t="shared" si="11"/>
        <v>13438</v>
      </c>
      <c r="I49" s="49" t="s">
        <v>350</v>
      </c>
      <c r="J49" s="50" t="s">
        <v>351</v>
      </c>
      <c r="K49" s="49">
        <v>13438</v>
      </c>
      <c r="L49" s="49" t="s">
        <v>265</v>
      </c>
      <c r="M49" s="50" t="s">
        <v>180</v>
      </c>
      <c r="N49" s="50"/>
      <c r="O49" s="51" t="s">
        <v>352</v>
      </c>
      <c r="P49" s="51" t="s">
        <v>353</v>
      </c>
    </row>
    <row r="50" spans="1:16" ht="12.75" customHeight="1" thickBot="1" x14ac:dyDescent="0.25">
      <c r="A50" s="40" t="str">
        <f t="shared" si="6"/>
        <v>BAVM 56 </v>
      </c>
      <c r="B50" s="5" t="str">
        <f t="shared" si="7"/>
        <v>II</v>
      </c>
      <c r="C50" s="40">
        <f t="shared" si="8"/>
        <v>47672.561000000002</v>
      </c>
      <c r="D50" s="12" t="str">
        <f t="shared" si="9"/>
        <v>vis</v>
      </c>
      <c r="E50" s="48">
        <f>VLOOKUP(C50,Active!C$21:E$962,3,FALSE)</f>
        <v>13580.504310721699</v>
      </c>
      <c r="F50" s="5" t="s">
        <v>112</v>
      </c>
      <c r="G50" s="12" t="str">
        <f t="shared" si="10"/>
        <v>47672.561</v>
      </c>
      <c r="H50" s="40">
        <f t="shared" si="11"/>
        <v>13580.5</v>
      </c>
      <c r="I50" s="49" t="s">
        <v>354</v>
      </c>
      <c r="J50" s="50" t="s">
        <v>355</v>
      </c>
      <c r="K50" s="49">
        <v>13580.5</v>
      </c>
      <c r="L50" s="49" t="s">
        <v>272</v>
      </c>
      <c r="M50" s="50" t="s">
        <v>114</v>
      </c>
      <c r="N50" s="50"/>
      <c r="O50" s="51" t="s">
        <v>356</v>
      </c>
      <c r="P50" s="52" t="s">
        <v>357</v>
      </c>
    </row>
    <row r="51" spans="1:16" ht="12.75" customHeight="1" thickBot="1" x14ac:dyDescent="0.25">
      <c r="A51" s="40" t="str">
        <f t="shared" si="6"/>
        <v> BBS 92 </v>
      </c>
      <c r="B51" s="5" t="str">
        <f t="shared" si="7"/>
        <v>I</v>
      </c>
      <c r="C51" s="40">
        <f t="shared" si="8"/>
        <v>47748.4</v>
      </c>
      <c r="D51" s="12" t="str">
        <f t="shared" si="9"/>
        <v>vis</v>
      </c>
      <c r="E51" s="48">
        <f>VLOOKUP(C51,Active!C$21:E$962,3,FALSE)</f>
        <v>13635.003331389984</v>
      </c>
      <c r="F51" s="5" t="s">
        <v>112</v>
      </c>
      <c r="G51" s="12" t="str">
        <f t="shared" si="10"/>
        <v>47748.400</v>
      </c>
      <c r="H51" s="40">
        <f t="shared" si="11"/>
        <v>13635</v>
      </c>
      <c r="I51" s="49" t="s">
        <v>358</v>
      </c>
      <c r="J51" s="50" t="s">
        <v>359</v>
      </c>
      <c r="K51" s="49">
        <v>13635</v>
      </c>
      <c r="L51" s="49" t="s">
        <v>259</v>
      </c>
      <c r="M51" s="50" t="s">
        <v>180</v>
      </c>
      <c r="N51" s="50"/>
      <c r="O51" s="51" t="s">
        <v>352</v>
      </c>
      <c r="P51" s="51" t="s">
        <v>360</v>
      </c>
    </row>
    <row r="52" spans="1:16" ht="12.75" customHeight="1" thickBot="1" x14ac:dyDescent="0.25">
      <c r="A52" s="40" t="str">
        <f t="shared" si="6"/>
        <v>BAVM 56 </v>
      </c>
      <c r="B52" s="5" t="str">
        <f t="shared" si="7"/>
        <v>I</v>
      </c>
      <c r="C52" s="40">
        <f t="shared" si="8"/>
        <v>47759.53</v>
      </c>
      <c r="D52" s="12" t="str">
        <f t="shared" si="9"/>
        <v>vis</v>
      </c>
      <c r="E52" s="48">
        <f>VLOOKUP(C52,Active!C$21:E$962,3,FALSE)</f>
        <v>13643.001513064821</v>
      </c>
      <c r="F52" s="5" t="s">
        <v>112</v>
      </c>
      <c r="G52" s="12" t="str">
        <f t="shared" si="10"/>
        <v>47759.530</v>
      </c>
      <c r="H52" s="40">
        <f t="shared" si="11"/>
        <v>13643</v>
      </c>
      <c r="I52" s="49" t="s">
        <v>364</v>
      </c>
      <c r="J52" s="50" t="s">
        <v>365</v>
      </c>
      <c r="K52" s="49">
        <v>13643</v>
      </c>
      <c r="L52" s="49" t="s">
        <v>156</v>
      </c>
      <c r="M52" s="50" t="s">
        <v>114</v>
      </c>
      <c r="N52" s="50"/>
      <c r="O52" s="51" t="s">
        <v>339</v>
      </c>
      <c r="P52" s="52" t="s">
        <v>357</v>
      </c>
    </row>
    <row r="53" spans="1:16" ht="12.75" customHeight="1" thickBot="1" x14ac:dyDescent="0.25">
      <c r="A53" s="40" t="str">
        <f t="shared" si="6"/>
        <v> BBS 92 </v>
      </c>
      <c r="B53" s="5" t="str">
        <f t="shared" si="7"/>
        <v>I</v>
      </c>
      <c r="C53" s="40">
        <f t="shared" si="8"/>
        <v>47794.351999999999</v>
      </c>
      <c r="D53" s="12" t="str">
        <f t="shared" si="9"/>
        <v>vis</v>
      </c>
      <c r="E53" s="48">
        <f>VLOOKUP(C53,Active!C$21:E$962,3,FALSE)</f>
        <v>13668.025114347947</v>
      </c>
      <c r="F53" s="5" t="s">
        <v>112</v>
      </c>
      <c r="G53" s="12" t="str">
        <f t="shared" si="10"/>
        <v>47794.352</v>
      </c>
      <c r="H53" s="40">
        <f t="shared" si="11"/>
        <v>13668</v>
      </c>
      <c r="I53" s="49" t="s">
        <v>366</v>
      </c>
      <c r="J53" s="50" t="s">
        <v>367</v>
      </c>
      <c r="K53" s="49">
        <v>13668</v>
      </c>
      <c r="L53" s="49" t="s">
        <v>146</v>
      </c>
      <c r="M53" s="50" t="s">
        <v>180</v>
      </c>
      <c r="N53" s="50"/>
      <c r="O53" s="51" t="s">
        <v>352</v>
      </c>
      <c r="P53" s="51" t="s">
        <v>360</v>
      </c>
    </row>
    <row r="54" spans="1:16" ht="12.75" customHeight="1" thickBot="1" x14ac:dyDescent="0.25">
      <c r="A54" s="40" t="str">
        <f t="shared" si="6"/>
        <v> BBS 93 </v>
      </c>
      <c r="B54" s="5" t="str">
        <f t="shared" si="7"/>
        <v>I</v>
      </c>
      <c r="C54" s="40">
        <f t="shared" si="8"/>
        <v>47805.46</v>
      </c>
      <c r="D54" s="12" t="str">
        <f t="shared" si="9"/>
        <v>vis</v>
      </c>
      <c r="E54" s="48">
        <f>VLOOKUP(C54,Active!C$21:E$962,3,FALSE)</f>
        <v>13676.007486499258</v>
      </c>
      <c r="F54" s="5" t="s">
        <v>112</v>
      </c>
      <c r="G54" s="12" t="str">
        <f t="shared" si="10"/>
        <v>47805.460</v>
      </c>
      <c r="H54" s="40">
        <f t="shared" si="11"/>
        <v>13676</v>
      </c>
      <c r="I54" s="49" t="s">
        <v>368</v>
      </c>
      <c r="J54" s="50" t="s">
        <v>369</v>
      </c>
      <c r="K54" s="49">
        <v>13676</v>
      </c>
      <c r="L54" s="49" t="s">
        <v>245</v>
      </c>
      <c r="M54" s="50" t="s">
        <v>180</v>
      </c>
      <c r="N54" s="50"/>
      <c r="O54" s="51" t="s">
        <v>352</v>
      </c>
      <c r="P54" s="51" t="s">
        <v>370</v>
      </c>
    </row>
    <row r="55" spans="1:16" ht="12.75" customHeight="1" thickBot="1" x14ac:dyDescent="0.25">
      <c r="A55" s="40" t="str">
        <f t="shared" si="6"/>
        <v>BAVM 59 </v>
      </c>
      <c r="B55" s="5" t="str">
        <f t="shared" si="7"/>
        <v>I</v>
      </c>
      <c r="C55" s="40">
        <f t="shared" si="8"/>
        <v>48015.580999999998</v>
      </c>
      <c r="D55" s="12" t="str">
        <f t="shared" si="9"/>
        <v>vis</v>
      </c>
      <c r="E55" s="48">
        <f>VLOOKUP(C55,Active!C$21:E$962,3,FALSE)</f>
        <v>13827.003527083139</v>
      </c>
      <c r="F55" s="5" t="s">
        <v>112</v>
      </c>
      <c r="G55" s="12" t="str">
        <f t="shared" si="10"/>
        <v>48015.581</v>
      </c>
      <c r="H55" s="40">
        <f t="shared" si="11"/>
        <v>13827</v>
      </c>
      <c r="I55" s="49" t="s">
        <v>373</v>
      </c>
      <c r="J55" s="50" t="s">
        <v>374</v>
      </c>
      <c r="K55" s="49">
        <v>13827</v>
      </c>
      <c r="L55" s="49" t="s">
        <v>259</v>
      </c>
      <c r="M55" s="50" t="s">
        <v>114</v>
      </c>
      <c r="N55" s="50"/>
      <c r="O55" s="51" t="s">
        <v>356</v>
      </c>
      <c r="P55" s="52" t="s">
        <v>375</v>
      </c>
    </row>
    <row r="56" spans="1:16" ht="12.75" customHeight="1" thickBot="1" x14ac:dyDescent="0.25">
      <c r="A56" s="40" t="str">
        <f t="shared" si="6"/>
        <v>BAVM 59 </v>
      </c>
      <c r="B56" s="5" t="str">
        <f t="shared" si="7"/>
        <v>I</v>
      </c>
      <c r="C56" s="40">
        <f t="shared" si="8"/>
        <v>48043.413</v>
      </c>
      <c r="D56" s="12" t="str">
        <f t="shared" si="9"/>
        <v>vis</v>
      </c>
      <c r="E56" s="48">
        <f>VLOOKUP(C56,Active!C$21:E$962,3,FALSE)</f>
        <v>13847.004011573175</v>
      </c>
      <c r="F56" s="5" t="s">
        <v>112</v>
      </c>
      <c r="G56" s="12" t="str">
        <f t="shared" si="10"/>
        <v>48043.413</v>
      </c>
      <c r="H56" s="40">
        <f t="shared" si="11"/>
        <v>13847</v>
      </c>
      <c r="I56" s="49" t="s">
        <v>376</v>
      </c>
      <c r="J56" s="50" t="s">
        <v>377</v>
      </c>
      <c r="K56" s="49">
        <v>13847</v>
      </c>
      <c r="L56" s="49" t="s">
        <v>272</v>
      </c>
      <c r="M56" s="50" t="s">
        <v>114</v>
      </c>
      <c r="N56" s="50"/>
      <c r="O56" s="51" t="s">
        <v>356</v>
      </c>
      <c r="P56" s="52" t="s">
        <v>375</v>
      </c>
    </row>
    <row r="57" spans="1:16" ht="12.75" customHeight="1" thickBot="1" x14ac:dyDescent="0.25">
      <c r="A57" s="40" t="str">
        <f t="shared" si="6"/>
        <v> BBS 95 </v>
      </c>
      <c r="B57" s="5" t="str">
        <f t="shared" si="7"/>
        <v>I</v>
      </c>
      <c r="C57" s="40">
        <f t="shared" si="8"/>
        <v>48043.428</v>
      </c>
      <c r="D57" s="12" t="str">
        <f t="shared" si="9"/>
        <v>vis</v>
      </c>
      <c r="E57" s="48">
        <f>VLOOKUP(C57,Active!C$21:E$962,3,FALSE)</f>
        <v>13847.014790793761</v>
      </c>
      <c r="F57" s="5" t="s">
        <v>112</v>
      </c>
      <c r="G57" s="12" t="str">
        <f t="shared" si="10"/>
        <v>48043.428</v>
      </c>
      <c r="H57" s="40">
        <f t="shared" si="11"/>
        <v>13847</v>
      </c>
      <c r="I57" s="49" t="s">
        <v>378</v>
      </c>
      <c r="J57" s="50" t="s">
        <v>379</v>
      </c>
      <c r="K57" s="49">
        <v>13847</v>
      </c>
      <c r="L57" s="49" t="s">
        <v>380</v>
      </c>
      <c r="M57" s="50" t="s">
        <v>180</v>
      </c>
      <c r="N57" s="50"/>
      <c r="O57" s="51" t="s">
        <v>352</v>
      </c>
      <c r="P57" s="51" t="s">
        <v>381</v>
      </c>
    </row>
    <row r="58" spans="1:16" ht="12.75" customHeight="1" thickBot="1" x14ac:dyDescent="0.25">
      <c r="A58" s="40" t="str">
        <f t="shared" si="6"/>
        <v> BBS 95 </v>
      </c>
      <c r="B58" s="5" t="str">
        <f t="shared" si="7"/>
        <v>I</v>
      </c>
      <c r="C58" s="40">
        <f t="shared" si="8"/>
        <v>48068.459000000003</v>
      </c>
      <c r="D58" s="12" t="str">
        <f t="shared" si="9"/>
        <v>vis</v>
      </c>
      <c r="E58" s="48">
        <f>VLOOKUP(C58,Active!C$21:E$962,3,FALSE)</f>
        <v>13865.002435493032</v>
      </c>
      <c r="F58" s="5" t="s">
        <v>112</v>
      </c>
      <c r="G58" s="12" t="str">
        <f t="shared" si="10"/>
        <v>48068.459</v>
      </c>
      <c r="H58" s="40">
        <f t="shared" si="11"/>
        <v>13865</v>
      </c>
      <c r="I58" s="49" t="s">
        <v>382</v>
      </c>
      <c r="J58" s="50" t="s">
        <v>383</v>
      </c>
      <c r="K58" s="49">
        <v>13865</v>
      </c>
      <c r="L58" s="49" t="s">
        <v>166</v>
      </c>
      <c r="M58" s="50" t="s">
        <v>180</v>
      </c>
      <c r="N58" s="50"/>
      <c r="O58" s="51" t="s">
        <v>352</v>
      </c>
      <c r="P58" s="51" t="s">
        <v>381</v>
      </c>
    </row>
    <row r="59" spans="1:16" ht="12.75" customHeight="1" thickBot="1" x14ac:dyDescent="0.25">
      <c r="A59" s="40" t="str">
        <f t="shared" si="6"/>
        <v> BBS 96 </v>
      </c>
      <c r="B59" s="5" t="str">
        <f t="shared" si="7"/>
        <v>II</v>
      </c>
      <c r="C59" s="40">
        <f t="shared" si="8"/>
        <v>48084.468999999997</v>
      </c>
      <c r="D59" s="12" t="str">
        <f t="shared" si="9"/>
        <v>vis</v>
      </c>
      <c r="E59" s="48">
        <f>VLOOKUP(C59,Active!C$21:E$962,3,FALSE)</f>
        <v>13876.507456931855</v>
      </c>
      <c r="F59" s="5" t="s">
        <v>112</v>
      </c>
      <c r="G59" s="12" t="str">
        <f t="shared" si="10"/>
        <v>48084.469</v>
      </c>
      <c r="H59" s="40">
        <f t="shared" si="11"/>
        <v>13876.5</v>
      </c>
      <c r="I59" s="49" t="s">
        <v>384</v>
      </c>
      <c r="J59" s="50" t="s">
        <v>385</v>
      </c>
      <c r="K59" s="49">
        <v>13876.5</v>
      </c>
      <c r="L59" s="49" t="s">
        <v>245</v>
      </c>
      <c r="M59" s="50" t="s">
        <v>180</v>
      </c>
      <c r="N59" s="50"/>
      <c r="O59" s="51" t="s">
        <v>352</v>
      </c>
      <c r="P59" s="51" t="s">
        <v>386</v>
      </c>
    </row>
    <row r="60" spans="1:16" ht="12.75" customHeight="1" thickBot="1" x14ac:dyDescent="0.25">
      <c r="A60" s="40" t="str">
        <f t="shared" si="6"/>
        <v> BBS 96 </v>
      </c>
      <c r="B60" s="5" t="str">
        <f t="shared" si="7"/>
        <v>I</v>
      </c>
      <c r="C60" s="40">
        <f t="shared" si="8"/>
        <v>48107.423000000003</v>
      </c>
      <c r="D60" s="12" t="str">
        <f t="shared" si="9"/>
        <v>vis</v>
      </c>
      <c r="E60" s="48">
        <f>VLOOKUP(C60,Active!C$21:E$962,3,FALSE)</f>
        <v>13893.002538887315</v>
      </c>
      <c r="F60" s="5" t="s">
        <v>112</v>
      </c>
      <c r="G60" s="12" t="str">
        <f t="shared" si="10"/>
        <v>48107.423</v>
      </c>
      <c r="H60" s="40">
        <f t="shared" si="11"/>
        <v>13893</v>
      </c>
      <c r="I60" s="49" t="s">
        <v>387</v>
      </c>
      <c r="J60" s="50" t="s">
        <v>388</v>
      </c>
      <c r="K60" s="49">
        <v>13893</v>
      </c>
      <c r="L60" s="49" t="s">
        <v>208</v>
      </c>
      <c r="M60" s="50" t="s">
        <v>180</v>
      </c>
      <c r="N60" s="50"/>
      <c r="O60" s="51" t="s">
        <v>352</v>
      </c>
      <c r="P60" s="51" t="s">
        <v>386</v>
      </c>
    </row>
    <row r="61" spans="1:16" ht="12.75" customHeight="1" thickBot="1" x14ac:dyDescent="0.25">
      <c r="A61" s="40" t="str">
        <f t="shared" si="6"/>
        <v> BBS 96 </v>
      </c>
      <c r="B61" s="5" t="str">
        <f t="shared" si="7"/>
        <v>I</v>
      </c>
      <c r="C61" s="40">
        <f t="shared" si="8"/>
        <v>48114.383999999998</v>
      </c>
      <c r="D61" s="12" t="str">
        <f t="shared" si="9"/>
        <v>vis</v>
      </c>
      <c r="E61" s="48">
        <f>VLOOKUP(C61,Active!C$21:E$962,3,FALSE)</f>
        <v>13898.004815853938</v>
      </c>
      <c r="F61" s="5" t="s">
        <v>112</v>
      </c>
      <c r="G61" s="12" t="str">
        <f t="shared" si="10"/>
        <v>48114.384</v>
      </c>
      <c r="H61" s="40">
        <f t="shared" si="11"/>
        <v>13898</v>
      </c>
      <c r="I61" s="49" t="s">
        <v>389</v>
      </c>
      <c r="J61" s="50" t="s">
        <v>390</v>
      </c>
      <c r="K61" s="49">
        <v>13898</v>
      </c>
      <c r="L61" s="49" t="s">
        <v>140</v>
      </c>
      <c r="M61" s="50" t="s">
        <v>180</v>
      </c>
      <c r="N61" s="50"/>
      <c r="O61" s="51" t="s">
        <v>352</v>
      </c>
      <c r="P61" s="51" t="s">
        <v>386</v>
      </c>
    </row>
    <row r="62" spans="1:16" ht="12.75" customHeight="1" thickBot="1" x14ac:dyDescent="0.25">
      <c r="A62" s="40" t="str">
        <f t="shared" si="6"/>
        <v> BBS 96 </v>
      </c>
      <c r="B62" s="5" t="str">
        <f t="shared" si="7"/>
        <v>I</v>
      </c>
      <c r="C62" s="40">
        <f t="shared" si="8"/>
        <v>48178.394</v>
      </c>
      <c r="D62" s="12" t="str">
        <f t="shared" si="9"/>
        <v>vis</v>
      </c>
      <c r="E62" s="48">
        <f>VLOOKUP(C62,Active!C$21:E$962,3,FALSE)</f>
        <v>13944.003343168079</v>
      </c>
      <c r="F62" s="5" t="s">
        <v>112</v>
      </c>
      <c r="G62" s="12" t="str">
        <f t="shared" si="10"/>
        <v>48178.394</v>
      </c>
      <c r="H62" s="40">
        <f t="shared" si="11"/>
        <v>13944</v>
      </c>
      <c r="I62" s="49" t="s">
        <v>391</v>
      </c>
      <c r="J62" s="50" t="s">
        <v>392</v>
      </c>
      <c r="K62" s="49">
        <v>13944</v>
      </c>
      <c r="L62" s="49" t="s">
        <v>259</v>
      </c>
      <c r="M62" s="50" t="s">
        <v>180</v>
      </c>
      <c r="N62" s="50"/>
      <c r="O62" s="51" t="s">
        <v>352</v>
      </c>
      <c r="P62" s="51" t="s">
        <v>386</v>
      </c>
    </row>
    <row r="63" spans="1:16" ht="12.75" customHeight="1" thickBot="1" x14ac:dyDescent="0.25">
      <c r="A63" s="40" t="str">
        <f t="shared" si="6"/>
        <v> BBS 98 </v>
      </c>
      <c r="B63" s="5" t="str">
        <f t="shared" si="7"/>
        <v>I</v>
      </c>
      <c r="C63" s="40">
        <f t="shared" si="8"/>
        <v>48441.413</v>
      </c>
      <c r="D63" s="12" t="str">
        <f t="shared" si="9"/>
        <v>vis</v>
      </c>
      <c r="E63" s="48">
        <f>VLOOKUP(C63,Active!C$21:E$962,3,FALSE)</f>
        <v>14133.012664455964</v>
      </c>
      <c r="F63" s="5" t="s">
        <v>112</v>
      </c>
      <c r="G63" s="12" t="str">
        <f t="shared" si="10"/>
        <v>48441.413</v>
      </c>
      <c r="H63" s="40">
        <f t="shared" si="11"/>
        <v>14133</v>
      </c>
      <c r="I63" s="49" t="s">
        <v>393</v>
      </c>
      <c r="J63" s="50" t="s">
        <v>394</v>
      </c>
      <c r="K63" s="49">
        <v>14133</v>
      </c>
      <c r="L63" s="49" t="s">
        <v>395</v>
      </c>
      <c r="M63" s="50" t="s">
        <v>180</v>
      </c>
      <c r="N63" s="50"/>
      <c r="O63" s="51" t="s">
        <v>352</v>
      </c>
      <c r="P63" s="51" t="s">
        <v>396</v>
      </c>
    </row>
    <row r="64" spans="1:16" ht="12.75" customHeight="1" thickBot="1" x14ac:dyDescent="0.25">
      <c r="A64" s="40" t="str">
        <f t="shared" si="6"/>
        <v> BBS 98 </v>
      </c>
      <c r="B64" s="5" t="str">
        <f t="shared" si="7"/>
        <v>I</v>
      </c>
      <c r="C64" s="40">
        <f t="shared" si="8"/>
        <v>48466.442000000003</v>
      </c>
      <c r="D64" s="12" t="str">
        <f t="shared" si="9"/>
        <v>vis</v>
      </c>
      <c r="E64" s="48">
        <f>VLOOKUP(C64,Active!C$21:E$962,3,FALSE)</f>
        <v>14150.998871925824</v>
      </c>
      <c r="F64" s="5" t="s">
        <v>112</v>
      </c>
      <c r="G64" s="12" t="str">
        <f t="shared" si="10"/>
        <v>48466.442</v>
      </c>
      <c r="H64" s="40">
        <f t="shared" si="11"/>
        <v>14151</v>
      </c>
      <c r="I64" s="49" t="s">
        <v>397</v>
      </c>
      <c r="J64" s="50" t="s">
        <v>398</v>
      </c>
      <c r="K64" s="49">
        <v>14151</v>
      </c>
      <c r="L64" s="49" t="s">
        <v>192</v>
      </c>
      <c r="M64" s="50" t="s">
        <v>180</v>
      </c>
      <c r="N64" s="50"/>
      <c r="O64" s="51" t="s">
        <v>352</v>
      </c>
      <c r="P64" s="51" t="s">
        <v>396</v>
      </c>
    </row>
    <row r="65" spans="1:16" ht="12.75" customHeight="1" thickBot="1" x14ac:dyDescent="0.25">
      <c r="A65" s="40" t="str">
        <f t="shared" si="6"/>
        <v> BBS 99 </v>
      </c>
      <c r="B65" s="5" t="str">
        <f t="shared" si="7"/>
        <v>I</v>
      </c>
      <c r="C65" s="40">
        <f t="shared" si="8"/>
        <v>48505.413999999997</v>
      </c>
      <c r="D65" s="12" t="str">
        <f t="shared" si="9"/>
        <v>vis</v>
      </c>
      <c r="E65" s="48">
        <f>VLOOKUP(C65,Active!C$21:E$962,3,FALSE)</f>
        <v>14179.004724237748</v>
      </c>
      <c r="F65" s="5" t="s">
        <v>112</v>
      </c>
      <c r="G65" s="12" t="str">
        <f t="shared" si="10"/>
        <v>48505.414</v>
      </c>
      <c r="H65" s="40">
        <f t="shared" si="11"/>
        <v>14179</v>
      </c>
      <c r="I65" s="49" t="s">
        <v>399</v>
      </c>
      <c r="J65" s="50" t="s">
        <v>400</v>
      </c>
      <c r="K65" s="49">
        <v>14179</v>
      </c>
      <c r="L65" s="49" t="s">
        <v>140</v>
      </c>
      <c r="M65" s="50" t="s">
        <v>180</v>
      </c>
      <c r="N65" s="50"/>
      <c r="O65" s="51" t="s">
        <v>352</v>
      </c>
      <c r="P65" s="51" t="s">
        <v>401</v>
      </c>
    </row>
    <row r="66" spans="1:16" ht="12.75" customHeight="1" thickBot="1" x14ac:dyDescent="0.25">
      <c r="A66" s="40" t="str">
        <f t="shared" si="6"/>
        <v> BBS 99 </v>
      </c>
      <c r="B66" s="5" t="str">
        <f t="shared" si="7"/>
        <v>I</v>
      </c>
      <c r="C66" s="40">
        <f t="shared" si="8"/>
        <v>48519.332000000002</v>
      </c>
      <c r="D66" s="12" t="str">
        <f t="shared" si="9"/>
        <v>vis</v>
      </c>
      <c r="E66" s="48">
        <f>VLOOKUP(C66,Active!C$21:E$962,3,FALSE)</f>
        <v>14189.006403712181</v>
      </c>
      <c r="F66" s="5" t="s">
        <v>112</v>
      </c>
      <c r="G66" s="12" t="str">
        <f t="shared" si="10"/>
        <v>48519.332</v>
      </c>
      <c r="H66" s="40">
        <f t="shared" si="11"/>
        <v>14189</v>
      </c>
      <c r="I66" s="49" t="s">
        <v>402</v>
      </c>
      <c r="J66" s="50" t="s">
        <v>403</v>
      </c>
      <c r="K66" s="49">
        <v>14189</v>
      </c>
      <c r="L66" s="49" t="s">
        <v>265</v>
      </c>
      <c r="M66" s="50" t="s">
        <v>180</v>
      </c>
      <c r="N66" s="50"/>
      <c r="O66" s="51" t="s">
        <v>352</v>
      </c>
      <c r="P66" s="51" t="s">
        <v>401</v>
      </c>
    </row>
    <row r="67" spans="1:16" ht="12.75" customHeight="1" thickBot="1" x14ac:dyDescent="0.25">
      <c r="A67" s="40" t="str">
        <f t="shared" si="6"/>
        <v> BRNO 31 </v>
      </c>
      <c r="B67" s="5" t="str">
        <f t="shared" si="7"/>
        <v>I</v>
      </c>
      <c r="C67" s="40">
        <f t="shared" si="8"/>
        <v>48825.46</v>
      </c>
      <c r="D67" s="12" t="str">
        <f t="shared" si="9"/>
        <v>vis</v>
      </c>
      <c r="E67" s="48">
        <f>VLOOKUP(C67,Active!C$21:E$962,3,FALSE)</f>
        <v>14408.994486349622</v>
      </c>
      <c r="F67" s="5" t="s">
        <v>112</v>
      </c>
      <c r="G67" s="12" t="str">
        <f t="shared" si="10"/>
        <v>48825.460</v>
      </c>
      <c r="H67" s="40">
        <f t="shared" si="11"/>
        <v>14409</v>
      </c>
      <c r="I67" s="49" t="s">
        <v>404</v>
      </c>
      <c r="J67" s="50" t="s">
        <v>405</v>
      </c>
      <c r="K67" s="49">
        <v>14409</v>
      </c>
      <c r="L67" s="49" t="s">
        <v>149</v>
      </c>
      <c r="M67" s="50" t="s">
        <v>180</v>
      </c>
      <c r="N67" s="50"/>
      <c r="O67" s="51" t="s">
        <v>406</v>
      </c>
      <c r="P67" s="51" t="s">
        <v>407</v>
      </c>
    </row>
    <row r="68" spans="1:16" ht="12.75" customHeight="1" thickBot="1" x14ac:dyDescent="0.25">
      <c r="A68" s="40" t="str">
        <f t="shared" si="6"/>
        <v> BRNO 31 </v>
      </c>
      <c r="B68" s="5" t="str">
        <f t="shared" si="7"/>
        <v>I</v>
      </c>
      <c r="C68" s="40">
        <f t="shared" si="8"/>
        <v>48825.462</v>
      </c>
      <c r="D68" s="12" t="str">
        <f t="shared" si="9"/>
        <v>vis</v>
      </c>
      <c r="E68" s="48">
        <f>VLOOKUP(C68,Active!C$21:E$962,3,FALSE)</f>
        <v>14408.995923579034</v>
      </c>
      <c r="F68" s="5" t="s">
        <v>112</v>
      </c>
      <c r="G68" s="12" t="str">
        <f t="shared" si="10"/>
        <v>48825.462</v>
      </c>
      <c r="H68" s="40">
        <f t="shared" si="11"/>
        <v>14409</v>
      </c>
      <c r="I68" s="49" t="s">
        <v>408</v>
      </c>
      <c r="J68" s="50" t="s">
        <v>409</v>
      </c>
      <c r="K68" s="49">
        <v>14409</v>
      </c>
      <c r="L68" s="49" t="s">
        <v>410</v>
      </c>
      <c r="M68" s="50" t="s">
        <v>180</v>
      </c>
      <c r="N68" s="50"/>
      <c r="O68" s="51" t="s">
        <v>411</v>
      </c>
      <c r="P68" s="51" t="s">
        <v>407</v>
      </c>
    </row>
    <row r="69" spans="1:16" ht="12.75" customHeight="1" thickBot="1" x14ac:dyDescent="0.25">
      <c r="A69" s="40" t="str">
        <f t="shared" si="6"/>
        <v> BRNO 31 </v>
      </c>
      <c r="B69" s="5" t="str">
        <f t="shared" si="7"/>
        <v>I</v>
      </c>
      <c r="C69" s="40">
        <f t="shared" si="8"/>
        <v>48825.468999999997</v>
      </c>
      <c r="D69" s="12" t="str">
        <f t="shared" si="9"/>
        <v>vis</v>
      </c>
      <c r="E69" s="48">
        <f>VLOOKUP(C69,Active!C$21:E$962,3,FALSE)</f>
        <v>14409.000953881972</v>
      </c>
      <c r="F69" s="5" t="s">
        <v>112</v>
      </c>
      <c r="G69" s="12" t="str">
        <f t="shared" si="10"/>
        <v>48825.469</v>
      </c>
      <c r="H69" s="40">
        <f t="shared" si="11"/>
        <v>14409</v>
      </c>
      <c r="I69" s="49" t="s">
        <v>412</v>
      </c>
      <c r="J69" s="50" t="s">
        <v>413</v>
      </c>
      <c r="K69" s="49">
        <v>14409</v>
      </c>
      <c r="L69" s="49" t="s">
        <v>202</v>
      </c>
      <c r="M69" s="50" t="s">
        <v>180</v>
      </c>
      <c r="N69" s="50"/>
      <c r="O69" s="51" t="s">
        <v>414</v>
      </c>
      <c r="P69" s="51" t="s">
        <v>407</v>
      </c>
    </row>
    <row r="70" spans="1:16" ht="12.75" customHeight="1" thickBot="1" x14ac:dyDescent="0.25">
      <c r="A70" s="40" t="str">
        <f t="shared" si="6"/>
        <v> BBS 102 </v>
      </c>
      <c r="B70" s="5" t="str">
        <f t="shared" si="7"/>
        <v>I</v>
      </c>
      <c r="C70" s="40">
        <f t="shared" si="8"/>
        <v>48871.394999999997</v>
      </c>
      <c r="D70" s="12" t="str">
        <f t="shared" si="9"/>
        <v>vis</v>
      </c>
      <c r="E70" s="48">
        <f>VLOOKUP(C70,Active!C$21:E$962,3,FALSE)</f>
        <v>14442.004052857586</v>
      </c>
      <c r="F70" s="5" t="s">
        <v>112</v>
      </c>
      <c r="G70" s="12" t="str">
        <f t="shared" si="10"/>
        <v>48871.395</v>
      </c>
      <c r="H70" s="40">
        <f t="shared" si="11"/>
        <v>14442</v>
      </c>
      <c r="I70" s="49" t="s">
        <v>415</v>
      </c>
      <c r="J70" s="50" t="s">
        <v>416</v>
      </c>
      <c r="K70" s="49">
        <v>14442</v>
      </c>
      <c r="L70" s="49" t="s">
        <v>272</v>
      </c>
      <c r="M70" s="50" t="s">
        <v>180</v>
      </c>
      <c r="N70" s="50"/>
      <c r="O70" s="51" t="s">
        <v>352</v>
      </c>
      <c r="P70" s="51" t="s">
        <v>417</v>
      </c>
    </row>
    <row r="71" spans="1:16" ht="12.75" customHeight="1" thickBot="1" x14ac:dyDescent="0.25">
      <c r="A71" s="40" t="str">
        <f t="shared" si="6"/>
        <v> BBS 107 </v>
      </c>
      <c r="B71" s="5" t="str">
        <f t="shared" si="7"/>
        <v>I</v>
      </c>
      <c r="C71" s="40">
        <f t="shared" si="8"/>
        <v>49525.434999999998</v>
      </c>
      <c r="D71" s="12" t="str">
        <f t="shared" si="9"/>
        <v>vis</v>
      </c>
      <c r="E71" s="48">
        <f>VLOOKUP(C71,Active!C$21:E$962,3,FALSE)</f>
        <v>14912.006814996932</v>
      </c>
      <c r="F71" s="5" t="s">
        <v>112</v>
      </c>
      <c r="G71" s="12" t="str">
        <f t="shared" si="10"/>
        <v>49525.435</v>
      </c>
      <c r="H71" s="40">
        <f t="shared" si="11"/>
        <v>14912</v>
      </c>
      <c r="I71" s="49" t="s">
        <v>418</v>
      </c>
      <c r="J71" s="50" t="s">
        <v>419</v>
      </c>
      <c r="K71" s="49">
        <v>14912</v>
      </c>
      <c r="L71" s="49" t="s">
        <v>265</v>
      </c>
      <c r="M71" s="50" t="s">
        <v>180</v>
      </c>
      <c r="N71" s="50"/>
      <c r="O71" s="51" t="s">
        <v>352</v>
      </c>
      <c r="P71" s="51" t="s">
        <v>420</v>
      </c>
    </row>
    <row r="72" spans="1:16" ht="12.75" customHeight="1" thickBot="1" x14ac:dyDescent="0.25">
      <c r="A72" s="40" t="str">
        <f t="shared" si="6"/>
        <v> BBS 107 </v>
      </c>
      <c r="B72" s="5" t="str">
        <f t="shared" si="7"/>
        <v>I</v>
      </c>
      <c r="C72" s="40">
        <f t="shared" si="8"/>
        <v>49550.470999999998</v>
      </c>
      <c r="D72" s="12" t="str">
        <f t="shared" si="9"/>
        <v>vis</v>
      </c>
      <c r="E72" s="48">
        <f>VLOOKUP(C72,Active!C$21:E$962,3,FALSE)</f>
        <v>14929.99805276973</v>
      </c>
      <c r="F72" s="5" t="s">
        <v>112</v>
      </c>
      <c r="G72" s="12" t="str">
        <f t="shared" si="10"/>
        <v>49550.471</v>
      </c>
      <c r="H72" s="40">
        <f t="shared" si="11"/>
        <v>14930</v>
      </c>
      <c r="I72" s="49" t="s">
        <v>421</v>
      </c>
      <c r="J72" s="50" t="s">
        <v>422</v>
      </c>
      <c r="K72" s="49">
        <v>14930</v>
      </c>
      <c r="L72" s="49" t="s">
        <v>113</v>
      </c>
      <c r="M72" s="50" t="s">
        <v>180</v>
      </c>
      <c r="N72" s="50"/>
      <c r="O72" s="51" t="s">
        <v>352</v>
      </c>
      <c r="P72" s="51" t="s">
        <v>420</v>
      </c>
    </row>
    <row r="73" spans="1:16" ht="12.75" customHeight="1" thickBot="1" x14ac:dyDescent="0.25">
      <c r="A73" s="40" t="str">
        <f t="shared" si="6"/>
        <v> AOEB 4 </v>
      </c>
      <c r="B73" s="5" t="str">
        <f t="shared" si="7"/>
        <v>I</v>
      </c>
      <c r="C73" s="40">
        <f t="shared" si="8"/>
        <v>49899.769</v>
      </c>
      <c r="D73" s="12" t="str">
        <f t="shared" si="9"/>
        <v>vis</v>
      </c>
      <c r="E73" s="48">
        <f>VLOOKUP(C73,Active!C$21:E$962,3,FALSE)</f>
        <v>15181.008732253782</v>
      </c>
      <c r="F73" s="5" t="s">
        <v>112</v>
      </c>
      <c r="G73" s="12" t="str">
        <f t="shared" si="10"/>
        <v>49899.769</v>
      </c>
      <c r="H73" s="40">
        <f t="shared" si="11"/>
        <v>15181</v>
      </c>
      <c r="I73" s="49" t="s">
        <v>423</v>
      </c>
      <c r="J73" s="50" t="s">
        <v>424</v>
      </c>
      <c r="K73" s="49">
        <v>15181</v>
      </c>
      <c r="L73" s="49" t="s">
        <v>425</v>
      </c>
      <c r="M73" s="50" t="s">
        <v>180</v>
      </c>
      <c r="N73" s="50"/>
      <c r="O73" s="51" t="s">
        <v>256</v>
      </c>
      <c r="P73" s="51" t="s">
        <v>253</v>
      </c>
    </row>
    <row r="74" spans="1:16" ht="12.75" customHeight="1" thickBot="1" x14ac:dyDescent="0.25">
      <c r="A74" s="40" t="str">
        <f t="shared" si="6"/>
        <v> BBS 110 </v>
      </c>
      <c r="B74" s="5" t="str">
        <f t="shared" si="7"/>
        <v>I</v>
      </c>
      <c r="C74" s="40">
        <f t="shared" si="8"/>
        <v>50008.307000000001</v>
      </c>
      <c r="D74" s="12" t="str">
        <f t="shared" si="9"/>
        <v>vis</v>
      </c>
      <c r="E74" s="48">
        <f>VLOOKUP(C74,Active!C$21:E$962,3,FALSE)</f>
        <v>15259.005735184919</v>
      </c>
      <c r="F74" s="5" t="s">
        <v>112</v>
      </c>
      <c r="G74" s="12" t="str">
        <f t="shared" si="10"/>
        <v>50008.307</v>
      </c>
      <c r="H74" s="40">
        <f t="shared" si="11"/>
        <v>15259</v>
      </c>
      <c r="I74" s="49" t="s">
        <v>448</v>
      </c>
      <c r="J74" s="50" t="s">
        <v>449</v>
      </c>
      <c r="K74" s="49">
        <v>15259</v>
      </c>
      <c r="L74" s="49" t="s">
        <v>132</v>
      </c>
      <c r="M74" s="50" t="s">
        <v>180</v>
      </c>
      <c r="N74" s="50"/>
      <c r="O74" s="51" t="s">
        <v>352</v>
      </c>
      <c r="P74" s="51" t="s">
        <v>450</v>
      </c>
    </row>
    <row r="75" spans="1:16" ht="12.75" customHeight="1" thickBot="1" x14ac:dyDescent="0.25">
      <c r="A75" s="40" t="str">
        <f t="shared" ref="A75:A106" si="12">P75</f>
        <v> BBS 111 </v>
      </c>
      <c r="B75" s="5" t="str">
        <f t="shared" ref="B75:B106" si="13">IF(H75=INT(H75),"I","II")</f>
        <v>I</v>
      </c>
      <c r="C75" s="40">
        <f t="shared" ref="C75:C106" si="14">1*G75</f>
        <v>50040.322999999997</v>
      </c>
      <c r="D75" s="12" t="str">
        <f t="shared" ref="D75:D106" si="15">VLOOKUP(F75,I$1:J$5,2,FALSE)</f>
        <v>vis</v>
      </c>
      <c r="E75" s="48">
        <f>VLOOKUP(C75,Active!C$21:E$962,3,FALSE)</f>
        <v>15282.012903603749</v>
      </c>
      <c r="F75" s="5" t="s">
        <v>112</v>
      </c>
      <c r="G75" s="12" t="str">
        <f t="shared" ref="G75:G106" si="16">MID(I75,3,LEN(I75)-3)</f>
        <v>50040.323</v>
      </c>
      <c r="H75" s="40">
        <f t="shared" ref="H75:H106" si="17">1*K75</f>
        <v>15282</v>
      </c>
      <c r="I75" s="49" t="s">
        <v>451</v>
      </c>
      <c r="J75" s="50" t="s">
        <v>452</v>
      </c>
      <c r="K75" s="49">
        <v>15282</v>
      </c>
      <c r="L75" s="49" t="s">
        <v>395</v>
      </c>
      <c r="M75" s="50" t="s">
        <v>180</v>
      </c>
      <c r="N75" s="50"/>
      <c r="O75" s="51" t="s">
        <v>352</v>
      </c>
      <c r="P75" s="51" t="s">
        <v>453</v>
      </c>
    </row>
    <row r="76" spans="1:16" ht="12.75" customHeight="1" thickBot="1" x14ac:dyDescent="0.25">
      <c r="A76" s="40" t="str">
        <f t="shared" si="12"/>
        <v> BBS 112 </v>
      </c>
      <c r="B76" s="5" t="str">
        <f t="shared" si="13"/>
        <v>I</v>
      </c>
      <c r="C76" s="40">
        <f t="shared" si="14"/>
        <v>50250.447999999997</v>
      </c>
      <c r="D76" s="12" t="str">
        <f t="shared" si="15"/>
        <v>vis</v>
      </c>
      <c r="E76" s="48">
        <f>VLOOKUP(C76,Active!C$21:E$962,3,FALSE)</f>
        <v>15433.011818646452</v>
      </c>
      <c r="F76" s="5" t="s">
        <v>112</v>
      </c>
      <c r="G76" s="12" t="str">
        <f t="shared" si="16"/>
        <v>50250.448</v>
      </c>
      <c r="H76" s="40">
        <f t="shared" si="17"/>
        <v>15433</v>
      </c>
      <c r="I76" s="49" t="s">
        <v>454</v>
      </c>
      <c r="J76" s="50" t="s">
        <v>455</v>
      </c>
      <c r="K76" s="49">
        <v>15433</v>
      </c>
      <c r="L76" s="49" t="s">
        <v>185</v>
      </c>
      <c r="M76" s="50" t="s">
        <v>180</v>
      </c>
      <c r="N76" s="50"/>
      <c r="O76" s="51" t="s">
        <v>352</v>
      </c>
      <c r="P76" s="51" t="s">
        <v>456</v>
      </c>
    </row>
    <row r="77" spans="1:16" ht="12.75" customHeight="1" thickBot="1" x14ac:dyDescent="0.25">
      <c r="A77" s="40" t="str">
        <f t="shared" si="12"/>
        <v> BBS 112 </v>
      </c>
      <c r="B77" s="5" t="str">
        <f t="shared" si="13"/>
        <v>I</v>
      </c>
      <c r="C77" s="40">
        <f t="shared" si="14"/>
        <v>50282.439899999998</v>
      </c>
      <c r="D77" s="12" t="str">
        <f t="shared" si="15"/>
        <v>vis</v>
      </c>
      <c r="E77" s="48">
        <f>VLOOKUP(C77,Active!C$21:E$962,3,FALSE)</f>
        <v>15456.001668450877</v>
      </c>
      <c r="F77" s="5" t="s">
        <v>112</v>
      </c>
      <c r="G77" s="12" t="str">
        <f t="shared" si="16"/>
        <v>50282.4399</v>
      </c>
      <c r="H77" s="40">
        <f t="shared" si="17"/>
        <v>15456</v>
      </c>
      <c r="I77" s="49" t="s">
        <v>457</v>
      </c>
      <c r="J77" s="50" t="s">
        <v>458</v>
      </c>
      <c r="K77" s="49">
        <v>15456</v>
      </c>
      <c r="L77" s="49" t="s">
        <v>459</v>
      </c>
      <c r="M77" s="50" t="s">
        <v>460</v>
      </c>
      <c r="N77" s="50" t="s">
        <v>461</v>
      </c>
      <c r="O77" s="51" t="s">
        <v>226</v>
      </c>
      <c r="P77" s="51" t="s">
        <v>456</v>
      </c>
    </row>
    <row r="78" spans="1:16" ht="12.75" customHeight="1" thickBot="1" x14ac:dyDescent="0.25">
      <c r="A78" s="40" t="str">
        <f t="shared" si="12"/>
        <v> BBS 116 </v>
      </c>
      <c r="B78" s="5" t="str">
        <f t="shared" si="13"/>
        <v>I</v>
      </c>
      <c r="C78" s="40">
        <f t="shared" si="14"/>
        <v>50666.504000000001</v>
      </c>
      <c r="D78" s="12" t="str">
        <f t="shared" si="15"/>
        <v>vis</v>
      </c>
      <c r="E78" s="48">
        <f>VLOOKUP(C78,Active!C$21:E$962,3,FALSE)</f>
        <v>15731.995778656006</v>
      </c>
      <c r="F78" s="5" t="s">
        <v>112</v>
      </c>
      <c r="G78" s="12" t="str">
        <f t="shared" si="16"/>
        <v>50666.504</v>
      </c>
      <c r="H78" s="40">
        <f t="shared" si="17"/>
        <v>15732</v>
      </c>
      <c r="I78" s="49" t="s">
        <v>469</v>
      </c>
      <c r="J78" s="50" t="s">
        <v>470</v>
      </c>
      <c r="K78" s="49">
        <v>15732</v>
      </c>
      <c r="L78" s="49" t="s">
        <v>410</v>
      </c>
      <c r="M78" s="50" t="s">
        <v>180</v>
      </c>
      <c r="N78" s="50"/>
      <c r="O78" s="51" t="s">
        <v>471</v>
      </c>
      <c r="P78" s="51" t="s">
        <v>472</v>
      </c>
    </row>
    <row r="79" spans="1:16" ht="12.75" customHeight="1" thickBot="1" x14ac:dyDescent="0.25">
      <c r="A79" s="40" t="str">
        <f t="shared" si="12"/>
        <v> BBS 116 </v>
      </c>
      <c r="B79" s="5" t="str">
        <f t="shared" si="13"/>
        <v>I</v>
      </c>
      <c r="C79" s="40">
        <f t="shared" si="14"/>
        <v>50666.504000000001</v>
      </c>
      <c r="D79" s="12" t="str">
        <f t="shared" si="15"/>
        <v>vis</v>
      </c>
      <c r="E79" s="48">
        <f>VLOOKUP(C79,Active!C$21:E$962,3,FALSE)</f>
        <v>15731.995778656006</v>
      </c>
      <c r="F79" s="5" t="s">
        <v>112</v>
      </c>
      <c r="G79" s="12" t="str">
        <f t="shared" si="16"/>
        <v>50666.504</v>
      </c>
      <c r="H79" s="40">
        <f t="shared" si="17"/>
        <v>15732</v>
      </c>
      <c r="I79" s="49" t="s">
        <v>469</v>
      </c>
      <c r="J79" s="50" t="s">
        <v>470</v>
      </c>
      <c r="K79" s="49">
        <v>15732</v>
      </c>
      <c r="L79" s="49" t="s">
        <v>410</v>
      </c>
      <c r="M79" s="50" t="s">
        <v>180</v>
      </c>
      <c r="N79" s="50"/>
      <c r="O79" s="51" t="s">
        <v>473</v>
      </c>
      <c r="P79" s="51" t="s">
        <v>472</v>
      </c>
    </row>
    <row r="80" spans="1:16" ht="12.75" customHeight="1" thickBot="1" x14ac:dyDescent="0.25">
      <c r="A80" s="40" t="str">
        <f t="shared" si="12"/>
        <v> BBS 116 </v>
      </c>
      <c r="B80" s="5" t="str">
        <f t="shared" si="13"/>
        <v>I</v>
      </c>
      <c r="C80" s="40">
        <f t="shared" si="14"/>
        <v>50666.504000000001</v>
      </c>
      <c r="D80" s="12" t="str">
        <f t="shared" si="15"/>
        <v>vis</v>
      </c>
      <c r="E80" s="48">
        <f>VLOOKUP(C80,Active!C$21:E$962,3,FALSE)</f>
        <v>15731.995778656006</v>
      </c>
      <c r="F80" s="5" t="s">
        <v>112</v>
      </c>
      <c r="G80" s="12" t="str">
        <f t="shared" si="16"/>
        <v>50666.504</v>
      </c>
      <c r="H80" s="40">
        <f t="shared" si="17"/>
        <v>15732</v>
      </c>
      <c r="I80" s="49" t="s">
        <v>469</v>
      </c>
      <c r="J80" s="50" t="s">
        <v>470</v>
      </c>
      <c r="K80" s="49">
        <v>15732</v>
      </c>
      <c r="L80" s="49" t="s">
        <v>410</v>
      </c>
      <c r="M80" s="50" t="s">
        <v>180</v>
      </c>
      <c r="N80" s="50"/>
      <c r="O80" s="51" t="s">
        <v>474</v>
      </c>
      <c r="P80" s="51" t="s">
        <v>472</v>
      </c>
    </row>
    <row r="81" spans="1:16" ht="12.75" customHeight="1" thickBot="1" x14ac:dyDescent="0.25">
      <c r="A81" s="40" t="str">
        <f t="shared" si="12"/>
        <v> BBS 116 </v>
      </c>
      <c r="B81" s="5" t="str">
        <f t="shared" si="13"/>
        <v>I</v>
      </c>
      <c r="C81" s="40">
        <f t="shared" si="14"/>
        <v>50747.241000000002</v>
      </c>
      <c r="D81" s="12" t="str">
        <f t="shared" si="15"/>
        <v>vis</v>
      </c>
      <c r="E81" s="48">
        <f>VLOOKUP(C81,Active!C$21:E$962,3,FALSE)</f>
        <v>15790.014574152987</v>
      </c>
      <c r="F81" s="5" t="s">
        <v>112</v>
      </c>
      <c r="G81" s="12" t="str">
        <f t="shared" si="16"/>
        <v>50747.241</v>
      </c>
      <c r="H81" s="40">
        <f t="shared" si="17"/>
        <v>15790</v>
      </c>
      <c r="I81" s="49" t="s">
        <v>484</v>
      </c>
      <c r="J81" s="50" t="s">
        <v>485</v>
      </c>
      <c r="K81" s="49">
        <v>15790</v>
      </c>
      <c r="L81" s="49" t="s">
        <v>486</v>
      </c>
      <c r="M81" s="50" t="s">
        <v>180</v>
      </c>
      <c r="N81" s="50"/>
      <c r="O81" s="51" t="s">
        <v>352</v>
      </c>
      <c r="P81" s="51" t="s">
        <v>472</v>
      </c>
    </row>
    <row r="82" spans="1:16" ht="12.75" customHeight="1" thickBot="1" x14ac:dyDescent="0.25">
      <c r="A82" s="40" t="str">
        <f t="shared" si="12"/>
        <v>BAVM 172 </v>
      </c>
      <c r="B82" s="5" t="str">
        <f t="shared" si="13"/>
        <v>I</v>
      </c>
      <c r="C82" s="40">
        <f t="shared" si="14"/>
        <v>52887.455600000001</v>
      </c>
      <c r="D82" s="12" t="str">
        <f t="shared" si="15"/>
        <v>vis</v>
      </c>
      <c r="E82" s="48">
        <f>VLOOKUP(C82,Active!C$21:E$962,3,FALSE)</f>
        <v>17328.004259143127</v>
      </c>
      <c r="F82" s="5" t="s">
        <v>112</v>
      </c>
      <c r="G82" s="12" t="str">
        <f t="shared" si="16"/>
        <v>52887.4556</v>
      </c>
      <c r="H82" s="40">
        <f t="shared" si="17"/>
        <v>17328</v>
      </c>
      <c r="I82" s="49" t="s">
        <v>563</v>
      </c>
      <c r="J82" s="50" t="s">
        <v>564</v>
      </c>
      <c r="K82" s="49">
        <v>17328</v>
      </c>
      <c r="L82" s="49" t="s">
        <v>565</v>
      </c>
      <c r="M82" s="50" t="s">
        <v>460</v>
      </c>
      <c r="N82" s="50" t="s">
        <v>566</v>
      </c>
      <c r="O82" s="51" t="s">
        <v>567</v>
      </c>
      <c r="P82" s="52" t="s">
        <v>568</v>
      </c>
    </row>
    <row r="83" spans="1:16" ht="12.75" customHeight="1" thickBot="1" x14ac:dyDescent="0.25">
      <c r="A83" s="40" t="str">
        <f t="shared" si="12"/>
        <v>BAVM 172 </v>
      </c>
      <c r="B83" s="5" t="str">
        <f t="shared" si="13"/>
        <v>I</v>
      </c>
      <c r="C83" s="40">
        <f t="shared" si="14"/>
        <v>52901.370300000002</v>
      </c>
      <c r="D83" s="12" t="str">
        <f t="shared" si="15"/>
        <v>vis</v>
      </c>
      <c r="E83" s="48">
        <f>VLOOKUP(C83,Active!C$21:E$962,3,FALSE)</f>
        <v>17338.003567189029</v>
      </c>
      <c r="F83" s="5" t="s">
        <v>112</v>
      </c>
      <c r="G83" s="12" t="str">
        <f t="shared" si="16"/>
        <v>52901.3703</v>
      </c>
      <c r="H83" s="40">
        <f t="shared" si="17"/>
        <v>17338</v>
      </c>
      <c r="I83" s="49" t="s">
        <v>569</v>
      </c>
      <c r="J83" s="50" t="s">
        <v>570</v>
      </c>
      <c r="K83" s="49">
        <v>17338</v>
      </c>
      <c r="L83" s="49" t="s">
        <v>558</v>
      </c>
      <c r="M83" s="50" t="s">
        <v>460</v>
      </c>
      <c r="N83" s="50" t="s">
        <v>566</v>
      </c>
      <c r="O83" s="51" t="s">
        <v>571</v>
      </c>
      <c r="P83" s="52" t="s">
        <v>568</v>
      </c>
    </row>
    <row r="84" spans="1:16" ht="12.75" customHeight="1" thickBot="1" x14ac:dyDescent="0.25">
      <c r="A84" s="40" t="str">
        <f t="shared" si="12"/>
        <v> JAAVSO 41;328 </v>
      </c>
      <c r="B84" s="5" t="str">
        <f t="shared" si="13"/>
        <v>I</v>
      </c>
      <c r="C84" s="40">
        <f t="shared" si="14"/>
        <v>53584.6296</v>
      </c>
      <c r="D84" s="12" t="str">
        <f t="shared" si="15"/>
        <v>vis</v>
      </c>
      <c r="E84" s="48">
        <f>VLOOKUP(C84,Active!C$21:E$962,3,FALSE)</f>
        <v>17829.003747999672</v>
      </c>
      <c r="F84" s="5" t="s">
        <v>112</v>
      </c>
      <c r="G84" s="12" t="str">
        <f t="shared" si="16"/>
        <v>53584.6296</v>
      </c>
      <c r="H84" s="40">
        <f t="shared" si="17"/>
        <v>17829</v>
      </c>
      <c r="I84" s="49" t="s">
        <v>577</v>
      </c>
      <c r="J84" s="50" t="s">
        <v>578</v>
      </c>
      <c r="K84" s="49">
        <v>17829</v>
      </c>
      <c r="L84" s="49" t="s">
        <v>528</v>
      </c>
      <c r="M84" s="50" t="s">
        <v>509</v>
      </c>
      <c r="N84" s="50" t="s">
        <v>579</v>
      </c>
      <c r="O84" s="51" t="s">
        <v>580</v>
      </c>
      <c r="P84" s="51" t="s">
        <v>581</v>
      </c>
    </row>
    <row r="85" spans="1:16" ht="12.75" customHeight="1" thickBot="1" x14ac:dyDescent="0.25">
      <c r="A85" s="40" t="str">
        <f t="shared" si="12"/>
        <v>BAVM 178 </v>
      </c>
      <c r="B85" s="5" t="str">
        <f t="shared" si="13"/>
        <v>II</v>
      </c>
      <c r="C85" s="40">
        <f t="shared" si="14"/>
        <v>53621.505700000002</v>
      </c>
      <c r="D85" s="12" t="str">
        <f t="shared" si="15"/>
        <v>vis</v>
      </c>
      <c r="E85" s="48">
        <f>VLOOKUP(C85,Active!C$21:E$962,3,FALSE)</f>
        <v>17855.503455749851</v>
      </c>
      <c r="F85" s="5" t="s">
        <v>112</v>
      </c>
      <c r="G85" s="12" t="str">
        <f t="shared" si="16"/>
        <v>53621.5057</v>
      </c>
      <c r="H85" s="40">
        <f t="shared" si="17"/>
        <v>17855.5</v>
      </c>
      <c r="I85" s="49" t="s">
        <v>585</v>
      </c>
      <c r="J85" s="50" t="s">
        <v>586</v>
      </c>
      <c r="K85" s="49">
        <v>17855.5</v>
      </c>
      <c r="L85" s="49" t="s">
        <v>553</v>
      </c>
      <c r="M85" s="50" t="s">
        <v>509</v>
      </c>
      <c r="N85" s="50" t="s">
        <v>587</v>
      </c>
      <c r="O85" s="51" t="s">
        <v>571</v>
      </c>
      <c r="P85" s="52" t="s">
        <v>588</v>
      </c>
    </row>
    <row r="86" spans="1:16" ht="12.75" customHeight="1" thickBot="1" x14ac:dyDescent="0.25">
      <c r="A86" s="40" t="str">
        <f t="shared" si="12"/>
        <v>BAVM 178 </v>
      </c>
      <c r="B86" s="5" t="str">
        <f t="shared" si="13"/>
        <v>I</v>
      </c>
      <c r="C86" s="40">
        <f t="shared" si="14"/>
        <v>53637.509700000002</v>
      </c>
      <c r="D86" s="12" t="str">
        <f t="shared" si="15"/>
        <v>vis</v>
      </c>
      <c r="E86" s="48">
        <f>VLOOKUP(C86,Active!C$21:E$962,3,FALSE)</f>
        <v>17867.004165500446</v>
      </c>
      <c r="F86" s="5" t="s">
        <v>112</v>
      </c>
      <c r="G86" s="12" t="str">
        <f t="shared" si="16"/>
        <v>53637.5097</v>
      </c>
      <c r="H86" s="40">
        <f t="shared" si="17"/>
        <v>17867</v>
      </c>
      <c r="I86" s="49" t="s">
        <v>589</v>
      </c>
      <c r="J86" s="50" t="s">
        <v>590</v>
      </c>
      <c r="K86" s="49" t="s">
        <v>591</v>
      </c>
      <c r="L86" s="49" t="s">
        <v>534</v>
      </c>
      <c r="M86" s="50" t="s">
        <v>509</v>
      </c>
      <c r="N86" s="50" t="s">
        <v>587</v>
      </c>
      <c r="O86" s="51" t="s">
        <v>571</v>
      </c>
      <c r="P86" s="52" t="s">
        <v>588</v>
      </c>
    </row>
    <row r="87" spans="1:16" ht="12.75" customHeight="1" thickBot="1" x14ac:dyDescent="0.25">
      <c r="A87" s="40" t="str">
        <f t="shared" si="12"/>
        <v>BAVM 178 </v>
      </c>
      <c r="B87" s="5" t="str">
        <f t="shared" si="13"/>
        <v>II</v>
      </c>
      <c r="C87" s="40">
        <f t="shared" si="14"/>
        <v>53656.295299999998</v>
      </c>
      <c r="D87" s="12" t="str">
        <f t="shared" si="15"/>
        <v>vis</v>
      </c>
      <c r="E87" s="48">
        <f>VLOOKUP(C87,Active!C$21:E$962,3,FALSE)</f>
        <v>17880.503773916509</v>
      </c>
      <c r="F87" s="5" t="s">
        <v>112</v>
      </c>
      <c r="G87" s="12" t="str">
        <f t="shared" si="16"/>
        <v>53656.2953</v>
      </c>
      <c r="H87" s="40">
        <f t="shared" si="17"/>
        <v>17880.5</v>
      </c>
      <c r="I87" s="49" t="s">
        <v>592</v>
      </c>
      <c r="J87" s="50" t="s">
        <v>593</v>
      </c>
      <c r="K87" s="49" t="s">
        <v>594</v>
      </c>
      <c r="L87" s="49" t="s">
        <v>547</v>
      </c>
      <c r="M87" s="50" t="s">
        <v>509</v>
      </c>
      <c r="N87" s="50" t="s">
        <v>587</v>
      </c>
      <c r="O87" s="51" t="s">
        <v>356</v>
      </c>
      <c r="P87" s="52" t="s">
        <v>588</v>
      </c>
    </row>
    <row r="88" spans="1:16" ht="12.75" customHeight="1" thickBot="1" x14ac:dyDescent="0.25">
      <c r="A88" s="40" t="str">
        <f t="shared" si="12"/>
        <v>BAVM 178 </v>
      </c>
      <c r="B88" s="5" t="str">
        <f t="shared" si="13"/>
        <v>I</v>
      </c>
      <c r="C88" s="40">
        <f t="shared" si="14"/>
        <v>53658.383099999999</v>
      </c>
      <c r="D88" s="12" t="str">
        <f t="shared" si="15"/>
        <v>vis</v>
      </c>
      <c r="E88" s="48">
        <f>VLOOKUP(C88,Active!C$21:E$962,3,FALSE)</f>
        <v>17882.004097699148</v>
      </c>
      <c r="F88" s="5" t="s">
        <v>112</v>
      </c>
      <c r="G88" s="12" t="str">
        <f t="shared" si="16"/>
        <v>53658.3831</v>
      </c>
      <c r="H88" s="40">
        <f t="shared" si="17"/>
        <v>17882</v>
      </c>
      <c r="I88" s="49" t="s">
        <v>595</v>
      </c>
      <c r="J88" s="50" t="s">
        <v>596</v>
      </c>
      <c r="K88" s="49" t="s">
        <v>597</v>
      </c>
      <c r="L88" s="49" t="s">
        <v>598</v>
      </c>
      <c r="M88" s="50" t="s">
        <v>509</v>
      </c>
      <c r="N88" s="50" t="s">
        <v>587</v>
      </c>
      <c r="O88" s="51" t="s">
        <v>571</v>
      </c>
      <c r="P88" s="52" t="s">
        <v>588</v>
      </c>
    </row>
    <row r="89" spans="1:16" ht="12.75" customHeight="1" thickBot="1" x14ac:dyDescent="0.25">
      <c r="A89" s="40" t="str">
        <f t="shared" si="12"/>
        <v>BAVM 178 </v>
      </c>
      <c r="B89" s="5" t="str">
        <f t="shared" si="13"/>
        <v>II</v>
      </c>
      <c r="C89" s="40">
        <f t="shared" si="14"/>
        <v>53660.472500000003</v>
      </c>
      <c r="D89" s="12" t="str">
        <f t="shared" si="15"/>
        <v>vis</v>
      </c>
      <c r="E89" s="48">
        <f>VLOOKUP(C89,Active!C$21:E$962,3,FALSE)</f>
        <v>17883.505571265312</v>
      </c>
      <c r="F89" s="5" t="s">
        <v>112</v>
      </c>
      <c r="G89" s="12" t="str">
        <f t="shared" si="16"/>
        <v>53660.4725</v>
      </c>
      <c r="H89" s="40">
        <f t="shared" si="17"/>
        <v>17883.5</v>
      </c>
      <c r="I89" s="49" t="s">
        <v>599</v>
      </c>
      <c r="J89" s="50" t="s">
        <v>600</v>
      </c>
      <c r="K89" s="49" t="s">
        <v>601</v>
      </c>
      <c r="L89" s="49" t="s">
        <v>602</v>
      </c>
      <c r="M89" s="50" t="s">
        <v>509</v>
      </c>
      <c r="N89" s="50" t="s">
        <v>587</v>
      </c>
      <c r="O89" s="51" t="s">
        <v>571</v>
      </c>
      <c r="P89" s="52" t="s">
        <v>588</v>
      </c>
    </row>
    <row r="90" spans="1:16" ht="12.75" customHeight="1" thickBot="1" x14ac:dyDescent="0.25">
      <c r="A90" s="40" t="str">
        <f t="shared" si="12"/>
        <v>BAVM 183 </v>
      </c>
      <c r="B90" s="5" t="str">
        <f t="shared" si="13"/>
        <v>I</v>
      </c>
      <c r="C90" s="40">
        <f t="shared" si="14"/>
        <v>53992.358999999997</v>
      </c>
      <c r="D90" s="12" t="str">
        <f t="shared" si="15"/>
        <v>vis</v>
      </c>
      <c r="E90" s="48">
        <f>VLOOKUP(C90,Active!C$21:E$962,3,FALSE)</f>
        <v>18122.004090800445</v>
      </c>
      <c r="F90" s="5" t="s">
        <v>112</v>
      </c>
      <c r="G90" s="12" t="str">
        <f t="shared" si="16"/>
        <v>53992.3590</v>
      </c>
      <c r="H90" s="40">
        <f t="shared" si="17"/>
        <v>18122</v>
      </c>
      <c r="I90" s="49" t="s">
        <v>608</v>
      </c>
      <c r="J90" s="50" t="s">
        <v>609</v>
      </c>
      <c r="K90" s="49" t="s">
        <v>610</v>
      </c>
      <c r="L90" s="49" t="s">
        <v>598</v>
      </c>
      <c r="M90" s="50" t="s">
        <v>509</v>
      </c>
      <c r="N90" s="50" t="s">
        <v>587</v>
      </c>
      <c r="O90" s="51" t="s">
        <v>571</v>
      </c>
      <c r="P90" s="52" t="s">
        <v>611</v>
      </c>
    </row>
    <row r="91" spans="1:16" ht="12.75" customHeight="1" thickBot="1" x14ac:dyDescent="0.25">
      <c r="A91" s="40" t="str">
        <f t="shared" si="12"/>
        <v>BAVM 201 </v>
      </c>
      <c r="B91" s="5" t="str">
        <f t="shared" si="13"/>
        <v>I</v>
      </c>
      <c r="C91" s="40">
        <f t="shared" si="14"/>
        <v>54390.347000000002</v>
      </c>
      <c r="D91" s="12" t="str">
        <f t="shared" si="15"/>
        <v>vis</v>
      </c>
      <c r="E91" s="48">
        <f>VLOOKUP(C91,Active!C$21:E$962,3,FALSE)</f>
        <v>18408.004120306767</v>
      </c>
      <c r="F91" s="5" t="s">
        <v>112</v>
      </c>
      <c r="G91" s="12" t="str">
        <f t="shared" si="16"/>
        <v>54390.3470</v>
      </c>
      <c r="H91" s="40">
        <f t="shared" si="17"/>
        <v>18408</v>
      </c>
      <c r="I91" s="49" t="s">
        <v>627</v>
      </c>
      <c r="J91" s="50" t="s">
        <v>628</v>
      </c>
      <c r="K91" s="49" t="s">
        <v>629</v>
      </c>
      <c r="L91" s="49" t="s">
        <v>598</v>
      </c>
      <c r="M91" s="50" t="s">
        <v>509</v>
      </c>
      <c r="N91" s="50" t="s">
        <v>566</v>
      </c>
      <c r="O91" s="51" t="s">
        <v>630</v>
      </c>
      <c r="P91" s="52" t="s">
        <v>631</v>
      </c>
    </row>
    <row r="92" spans="1:16" ht="12.75" customHeight="1" thickBot="1" x14ac:dyDescent="0.25">
      <c r="A92" s="40" t="str">
        <f t="shared" si="12"/>
        <v>JAAVSO 36(2);186 </v>
      </c>
      <c r="B92" s="5" t="str">
        <f t="shared" si="13"/>
        <v>II</v>
      </c>
      <c r="C92" s="40">
        <f t="shared" si="14"/>
        <v>54617.868300000002</v>
      </c>
      <c r="D92" s="12" t="str">
        <f t="shared" si="15"/>
        <v>vis</v>
      </c>
      <c r="E92" s="48">
        <f>VLOOKUP(C92,Active!C$21:E$962,3,FALSE)</f>
        <v>18571.504272354858</v>
      </c>
      <c r="F92" s="5" t="s">
        <v>112</v>
      </c>
      <c r="G92" s="12" t="str">
        <f t="shared" si="16"/>
        <v>54617.8683</v>
      </c>
      <c r="H92" s="40">
        <f t="shared" si="17"/>
        <v>18571.5</v>
      </c>
      <c r="I92" s="49" t="s">
        <v>632</v>
      </c>
      <c r="J92" s="50" t="s">
        <v>633</v>
      </c>
      <c r="K92" s="49" t="s">
        <v>634</v>
      </c>
      <c r="L92" s="49" t="s">
        <v>565</v>
      </c>
      <c r="M92" s="50" t="s">
        <v>509</v>
      </c>
      <c r="N92" s="50" t="s">
        <v>566</v>
      </c>
      <c r="O92" s="51" t="s">
        <v>618</v>
      </c>
      <c r="P92" s="52" t="s">
        <v>635</v>
      </c>
    </row>
    <row r="93" spans="1:16" ht="12.75" customHeight="1" thickBot="1" x14ac:dyDescent="0.25">
      <c r="A93" s="40" t="str">
        <f t="shared" si="12"/>
        <v>IBVS 5870 </v>
      </c>
      <c r="B93" s="5" t="str">
        <f t="shared" si="13"/>
        <v>II</v>
      </c>
      <c r="C93" s="40">
        <f t="shared" si="14"/>
        <v>54624.826300000001</v>
      </c>
      <c r="D93" s="12" t="str">
        <f t="shared" si="15"/>
        <v>vis</v>
      </c>
      <c r="E93" s="48">
        <f>VLOOKUP(C93,Active!C$21:E$962,3,FALSE)</f>
        <v>18576.504393477368</v>
      </c>
      <c r="F93" s="5" t="s">
        <v>112</v>
      </c>
      <c r="G93" s="12" t="str">
        <f t="shared" si="16"/>
        <v>54624.8263</v>
      </c>
      <c r="H93" s="40">
        <f t="shared" si="17"/>
        <v>18576.5</v>
      </c>
      <c r="I93" s="49" t="s">
        <v>636</v>
      </c>
      <c r="J93" s="50" t="s">
        <v>637</v>
      </c>
      <c r="K93" s="49" t="s">
        <v>638</v>
      </c>
      <c r="L93" s="49" t="s">
        <v>606</v>
      </c>
      <c r="M93" s="50" t="s">
        <v>509</v>
      </c>
      <c r="N93" s="50" t="s">
        <v>112</v>
      </c>
      <c r="O93" s="51" t="s">
        <v>511</v>
      </c>
      <c r="P93" s="52" t="s">
        <v>639</v>
      </c>
    </row>
    <row r="94" spans="1:16" ht="12.75" customHeight="1" thickBot="1" x14ac:dyDescent="0.25">
      <c r="A94" s="40" t="str">
        <f t="shared" si="12"/>
        <v>JAAVSO 36(2);186 </v>
      </c>
      <c r="B94" s="5" t="str">
        <f t="shared" si="13"/>
        <v>II</v>
      </c>
      <c r="C94" s="40">
        <f t="shared" si="14"/>
        <v>54631.7834</v>
      </c>
      <c r="D94" s="12" t="str">
        <f t="shared" si="15"/>
        <v>vis</v>
      </c>
      <c r="E94" s="48">
        <f>VLOOKUP(C94,Active!C$21:E$962,3,FALSE)</f>
        <v>18581.503867846641</v>
      </c>
      <c r="F94" s="5" t="s">
        <v>112</v>
      </c>
      <c r="G94" s="12" t="str">
        <f t="shared" si="16"/>
        <v>54631.7834</v>
      </c>
      <c r="H94" s="40">
        <f t="shared" si="17"/>
        <v>18581.5</v>
      </c>
      <c r="I94" s="49" t="s">
        <v>640</v>
      </c>
      <c r="J94" s="50" t="s">
        <v>641</v>
      </c>
      <c r="K94" s="49" t="s">
        <v>642</v>
      </c>
      <c r="L94" s="49" t="s">
        <v>508</v>
      </c>
      <c r="M94" s="50" t="s">
        <v>509</v>
      </c>
      <c r="N94" s="50" t="s">
        <v>566</v>
      </c>
      <c r="O94" s="51" t="s">
        <v>618</v>
      </c>
      <c r="P94" s="52" t="s">
        <v>635</v>
      </c>
    </row>
    <row r="95" spans="1:16" ht="12.75" customHeight="1" thickBot="1" x14ac:dyDescent="0.25">
      <c r="A95" s="40" t="str">
        <f t="shared" si="12"/>
        <v>JAAVSO 36(2);186 </v>
      </c>
      <c r="B95" s="5" t="str">
        <f t="shared" si="13"/>
        <v>II</v>
      </c>
      <c r="C95" s="40">
        <f t="shared" si="14"/>
        <v>54688.837500000001</v>
      </c>
      <c r="D95" s="12" t="str">
        <f t="shared" si="15"/>
        <v>vis</v>
      </c>
      <c r="E95" s="48">
        <f>VLOOKUP(C95,Active!C$21:E$962,3,FALSE)</f>
        <v>18622.503783129152</v>
      </c>
      <c r="F95" s="5" t="s">
        <v>112</v>
      </c>
      <c r="G95" s="12" t="str">
        <f t="shared" si="16"/>
        <v>54688.8375</v>
      </c>
      <c r="H95" s="40">
        <f t="shared" si="17"/>
        <v>18622.5</v>
      </c>
      <c r="I95" s="49" t="s">
        <v>643</v>
      </c>
      <c r="J95" s="50" t="s">
        <v>644</v>
      </c>
      <c r="K95" s="49" t="s">
        <v>645</v>
      </c>
      <c r="L95" s="49" t="s">
        <v>547</v>
      </c>
      <c r="M95" s="50" t="s">
        <v>509</v>
      </c>
      <c r="N95" s="50" t="s">
        <v>566</v>
      </c>
      <c r="O95" s="51" t="s">
        <v>256</v>
      </c>
      <c r="P95" s="52" t="s">
        <v>635</v>
      </c>
    </row>
    <row r="96" spans="1:16" ht="12.75" customHeight="1" thickBot="1" x14ac:dyDescent="0.25">
      <c r="A96" s="40" t="str">
        <f t="shared" si="12"/>
        <v> JAAVSO 38;85 </v>
      </c>
      <c r="B96" s="5" t="str">
        <f t="shared" si="13"/>
        <v>II</v>
      </c>
      <c r="C96" s="40">
        <f t="shared" si="14"/>
        <v>55011.681499999999</v>
      </c>
      <c r="D96" s="12" t="str">
        <f t="shared" si="15"/>
        <v>vis</v>
      </c>
      <c r="E96" s="48">
        <f>VLOOKUP(C96,Active!C$21:E$962,3,FALSE)</f>
        <v>18854.504229187671</v>
      </c>
      <c r="F96" s="5" t="s">
        <v>112</v>
      </c>
      <c r="G96" s="12" t="str">
        <f t="shared" si="16"/>
        <v>55011.6815</v>
      </c>
      <c r="H96" s="40">
        <f t="shared" si="17"/>
        <v>18854.5</v>
      </c>
      <c r="I96" s="49" t="s">
        <v>646</v>
      </c>
      <c r="J96" s="50" t="s">
        <v>647</v>
      </c>
      <c r="K96" s="49" t="s">
        <v>648</v>
      </c>
      <c r="L96" s="49" t="s">
        <v>565</v>
      </c>
      <c r="M96" s="50" t="s">
        <v>509</v>
      </c>
      <c r="N96" s="50" t="s">
        <v>510</v>
      </c>
      <c r="O96" s="51" t="s">
        <v>256</v>
      </c>
      <c r="P96" s="51" t="s">
        <v>649</v>
      </c>
    </row>
    <row r="97" spans="1:16" ht="12.75" customHeight="1" thickBot="1" x14ac:dyDescent="0.25">
      <c r="A97" s="40" t="str">
        <f t="shared" si="12"/>
        <v> JAAVSO 38;85 </v>
      </c>
      <c r="B97" s="5" t="str">
        <f t="shared" si="13"/>
        <v>I</v>
      </c>
      <c r="C97" s="40">
        <f t="shared" si="14"/>
        <v>55059.690499999997</v>
      </c>
      <c r="D97" s="12" t="str">
        <f t="shared" si="15"/>
        <v>vis</v>
      </c>
      <c r="E97" s="48">
        <f>VLOOKUP(C97,Active!C$21:E$962,3,FALSE)</f>
        <v>18889.004202595333</v>
      </c>
      <c r="F97" s="5" t="s">
        <v>112</v>
      </c>
      <c r="G97" s="12" t="str">
        <f t="shared" si="16"/>
        <v>55059.6905</v>
      </c>
      <c r="H97" s="40">
        <f t="shared" si="17"/>
        <v>18889</v>
      </c>
      <c r="I97" s="49" t="s">
        <v>650</v>
      </c>
      <c r="J97" s="50" t="s">
        <v>651</v>
      </c>
      <c r="K97" s="49" t="s">
        <v>652</v>
      </c>
      <c r="L97" s="49" t="s">
        <v>534</v>
      </c>
      <c r="M97" s="50" t="s">
        <v>509</v>
      </c>
      <c r="N97" s="50" t="s">
        <v>510</v>
      </c>
      <c r="O97" s="51" t="s">
        <v>653</v>
      </c>
      <c r="P97" s="51" t="s">
        <v>649</v>
      </c>
    </row>
    <row r="98" spans="1:16" ht="12.75" customHeight="1" thickBot="1" x14ac:dyDescent="0.25">
      <c r="A98" s="40" t="str">
        <f t="shared" si="12"/>
        <v> JAAVSO 38;120 </v>
      </c>
      <c r="B98" s="5" t="str">
        <f t="shared" si="13"/>
        <v>I</v>
      </c>
      <c r="C98" s="40">
        <f t="shared" si="14"/>
        <v>55080.564200000001</v>
      </c>
      <c r="D98" s="12" t="str">
        <f t="shared" si="15"/>
        <v>vis</v>
      </c>
      <c r="E98" s="48">
        <f>VLOOKUP(C98,Active!C$21:E$962,3,FALSE)</f>
        <v>18904.004350378451</v>
      </c>
      <c r="F98" s="5" t="s">
        <v>112</v>
      </c>
      <c r="G98" s="12" t="str">
        <f t="shared" si="16"/>
        <v>55080.5642</v>
      </c>
      <c r="H98" s="40">
        <f t="shared" si="17"/>
        <v>18904</v>
      </c>
      <c r="I98" s="49" t="s">
        <v>659</v>
      </c>
      <c r="J98" s="50" t="s">
        <v>660</v>
      </c>
      <c r="K98" s="49" t="s">
        <v>661</v>
      </c>
      <c r="L98" s="49" t="s">
        <v>606</v>
      </c>
      <c r="M98" s="50" t="s">
        <v>509</v>
      </c>
      <c r="N98" s="50" t="s">
        <v>510</v>
      </c>
      <c r="O98" s="51" t="s">
        <v>653</v>
      </c>
      <c r="P98" s="51" t="s">
        <v>662</v>
      </c>
    </row>
    <row r="99" spans="1:16" ht="13.5" thickBot="1" x14ac:dyDescent="0.25">
      <c r="A99" s="40" t="str">
        <f t="shared" si="12"/>
        <v> JAAVSO 39;94 </v>
      </c>
      <c r="B99" s="5" t="str">
        <f t="shared" si="13"/>
        <v>I</v>
      </c>
      <c r="C99" s="40">
        <f t="shared" si="14"/>
        <v>55379.751199999999</v>
      </c>
      <c r="D99" s="12" t="str">
        <f t="shared" si="15"/>
        <v>vis</v>
      </c>
      <c r="E99" s="48">
        <f>VLOOKUP(C99,Active!C$21:E$962,3,FALSE)</f>
        <v>19119.004528343379</v>
      </c>
      <c r="F99" s="5" t="s">
        <v>112</v>
      </c>
      <c r="G99" s="12" t="str">
        <f t="shared" si="16"/>
        <v>55379.7512</v>
      </c>
      <c r="H99" s="40">
        <f t="shared" si="17"/>
        <v>19119</v>
      </c>
      <c r="I99" s="49" t="s">
        <v>669</v>
      </c>
      <c r="J99" s="50" t="s">
        <v>670</v>
      </c>
      <c r="K99" s="49" t="s">
        <v>671</v>
      </c>
      <c r="L99" s="49" t="s">
        <v>672</v>
      </c>
      <c r="M99" s="50" t="s">
        <v>509</v>
      </c>
      <c r="N99" s="50" t="s">
        <v>510</v>
      </c>
      <c r="O99" s="51" t="s">
        <v>653</v>
      </c>
      <c r="P99" s="51" t="s">
        <v>673</v>
      </c>
    </row>
    <row r="100" spans="1:16" ht="13.5" thickBot="1" x14ac:dyDescent="0.25">
      <c r="A100" s="40" t="str">
        <f t="shared" si="12"/>
        <v> JAAVSO 39;94 </v>
      </c>
      <c r="B100" s="5" t="str">
        <f t="shared" si="13"/>
        <v>II</v>
      </c>
      <c r="C100" s="40">
        <f t="shared" si="14"/>
        <v>55441.675799999997</v>
      </c>
      <c r="D100" s="12" t="str">
        <f t="shared" si="15"/>
        <v>vis</v>
      </c>
      <c r="E100" s="48">
        <f>VLOOKUP(C100,Active!C$21:E$962,3,FALSE)</f>
        <v>19163.504456550178</v>
      </c>
      <c r="F100" s="5" t="s">
        <v>112</v>
      </c>
      <c r="G100" s="12" t="str">
        <f t="shared" si="16"/>
        <v>55441.6758</v>
      </c>
      <c r="H100" s="40">
        <f t="shared" si="17"/>
        <v>19163.5</v>
      </c>
      <c r="I100" s="49" t="s">
        <v>674</v>
      </c>
      <c r="J100" s="50" t="s">
        <v>675</v>
      </c>
      <c r="K100" s="49" t="s">
        <v>676</v>
      </c>
      <c r="L100" s="49" t="s">
        <v>677</v>
      </c>
      <c r="M100" s="50" t="s">
        <v>509</v>
      </c>
      <c r="N100" s="50" t="s">
        <v>510</v>
      </c>
      <c r="O100" s="51" t="s">
        <v>653</v>
      </c>
      <c r="P100" s="51" t="s">
        <v>673</v>
      </c>
    </row>
    <row r="101" spans="1:16" ht="13.5" thickBot="1" x14ac:dyDescent="0.25">
      <c r="A101" s="40" t="str">
        <f t="shared" si="12"/>
        <v> JAAVSO 40;975 </v>
      </c>
      <c r="B101" s="5" t="str">
        <f t="shared" si="13"/>
        <v>I</v>
      </c>
      <c r="C101" s="40">
        <f t="shared" si="14"/>
        <v>55770.781499999997</v>
      </c>
      <c r="D101" s="12" t="str">
        <f t="shared" si="15"/>
        <v>vis</v>
      </c>
      <c r="E101" s="48">
        <f>VLOOKUP(C101,Active!C$21:E$962,3,FALSE)</f>
        <v>19400.004652311603</v>
      </c>
      <c r="F101" s="5" t="s">
        <v>112</v>
      </c>
      <c r="G101" s="12" t="str">
        <f t="shared" si="16"/>
        <v>55770.7815</v>
      </c>
      <c r="H101" s="40">
        <f t="shared" si="17"/>
        <v>19400</v>
      </c>
      <c r="I101" s="49" t="s">
        <v>678</v>
      </c>
      <c r="J101" s="50" t="s">
        <v>679</v>
      </c>
      <c r="K101" s="49" t="s">
        <v>680</v>
      </c>
      <c r="L101" s="49" t="s">
        <v>539</v>
      </c>
      <c r="M101" s="50" t="s">
        <v>509</v>
      </c>
      <c r="N101" s="50" t="s">
        <v>112</v>
      </c>
      <c r="O101" s="51" t="s">
        <v>653</v>
      </c>
      <c r="P101" s="51" t="s">
        <v>681</v>
      </c>
    </row>
    <row r="102" spans="1:16" ht="13.5" thickBot="1" x14ac:dyDescent="0.25">
      <c r="A102" s="40" t="str">
        <f t="shared" si="12"/>
        <v> JAAVSO 41;122 </v>
      </c>
      <c r="B102" s="5" t="str">
        <f t="shared" si="13"/>
        <v>II</v>
      </c>
      <c r="C102" s="40">
        <f t="shared" si="14"/>
        <v>56173.640099999997</v>
      </c>
      <c r="D102" s="12" t="str">
        <f t="shared" si="15"/>
        <v>vis</v>
      </c>
      <c r="E102" s="48">
        <f>VLOOKUP(C102,Active!C$21:E$962,3,FALSE)</f>
        <v>19689.504766603677</v>
      </c>
      <c r="F102" s="5" t="s">
        <v>112</v>
      </c>
      <c r="G102" s="12" t="str">
        <f t="shared" si="16"/>
        <v>56173.6401</v>
      </c>
      <c r="H102" s="40">
        <f t="shared" si="17"/>
        <v>19689.5</v>
      </c>
      <c r="I102" s="49" t="s">
        <v>690</v>
      </c>
      <c r="J102" s="50" t="s">
        <v>691</v>
      </c>
      <c r="K102" s="49" t="s">
        <v>692</v>
      </c>
      <c r="L102" s="49" t="s">
        <v>521</v>
      </c>
      <c r="M102" s="50" t="s">
        <v>509</v>
      </c>
      <c r="N102" s="50" t="s">
        <v>112</v>
      </c>
      <c r="O102" s="51" t="s">
        <v>256</v>
      </c>
      <c r="P102" s="51" t="s">
        <v>693</v>
      </c>
    </row>
    <row r="103" spans="1:16" ht="13.5" thickBot="1" x14ac:dyDescent="0.25">
      <c r="A103" s="40" t="str">
        <f t="shared" si="12"/>
        <v> JAAVSO 41;328 </v>
      </c>
      <c r="B103" s="5" t="str">
        <f t="shared" si="13"/>
        <v>II</v>
      </c>
      <c r="C103" s="40">
        <f t="shared" si="14"/>
        <v>56511.7906</v>
      </c>
      <c r="D103" s="12" t="str">
        <f t="shared" si="15"/>
        <v>vis</v>
      </c>
      <c r="E103" s="48">
        <f>VLOOKUP(C103,Active!C$21:E$962,3,FALSE)</f>
        <v>19932.504688655543</v>
      </c>
      <c r="F103" s="5" t="s">
        <v>112</v>
      </c>
      <c r="G103" s="12" t="str">
        <f t="shared" si="16"/>
        <v>56511.7906</v>
      </c>
      <c r="H103" s="40">
        <f t="shared" si="17"/>
        <v>19932.5</v>
      </c>
      <c r="I103" s="49" t="s">
        <v>694</v>
      </c>
      <c r="J103" s="50" t="s">
        <v>695</v>
      </c>
      <c r="K103" s="49" t="s">
        <v>696</v>
      </c>
      <c r="L103" s="49" t="s">
        <v>539</v>
      </c>
      <c r="M103" s="50" t="s">
        <v>509</v>
      </c>
      <c r="N103" s="50" t="s">
        <v>112</v>
      </c>
      <c r="O103" s="51" t="s">
        <v>653</v>
      </c>
      <c r="P103" s="51" t="s">
        <v>581</v>
      </c>
    </row>
    <row r="104" spans="1:16" ht="13.5" thickBot="1" x14ac:dyDescent="0.25">
      <c r="A104" s="40" t="str">
        <f t="shared" si="12"/>
        <v> JAAVSO 41;328 </v>
      </c>
      <c r="B104" s="5" t="str">
        <f t="shared" si="13"/>
        <v>I</v>
      </c>
      <c r="C104" s="40">
        <f t="shared" si="14"/>
        <v>56562.583100000003</v>
      </c>
      <c r="D104" s="12" t="str">
        <f t="shared" si="15"/>
        <v>vis</v>
      </c>
      <c r="E104" s="48">
        <f>VLOOKUP(C104,Active!C$21:E$962,3,FALSE)</f>
        <v>19969.004926096623</v>
      </c>
      <c r="F104" s="5" t="s">
        <v>112</v>
      </c>
      <c r="G104" s="12" t="str">
        <f t="shared" si="16"/>
        <v>56562.5831</v>
      </c>
      <c r="H104" s="40">
        <f t="shared" si="17"/>
        <v>19969</v>
      </c>
      <c r="I104" s="49" t="s">
        <v>697</v>
      </c>
      <c r="J104" s="50" t="s">
        <v>698</v>
      </c>
      <c r="K104" s="49" t="s">
        <v>699</v>
      </c>
      <c r="L104" s="49" t="s">
        <v>491</v>
      </c>
      <c r="M104" s="50" t="s">
        <v>509</v>
      </c>
      <c r="N104" s="50" t="s">
        <v>112</v>
      </c>
      <c r="O104" s="51" t="s">
        <v>256</v>
      </c>
      <c r="P104" s="51" t="s">
        <v>581</v>
      </c>
    </row>
    <row r="105" spans="1:16" ht="13.5" thickBot="1" x14ac:dyDescent="0.25">
      <c r="A105" s="40" t="str">
        <f t="shared" si="12"/>
        <v>BAVM 238 </v>
      </c>
      <c r="B105" s="5" t="str">
        <f t="shared" si="13"/>
        <v>I</v>
      </c>
      <c r="C105" s="40">
        <f t="shared" si="14"/>
        <v>56821.414100000002</v>
      </c>
      <c r="D105" s="12" t="str">
        <f t="shared" si="15"/>
        <v>vis</v>
      </c>
      <c r="E105" s="48">
        <f>VLOOKUP(C105,Active!C$21:E$962,3,FALSE)</f>
        <v>20155.004688996887</v>
      </c>
      <c r="F105" s="5" t="s">
        <v>112</v>
      </c>
      <c r="G105" s="12" t="str">
        <f t="shared" si="16"/>
        <v>56821.4141</v>
      </c>
      <c r="H105" s="40">
        <f t="shared" si="17"/>
        <v>20155</v>
      </c>
      <c r="I105" s="49" t="s">
        <v>700</v>
      </c>
      <c r="J105" s="50" t="s">
        <v>701</v>
      </c>
      <c r="K105" s="49" t="s">
        <v>702</v>
      </c>
      <c r="L105" s="49" t="s">
        <v>539</v>
      </c>
      <c r="M105" s="50" t="s">
        <v>509</v>
      </c>
      <c r="N105" s="50" t="s">
        <v>587</v>
      </c>
      <c r="O105" s="51" t="s">
        <v>571</v>
      </c>
      <c r="P105" s="52" t="s">
        <v>703</v>
      </c>
    </row>
    <row r="106" spans="1:16" ht="13.5" thickBot="1" x14ac:dyDescent="0.25">
      <c r="A106" s="40" t="str">
        <f t="shared" si="12"/>
        <v>BAVM 238 </v>
      </c>
      <c r="B106" s="5" t="str">
        <f t="shared" si="13"/>
        <v>II</v>
      </c>
      <c r="C106" s="40">
        <f t="shared" si="14"/>
        <v>56862.465600000003</v>
      </c>
      <c r="D106" s="12" t="str">
        <f t="shared" si="15"/>
        <v>vis</v>
      </c>
      <c r="E106" s="48">
        <f>VLOOKUP(C106,Active!C$21:E$962,3,FALSE)</f>
        <v>20184.504900589392</v>
      </c>
      <c r="F106" s="5" t="s">
        <v>112</v>
      </c>
      <c r="G106" s="12" t="str">
        <f t="shared" si="16"/>
        <v>56862.4656</v>
      </c>
      <c r="H106" s="40">
        <f t="shared" si="17"/>
        <v>20184.5</v>
      </c>
      <c r="I106" s="49" t="s">
        <v>704</v>
      </c>
      <c r="J106" s="50" t="s">
        <v>705</v>
      </c>
      <c r="K106" s="49" t="s">
        <v>706</v>
      </c>
      <c r="L106" s="49" t="s">
        <v>657</v>
      </c>
      <c r="M106" s="50" t="s">
        <v>509</v>
      </c>
      <c r="N106" s="50" t="s">
        <v>587</v>
      </c>
      <c r="O106" s="51" t="s">
        <v>571</v>
      </c>
      <c r="P106" s="52" t="s">
        <v>703</v>
      </c>
    </row>
    <row r="107" spans="1:16" ht="12.75" customHeight="1" thickBot="1" x14ac:dyDescent="0.25">
      <c r="A107" s="40" t="str">
        <f t="shared" ref="A107:A138" si="18">P107</f>
        <v> AHSB 6.2.169 </v>
      </c>
      <c r="B107" s="5" t="str">
        <f t="shared" ref="B107:B138" si="19">IF(H107=INT(H107),"I","II")</f>
        <v>I</v>
      </c>
      <c r="C107" s="40">
        <f t="shared" ref="C107:C138" si="20">1*G107</f>
        <v>28074.43</v>
      </c>
      <c r="D107" s="12" t="str">
        <f t="shared" ref="D107:D138" si="21">VLOOKUP(F107,I$1:J$5,2,FALSE)</f>
        <v>vis</v>
      </c>
      <c r="E107" s="48">
        <f>VLOOKUP(C107,Active!C$21:E$962,3,FALSE)</f>
        <v>-503.00083081201893</v>
      </c>
      <c r="F107" s="5" t="s">
        <v>112</v>
      </c>
      <c r="G107" s="12" t="str">
        <f t="shared" ref="G107:G138" si="22">MID(I107,3,LEN(I107)-3)</f>
        <v>28074.430</v>
      </c>
      <c r="H107" s="40">
        <f t="shared" ref="H107:H138" si="23">1*K107</f>
        <v>-503</v>
      </c>
      <c r="I107" s="49" t="s">
        <v>115</v>
      </c>
      <c r="J107" s="50" t="s">
        <v>116</v>
      </c>
      <c r="K107" s="49">
        <v>-503</v>
      </c>
      <c r="L107" s="49" t="s">
        <v>117</v>
      </c>
      <c r="M107" s="50" t="s">
        <v>118</v>
      </c>
      <c r="N107" s="50"/>
      <c r="O107" s="51" t="s">
        <v>119</v>
      </c>
      <c r="P107" s="51" t="s">
        <v>120</v>
      </c>
    </row>
    <row r="108" spans="1:16" ht="12.75" customHeight="1" thickBot="1" x14ac:dyDescent="0.25">
      <c r="A108" s="40" t="str">
        <f t="shared" si="18"/>
        <v> AHSB 6.2.169 </v>
      </c>
      <c r="B108" s="5" t="str">
        <f t="shared" si="19"/>
        <v>I</v>
      </c>
      <c r="C108" s="40">
        <f t="shared" si="20"/>
        <v>28095.329000000002</v>
      </c>
      <c r="D108" s="12" t="str">
        <f t="shared" si="21"/>
        <v>vis</v>
      </c>
      <c r="E108" s="48">
        <f>VLOOKUP(C108,Active!C$21:E$962,3,FALSE)</f>
        <v>-487.98250207684868</v>
      </c>
      <c r="F108" s="5" t="s">
        <v>112</v>
      </c>
      <c r="G108" s="12" t="str">
        <f t="shared" si="22"/>
        <v>28095.329</v>
      </c>
      <c r="H108" s="40">
        <f t="shared" si="23"/>
        <v>-488</v>
      </c>
      <c r="I108" s="49" t="s">
        <v>121</v>
      </c>
      <c r="J108" s="50" t="s">
        <v>122</v>
      </c>
      <c r="K108" s="49">
        <v>-488</v>
      </c>
      <c r="L108" s="49" t="s">
        <v>123</v>
      </c>
      <c r="M108" s="50" t="s">
        <v>118</v>
      </c>
      <c r="N108" s="50"/>
      <c r="O108" s="51" t="s">
        <v>119</v>
      </c>
      <c r="P108" s="51" t="s">
        <v>120</v>
      </c>
    </row>
    <row r="109" spans="1:16" ht="12.75" customHeight="1" thickBot="1" x14ac:dyDescent="0.25">
      <c r="A109" s="40" t="str">
        <f t="shared" si="18"/>
        <v> AHSB 6.2.169 </v>
      </c>
      <c r="B109" s="5" t="str">
        <f t="shared" si="19"/>
        <v>I</v>
      </c>
      <c r="C109" s="40">
        <f t="shared" si="20"/>
        <v>28099.440999999999</v>
      </c>
      <c r="D109" s="12" t="str">
        <f t="shared" si="21"/>
        <v>vis</v>
      </c>
      <c r="E109" s="48">
        <f>VLOOKUP(C109,Active!C$21:E$962,3,FALSE)</f>
        <v>-485.02755840686558</v>
      </c>
      <c r="F109" s="5" t="s">
        <v>112</v>
      </c>
      <c r="G109" s="12" t="str">
        <f t="shared" si="22"/>
        <v>28099.441</v>
      </c>
      <c r="H109" s="40">
        <f t="shared" si="23"/>
        <v>-485</v>
      </c>
      <c r="I109" s="49" t="s">
        <v>124</v>
      </c>
      <c r="J109" s="50" t="s">
        <v>125</v>
      </c>
      <c r="K109" s="49">
        <v>-485</v>
      </c>
      <c r="L109" s="49" t="s">
        <v>126</v>
      </c>
      <c r="M109" s="50" t="s">
        <v>118</v>
      </c>
      <c r="N109" s="50"/>
      <c r="O109" s="51" t="s">
        <v>119</v>
      </c>
      <c r="P109" s="51" t="s">
        <v>120</v>
      </c>
    </row>
    <row r="110" spans="1:16" ht="12.75" customHeight="1" thickBot="1" x14ac:dyDescent="0.25">
      <c r="A110" s="40" t="str">
        <f t="shared" si="18"/>
        <v> AHSB 6.2.169 </v>
      </c>
      <c r="B110" s="5" t="str">
        <f t="shared" si="19"/>
        <v>I</v>
      </c>
      <c r="C110" s="40">
        <f t="shared" si="20"/>
        <v>28362.446</v>
      </c>
      <c r="D110" s="12" t="str">
        <f t="shared" si="21"/>
        <v>vis</v>
      </c>
      <c r="E110" s="48">
        <f>VLOOKUP(C110,Active!C$21:E$962,3,FALSE)</f>
        <v>-296.02829772486029</v>
      </c>
      <c r="F110" s="5" t="s">
        <v>112</v>
      </c>
      <c r="G110" s="12" t="str">
        <f t="shared" si="22"/>
        <v>28362.446</v>
      </c>
      <c r="H110" s="40">
        <f t="shared" si="23"/>
        <v>-296</v>
      </c>
      <c r="I110" s="49" t="s">
        <v>127</v>
      </c>
      <c r="J110" s="50" t="s">
        <v>128</v>
      </c>
      <c r="K110" s="49">
        <v>-296</v>
      </c>
      <c r="L110" s="49" t="s">
        <v>129</v>
      </c>
      <c r="M110" s="50" t="s">
        <v>118</v>
      </c>
      <c r="N110" s="50"/>
      <c r="O110" s="51" t="s">
        <v>119</v>
      </c>
      <c r="P110" s="51" t="s">
        <v>120</v>
      </c>
    </row>
    <row r="111" spans="1:16" ht="12.75" customHeight="1" thickBot="1" x14ac:dyDescent="0.25">
      <c r="A111" s="40" t="str">
        <f t="shared" si="18"/>
        <v> AHSB 6.2.169 </v>
      </c>
      <c r="B111" s="5" t="str">
        <f t="shared" si="19"/>
        <v>I</v>
      </c>
      <c r="C111" s="40">
        <f t="shared" si="20"/>
        <v>28422.330999999998</v>
      </c>
      <c r="D111" s="12" t="str">
        <f t="shared" si="21"/>
        <v>vis</v>
      </c>
      <c r="E111" s="48">
        <f>VLOOKUP(C111,Active!C$21:E$962,3,FALSE)</f>
        <v>-252.99405607188206</v>
      </c>
      <c r="F111" s="5" t="s">
        <v>112</v>
      </c>
      <c r="G111" s="12" t="str">
        <f t="shared" si="22"/>
        <v>28422.331</v>
      </c>
      <c r="H111" s="40">
        <f t="shared" si="23"/>
        <v>-253</v>
      </c>
      <c r="I111" s="49" t="s">
        <v>130</v>
      </c>
      <c r="J111" s="50" t="s">
        <v>131</v>
      </c>
      <c r="K111" s="49">
        <v>-253</v>
      </c>
      <c r="L111" s="49" t="s">
        <v>132</v>
      </c>
      <c r="M111" s="50" t="s">
        <v>118</v>
      </c>
      <c r="N111" s="50"/>
      <c r="O111" s="51" t="s">
        <v>119</v>
      </c>
      <c r="P111" s="51" t="s">
        <v>120</v>
      </c>
    </row>
    <row r="112" spans="1:16" ht="12.75" customHeight="1" thickBot="1" x14ac:dyDescent="0.25">
      <c r="A112" s="40" t="str">
        <f t="shared" si="18"/>
        <v> PZ 6.221 </v>
      </c>
      <c r="B112" s="5" t="str">
        <f t="shared" si="19"/>
        <v>I</v>
      </c>
      <c r="C112" s="40">
        <f t="shared" si="20"/>
        <v>28717.312999999998</v>
      </c>
      <c r="D112" s="12" t="str">
        <f t="shared" si="21"/>
        <v>vis</v>
      </c>
      <c r="E112" s="48">
        <f>VLOOKUP(C112,Active!C$21:E$962,3,FALSE)</f>
        <v>-41.015652944568615</v>
      </c>
      <c r="F112" s="5" t="s">
        <v>112</v>
      </c>
      <c r="G112" s="12" t="str">
        <f t="shared" si="22"/>
        <v>28717.313</v>
      </c>
      <c r="H112" s="40">
        <f t="shared" si="23"/>
        <v>-41</v>
      </c>
      <c r="I112" s="49" t="s">
        <v>133</v>
      </c>
      <c r="J112" s="50" t="s">
        <v>134</v>
      </c>
      <c r="K112" s="49">
        <v>-41</v>
      </c>
      <c r="L112" s="49" t="s">
        <v>135</v>
      </c>
      <c r="M112" s="50" t="s">
        <v>114</v>
      </c>
      <c r="N112" s="50"/>
      <c r="O112" s="51" t="s">
        <v>136</v>
      </c>
      <c r="P112" s="51" t="s">
        <v>137</v>
      </c>
    </row>
    <row r="113" spans="1:16" ht="12.75" customHeight="1" thickBot="1" x14ac:dyDescent="0.25">
      <c r="A113" s="40" t="str">
        <f t="shared" si="18"/>
        <v> AHSB 6.2.169 </v>
      </c>
      <c r="B113" s="5" t="str">
        <f t="shared" si="19"/>
        <v>I</v>
      </c>
      <c r="C113" s="40">
        <f t="shared" si="20"/>
        <v>28774.396000000001</v>
      </c>
      <c r="D113" s="12" t="str">
        <f t="shared" si="21"/>
        <v>vis</v>
      </c>
      <c r="E113" s="48">
        <f>VLOOKUP(C113,Active!C$21:E$962,3,FALSE)</f>
        <v>5.0303029411743567E-3</v>
      </c>
      <c r="F113" s="5" t="s">
        <v>112</v>
      </c>
      <c r="G113" s="12" t="str">
        <f t="shared" si="22"/>
        <v>28774.396</v>
      </c>
      <c r="H113" s="40">
        <f t="shared" si="23"/>
        <v>0</v>
      </c>
      <c r="I113" s="49" t="s">
        <v>138</v>
      </c>
      <c r="J113" s="50" t="s">
        <v>139</v>
      </c>
      <c r="K113" s="49">
        <v>0</v>
      </c>
      <c r="L113" s="49" t="s">
        <v>140</v>
      </c>
      <c r="M113" s="50" t="s">
        <v>118</v>
      </c>
      <c r="N113" s="50"/>
      <c r="O113" s="51" t="s">
        <v>119</v>
      </c>
      <c r="P113" s="51" t="s">
        <v>120</v>
      </c>
    </row>
    <row r="114" spans="1:16" ht="12.75" customHeight="1" thickBot="1" x14ac:dyDescent="0.25">
      <c r="A114" s="40" t="str">
        <f t="shared" si="18"/>
        <v> AHSB 6.2.169 </v>
      </c>
      <c r="B114" s="5" t="str">
        <f t="shared" si="19"/>
        <v>I</v>
      </c>
      <c r="C114" s="40">
        <f t="shared" si="20"/>
        <v>28813.37</v>
      </c>
      <c r="D114" s="12" t="str">
        <f t="shared" si="21"/>
        <v>vis</v>
      </c>
      <c r="E114" s="48">
        <f>VLOOKUP(C114,Active!C$21:E$962,3,FALSE)</f>
        <v>28.012319844281198</v>
      </c>
      <c r="F114" s="5" t="s">
        <v>112</v>
      </c>
      <c r="G114" s="12" t="str">
        <f t="shared" si="22"/>
        <v>28813.370</v>
      </c>
      <c r="H114" s="40">
        <f t="shared" si="23"/>
        <v>28</v>
      </c>
      <c r="I114" s="49" t="s">
        <v>141</v>
      </c>
      <c r="J114" s="50" t="s">
        <v>142</v>
      </c>
      <c r="K114" s="49">
        <v>28</v>
      </c>
      <c r="L114" s="49" t="s">
        <v>143</v>
      </c>
      <c r="M114" s="50" t="s">
        <v>118</v>
      </c>
      <c r="N114" s="50"/>
      <c r="O114" s="51" t="s">
        <v>119</v>
      </c>
      <c r="P114" s="51" t="s">
        <v>120</v>
      </c>
    </row>
    <row r="115" spans="1:16" ht="12.75" customHeight="1" thickBot="1" x14ac:dyDescent="0.25">
      <c r="A115" s="40" t="str">
        <f t="shared" si="18"/>
        <v> AHSB 6.2.169 </v>
      </c>
      <c r="B115" s="5" t="str">
        <f t="shared" si="19"/>
        <v>I</v>
      </c>
      <c r="C115" s="40">
        <f t="shared" si="20"/>
        <v>28866.267</v>
      </c>
      <c r="D115" s="12" t="str">
        <f t="shared" si="21"/>
        <v>vis</v>
      </c>
      <c r="E115" s="48">
        <f>VLOOKUP(C115,Active!C$21:E$962,3,FALSE)</f>
        <v>66.024881933580474</v>
      </c>
      <c r="F115" s="5" t="s">
        <v>112</v>
      </c>
      <c r="G115" s="12" t="str">
        <f t="shared" si="22"/>
        <v>28866.267</v>
      </c>
      <c r="H115" s="40">
        <f t="shared" si="23"/>
        <v>66</v>
      </c>
      <c r="I115" s="49" t="s">
        <v>144</v>
      </c>
      <c r="J115" s="50" t="s">
        <v>145</v>
      </c>
      <c r="K115" s="49">
        <v>66</v>
      </c>
      <c r="L115" s="49" t="s">
        <v>146</v>
      </c>
      <c r="M115" s="50" t="s">
        <v>118</v>
      </c>
      <c r="N115" s="50"/>
      <c r="O115" s="51" t="s">
        <v>119</v>
      </c>
      <c r="P115" s="51" t="s">
        <v>120</v>
      </c>
    </row>
    <row r="116" spans="1:16" ht="12.75" customHeight="1" thickBot="1" x14ac:dyDescent="0.25">
      <c r="A116" s="40" t="str">
        <f t="shared" si="18"/>
        <v> AHSB 6.2.169 </v>
      </c>
      <c r="B116" s="5" t="str">
        <f t="shared" si="19"/>
        <v>I</v>
      </c>
      <c r="C116" s="40">
        <f t="shared" si="20"/>
        <v>29186.285</v>
      </c>
      <c r="D116" s="12" t="str">
        <f t="shared" si="21"/>
        <v>vis</v>
      </c>
      <c r="E116" s="48">
        <f>VLOOKUP(C116,Active!C$21:E$962,3,FALSE)</f>
        <v>295.99452283369169</v>
      </c>
      <c r="F116" s="5" t="s">
        <v>112</v>
      </c>
      <c r="G116" s="12" t="str">
        <f t="shared" si="22"/>
        <v>29186.285</v>
      </c>
      <c r="H116" s="40">
        <f t="shared" si="23"/>
        <v>296</v>
      </c>
      <c r="I116" s="49" t="s">
        <v>147</v>
      </c>
      <c r="J116" s="50" t="s">
        <v>148</v>
      </c>
      <c r="K116" s="49">
        <v>296</v>
      </c>
      <c r="L116" s="49" t="s">
        <v>149</v>
      </c>
      <c r="M116" s="50" t="s">
        <v>118</v>
      </c>
      <c r="N116" s="50"/>
      <c r="O116" s="51" t="s">
        <v>119</v>
      </c>
      <c r="P116" s="51" t="s">
        <v>120</v>
      </c>
    </row>
    <row r="117" spans="1:16" ht="12.75" customHeight="1" thickBot="1" x14ac:dyDescent="0.25">
      <c r="A117" s="40" t="str">
        <f t="shared" si="18"/>
        <v> AHSB 6.2.169 </v>
      </c>
      <c r="B117" s="5" t="str">
        <f t="shared" si="19"/>
        <v>I</v>
      </c>
      <c r="C117" s="40">
        <f t="shared" si="20"/>
        <v>29193.249</v>
      </c>
      <c r="D117" s="12" t="str">
        <f t="shared" si="21"/>
        <v>vis</v>
      </c>
      <c r="E117" s="48">
        <f>VLOOKUP(C117,Active!C$21:E$962,3,FALSE)</f>
        <v>300.99895564443472</v>
      </c>
      <c r="F117" s="5" t="s">
        <v>112</v>
      </c>
      <c r="G117" s="12" t="str">
        <f t="shared" si="22"/>
        <v>29193.249</v>
      </c>
      <c r="H117" s="40">
        <f t="shared" si="23"/>
        <v>301</v>
      </c>
      <c r="I117" s="49" t="s">
        <v>150</v>
      </c>
      <c r="J117" s="50" t="s">
        <v>151</v>
      </c>
      <c r="K117" s="49">
        <v>301</v>
      </c>
      <c r="L117" s="49" t="s">
        <v>117</v>
      </c>
      <c r="M117" s="50" t="s">
        <v>118</v>
      </c>
      <c r="N117" s="50"/>
      <c r="O117" s="51" t="s">
        <v>119</v>
      </c>
      <c r="P117" s="51" t="s">
        <v>120</v>
      </c>
    </row>
    <row r="118" spans="1:16" ht="12.75" customHeight="1" thickBot="1" x14ac:dyDescent="0.25">
      <c r="A118" s="40" t="str">
        <f t="shared" si="18"/>
        <v> AHSB 6.2.169 </v>
      </c>
      <c r="B118" s="5" t="str">
        <f t="shared" si="19"/>
        <v>I</v>
      </c>
      <c r="C118" s="40">
        <f t="shared" si="20"/>
        <v>32765.4</v>
      </c>
      <c r="D118" s="12" t="str">
        <f t="shared" si="21"/>
        <v>vis</v>
      </c>
      <c r="E118" s="48">
        <f>VLOOKUP(C118,Active!C$21:E$962,3,FALSE)</f>
        <v>2867.9991953527433</v>
      </c>
      <c r="F118" s="5" t="s">
        <v>112</v>
      </c>
      <c r="G118" s="12" t="str">
        <f t="shared" si="22"/>
        <v>32765.400</v>
      </c>
      <c r="H118" s="40">
        <f t="shared" si="23"/>
        <v>2868</v>
      </c>
      <c r="I118" s="49" t="s">
        <v>152</v>
      </c>
      <c r="J118" s="50" t="s">
        <v>153</v>
      </c>
      <c r="K118" s="49">
        <v>2868</v>
      </c>
      <c r="L118" s="49" t="s">
        <v>117</v>
      </c>
      <c r="M118" s="50" t="s">
        <v>118</v>
      </c>
      <c r="N118" s="50"/>
      <c r="O118" s="51" t="s">
        <v>119</v>
      </c>
      <c r="P118" s="51" t="s">
        <v>120</v>
      </c>
    </row>
    <row r="119" spans="1:16" ht="12.75" customHeight="1" thickBot="1" x14ac:dyDescent="0.25">
      <c r="A119" s="40" t="str">
        <f t="shared" si="18"/>
        <v> AHSB 6.2.169 </v>
      </c>
      <c r="B119" s="5" t="str">
        <f t="shared" si="19"/>
        <v>I</v>
      </c>
      <c r="C119" s="40">
        <f t="shared" si="20"/>
        <v>32829.415000000001</v>
      </c>
      <c r="D119" s="12" t="str">
        <f t="shared" si="21"/>
        <v>vis</v>
      </c>
      <c r="E119" s="48">
        <f>VLOOKUP(C119,Active!C$21:E$962,3,FALSE)</f>
        <v>2914.0013157404105</v>
      </c>
      <c r="F119" s="5" t="s">
        <v>112</v>
      </c>
      <c r="G119" s="12" t="str">
        <f t="shared" si="22"/>
        <v>32829.415</v>
      </c>
      <c r="H119" s="40">
        <f t="shared" si="23"/>
        <v>2914</v>
      </c>
      <c r="I119" s="49" t="s">
        <v>154</v>
      </c>
      <c r="J119" s="50" t="s">
        <v>155</v>
      </c>
      <c r="K119" s="49">
        <v>2914</v>
      </c>
      <c r="L119" s="49" t="s">
        <v>156</v>
      </c>
      <c r="M119" s="50" t="s">
        <v>118</v>
      </c>
      <c r="N119" s="50"/>
      <c r="O119" s="51" t="s">
        <v>119</v>
      </c>
      <c r="P119" s="51" t="s">
        <v>120</v>
      </c>
    </row>
    <row r="120" spans="1:16" ht="12.75" customHeight="1" thickBot="1" x14ac:dyDescent="0.25">
      <c r="A120" s="40" t="str">
        <f t="shared" si="18"/>
        <v> AHSB 6.2.169 </v>
      </c>
      <c r="B120" s="5" t="str">
        <f t="shared" si="19"/>
        <v>I</v>
      </c>
      <c r="C120" s="40">
        <f t="shared" si="20"/>
        <v>34215.42</v>
      </c>
      <c r="D120" s="12" t="str">
        <f t="shared" si="21"/>
        <v>vis</v>
      </c>
      <c r="E120" s="48">
        <f>VLOOKUP(C120,Active!C$21:E$962,3,FALSE)</f>
        <v>3910.004890963548</v>
      </c>
      <c r="F120" s="5" t="s">
        <v>112</v>
      </c>
      <c r="G120" s="12" t="str">
        <f t="shared" si="22"/>
        <v>34215.420</v>
      </c>
      <c r="H120" s="40">
        <f t="shared" si="23"/>
        <v>3910</v>
      </c>
      <c r="I120" s="49" t="s">
        <v>157</v>
      </c>
      <c r="J120" s="50" t="s">
        <v>158</v>
      </c>
      <c r="K120" s="49">
        <v>3910</v>
      </c>
      <c r="L120" s="49" t="s">
        <v>140</v>
      </c>
      <c r="M120" s="50" t="s">
        <v>118</v>
      </c>
      <c r="N120" s="50"/>
      <c r="O120" s="51" t="s">
        <v>119</v>
      </c>
      <c r="P120" s="51" t="s">
        <v>120</v>
      </c>
    </row>
    <row r="121" spans="1:16" ht="12.75" customHeight="1" thickBot="1" x14ac:dyDescent="0.25">
      <c r="A121" s="40" t="str">
        <f t="shared" si="18"/>
        <v> MHAR 16.2 </v>
      </c>
      <c r="B121" s="5" t="str">
        <f t="shared" si="19"/>
        <v>I</v>
      </c>
      <c r="C121" s="40">
        <f t="shared" si="20"/>
        <v>34862.485000000001</v>
      </c>
      <c r="D121" s="12" t="str">
        <f t="shared" si="21"/>
        <v>vis</v>
      </c>
      <c r="E121" s="48">
        <f>VLOOKUP(C121,Active!C$21:E$962,3,FALSE)</f>
        <v>4374.9953155303874</v>
      </c>
      <c r="F121" s="5" t="s">
        <v>112</v>
      </c>
      <c r="G121" s="12" t="str">
        <f t="shared" si="22"/>
        <v>34862.485</v>
      </c>
      <c r="H121" s="40">
        <f t="shared" si="23"/>
        <v>4375</v>
      </c>
      <c r="I121" s="49" t="s">
        <v>159</v>
      </c>
      <c r="J121" s="50" t="s">
        <v>160</v>
      </c>
      <c r="K121" s="49">
        <v>4375</v>
      </c>
      <c r="L121" s="49" t="s">
        <v>161</v>
      </c>
      <c r="M121" s="50" t="s">
        <v>118</v>
      </c>
      <c r="N121" s="50"/>
      <c r="O121" s="51" t="s">
        <v>162</v>
      </c>
      <c r="P121" s="51" t="s">
        <v>163</v>
      </c>
    </row>
    <row r="122" spans="1:16" ht="12.75" customHeight="1" thickBot="1" x14ac:dyDescent="0.25">
      <c r="A122" s="40" t="str">
        <f t="shared" si="18"/>
        <v> MHAR 16.2 </v>
      </c>
      <c r="B122" s="5" t="str">
        <f t="shared" si="19"/>
        <v>II</v>
      </c>
      <c r="C122" s="40">
        <f t="shared" si="20"/>
        <v>34988.430999999997</v>
      </c>
      <c r="D122" s="12" t="str">
        <f t="shared" si="21"/>
        <v>vis</v>
      </c>
      <c r="E122" s="48">
        <f>VLOOKUP(C122,Active!C$21:E$962,3,FALSE)</f>
        <v>4465.5019632589674</v>
      </c>
      <c r="F122" s="5" t="s">
        <v>112</v>
      </c>
      <c r="G122" s="12" t="str">
        <f t="shared" si="22"/>
        <v>34988.431</v>
      </c>
      <c r="H122" s="40">
        <f t="shared" si="23"/>
        <v>4465.5</v>
      </c>
      <c r="I122" s="49" t="s">
        <v>164</v>
      </c>
      <c r="J122" s="50" t="s">
        <v>165</v>
      </c>
      <c r="K122" s="49">
        <v>4465.5</v>
      </c>
      <c r="L122" s="49" t="s">
        <v>166</v>
      </c>
      <c r="M122" s="50" t="s">
        <v>118</v>
      </c>
      <c r="N122" s="50"/>
      <c r="O122" s="51" t="s">
        <v>162</v>
      </c>
      <c r="P122" s="51" t="s">
        <v>163</v>
      </c>
    </row>
    <row r="123" spans="1:16" ht="12.75" customHeight="1" thickBot="1" x14ac:dyDescent="0.25">
      <c r="A123" s="40" t="str">
        <f t="shared" si="18"/>
        <v> AHSB 6.2.169 </v>
      </c>
      <c r="B123" s="5" t="str">
        <f t="shared" si="19"/>
        <v>I</v>
      </c>
      <c r="C123" s="40">
        <f t="shared" si="20"/>
        <v>35317.525000000001</v>
      </c>
      <c r="D123" s="12" t="str">
        <f t="shared" si="21"/>
        <v>vis</v>
      </c>
      <c r="E123" s="48">
        <f>VLOOKUP(C123,Active!C$21:E$962,3,FALSE)</f>
        <v>4701.9937512283386</v>
      </c>
      <c r="F123" s="5" t="s">
        <v>112</v>
      </c>
      <c r="G123" s="12" t="str">
        <f t="shared" si="22"/>
        <v>35317.525</v>
      </c>
      <c r="H123" s="40">
        <f t="shared" si="23"/>
        <v>4702</v>
      </c>
      <c r="I123" s="49" t="s">
        <v>167</v>
      </c>
      <c r="J123" s="50" t="s">
        <v>168</v>
      </c>
      <c r="K123" s="49">
        <v>4702</v>
      </c>
      <c r="L123" s="49" t="s">
        <v>169</v>
      </c>
      <c r="M123" s="50" t="s">
        <v>118</v>
      </c>
      <c r="N123" s="50"/>
      <c r="O123" s="51" t="s">
        <v>119</v>
      </c>
      <c r="P123" s="51" t="s">
        <v>120</v>
      </c>
    </row>
    <row r="124" spans="1:16" ht="12.75" customHeight="1" thickBot="1" x14ac:dyDescent="0.25">
      <c r="A124" s="40" t="str">
        <f t="shared" si="18"/>
        <v> AHSB 6.2.169 </v>
      </c>
      <c r="B124" s="5" t="str">
        <f t="shared" si="19"/>
        <v>I</v>
      </c>
      <c r="C124" s="40">
        <f t="shared" si="20"/>
        <v>35391.294999999998</v>
      </c>
      <c r="D124" s="12" t="str">
        <f t="shared" si="21"/>
        <v>vis</v>
      </c>
      <c r="E124" s="48">
        <f>VLOOKUP(C124,Active!C$21:E$962,3,FALSE)</f>
        <v>4755.0059580704547</v>
      </c>
      <c r="F124" s="5" t="s">
        <v>112</v>
      </c>
      <c r="G124" s="12" t="str">
        <f t="shared" si="22"/>
        <v>35391.295</v>
      </c>
      <c r="H124" s="40">
        <f t="shared" si="23"/>
        <v>4755</v>
      </c>
      <c r="I124" s="49" t="s">
        <v>170</v>
      </c>
      <c r="J124" s="50" t="s">
        <v>171</v>
      </c>
      <c r="K124" s="49">
        <v>4755</v>
      </c>
      <c r="L124" s="49" t="s">
        <v>132</v>
      </c>
      <c r="M124" s="50" t="s">
        <v>118</v>
      </c>
      <c r="N124" s="50"/>
      <c r="O124" s="51" t="s">
        <v>119</v>
      </c>
      <c r="P124" s="51" t="s">
        <v>120</v>
      </c>
    </row>
    <row r="125" spans="1:16" ht="12.75" customHeight="1" thickBot="1" x14ac:dyDescent="0.25">
      <c r="A125" s="40" t="str">
        <f t="shared" si="18"/>
        <v> BIA 47.17 </v>
      </c>
      <c r="B125" s="5" t="str">
        <f t="shared" si="19"/>
        <v>I</v>
      </c>
      <c r="C125" s="40">
        <f t="shared" si="20"/>
        <v>36344.51</v>
      </c>
      <c r="D125" s="12" t="str">
        <f t="shared" si="21"/>
        <v>vis</v>
      </c>
      <c r="E125" s="48">
        <f>VLOOKUP(C125,Active!C$21:E$962,3,FALSE)</f>
        <v>5440.0002747982653</v>
      </c>
      <c r="F125" s="5" t="s">
        <v>112</v>
      </c>
      <c r="G125" s="12" t="str">
        <f t="shared" si="22"/>
        <v>36344.510</v>
      </c>
      <c r="H125" s="40">
        <f t="shared" si="23"/>
        <v>5440</v>
      </c>
      <c r="I125" s="49" t="s">
        <v>172</v>
      </c>
      <c r="J125" s="50" t="s">
        <v>173</v>
      </c>
      <c r="K125" s="49">
        <v>5440</v>
      </c>
      <c r="L125" s="49" t="s">
        <v>174</v>
      </c>
      <c r="M125" s="50" t="s">
        <v>114</v>
      </c>
      <c r="N125" s="50"/>
      <c r="O125" s="51" t="s">
        <v>175</v>
      </c>
      <c r="P125" s="51" t="s">
        <v>176</v>
      </c>
    </row>
    <row r="126" spans="1:16" ht="12.75" customHeight="1" thickBot="1" x14ac:dyDescent="0.25">
      <c r="A126" s="40" t="str">
        <f t="shared" si="18"/>
        <v> AN 288.70 </v>
      </c>
      <c r="B126" s="5" t="str">
        <f t="shared" si="19"/>
        <v>I</v>
      </c>
      <c r="C126" s="40">
        <f t="shared" si="20"/>
        <v>37480.440999999999</v>
      </c>
      <c r="D126" s="12" t="str">
        <f t="shared" si="21"/>
        <v>vis</v>
      </c>
      <c r="E126" s="48">
        <f>VLOOKUP(C126,Active!C$21:E$962,3,FALSE)</f>
        <v>6256.296996099265</v>
      </c>
      <c r="F126" s="5" t="s">
        <v>112</v>
      </c>
      <c r="G126" s="12" t="str">
        <f t="shared" si="22"/>
        <v>37480.441</v>
      </c>
      <c r="H126" s="40">
        <f t="shared" si="23"/>
        <v>6256</v>
      </c>
      <c r="I126" s="49" t="s">
        <v>177</v>
      </c>
      <c r="J126" s="50" t="s">
        <v>178</v>
      </c>
      <c r="K126" s="49">
        <v>6256</v>
      </c>
      <c r="L126" s="49" t="s">
        <v>179</v>
      </c>
      <c r="M126" s="50" t="s">
        <v>180</v>
      </c>
      <c r="N126" s="50"/>
      <c r="O126" s="51" t="s">
        <v>181</v>
      </c>
      <c r="P126" s="51" t="s">
        <v>182</v>
      </c>
    </row>
    <row r="127" spans="1:16" ht="12.75" customHeight="1" thickBot="1" x14ac:dyDescent="0.25">
      <c r="A127" s="40" t="str">
        <f t="shared" si="18"/>
        <v> HABZ 38 </v>
      </c>
      <c r="B127" s="5" t="str">
        <f t="shared" si="19"/>
        <v>II</v>
      </c>
      <c r="C127" s="40">
        <f t="shared" si="20"/>
        <v>37543.360000000001</v>
      </c>
      <c r="D127" s="12" t="str">
        <f t="shared" si="21"/>
        <v>vis</v>
      </c>
      <c r="E127" s="48">
        <f>VLOOKUP(C127,Active!C$21:E$962,3,FALSE)</f>
        <v>6301.5115147694478</v>
      </c>
      <c r="F127" s="5" t="s">
        <v>112</v>
      </c>
      <c r="G127" s="12" t="str">
        <f t="shared" si="22"/>
        <v>37543.360</v>
      </c>
      <c r="H127" s="40">
        <f t="shared" si="23"/>
        <v>6301.5</v>
      </c>
      <c r="I127" s="49" t="s">
        <v>183</v>
      </c>
      <c r="J127" s="50" t="s">
        <v>184</v>
      </c>
      <c r="K127" s="49">
        <v>6301.5</v>
      </c>
      <c r="L127" s="49" t="s">
        <v>185</v>
      </c>
      <c r="M127" s="50" t="s">
        <v>118</v>
      </c>
      <c r="N127" s="50"/>
      <c r="O127" s="51" t="s">
        <v>186</v>
      </c>
      <c r="P127" s="51" t="s">
        <v>187</v>
      </c>
    </row>
    <row r="128" spans="1:16" ht="12.75" customHeight="1" thickBot="1" x14ac:dyDescent="0.25">
      <c r="A128" s="40" t="str">
        <f t="shared" si="18"/>
        <v> HABZ 38 </v>
      </c>
      <c r="B128" s="5" t="str">
        <f t="shared" si="19"/>
        <v>II</v>
      </c>
      <c r="C128" s="40">
        <f t="shared" si="20"/>
        <v>37582.307000000001</v>
      </c>
      <c r="D128" s="12" t="str">
        <f t="shared" si="21"/>
        <v>vis</v>
      </c>
      <c r="E128" s="48">
        <f>VLOOKUP(C128,Active!C$21:E$962,3,FALSE)</f>
        <v>6329.4994017137342</v>
      </c>
      <c r="F128" s="5" t="s">
        <v>112</v>
      </c>
      <c r="G128" s="12" t="str">
        <f t="shared" si="22"/>
        <v>37582.307</v>
      </c>
      <c r="H128" s="40">
        <f t="shared" si="23"/>
        <v>6329.5</v>
      </c>
      <c r="I128" s="49" t="s">
        <v>188</v>
      </c>
      <c r="J128" s="50" t="s">
        <v>189</v>
      </c>
      <c r="K128" s="49">
        <v>6329.5</v>
      </c>
      <c r="L128" s="49" t="s">
        <v>117</v>
      </c>
      <c r="M128" s="50" t="s">
        <v>118</v>
      </c>
      <c r="N128" s="50"/>
      <c r="O128" s="51" t="s">
        <v>186</v>
      </c>
      <c r="P128" s="51" t="s">
        <v>187</v>
      </c>
    </row>
    <row r="129" spans="1:16" ht="12.75" customHeight="1" thickBot="1" x14ac:dyDescent="0.25">
      <c r="A129" s="40" t="str">
        <f t="shared" si="18"/>
        <v> HABZ 38 </v>
      </c>
      <c r="B129" s="5" t="str">
        <f t="shared" si="19"/>
        <v>II</v>
      </c>
      <c r="C129" s="40">
        <f t="shared" si="20"/>
        <v>37934.372000000003</v>
      </c>
      <c r="D129" s="12" t="str">
        <f t="shared" si="21"/>
        <v>vis</v>
      </c>
      <c r="E129" s="48">
        <f>VLOOKUP(C129,Active!C$21:E$962,3,FALSE)</f>
        <v>6582.4984880885577</v>
      </c>
      <c r="F129" s="5" t="s">
        <v>112</v>
      </c>
      <c r="G129" s="12" t="str">
        <f t="shared" si="22"/>
        <v>37934.372</v>
      </c>
      <c r="H129" s="40">
        <f t="shared" si="23"/>
        <v>6582.5</v>
      </c>
      <c r="I129" s="49" t="s">
        <v>190</v>
      </c>
      <c r="J129" s="50" t="s">
        <v>191</v>
      </c>
      <c r="K129" s="49">
        <v>6582.5</v>
      </c>
      <c r="L129" s="49" t="s">
        <v>192</v>
      </c>
      <c r="M129" s="50" t="s">
        <v>118</v>
      </c>
      <c r="N129" s="50"/>
      <c r="O129" s="51" t="s">
        <v>186</v>
      </c>
      <c r="P129" s="51" t="s">
        <v>187</v>
      </c>
    </row>
    <row r="130" spans="1:16" ht="12.75" customHeight="1" thickBot="1" x14ac:dyDescent="0.25">
      <c r="A130" s="40" t="str">
        <f t="shared" si="18"/>
        <v> HABZ 38 </v>
      </c>
      <c r="B130" s="5" t="str">
        <f t="shared" si="19"/>
        <v>I</v>
      </c>
      <c r="C130" s="40">
        <f t="shared" si="20"/>
        <v>37964.281999999999</v>
      </c>
      <c r="D130" s="12" t="str">
        <f t="shared" si="21"/>
        <v>vis</v>
      </c>
      <c r="E130" s="48">
        <f>VLOOKUP(C130,Active!C$21:E$962,3,FALSE)</f>
        <v>6603.9922539371082</v>
      </c>
      <c r="F130" s="5" t="s">
        <v>112</v>
      </c>
      <c r="G130" s="12" t="str">
        <f t="shared" si="22"/>
        <v>37964.282</v>
      </c>
      <c r="H130" s="40">
        <f t="shared" si="23"/>
        <v>6604</v>
      </c>
      <c r="I130" s="49" t="s">
        <v>193</v>
      </c>
      <c r="J130" s="50" t="s">
        <v>194</v>
      </c>
      <c r="K130" s="49">
        <v>6604</v>
      </c>
      <c r="L130" s="49" t="s">
        <v>195</v>
      </c>
      <c r="M130" s="50" t="s">
        <v>118</v>
      </c>
      <c r="N130" s="50"/>
      <c r="O130" s="51" t="s">
        <v>186</v>
      </c>
      <c r="P130" s="51" t="s">
        <v>187</v>
      </c>
    </row>
    <row r="131" spans="1:16" ht="12.75" customHeight="1" thickBot="1" x14ac:dyDescent="0.25">
      <c r="A131" s="40" t="str">
        <f t="shared" si="18"/>
        <v> HABZ 38 </v>
      </c>
      <c r="B131" s="5" t="str">
        <f t="shared" si="19"/>
        <v>I</v>
      </c>
      <c r="C131" s="40">
        <f t="shared" si="20"/>
        <v>38256.519999999997</v>
      </c>
      <c r="D131" s="12" t="str">
        <f t="shared" si="21"/>
        <v>vis</v>
      </c>
      <c r="E131" s="48">
        <f>VLOOKUP(C131,Active!C$21:E$962,3,FALSE)</f>
        <v>6813.9987783118813</v>
      </c>
      <c r="F131" s="5" t="s">
        <v>112</v>
      </c>
      <c r="G131" s="12" t="str">
        <f t="shared" si="22"/>
        <v>38256.520</v>
      </c>
      <c r="H131" s="40">
        <f t="shared" si="23"/>
        <v>6814</v>
      </c>
      <c r="I131" s="49" t="s">
        <v>196</v>
      </c>
      <c r="J131" s="50" t="s">
        <v>197</v>
      </c>
      <c r="K131" s="49">
        <v>6814</v>
      </c>
      <c r="L131" s="49" t="s">
        <v>192</v>
      </c>
      <c r="M131" s="50" t="s">
        <v>118</v>
      </c>
      <c r="N131" s="50"/>
      <c r="O131" s="51" t="s">
        <v>186</v>
      </c>
      <c r="P131" s="51" t="s">
        <v>187</v>
      </c>
    </row>
    <row r="132" spans="1:16" ht="12.75" customHeight="1" thickBot="1" x14ac:dyDescent="0.25">
      <c r="A132" s="40" t="str">
        <f t="shared" si="18"/>
        <v> HABZ 38 </v>
      </c>
      <c r="B132" s="5" t="str">
        <f t="shared" si="19"/>
        <v>I</v>
      </c>
      <c r="C132" s="40">
        <f t="shared" si="20"/>
        <v>38323.332999999999</v>
      </c>
      <c r="D132" s="12" t="str">
        <f t="shared" si="21"/>
        <v>vis</v>
      </c>
      <c r="E132" s="48">
        <f>VLOOKUP(C132,Active!C$21:E$962,3,FALSE)</f>
        <v>6862.0115826461988</v>
      </c>
      <c r="F132" s="5" t="s">
        <v>112</v>
      </c>
      <c r="G132" s="12" t="str">
        <f t="shared" si="22"/>
        <v>38323.333</v>
      </c>
      <c r="H132" s="40">
        <f t="shared" si="23"/>
        <v>6862</v>
      </c>
      <c r="I132" s="49" t="s">
        <v>198</v>
      </c>
      <c r="J132" s="50" t="s">
        <v>199</v>
      </c>
      <c r="K132" s="49">
        <v>6862</v>
      </c>
      <c r="L132" s="49" t="s">
        <v>185</v>
      </c>
      <c r="M132" s="50" t="s">
        <v>118</v>
      </c>
      <c r="N132" s="50"/>
      <c r="O132" s="51" t="s">
        <v>186</v>
      </c>
      <c r="P132" s="51" t="s">
        <v>187</v>
      </c>
    </row>
    <row r="133" spans="1:16" ht="12.75" customHeight="1" thickBot="1" x14ac:dyDescent="0.25">
      <c r="A133" s="40" t="str">
        <f t="shared" si="18"/>
        <v> MHAR 16.2 </v>
      </c>
      <c r="B133" s="5" t="str">
        <f t="shared" si="19"/>
        <v>II</v>
      </c>
      <c r="C133" s="40">
        <f t="shared" si="20"/>
        <v>38652.423000000003</v>
      </c>
      <c r="D133" s="12" t="str">
        <f t="shared" si="21"/>
        <v>vis</v>
      </c>
      <c r="E133" s="48">
        <f>VLOOKUP(C133,Active!C$21:E$962,3,FALSE)</f>
        <v>7098.5004961567465</v>
      </c>
      <c r="F133" s="5" t="s">
        <v>112</v>
      </c>
      <c r="G133" s="12" t="str">
        <f t="shared" si="22"/>
        <v>38652.423</v>
      </c>
      <c r="H133" s="40">
        <f t="shared" si="23"/>
        <v>7098.5</v>
      </c>
      <c r="I133" s="49" t="s">
        <v>200</v>
      </c>
      <c r="J133" s="50" t="s">
        <v>201</v>
      </c>
      <c r="K133" s="49">
        <v>7098.5</v>
      </c>
      <c r="L133" s="49" t="s">
        <v>202</v>
      </c>
      <c r="M133" s="50" t="s">
        <v>118</v>
      </c>
      <c r="N133" s="50"/>
      <c r="O133" s="51" t="s">
        <v>162</v>
      </c>
      <c r="P133" s="51" t="s">
        <v>163</v>
      </c>
    </row>
    <row r="134" spans="1:16" ht="12.75" customHeight="1" thickBot="1" x14ac:dyDescent="0.25">
      <c r="A134" s="40" t="str">
        <f t="shared" si="18"/>
        <v> MHAR 16.2 </v>
      </c>
      <c r="B134" s="5" t="str">
        <f t="shared" si="19"/>
        <v>I</v>
      </c>
      <c r="C134" s="40">
        <f t="shared" si="20"/>
        <v>38675.396000000001</v>
      </c>
      <c r="D134" s="12" t="str">
        <f t="shared" si="21"/>
        <v>vis</v>
      </c>
      <c r="E134" s="48">
        <f>VLOOKUP(C134,Active!C$21:E$962,3,FALSE)</f>
        <v>7115.0092317916096</v>
      </c>
      <c r="F134" s="5" t="s">
        <v>112</v>
      </c>
      <c r="G134" s="12" t="str">
        <f t="shared" si="22"/>
        <v>38675.396</v>
      </c>
      <c r="H134" s="40">
        <f t="shared" si="23"/>
        <v>7115</v>
      </c>
      <c r="I134" s="49" t="s">
        <v>203</v>
      </c>
      <c r="J134" s="50" t="s">
        <v>204</v>
      </c>
      <c r="K134" s="49">
        <v>7115</v>
      </c>
      <c r="L134" s="49" t="s">
        <v>205</v>
      </c>
      <c r="M134" s="50" t="s">
        <v>118</v>
      </c>
      <c r="N134" s="50"/>
      <c r="O134" s="51" t="s">
        <v>162</v>
      </c>
      <c r="P134" s="51" t="s">
        <v>163</v>
      </c>
    </row>
    <row r="135" spans="1:16" ht="12.75" customHeight="1" thickBot="1" x14ac:dyDescent="0.25">
      <c r="A135" s="40" t="str">
        <f t="shared" si="18"/>
        <v> MHAR 16.2 </v>
      </c>
      <c r="B135" s="5" t="str">
        <f t="shared" si="19"/>
        <v>II</v>
      </c>
      <c r="C135" s="40">
        <f t="shared" si="20"/>
        <v>38908.474999999999</v>
      </c>
      <c r="D135" s="12" t="str">
        <f t="shared" si="21"/>
        <v>vis</v>
      </c>
      <c r="E135" s="48">
        <f>VLOOKUP(C135,Active!C$21:E$962,3,FALSE)</f>
        <v>7282.5032287897684</v>
      </c>
      <c r="F135" s="5" t="s">
        <v>112</v>
      </c>
      <c r="G135" s="12" t="str">
        <f t="shared" si="22"/>
        <v>38908.475</v>
      </c>
      <c r="H135" s="40">
        <f t="shared" si="23"/>
        <v>7282.5</v>
      </c>
      <c r="I135" s="49" t="s">
        <v>206</v>
      </c>
      <c r="J135" s="50" t="s">
        <v>207</v>
      </c>
      <c r="K135" s="49">
        <v>7282.5</v>
      </c>
      <c r="L135" s="49" t="s">
        <v>208</v>
      </c>
      <c r="M135" s="50" t="s">
        <v>118</v>
      </c>
      <c r="N135" s="50"/>
      <c r="O135" s="51" t="s">
        <v>162</v>
      </c>
      <c r="P135" s="51" t="s">
        <v>163</v>
      </c>
    </row>
    <row r="136" spans="1:16" ht="12.75" customHeight="1" thickBot="1" x14ac:dyDescent="0.25">
      <c r="A136" s="40" t="str">
        <f t="shared" si="18"/>
        <v> MHAR 16.2 </v>
      </c>
      <c r="B136" s="5" t="str">
        <f t="shared" si="19"/>
        <v>I</v>
      </c>
      <c r="C136" s="40">
        <f t="shared" si="20"/>
        <v>39055.262000000002</v>
      </c>
      <c r="D136" s="12" t="str">
        <f t="shared" si="21"/>
        <v>vis</v>
      </c>
      <c r="E136" s="48">
        <f>VLOOKUP(C136,Active!C$21:E$962,3,FALSE)</f>
        <v>7387.9865256005896</v>
      </c>
      <c r="F136" s="5" t="s">
        <v>112</v>
      </c>
      <c r="G136" s="12" t="str">
        <f t="shared" si="22"/>
        <v>39055.262</v>
      </c>
      <c r="H136" s="40">
        <f t="shared" si="23"/>
        <v>7388</v>
      </c>
      <c r="I136" s="49" t="s">
        <v>209</v>
      </c>
      <c r="J136" s="50" t="s">
        <v>210</v>
      </c>
      <c r="K136" s="49">
        <v>7388</v>
      </c>
      <c r="L136" s="49" t="s">
        <v>211</v>
      </c>
      <c r="M136" s="50" t="s">
        <v>118</v>
      </c>
      <c r="N136" s="50"/>
      <c r="O136" s="51" t="s">
        <v>162</v>
      </c>
      <c r="P136" s="51" t="s">
        <v>163</v>
      </c>
    </row>
    <row r="137" spans="1:16" ht="12.75" customHeight="1" thickBot="1" x14ac:dyDescent="0.25">
      <c r="A137" s="40" t="str">
        <f t="shared" si="18"/>
        <v> MHAR 16.2 </v>
      </c>
      <c r="B137" s="5" t="str">
        <f t="shared" si="19"/>
        <v>I</v>
      </c>
      <c r="C137" s="40">
        <f t="shared" si="20"/>
        <v>39681.468999999997</v>
      </c>
      <c r="D137" s="12" t="str">
        <f t="shared" si="21"/>
        <v>vis</v>
      </c>
      <c r="E137" s="48">
        <f>VLOOKUP(C137,Active!C$21:E$962,3,FALSE)</f>
        <v>7837.9880846351898</v>
      </c>
      <c r="F137" s="5" t="s">
        <v>112</v>
      </c>
      <c r="G137" s="12" t="str">
        <f t="shared" si="22"/>
        <v>39681.469</v>
      </c>
      <c r="H137" s="40">
        <f t="shared" si="23"/>
        <v>7838</v>
      </c>
      <c r="I137" s="49" t="s">
        <v>212</v>
      </c>
      <c r="J137" s="50" t="s">
        <v>213</v>
      </c>
      <c r="K137" s="49">
        <v>7838</v>
      </c>
      <c r="L137" s="49" t="s">
        <v>214</v>
      </c>
      <c r="M137" s="50" t="s">
        <v>118</v>
      </c>
      <c r="N137" s="50"/>
      <c r="O137" s="51" t="s">
        <v>162</v>
      </c>
      <c r="P137" s="51" t="s">
        <v>163</v>
      </c>
    </row>
    <row r="138" spans="1:16" ht="12.75" customHeight="1" thickBot="1" x14ac:dyDescent="0.25">
      <c r="A138" s="40" t="str">
        <f t="shared" si="18"/>
        <v> MHAR 16.2 </v>
      </c>
      <c r="B138" s="5" t="str">
        <f t="shared" si="19"/>
        <v>II</v>
      </c>
      <c r="C138" s="40">
        <f t="shared" si="20"/>
        <v>40116.345999999998</v>
      </c>
      <c r="D138" s="12" t="str">
        <f t="shared" si="21"/>
        <v>vis</v>
      </c>
      <c r="E138" s="48">
        <f>VLOOKUP(C138,Active!C$21:E$962,3,FALSE)</f>
        <v>8150.4970920213927</v>
      </c>
      <c r="F138" s="5" t="s">
        <v>112</v>
      </c>
      <c r="G138" s="12" t="str">
        <f t="shared" si="22"/>
        <v>40116.346</v>
      </c>
      <c r="H138" s="40">
        <f t="shared" si="23"/>
        <v>8150.5</v>
      </c>
      <c r="I138" s="49" t="s">
        <v>215</v>
      </c>
      <c r="J138" s="50" t="s">
        <v>216</v>
      </c>
      <c r="K138" s="49">
        <v>8150.5</v>
      </c>
      <c r="L138" s="49" t="s">
        <v>217</v>
      </c>
      <c r="M138" s="50" t="s">
        <v>118</v>
      </c>
      <c r="N138" s="50"/>
      <c r="O138" s="51" t="s">
        <v>162</v>
      </c>
      <c r="P138" s="51" t="s">
        <v>163</v>
      </c>
    </row>
    <row r="139" spans="1:16" ht="12.75" customHeight="1" thickBot="1" x14ac:dyDescent="0.25">
      <c r="A139" s="40" t="str">
        <f t="shared" ref="A139:A170" si="24">P139</f>
        <v> MHAR 16.2 </v>
      </c>
      <c r="B139" s="5" t="str">
        <f t="shared" ref="B139:B170" si="25">IF(H139=INT(H139),"I","II")</f>
        <v>II</v>
      </c>
      <c r="C139" s="40">
        <f t="shared" ref="C139:C170" si="26">1*G139</f>
        <v>40475.356</v>
      </c>
      <c r="D139" s="12" t="str">
        <f t="shared" ref="D139:D170" si="27">VLOOKUP(F139,I$1:J$5,2,FALSE)</f>
        <v>vis</v>
      </c>
      <c r="E139" s="48">
        <f>VLOOKUP(C139,Active!C$21:E$962,3,FALSE)</f>
        <v>8408.4869575275497</v>
      </c>
      <c r="F139" s="5" t="s">
        <v>112</v>
      </c>
      <c r="G139" s="12" t="str">
        <f t="shared" ref="G139:G170" si="28">MID(I139,3,LEN(I139)-3)</f>
        <v>40475.356</v>
      </c>
      <c r="H139" s="40">
        <f t="shared" ref="H139:H170" si="29">1*K139</f>
        <v>8408.5</v>
      </c>
      <c r="I139" s="49" t="s">
        <v>218</v>
      </c>
      <c r="J139" s="50" t="s">
        <v>219</v>
      </c>
      <c r="K139" s="49">
        <v>8408.5</v>
      </c>
      <c r="L139" s="49" t="s">
        <v>220</v>
      </c>
      <c r="M139" s="50" t="s">
        <v>118</v>
      </c>
      <c r="N139" s="50"/>
      <c r="O139" s="51" t="s">
        <v>162</v>
      </c>
      <c r="P139" s="51" t="s">
        <v>163</v>
      </c>
    </row>
    <row r="140" spans="1:16" ht="12.75" customHeight="1" thickBot="1" x14ac:dyDescent="0.25">
      <c r="A140" s="40" t="str">
        <f t="shared" si="24"/>
        <v> MHAR 16.2 </v>
      </c>
      <c r="B140" s="5" t="str">
        <f t="shared" si="25"/>
        <v>II</v>
      </c>
      <c r="C140" s="40">
        <f t="shared" si="26"/>
        <v>40731.457000000002</v>
      </c>
      <c r="D140" s="12" t="str">
        <f t="shared" si="27"/>
        <v>vis</v>
      </c>
      <c r="E140" s="48">
        <f>VLOOKUP(C140,Active!C$21:E$962,3,FALSE)</f>
        <v>8592.5249022811568</v>
      </c>
      <c r="F140" s="5" t="s">
        <v>112</v>
      </c>
      <c r="G140" s="12" t="str">
        <f t="shared" si="28"/>
        <v>40731.457</v>
      </c>
      <c r="H140" s="40">
        <f t="shared" si="29"/>
        <v>8592.5</v>
      </c>
      <c r="I140" s="49" t="s">
        <v>221</v>
      </c>
      <c r="J140" s="50" t="s">
        <v>222</v>
      </c>
      <c r="K140" s="49">
        <v>8592.5</v>
      </c>
      <c r="L140" s="49" t="s">
        <v>146</v>
      </c>
      <c r="M140" s="50" t="s">
        <v>118</v>
      </c>
      <c r="N140" s="50"/>
      <c r="O140" s="51" t="s">
        <v>162</v>
      </c>
      <c r="P140" s="51" t="s">
        <v>163</v>
      </c>
    </row>
    <row r="141" spans="1:16" ht="12.75" customHeight="1" thickBot="1" x14ac:dyDescent="0.25">
      <c r="A141" s="40" t="str">
        <f t="shared" si="24"/>
        <v> MHAR 16.2 </v>
      </c>
      <c r="B141" s="5" t="str">
        <f t="shared" si="25"/>
        <v>II</v>
      </c>
      <c r="C141" s="40">
        <f t="shared" si="26"/>
        <v>40866.39</v>
      </c>
      <c r="D141" s="12" t="str">
        <f t="shared" si="27"/>
        <v>vis</v>
      </c>
      <c r="E141" s="48">
        <f>VLOOKUP(C141,Active!C$21:E$962,3,FALSE)</f>
        <v>8689.4897403701834</v>
      </c>
      <c r="F141" s="5" t="s">
        <v>112</v>
      </c>
      <c r="G141" s="12" t="str">
        <f t="shared" si="28"/>
        <v>40866.390</v>
      </c>
      <c r="H141" s="40">
        <f t="shared" si="29"/>
        <v>8689.5</v>
      </c>
      <c r="I141" s="49" t="s">
        <v>228</v>
      </c>
      <c r="J141" s="50" t="s">
        <v>229</v>
      </c>
      <c r="K141" s="49">
        <v>8689.5</v>
      </c>
      <c r="L141" s="49" t="s">
        <v>230</v>
      </c>
      <c r="M141" s="50" t="s">
        <v>118</v>
      </c>
      <c r="N141" s="50"/>
      <c r="O141" s="51" t="s">
        <v>162</v>
      </c>
      <c r="P141" s="51" t="s">
        <v>163</v>
      </c>
    </row>
    <row r="142" spans="1:16" ht="12.75" customHeight="1" thickBot="1" x14ac:dyDescent="0.25">
      <c r="A142" s="40" t="str">
        <f t="shared" si="24"/>
        <v> MHAR 16.2 </v>
      </c>
      <c r="B142" s="5" t="str">
        <f t="shared" si="25"/>
        <v>I</v>
      </c>
      <c r="C142" s="40">
        <f t="shared" si="26"/>
        <v>41276.245999999999</v>
      </c>
      <c r="D142" s="12" t="str">
        <f t="shared" si="27"/>
        <v>vis</v>
      </c>
      <c r="E142" s="48">
        <f>VLOOKUP(C142,Active!C$21:E$962,3,FALSE)</f>
        <v>8984.0182892041739</v>
      </c>
      <c r="F142" s="5" t="s">
        <v>112</v>
      </c>
      <c r="G142" s="12" t="str">
        <f t="shared" si="28"/>
        <v>41276.246</v>
      </c>
      <c r="H142" s="40">
        <f t="shared" si="29"/>
        <v>8984</v>
      </c>
      <c r="I142" s="49" t="s">
        <v>235</v>
      </c>
      <c r="J142" s="50" t="s">
        <v>236</v>
      </c>
      <c r="K142" s="49">
        <v>8984</v>
      </c>
      <c r="L142" s="49" t="s">
        <v>237</v>
      </c>
      <c r="M142" s="50" t="s">
        <v>118</v>
      </c>
      <c r="N142" s="50"/>
      <c r="O142" s="51" t="s">
        <v>162</v>
      </c>
      <c r="P142" s="51" t="s">
        <v>163</v>
      </c>
    </row>
    <row r="143" spans="1:16" ht="12.75" customHeight="1" thickBot="1" x14ac:dyDescent="0.25">
      <c r="A143" s="40" t="str">
        <f t="shared" si="24"/>
        <v> MHAR 16.2 </v>
      </c>
      <c r="B143" s="5" t="str">
        <f t="shared" si="25"/>
        <v>II</v>
      </c>
      <c r="C143" s="40">
        <f t="shared" si="26"/>
        <v>41918.411999999997</v>
      </c>
      <c r="D143" s="12" t="str">
        <f t="shared" si="27"/>
        <v>vis</v>
      </c>
      <c r="E143" s="48">
        <f>VLOOKUP(C143,Active!C$21:E$962,3,FALSE)</f>
        <v>9445.488220327612</v>
      </c>
      <c r="F143" s="5" t="s">
        <v>112</v>
      </c>
      <c r="G143" s="12" t="str">
        <f t="shared" si="28"/>
        <v>41918.412</v>
      </c>
      <c r="H143" s="40">
        <f t="shared" si="29"/>
        <v>9445.5</v>
      </c>
      <c r="I143" s="49" t="s">
        <v>238</v>
      </c>
      <c r="J143" s="50" t="s">
        <v>239</v>
      </c>
      <c r="K143" s="49">
        <v>9445.5</v>
      </c>
      <c r="L143" s="49" t="s">
        <v>240</v>
      </c>
      <c r="M143" s="50" t="s">
        <v>118</v>
      </c>
      <c r="N143" s="50"/>
      <c r="O143" s="51" t="s">
        <v>162</v>
      </c>
      <c r="P143" s="51" t="s">
        <v>163</v>
      </c>
    </row>
    <row r="144" spans="1:16" ht="12.75" customHeight="1" thickBot="1" x14ac:dyDescent="0.25">
      <c r="A144" s="40" t="str">
        <f t="shared" si="24"/>
        <v> MHAR 16.2 </v>
      </c>
      <c r="B144" s="5" t="str">
        <f t="shared" si="25"/>
        <v>I</v>
      </c>
      <c r="C144" s="40">
        <f t="shared" si="26"/>
        <v>41987.307999999997</v>
      </c>
      <c r="D144" s="12" t="str">
        <f t="shared" si="27"/>
        <v>vis</v>
      </c>
      <c r="E144" s="48">
        <f>VLOOKUP(C144,Active!C$21:E$962,3,FALSE)</f>
        <v>9494.9978990939744</v>
      </c>
      <c r="F144" s="5" t="s">
        <v>112</v>
      </c>
      <c r="G144" s="12" t="str">
        <f t="shared" si="28"/>
        <v>41987.308</v>
      </c>
      <c r="H144" s="40">
        <f t="shared" si="29"/>
        <v>9495</v>
      </c>
      <c r="I144" s="49" t="s">
        <v>241</v>
      </c>
      <c r="J144" s="50" t="s">
        <v>242</v>
      </c>
      <c r="K144" s="49">
        <v>9495</v>
      </c>
      <c r="L144" s="49" t="s">
        <v>113</v>
      </c>
      <c r="M144" s="50" t="s">
        <v>118</v>
      </c>
      <c r="N144" s="50"/>
      <c r="O144" s="51" t="s">
        <v>162</v>
      </c>
      <c r="P144" s="51" t="s">
        <v>163</v>
      </c>
    </row>
    <row r="145" spans="1:16" ht="12.75" customHeight="1" thickBot="1" x14ac:dyDescent="0.25">
      <c r="A145" s="40" t="str">
        <f t="shared" si="24"/>
        <v> MHAR 16.2 </v>
      </c>
      <c r="B145" s="5" t="str">
        <f t="shared" si="25"/>
        <v>I</v>
      </c>
      <c r="C145" s="40">
        <f t="shared" si="26"/>
        <v>42222.495999999999</v>
      </c>
      <c r="D145" s="12" t="str">
        <f t="shared" si="27"/>
        <v>vis</v>
      </c>
      <c r="E145" s="48">
        <f>VLOOKUP(C145,Active!C$21:E$962,3,FALSE)</f>
        <v>9664.0074545065327</v>
      </c>
      <c r="F145" s="5" t="s">
        <v>112</v>
      </c>
      <c r="G145" s="12" t="str">
        <f t="shared" si="28"/>
        <v>42222.496</v>
      </c>
      <c r="H145" s="40">
        <f t="shared" si="29"/>
        <v>9664</v>
      </c>
      <c r="I145" s="49" t="s">
        <v>243</v>
      </c>
      <c r="J145" s="50" t="s">
        <v>244</v>
      </c>
      <c r="K145" s="49">
        <v>9664</v>
      </c>
      <c r="L145" s="49" t="s">
        <v>245</v>
      </c>
      <c r="M145" s="50" t="s">
        <v>118</v>
      </c>
      <c r="N145" s="50"/>
      <c r="O145" s="51" t="s">
        <v>162</v>
      </c>
      <c r="P145" s="51" t="s">
        <v>163</v>
      </c>
    </row>
    <row r="146" spans="1:16" ht="12.75" customHeight="1" thickBot="1" x14ac:dyDescent="0.25">
      <c r="A146" s="40" t="str">
        <f t="shared" si="24"/>
        <v> MHAR 16.2 </v>
      </c>
      <c r="B146" s="5" t="str">
        <f t="shared" si="25"/>
        <v>II</v>
      </c>
      <c r="C146" s="40">
        <f t="shared" si="26"/>
        <v>42636.455000000002</v>
      </c>
      <c r="D146" s="12" t="str">
        <f t="shared" si="27"/>
        <v>vis</v>
      </c>
      <c r="E146" s="48">
        <f>VLOOKUP(C146,Active!C$21:E$962,3,FALSE)</f>
        <v>9961.4844794781584</v>
      </c>
      <c r="F146" s="5" t="s">
        <v>112</v>
      </c>
      <c r="G146" s="12" t="str">
        <f t="shared" si="28"/>
        <v>42636.455</v>
      </c>
      <c r="H146" s="40">
        <f t="shared" si="29"/>
        <v>9961.5</v>
      </c>
      <c r="I146" s="49" t="s">
        <v>246</v>
      </c>
      <c r="J146" s="50" t="s">
        <v>247</v>
      </c>
      <c r="K146" s="49">
        <v>9961.5</v>
      </c>
      <c r="L146" s="49" t="s">
        <v>135</v>
      </c>
      <c r="M146" s="50" t="s">
        <v>118</v>
      </c>
      <c r="N146" s="50"/>
      <c r="O146" s="51" t="s">
        <v>162</v>
      </c>
      <c r="P146" s="51" t="s">
        <v>163</v>
      </c>
    </row>
    <row r="147" spans="1:16" ht="12.75" customHeight="1" thickBot="1" x14ac:dyDescent="0.25">
      <c r="A147" s="40" t="str">
        <f t="shared" si="24"/>
        <v> MHAR 16.2 </v>
      </c>
      <c r="B147" s="5" t="str">
        <f t="shared" si="25"/>
        <v>II</v>
      </c>
      <c r="C147" s="40">
        <f t="shared" si="26"/>
        <v>42806.247000000003</v>
      </c>
      <c r="D147" s="12" t="str">
        <f t="shared" si="27"/>
        <v>vis</v>
      </c>
      <c r="E147" s="48">
        <f>VLOOKUP(C147,Active!C$21:E$962,3,FALSE)</f>
        <v>10083.499507594426</v>
      </c>
      <c r="F147" s="5" t="s">
        <v>112</v>
      </c>
      <c r="G147" s="12" t="str">
        <f t="shared" si="28"/>
        <v>42806.247</v>
      </c>
      <c r="H147" s="40">
        <f t="shared" si="29"/>
        <v>10083.5</v>
      </c>
      <c r="I147" s="49" t="s">
        <v>248</v>
      </c>
      <c r="J147" s="50" t="s">
        <v>249</v>
      </c>
      <c r="K147" s="49">
        <v>10083.5</v>
      </c>
      <c r="L147" s="49" t="s">
        <v>117</v>
      </c>
      <c r="M147" s="50" t="s">
        <v>118</v>
      </c>
      <c r="N147" s="50"/>
      <c r="O147" s="51" t="s">
        <v>162</v>
      </c>
      <c r="P147" s="51" t="s">
        <v>163</v>
      </c>
    </row>
    <row r="148" spans="1:16" ht="12.75" customHeight="1" thickBot="1" x14ac:dyDescent="0.25">
      <c r="A148" s="40" t="str">
        <f t="shared" si="24"/>
        <v> MHAR 16.2 </v>
      </c>
      <c r="B148" s="5" t="str">
        <f t="shared" si="25"/>
        <v>II</v>
      </c>
      <c r="C148" s="40">
        <f t="shared" si="26"/>
        <v>44100.41</v>
      </c>
      <c r="D148" s="12" t="str">
        <f t="shared" si="27"/>
        <v>vis</v>
      </c>
      <c r="E148" s="48">
        <f>VLOOKUP(C148,Active!C$21:E$962,3,FALSE)</f>
        <v>11013.504071013393</v>
      </c>
      <c r="F148" s="5" t="s">
        <v>112</v>
      </c>
      <c r="G148" s="12" t="str">
        <f t="shared" si="28"/>
        <v>44100.410</v>
      </c>
      <c r="H148" s="40">
        <f t="shared" si="29"/>
        <v>11013.5</v>
      </c>
      <c r="I148" s="49" t="s">
        <v>270</v>
      </c>
      <c r="J148" s="50" t="s">
        <v>271</v>
      </c>
      <c r="K148" s="49">
        <v>11013.5</v>
      </c>
      <c r="L148" s="49" t="s">
        <v>272</v>
      </c>
      <c r="M148" s="50" t="s">
        <v>118</v>
      </c>
      <c r="N148" s="50"/>
      <c r="O148" s="51" t="s">
        <v>162</v>
      </c>
      <c r="P148" s="51" t="s">
        <v>163</v>
      </c>
    </row>
    <row r="149" spans="1:16" ht="12.75" customHeight="1" thickBot="1" x14ac:dyDescent="0.25">
      <c r="A149" s="40" t="str">
        <f t="shared" si="24"/>
        <v> MHAR 16.2 </v>
      </c>
      <c r="B149" s="5" t="str">
        <f t="shared" si="25"/>
        <v>I</v>
      </c>
      <c r="C149" s="40">
        <f t="shared" si="26"/>
        <v>44169.290999999997</v>
      </c>
      <c r="D149" s="12" t="str">
        <f t="shared" si="27"/>
        <v>vis</v>
      </c>
      <c r="E149" s="48">
        <f>VLOOKUP(C149,Active!C$21:E$962,3,FALSE)</f>
        <v>11063.002970559166</v>
      </c>
      <c r="F149" s="5" t="s">
        <v>112</v>
      </c>
      <c r="G149" s="12" t="str">
        <f t="shared" si="28"/>
        <v>44169.291</v>
      </c>
      <c r="H149" s="40">
        <f t="shared" si="29"/>
        <v>11063</v>
      </c>
      <c r="I149" s="49" t="s">
        <v>278</v>
      </c>
      <c r="J149" s="50" t="s">
        <v>279</v>
      </c>
      <c r="K149" s="49">
        <v>11063</v>
      </c>
      <c r="L149" s="49" t="s">
        <v>208</v>
      </c>
      <c r="M149" s="50" t="s">
        <v>118</v>
      </c>
      <c r="N149" s="50"/>
      <c r="O149" s="51" t="s">
        <v>162</v>
      </c>
      <c r="P149" s="51" t="s">
        <v>163</v>
      </c>
    </row>
    <row r="150" spans="1:16" ht="12.75" customHeight="1" thickBot="1" x14ac:dyDescent="0.25">
      <c r="A150" s="40" t="str">
        <f t="shared" si="24"/>
        <v> VSSC 73 </v>
      </c>
      <c r="B150" s="5" t="str">
        <f t="shared" si="25"/>
        <v>II</v>
      </c>
      <c r="C150" s="40">
        <f t="shared" si="26"/>
        <v>47757.438999999998</v>
      </c>
      <c r="D150" s="12" t="str">
        <f t="shared" si="27"/>
        <v>vis</v>
      </c>
      <c r="E150" s="48">
        <f>VLOOKUP(C150,Active!C$21:E$962,3,FALSE)</f>
        <v>13641.498889715127</v>
      </c>
      <c r="F150" s="5" t="s">
        <v>112</v>
      </c>
      <c r="G150" s="12" t="str">
        <f t="shared" si="28"/>
        <v>47757.439</v>
      </c>
      <c r="H150" s="40">
        <f t="shared" si="29"/>
        <v>13641.5</v>
      </c>
      <c r="I150" s="49" t="s">
        <v>361</v>
      </c>
      <c r="J150" s="50" t="s">
        <v>362</v>
      </c>
      <c r="K150" s="49">
        <v>13641.5</v>
      </c>
      <c r="L150" s="49" t="s">
        <v>192</v>
      </c>
      <c r="M150" s="50" t="s">
        <v>180</v>
      </c>
      <c r="N150" s="50"/>
      <c r="O150" s="51" t="s">
        <v>288</v>
      </c>
      <c r="P150" s="51" t="s">
        <v>363</v>
      </c>
    </row>
    <row r="151" spans="1:16" ht="12.75" customHeight="1" thickBot="1" x14ac:dyDescent="0.25">
      <c r="A151" s="40" t="str">
        <f t="shared" si="24"/>
        <v> VSSC 73 </v>
      </c>
      <c r="B151" s="5" t="str">
        <f t="shared" si="25"/>
        <v>II</v>
      </c>
      <c r="C151" s="40">
        <f t="shared" si="26"/>
        <v>47835.387000000002</v>
      </c>
      <c r="D151" s="12" t="str">
        <f t="shared" si="27"/>
        <v>vis</v>
      </c>
      <c r="E151" s="48">
        <f>VLOOKUP(C151,Active!C$21:E$962,3,FALSE)</f>
        <v>13697.513468797812</v>
      </c>
      <c r="F151" s="5" t="s">
        <v>112</v>
      </c>
      <c r="G151" s="12" t="str">
        <f t="shared" si="28"/>
        <v>47835.387</v>
      </c>
      <c r="H151" s="40">
        <f t="shared" si="29"/>
        <v>13697.5</v>
      </c>
      <c r="I151" s="49" t="s">
        <v>371</v>
      </c>
      <c r="J151" s="50" t="s">
        <v>372</v>
      </c>
      <c r="K151" s="49">
        <v>13697.5</v>
      </c>
      <c r="L151" s="49" t="s">
        <v>299</v>
      </c>
      <c r="M151" s="50" t="s">
        <v>180</v>
      </c>
      <c r="N151" s="50"/>
      <c r="O151" s="51" t="s">
        <v>288</v>
      </c>
      <c r="P151" s="51" t="s">
        <v>363</v>
      </c>
    </row>
    <row r="152" spans="1:16" ht="12.75" customHeight="1" thickBot="1" x14ac:dyDescent="0.25">
      <c r="A152" s="40" t="str">
        <f t="shared" si="24"/>
        <v> BRNO 32 </v>
      </c>
      <c r="B152" s="5" t="str">
        <f t="shared" si="25"/>
        <v>I</v>
      </c>
      <c r="C152" s="40">
        <f t="shared" si="26"/>
        <v>49923.410400000001</v>
      </c>
      <c r="D152" s="12" t="str">
        <f t="shared" si="27"/>
        <v>vis</v>
      </c>
      <c r="E152" s="48">
        <f>VLOOKUP(C152,Active!C$21:E$962,3,FALSE)</f>
        <v>15197.997789957963</v>
      </c>
      <c r="F152" s="5" t="s">
        <v>112</v>
      </c>
      <c r="G152" s="12" t="str">
        <f t="shared" si="28"/>
        <v>49923.4104</v>
      </c>
      <c r="H152" s="40">
        <f t="shared" si="29"/>
        <v>15198</v>
      </c>
      <c r="I152" s="49" t="s">
        <v>426</v>
      </c>
      <c r="J152" s="50" t="s">
        <v>427</v>
      </c>
      <c r="K152" s="49">
        <v>15198</v>
      </c>
      <c r="L152" s="49" t="s">
        <v>428</v>
      </c>
      <c r="M152" s="50" t="s">
        <v>180</v>
      </c>
      <c r="N152" s="50"/>
      <c r="O152" s="51" t="s">
        <v>429</v>
      </c>
      <c r="P152" s="51" t="s">
        <v>430</v>
      </c>
    </row>
    <row r="153" spans="1:16" ht="12.75" customHeight="1" thickBot="1" x14ac:dyDescent="0.25">
      <c r="A153" s="40" t="str">
        <f t="shared" si="24"/>
        <v> BRNO 32 </v>
      </c>
      <c r="B153" s="5" t="str">
        <f t="shared" si="25"/>
        <v>I</v>
      </c>
      <c r="C153" s="40">
        <f t="shared" si="26"/>
        <v>49923.413200000003</v>
      </c>
      <c r="D153" s="12" t="str">
        <f t="shared" si="27"/>
        <v>vis</v>
      </c>
      <c r="E153" s="48">
        <f>VLOOKUP(C153,Active!C$21:E$962,3,FALSE)</f>
        <v>15197.999802079139</v>
      </c>
      <c r="F153" s="5" t="s">
        <v>112</v>
      </c>
      <c r="G153" s="12" t="str">
        <f t="shared" si="28"/>
        <v>49923.4132</v>
      </c>
      <c r="H153" s="40">
        <f t="shared" si="29"/>
        <v>15198</v>
      </c>
      <c r="I153" s="49" t="s">
        <v>431</v>
      </c>
      <c r="J153" s="50" t="s">
        <v>432</v>
      </c>
      <c r="K153" s="49">
        <v>15198</v>
      </c>
      <c r="L153" s="49" t="s">
        <v>433</v>
      </c>
      <c r="M153" s="50" t="s">
        <v>180</v>
      </c>
      <c r="N153" s="50"/>
      <c r="O153" s="51" t="s">
        <v>434</v>
      </c>
      <c r="P153" s="51" t="s">
        <v>430</v>
      </c>
    </row>
    <row r="154" spans="1:16" ht="12.75" customHeight="1" thickBot="1" x14ac:dyDescent="0.25">
      <c r="A154" s="40" t="str">
        <f t="shared" si="24"/>
        <v> BRNO 32 </v>
      </c>
      <c r="B154" s="5" t="str">
        <f t="shared" si="25"/>
        <v>I</v>
      </c>
      <c r="C154" s="40">
        <f t="shared" si="26"/>
        <v>49923.414599999996</v>
      </c>
      <c r="D154" s="12" t="str">
        <f t="shared" si="27"/>
        <v>vis</v>
      </c>
      <c r="E154" s="48">
        <f>VLOOKUP(C154,Active!C$21:E$962,3,FALSE)</f>
        <v>15198.000808139723</v>
      </c>
      <c r="F154" s="5" t="s">
        <v>112</v>
      </c>
      <c r="G154" s="12" t="str">
        <f t="shared" si="28"/>
        <v>49923.4146</v>
      </c>
      <c r="H154" s="40">
        <f t="shared" si="29"/>
        <v>15198</v>
      </c>
      <c r="I154" s="49" t="s">
        <v>435</v>
      </c>
      <c r="J154" s="50" t="s">
        <v>436</v>
      </c>
      <c r="K154" s="49">
        <v>15198</v>
      </c>
      <c r="L154" s="49" t="s">
        <v>437</v>
      </c>
      <c r="M154" s="50" t="s">
        <v>180</v>
      </c>
      <c r="N154" s="50"/>
      <c r="O154" s="51" t="s">
        <v>406</v>
      </c>
      <c r="P154" s="51" t="s">
        <v>430</v>
      </c>
    </row>
    <row r="155" spans="1:16" ht="12.75" customHeight="1" thickBot="1" x14ac:dyDescent="0.25">
      <c r="A155" s="40" t="str">
        <f t="shared" si="24"/>
        <v> BRNO 32 </v>
      </c>
      <c r="B155" s="5" t="str">
        <f t="shared" si="25"/>
        <v>I</v>
      </c>
      <c r="C155" s="40">
        <f t="shared" si="26"/>
        <v>49923.418100000003</v>
      </c>
      <c r="D155" s="12" t="str">
        <f t="shared" si="27"/>
        <v>vis</v>
      </c>
      <c r="E155" s="48">
        <f>VLOOKUP(C155,Active!C$21:E$962,3,FALSE)</f>
        <v>15198.003323291197</v>
      </c>
      <c r="F155" s="5" t="s">
        <v>112</v>
      </c>
      <c r="G155" s="12" t="str">
        <f t="shared" si="28"/>
        <v>49923.4181</v>
      </c>
      <c r="H155" s="40">
        <f t="shared" si="29"/>
        <v>15198</v>
      </c>
      <c r="I155" s="49" t="s">
        <v>438</v>
      </c>
      <c r="J155" s="50" t="s">
        <v>439</v>
      </c>
      <c r="K155" s="49">
        <v>15198</v>
      </c>
      <c r="L155" s="49" t="s">
        <v>440</v>
      </c>
      <c r="M155" s="50" t="s">
        <v>180</v>
      </c>
      <c r="N155" s="50"/>
      <c r="O155" s="51" t="s">
        <v>441</v>
      </c>
      <c r="P155" s="51" t="s">
        <v>430</v>
      </c>
    </row>
    <row r="156" spans="1:16" ht="12.75" customHeight="1" thickBot="1" x14ac:dyDescent="0.25">
      <c r="A156" s="40" t="str">
        <f t="shared" si="24"/>
        <v> BRNO 32 </v>
      </c>
      <c r="B156" s="5" t="str">
        <f t="shared" si="25"/>
        <v>I</v>
      </c>
      <c r="C156" s="40">
        <f t="shared" si="26"/>
        <v>49923.422200000001</v>
      </c>
      <c r="D156" s="12" t="str">
        <f t="shared" si="27"/>
        <v>vis</v>
      </c>
      <c r="E156" s="48">
        <f>VLOOKUP(C156,Active!C$21:E$962,3,FALSE)</f>
        <v>15198.006269611489</v>
      </c>
      <c r="F156" s="5" t="s">
        <v>112</v>
      </c>
      <c r="G156" s="12" t="str">
        <f t="shared" si="28"/>
        <v>49923.4222</v>
      </c>
      <c r="H156" s="40">
        <f t="shared" si="29"/>
        <v>15198</v>
      </c>
      <c r="I156" s="49" t="s">
        <v>442</v>
      </c>
      <c r="J156" s="50" t="s">
        <v>443</v>
      </c>
      <c r="K156" s="49">
        <v>15198</v>
      </c>
      <c r="L156" s="49" t="s">
        <v>444</v>
      </c>
      <c r="M156" s="50" t="s">
        <v>180</v>
      </c>
      <c r="N156" s="50"/>
      <c r="O156" s="51" t="s">
        <v>411</v>
      </c>
      <c r="P156" s="51" t="s">
        <v>430</v>
      </c>
    </row>
    <row r="157" spans="1:16" ht="12.75" customHeight="1" thickBot="1" x14ac:dyDescent="0.25">
      <c r="A157" s="40" t="str">
        <f t="shared" si="24"/>
        <v> BRNO 32 </v>
      </c>
      <c r="B157" s="5" t="str">
        <f t="shared" si="25"/>
        <v>I</v>
      </c>
      <c r="C157" s="40">
        <f t="shared" si="26"/>
        <v>49923.427100000001</v>
      </c>
      <c r="D157" s="12" t="str">
        <f t="shared" si="27"/>
        <v>vis</v>
      </c>
      <c r="E157" s="48">
        <f>VLOOKUP(C157,Active!C$21:E$962,3,FALSE)</f>
        <v>15198.009790823548</v>
      </c>
      <c r="F157" s="5" t="s">
        <v>112</v>
      </c>
      <c r="G157" s="12" t="str">
        <f t="shared" si="28"/>
        <v>49923.4271</v>
      </c>
      <c r="H157" s="40">
        <f t="shared" si="29"/>
        <v>15198</v>
      </c>
      <c r="I157" s="49" t="s">
        <v>445</v>
      </c>
      <c r="J157" s="50" t="s">
        <v>446</v>
      </c>
      <c r="K157" s="49">
        <v>15198</v>
      </c>
      <c r="L157" s="49" t="s">
        <v>447</v>
      </c>
      <c r="M157" s="50" t="s">
        <v>180</v>
      </c>
      <c r="N157" s="50"/>
      <c r="O157" s="51" t="s">
        <v>414</v>
      </c>
      <c r="P157" s="51" t="s">
        <v>430</v>
      </c>
    </row>
    <row r="158" spans="1:16" ht="12.75" customHeight="1" thickBot="1" x14ac:dyDescent="0.25">
      <c r="A158" s="40" t="str">
        <f t="shared" si="24"/>
        <v> BRNO 32 </v>
      </c>
      <c r="B158" s="5" t="str">
        <f t="shared" si="25"/>
        <v>I</v>
      </c>
      <c r="C158" s="40">
        <f t="shared" si="26"/>
        <v>50392.380599999997</v>
      </c>
      <c r="D158" s="12" t="str">
        <f t="shared" si="27"/>
        <v>vis</v>
      </c>
      <c r="E158" s="48">
        <f>VLOOKUP(C158,Active!C$21:E$962,3,FALSE)</f>
        <v>15535.006672229747</v>
      </c>
      <c r="F158" s="5" t="s">
        <v>112</v>
      </c>
      <c r="G158" s="12" t="str">
        <f t="shared" si="28"/>
        <v>50392.3806</v>
      </c>
      <c r="H158" s="40">
        <f t="shared" si="29"/>
        <v>15535</v>
      </c>
      <c r="I158" s="49" t="s">
        <v>462</v>
      </c>
      <c r="J158" s="50" t="s">
        <v>463</v>
      </c>
      <c r="K158" s="49">
        <v>15535</v>
      </c>
      <c r="L158" s="49" t="s">
        <v>464</v>
      </c>
      <c r="M158" s="50" t="s">
        <v>180</v>
      </c>
      <c r="N158" s="50"/>
      <c r="O158" s="51" t="s">
        <v>465</v>
      </c>
      <c r="P158" s="51" t="s">
        <v>430</v>
      </c>
    </row>
    <row r="159" spans="1:16" ht="12.75" customHeight="1" thickBot="1" x14ac:dyDescent="0.25">
      <c r="A159" s="40" t="str">
        <f t="shared" si="24"/>
        <v> BRNO 32 </v>
      </c>
      <c r="B159" s="5" t="str">
        <f t="shared" si="25"/>
        <v>I</v>
      </c>
      <c r="C159" s="40">
        <f t="shared" si="26"/>
        <v>50609.457000000002</v>
      </c>
      <c r="D159" s="12" t="str">
        <f t="shared" si="27"/>
        <v>vis</v>
      </c>
      <c r="E159" s="48">
        <f>VLOOKUP(C159,Active!C$21:E$962,3,FALSE)</f>
        <v>15691.000965537905</v>
      </c>
      <c r="F159" s="5" t="s">
        <v>112</v>
      </c>
      <c r="G159" s="12" t="str">
        <f t="shared" si="28"/>
        <v>50609.4570</v>
      </c>
      <c r="H159" s="40">
        <f t="shared" si="29"/>
        <v>15691</v>
      </c>
      <c r="I159" s="49" t="s">
        <v>466</v>
      </c>
      <c r="J159" s="50" t="s">
        <v>467</v>
      </c>
      <c r="K159" s="49">
        <v>15691</v>
      </c>
      <c r="L159" s="49" t="s">
        <v>468</v>
      </c>
      <c r="M159" s="50" t="s">
        <v>180</v>
      </c>
      <c r="N159" s="50"/>
      <c r="O159" s="51" t="s">
        <v>434</v>
      </c>
      <c r="P159" s="51" t="s">
        <v>430</v>
      </c>
    </row>
    <row r="160" spans="1:16" ht="12.75" customHeight="1" thickBot="1" x14ac:dyDescent="0.25">
      <c r="A160" s="40" t="str">
        <f t="shared" si="24"/>
        <v> BRNO 32 </v>
      </c>
      <c r="B160" s="5" t="str">
        <f t="shared" si="25"/>
        <v>I</v>
      </c>
      <c r="C160" s="40">
        <f t="shared" si="26"/>
        <v>50666.5049</v>
      </c>
      <c r="D160" s="12" t="str">
        <f t="shared" si="27"/>
        <v>vis</v>
      </c>
      <c r="E160" s="48">
        <f>VLOOKUP(C160,Active!C$21:E$962,3,FALSE)</f>
        <v>15731.996425409241</v>
      </c>
      <c r="F160" s="5" t="s">
        <v>112</v>
      </c>
      <c r="G160" s="12" t="str">
        <f t="shared" si="28"/>
        <v>50666.5049</v>
      </c>
      <c r="H160" s="40">
        <f t="shared" si="29"/>
        <v>15732</v>
      </c>
      <c r="I160" s="49" t="s">
        <v>475</v>
      </c>
      <c r="J160" s="50" t="s">
        <v>476</v>
      </c>
      <c r="K160" s="49">
        <v>15732</v>
      </c>
      <c r="L160" s="49" t="s">
        <v>477</v>
      </c>
      <c r="M160" s="50" t="s">
        <v>180</v>
      </c>
      <c r="N160" s="50"/>
      <c r="O160" s="51" t="s">
        <v>406</v>
      </c>
      <c r="P160" s="51" t="s">
        <v>430</v>
      </c>
    </row>
    <row r="161" spans="1:16" ht="12.75" customHeight="1" thickBot="1" x14ac:dyDescent="0.25">
      <c r="A161" s="40" t="str">
        <f t="shared" si="24"/>
        <v> BRNO 32 </v>
      </c>
      <c r="B161" s="5" t="str">
        <f t="shared" si="25"/>
        <v>I</v>
      </c>
      <c r="C161" s="40">
        <f t="shared" si="26"/>
        <v>50666.505599999997</v>
      </c>
      <c r="D161" s="12" t="str">
        <f t="shared" si="27"/>
        <v>vis</v>
      </c>
      <c r="E161" s="48">
        <f>VLOOKUP(C161,Active!C$21:E$962,3,FALSE)</f>
        <v>15731.996928439532</v>
      </c>
      <c r="F161" s="5" t="s">
        <v>112</v>
      </c>
      <c r="G161" s="12" t="str">
        <f t="shared" si="28"/>
        <v>50666.5056</v>
      </c>
      <c r="H161" s="40">
        <f t="shared" si="29"/>
        <v>15732</v>
      </c>
      <c r="I161" s="49" t="s">
        <v>478</v>
      </c>
      <c r="J161" s="50" t="s">
        <v>479</v>
      </c>
      <c r="K161" s="49">
        <v>15732</v>
      </c>
      <c r="L161" s="49" t="s">
        <v>480</v>
      </c>
      <c r="M161" s="50" t="s">
        <v>180</v>
      </c>
      <c r="N161" s="50"/>
      <c r="O161" s="51" t="s">
        <v>411</v>
      </c>
      <c r="P161" s="51" t="s">
        <v>430</v>
      </c>
    </row>
    <row r="162" spans="1:16" ht="12.75" customHeight="1" thickBot="1" x14ac:dyDescent="0.25">
      <c r="A162" s="40" t="str">
        <f t="shared" si="24"/>
        <v> BRNO 32 </v>
      </c>
      <c r="B162" s="5" t="str">
        <f t="shared" si="25"/>
        <v>I</v>
      </c>
      <c r="C162" s="40">
        <f t="shared" si="26"/>
        <v>50666.509100000003</v>
      </c>
      <c r="D162" s="12" t="str">
        <f t="shared" si="27"/>
        <v>vis</v>
      </c>
      <c r="E162" s="48">
        <f>VLOOKUP(C162,Active!C$21:E$962,3,FALSE)</f>
        <v>15731.999443591007</v>
      </c>
      <c r="F162" s="5" t="s">
        <v>112</v>
      </c>
      <c r="G162" s="12" t="str">
        <f t="shared" si="28"/>
        <v>50666.5091</v>
      </c>
      <c r="H162" s="40">
        <f t="shared" si="29"/>
        <v>15732</v>
      </c>
      <c r="I162" s="49" t="s">
        <v>481</v>
      </c>
      <c r="J162" s="50" t="s">
        <v>482</v>
      </c>
      <c r="K162" s="49">
        <v>15732</v>
      </c>
      <c r="L162" s="49" t="s">
        <v>483</v>
      </c>
      <c r="M162" s="50" t="s">
        <v>180</v>
      </c>
      <c r="N162" s="50"/>
      <c r="O162" s="51" t="s">
        <v>441</v>
      </c>
      <c r="P162" s="51" t="s">
        <v>430</v>
      </c>
    </row>
    <row r="163" spans="1:16" ht="12.75" customHeight="1" thickBot="1" x14ac:dyDescent="0.25">
      <c r="A163" s="40" t="str">
        <f t="shared" si="24"/>
        <v> BRNO 32 </v>
      </c>
      <c r="B163" s="5" t="str">
        <f t="shared" si="25"/>
        <v>I</v>
      </c>
      <c r="C163" s="40">
        <f t="shared" si="26"/>
        <v>51032.4931</v>
      </c>
      <c r="D163" s="12" t="str">
        <f t="shared" si="27"/>
        <v>vis</v>
      </c>
      <c r="E163" s="48">
        <f>VLOOKUP(C163,Active!C$21:E$962,3,FALSE)</f>
        <v>15995.00092805496</v>
      </c>
      <c r="F163" s="5" t="s">
        <v>112</v>
      </c>
      <c r="G163" s="12" t="str">
        <f t="shared" si="28"/>
        <v>51032.4931</v>
      </c>
      <c r="H163" s="40">
        <f t="shared" si="29"/>
        <v>15995</v>
      </c>
      <c r="I163" s="49" t="s">
        <v>487</v>
      </c>
      <c r="J163" s="50" t="s">
        <v>488</v>
      </c>
      <c r="K163" s="49">
        <v>15995</v>
      </c>
      <c r="L163" s="49" t="s">
        <v>468</v>
      </c>
      <c r="M163" s="50" t="s">
        <v>180</v>
      </c>
      <c r="N163" s="50"/>
      <c r="O163" s="51" t="s">
        <v>434</v>
      </c>
      <c r="P163" s="51" t="s">
        <v>430</v>
      </c>
    </row>
    <row r="164" spans="1:16" ht="12.75" customHeight="1" thickBot="1" x14ac:dyDescent="0.25">
      <c r="A164" s="40" t="str">
        <f t="shared" si="24"/>
        <v> BRNO 32 </v>
      </c>
      <c r="B164" s="5" t="str">
        <f t="shared" si="25"/>
        <v>I</v>
      </c>
      <c r="C164" s="40">
        <f t="shared" si="26"/>
        <v>51032.498699999996</v>
      </c>
      <c r="D164" s="12" t="str">
        <f t="shared" si="27"/>
        <v>vis</v>
      </c>
      <c r="E164" s="48">
        <f>VLOOKUP(C164,Active!C$21:E$962,3,FALSE)</f>
        <v>15995.004952297311</v>
      </c>
      <c r="F164" s="5" t="s">
        <v>112</v>
      </c>
      <c r="G164" s="12" t="str">
        <f t="shared" si="28"/>
        <v>51032.4987</v>
      </c>
      <c r="H164" s="40">
        <f t="shared" si="29"/>
        <v>15995</v>
      </c>
      <c r="I164" s="49" t="s">
        <v>489</v>
      </c>
      <c r="J164" s="50" t="s">
        <v>490</v>
      </c>
      <c r="K164" s="49">
        <v>15995</v>
      </c>
      <c r="L164" s="49" t="s">
        <v>491</v>
      </c>
      <c r="M164" s="50" t="s">
        <v>180</v>
      </c>
      <c r="N164" s="50"/>
      <c r="O164" s="51" t="s">
        <v>441</v>
      </c>
      <c r="P164" s="51" t="s">
        <v>430</v>
      </c>
    </row>
    <row r="165" spans="1:16" ht="12.75" customHeight="1" thickBot="1" x14ac:dyDescent="0.25">
      <c r="A165" s="40" t="str">
        <f t="shared" si="24"/>
        <v> BRNO 32 </v>
      </c>
      <c r="B165" s="5" t="str">
        <f t="shared" si="25"/>
        <v>I</v>
      </c>
      <c r="C165" s="40">
        <f t="shared" si="26"/>
        <v>51046.410300000003</v>
      </c>
      <c r="D165" s="12" t="str">
        <f t="shared" si="27"/>
        <v>vis</v>
      </c>
      <c r="E165" s="48">
        <f>VLOOKUP(C165,Active!C$21:E$962,3,FALSE)</f>
        <v>16005.002032637627</v>
      </c>
      <c r="F165" s="5" t="s">
        <v>112</v>
      </c>
      <c r="G165" s="12" t="str">
        <f t="shared" si="28"/>
        <v>51046.4103</v>
      </c>
      <c r="H165" s="40">
        <f t="shared" si="29"/>
        <v>16005</v>
      </c>
      <c r="I165" s="49" t="s">
        <v>492</v>
      </c>
      <c r="J165" s="50" t="s">
        <v>493</v>
      </c>
      <c r="K165" s="49">
        <v>16005</v>
      </c>
      <c r="L165" s="49" t="s">
        <v>494</v>
      </c>
      <c r="M165" s="50" t="s">
        <v>460</v>
      </c>
      <c r="N165" s="50" t="s">
        <v>461</v>
      </c>
      <c r="O165" s="51" t="s">
        <v>406</v>
      </c>
      <c r="P165" s="51" t="s">
        <v>430</v>
      </c>
    </row>
    <row r="166" spans="1:16" ht="12.75" customHeight="1" thickBot="1" x14ac:dyDescent="0.25">
      <c r="A166" s="40" t="str">
        <f t="shared" si="24"/>
        <v>OEJV 0074 </v>
      </c>
      <c r="B166" s="5" t="str">
        <f t="shared" si="25"/>
        <v>I</v>
      </c>
      <c r="C166" s="40">
        <f t="shared" si="26"/>
        <v>51732.447999999997</v>
      </c>
      <c r="D166" s="12" t="str">
        <f t="shared" si="27"/>
        <v>vis</v>
      </c>
      <c r="E166" s="48" t="e">
        <f>VLOOKUP(C166,Active!C$21:E$962,3,FALSE)</f>
        <v>#N/A</v>
      </c>
      <c r="F166" s="5" t="s">
        <v>112</v>
      </c>
      <c r="G166" s="12" t="str">
        <f t="shared" si="28"/>
        <v>51732.448</v>
      </c>
      <c r="H166" s="40">
        <f t="shared" si="29"/>
        <v>16498</v>
      </c>
      <c r="I166" s="49" t="s">
        <v>495</v>
      </c>
      <c r="J166" s="50" t="s">
        <v>496</v>
      </c>
      <c r="K166" s="49">
        <v>16498</v>
      </c>
      <c r="L166" s="49" t="s">
        <v>192</v>
      </c>
      <c r="M166" s="50" t="s">
        <v>180</v>
      </c>
      <c r="N166" s="50"/>
      <c r="O166" s="51" t="s">
        <v>471</v>
      </c>
      <c r="P166" s="52" t="s">
        <v>497</v>
      </c>
    </row>
    <row r="167" spans="1:16" ht="12.75" customHeight="1" thickBot="1" x14ac:dyDescent="0.25">
      <c r="A167" s="40" t="str">
        <f t="shared" si="24"/>
        <v>OEJV 0074 </v>
      </c>
      <c r="B167" s="5" t="str">
        <f t="shared" si="25"/>
        <v>I</v>
      </c>
      <c r="C167" s="40">
        <f t="shared" si="26"/>
        <v>51732.453999999998</v>
      </c>
      <c r="D167" s="12" t="str">
        <f t="shared" si="27"/>
        <v>vis</v>
      </c>
      <c r="E167" s="48" t="e">
        <f>VLOOKUP(C167,Active!C$21:E$962,3,FALSE)</f>
        <v>#N/A</v>
      </c>
      <c r="F167" s="5" t="s">
        <v>112</v>
      </c>
      <c r="G167" s="12" t="str">
        <f t="shared" si="28"/>
        <v>51732.454</v>
      </c>
      <c r="H167" s="40">
        <f t="shared" si="29"/>
        <v>16498</v>
      </c>
      <c r="I167" s="49" t="s">
        <v>498</v>
      </c>
      <c r="J167" s="50" t="s">
        <v>499</v>
      </c>
      <c r="K167" s="49">
        <v>16498</v>
      </c>
      <c r="L167" s="49" t="s">
        <v>208</v>
      </c>
      <c r="M167" s="50" t="s">
        <v>180</v>
      </c>
      <c r="N167" s="50"/>
      <c r="O167" s="51" t="s">
        <v>411</v>
      </c>
      <c r="P167" s="52" t="s">
        <v>497</v>
      </c>
    </row>
    <row r="168" spans="1:16" ht="12.75" customHeight="1" thickBot="1" x14ac:dyDescent="0.25">
      <c r="A168" s="40" t="str">
        <f t="shared" si="24"/>
        <v>OEJV 0074 </v>
      </c>
      <c r="B168" s="5" t="str">
        <f t="shared" si="25"/>
        <v>I</v>
      </c>
      <c r="C168" s="40">
        <f t="shared" si="26"/>
        <v>51732.455000000002</v>
      </c>
      <c r="D168" s="12" t="str">
        <f t="shared" si="27"/>
        <v>vis</v>
      </c>
      <c r="E168" s="48" t="e">
        <f>VLOOKUP(C168,Active!C$21:E$962,3,FALSE)</f>
        <v>#N/A</v>
      </c>
      <c r="F168" s="5" t="s">
        <v>112</v>
      </c>
      <c r="G168" s="12" t="str">
        <f t="shared" si="28"/>
        <v>51732.455</v>
      </c>
      <c r="H168" s="40">
        <f t="shared" si="29"/>
        <v>16498</v>
      </c>
      <c r="I168" s="49" t="s">
        <v>500</v>
      </c>
      <c r="J168" s="50" t="s">
        <v>501</v>
      </c>
      <c r="K168" s="49">
        <v>16498</v>
      </c>
      <c r="L168" s="49" t="s">
        <v>259</v>
      </c>
      <c r="M168" s="50" t="s">
        <v>180</v>
      </c>
      <c r="N168" s="50"/>
      <c r="O168" s="51" t="s">
        <v>434</v>
      </c>
      <c r="P168" s="52" t="s">
        <v>497</v>
      </c>
    </row>
    <row r="169" spans="1:16" ht="12.75" customHeight="1" thickBot="1" x14ac:dyDescent="0.25">
      <c r="A169" s="40" t="str">
        <f t="shared" si="24"/>
        <v>OEJV 0074 </v>
      </c>
      <c r="B169" s="5" t="str">
        <f t="shared" si="25"/>
        <v>I</v>
      </c>
      <c r="C169" s="40">
        <f t="shared" si="26"/>
        <v>51757.47</v>
      </c>
      <c r="D169" s="12" t="str">
        <f t="shared" si="27"/>
        <v>vis</v>
      </c>
      <c r="E169" s="48" t="e">
        <f>VLOOKUP(C169,Active!C$21:E$962,3,FALSE)</f>
        <v>#N/A</v>
      </c>
      <c r="F169" s="5" t="s">
        <v>112</v>
      </c>
      <c r="G169" s="12" t="str">
        <f t="shared" si="28"/>
        <v>51757.470</v>
      </c>
      <c r="H169" s="40">
        <f t="shared" si="29"/>
        <v>16516</v>
      </c>
      <c r="I169" s="49" t="s">
        <v>502</v>
      </c>
      <c r="J169" s="50" t="s">
        <v>503</v>
      </c>
      <c r="K169" s="49">
        <v>16516</v>
      </c>
      <c r="L169" s="49" t="s">
        <v>504</v>
      </c>
      <c r="M169" s="50" t="s">
        <v>180</v>
      </c>
      <c r="N169" s="50"/>
      <c r="O169" s="51" t="s">
        <v>505</v>
      </c>
      <c r="P169" s="52" t="s">
        <v>497</v>
      </c>
    </row>
    <row r="170" spans="1:16" ht="12.75" customHeight="1" thickBot="1" x14ac:dyDescent="0.25">
      <c r="A170" s="40" t="str">
        <f t="shared" si="24"/>
        <v> AOEB 12 </v>
      </c>
      <c r="B170" s="5" t="str">
        <f t="shared" si="25"/>
        <v>II</v>
      </c>
      <c r="C170" s="40">
        <f t="shared" si="26"/>
        <v>52196.542399999998</v>
      </c>
      <c r="D170" s="12" t="str">
        <f t="shared" si="27"/>
        <v>vis</v>
      </c>
      <c r="E170" s="48">
        <f>VLOOKUP(C170,Active!C$21:E$962,3,FALSE)</f>
        <v>16831.503873236248</v>
      </c>
      <c r="F170" s="5" t="s">
        <v>112</v>
      </c>
      <c r="G170" s="12" t="str">
        <f t="shared" si="28"/>
        <v>52196.5424</v>
      </c>
      <c r="H170" s="40">
        <f t="shared" si="29"/>
        <v>16831.5</v>
      </c>
      <c r="I170" s="49" t="s">
        <v>506</v>
      </c>
      <c r="J170" s="50" t="s">
        <v>507</v>
      </c>
      <c r="K170" s="49">
        <v>16831.5</v>
      </c>
      <c r="L170" s="49" t="s">
        <v>508</v>
      </c>
      <c r="M170" s="50" t="s">
        <v>509</v>
      </c>
      <c r="N170" s="50" t="s">
        <v>510</v>
      </c>
      <c r="O170" s="51" t="s">
        <v>511</v>
      </c>
      <c r="P170" s="51" t="s">
        <v>512</v>
      </c>
    </row>
    <row r="171" spans="1:16" ht="12.75" customHeight="1" thickBot="1" x14ac:dyDescent="0.25">
      <c r="A171" s="40" t="str">
        <f t="shared" ref="A171:A199" si="30">P171</f>
        <v> AOEB 12 </v>
      </c>
      <c r="B171" s="5" t="str">
        <f t="shared" ref="B171:B199" si="31">IF(H171=INT(H171),"I","II")</f>
        <v>II</v>
      </c>
      <c r="C171" s="40">
        <f t="shared" ref="C171:C199" si="32">1*G171</f>
        <v>52235.505400000002</v>
      </c>
      <c r="D171" s="12" t="str">
        <f t="shared" ref="D171:D199" si="33">VLOOKUP(F171,I$1:J$5,2,FALSE)</f>
        <v>vis</v>
      </c>
      <c r="E171" s="48">
        <f>VLOOKUP(C171,Active!C$21:E$962,3,FALSE)</f>
        <v>16859.503258015829</v>
      </c>
      <c r="F171" s="5" t="s">
        <v>112</v>
      </c>
      <c r="G171" s="12" t="str">
        <f t="shared" ref="G171:G199" si="34">MID(I171,3,LEN(I171)-3)</f>
        <v>52235.5054</v>
      </c>
      <c r="H171" s="40">
        <f t="shared" ref="H171:H199" si="35">1*K171</f>
        <v>16859.5</v>
      </c>
      <c r="I171" s="49" t="s">
        <v>513</v>
      </c>
      <c r="J171" s="50" t="s">
        <v>514</v>
      </c>
      <c r="K171" s="49">
        <v>16859.5</v>
      </c>
      <c r="L171" s="49" t="s">
        <v>515</v>
      </c>
      <c r="M171" s="50" t="s">
        <v>509</v>
      </c>
      <c r="N171" s="50" t="s">
        <v>510</v>
      </c>
      <c r="O171" s="51" t="s">
        <v>511</v>
      </c>
      <c r="P171" s="51" t="s">
        <v>512</v>
      </c>
    </row>
    <row r="172" spans="1:16" ht="12.75" customHeight="1" thickBot="1" x14ac:dyDescent="0.25">
      <c r="A172" s="40" t="str">
        <f t="shared" si="30"/>
        <v> AOEB 12 </v>
      </c>
      <c r="B172" s="5" t="str">
        <f t="shared" si="31"/>
        <v>I</v>
      </c>
      <c r="C172" s="40">
        <f t="shared" si="32"/>
        <v>52504.773300000001</v>
      </c>
      <c r="D172" s="12" t="str">
        <f t="shared" si="33"/>
        <v>vis</v>
      </c>
      <c r="E172" s="48">
        <f>VLOOKUP(C172,Active!C$21:E$962,3,FALSE)</f>
        <v>17053.003130738387</v>
      </c>
      <c r="F172" s="5" t="s">
        <v>112</v>
      </c>
      <c r="G172" s="12" t="str">
        <f t="shared" si="34"/>
        <v>52504.7733</v>
      </c>
      <c r="H172" s="40">
        <f t="shared" si="35"/>
        <v>17053</v>
      </c>
      <c r="I172" s="49" t="s">
        <v>516</v>
      </c>
      <c r="J172" s="50" t="s">
        <v>517</v>
      </c>
      <c r="K172" s="49">
        <v>17053</v>
      </c>
      <c r="L172" s="49" t="s">
        <v>518</v>
      </c>
      <c r="M172" s="50" t="s">
        <v>509</v>
      </c>
      <c r="N172" s="50" t="s">
        <v>510</v>
      </c>
      <c r="O172" s="51" t="s">
        <v>256</v>
      </c>
      <c r="P172" s="51" t="s">
        <v>512</v>
      </c>
    </row>
    <row r="173" spans="1:16" ht="12.75" customHeight="1" thickBot="1" x14ac:dyDescent="0.25">
      <c r="A173" s="40" t="str">
        <f t="shared" si="30"/>
        <v>IBVS 5809 </v>
      </c>
      <c r="B173" s="5" t="str">
        <f t="shared" si="31"/>
        <v>II</v>
      </c>
      <c r="C173" s="40">
        <f t="shared" si="32"/>
        <v>52604.272499999999</v>
      </c>
      <c r="D173" s="12" t="str">
        <f t="shared" si="33"/>
        <v>vis</v>
      </c>
      <c r="E173" s="48">
        <f>VLOOKUP(C173,Active!C$21:E$962,3,FALSE)</f>
        <v>17124.504719067318</v>
      </c>
      <c r="F173" s="5" t="s">
        <v>112</v>
      </c>
      <c r="G173" s="12" t="str">
        <f t="shared" si="34"/>
        <v>52604.2725</v>
      </c>
      <c r="H173" s="40">
        <f t="shared" si="35"/>
        <v>17124.5</v>
      </c>
      <c r="I173" s="49" t="s">
        <v>519</v>
      </c>
      <c r="J173" s="50" t="s">
        <v>520</v>
      </c>
      <c r="K173" s="49">
        <v>17124.5</v>
      </c>
      <c r="L173" s="49" t="s">
        <v>521</v>
      </c>
      <c r="M173" s="50" t="s">
        <v>509</v>
      </c>
      <c r="N173" s="50" t="s">
        <v>112</v>
      </c>
      <c r="O173" s="51" t="s">
        <v>522</v>
      </c>
      <c r="P173" s="52" t="s">
        <v>523</v>
      </c>
    </row>
    <row r="174" spans="1:16" ht="12.75" customHeight="1" thickBot="1" x14ac:dyDescent="0.25">
      <c r="A174" s="40" t="str">
        <f t="shared" si="30"/>
        <v>IBVS 5809 </v>
      </c>
      <c r="B174" s="5" t="str">
        <f t="shared" si="31"/>
        <v>I</v>
      </c>
      <c r="C174" s="40">
        <f t="shared" si="32"/>
        <v>52604.9663</v>
      </c>
      <c r="D174" s="12" t="str">
        <f t="shared" si="33"/>
        <v>vis</v>
      </c>
      <c r="E174" s="48">
        <f>VLOOKUP(C174,Active!C$21:E$962,3,FALSE)</f>
        <v>17125.003293950158</v>
      </c>
      <c r="F174" s="5" t="s">
        <v>112</v>
      </c>
      <c r="G174" s="12" t="str">
        <f t="shared" si="34"/>
        <v>52604.9663</v>
      </c>
      <c r="H174" s="40">
        <f t="shared" si="35"/>
        <v>17125</v>
      </c>
      <c r="I174" s="49" t="s">
        <v>524</v>
      </c>
      <c r="J174" s="50" t="s">
        <v>525</v>
      </c>
      <c r="K174" s="49">
        <v>17125</v>
      </c>
      <c r="L174" s="49" t="s">
        <v>440</v>
      </c>
      <c r="M174" s="50" t="s">
        <v>509</v>
      </c>
      <c r="N174" s="50" t="s">
        <v>112</v>
      </c>
      <c r="O174" s="51" t="s">
        <v>522</v>
      </c>
      <c r="P174" s="52" t="s">
        <v>523</v>
      </c>
    </row>
    <row r="175" spans="1:16" ht="12.75" customHeight="1" thickBot="1" x14ac:dyDescent="0.25">
      <c r="A175" s="40" t="str">
        <f t="shared" si="30"/>
        <v>IBVS 5809 </v>
      </c>
      <c r="B175" s="5" t="str">
        <f t="shared" si="31"/>
        <v>I</v>
      </c>
      <c r="C175" s="40">
        <f t="shared" si="32"/>
        <v>52606.358500000002</v>
      </c>
      <c r="D175" s="12" t="str">
        <f t="shared" si="33"/>
        <v>vis</v>
      </c>
      <c r="E175" s="48">
        <f>VLOOKUP(C175,Active!C$21:E$962,3,FALSE)</f>
        <v>17126.003749343483</v>
      </c>
      <c r="F175" s="5" t="s">
        <v>112</v>
      </c>
      <c r="G175" s="12" t="str">
        <f t="shared" si="34"/>
        <v>52606.3585</v>
      </c>
      <c r="H175" s="40">
        <f t="shared" si="35"/>
        <v>17126</v>
      </c>
      <c r="I175" s="49" t="s">
        <v>526</v>
      </c>
      <c r="J175" s="50" t="s">
        <v>527</v>
      </c>
      <c r="K175" s="49">
        <v>17126</v>
      </c>
      <c r="L175" s="49" t="s">
        <v>528</v>
      </c>
      <c r="M175" s="50" t="s">
        <v>509</v>
      </c>
      <c r="N175" s="50" t="s">
        <v>112</v>
      </c>
      <c r="O175" s="51" t="s">
        <v>522</v>
      </c>
      <c r="P175" s="52" t="s">
        <v>523</v>
      </c>
    </row>
    <row r="176" spans="1:16" ht="12.75" customHeight="1" thickBot="1" x14ac:dyDescent="0.25">
      <c r="A176" s="40" t="str">
        <f t="shared" si="30"/>
        <v>IBVS 5809 </v>
      </c>
      <c r="B176" s="5" t="str">
        <f t="shared" si="31"/>
        <v>II</v>
      </c>
      <c r="C176" s="40">
        <f t="shared" si="32"/>
        <v>52607.053099999997</v>
      </c>
      <c r="D176" s="12" t="str">
        <f t="shared" si="33"/>
        <v>vis</v>
      </c>
      <c r="E176" s="48">
        <f>VLOOKUP(C176,Active!C$21:E$962,3,FALSE)</f>
        <v>17126.502899118084</v>
      </c>
      <c r="F176" s="5" t="s">
        <v>112</v>
      </c>
      <c r="G176" s="12" t="str">
        <f t="shared" si="34"/>
        <v>52607.0531</v>
      </c>
      <c r="H176" s="40">
        <f t="shared" si="35"/>
        <v>17126.5</v>
      </c>
      <c r="I176" s="49" t="s">
        <v>529</v>
      </c>
      <c r="J176" s="50" t="s">
        <v>530</v>
      </c>
      <c r="K176" s="49">
        <v>17126.5</v>
      </c>
      <c r="L176" s="49" t="s">
        <v>531</v>
      </c>
      <c r="M176" s="50" t="s">
        <v>509</v>
      </c>
      <c r="N176" s="50" t="s">
        <v>112</v>
      </c>
      <c r="O176" s="51" t="s">
        <v>522</v>
      </c>
      <c r="P176" s="52" t="s">
        <v>523</v>
      </c>
    </row>
    <row r="177" spans="1:16" ht="12.75" customHeight="1" thickBot="1" x14ac:dyDescent="0.25">
      <c r="A177" s="40" t="str">
        <f t="shared" si="30"/>
        <v>IBVS 5809 </v>
      </c>
      <c r="B177" s="5" t="str">
        <f t="shared" si="31"/>
        <v>I</v>
      </c>
      <c r="C177" s="40">
        <f t="shared" si="32"/>
        <v>52607.750599999999</v>
      </c>
      <c r="D177" s="12" t="str">
        <f t="shared" si="33"/>
        <v>vis</v>
      </c>
      <c r="E177" s="48">
        <f>VLOOKUP(C177,Active!C$21:E$962,3,FALSE)</f>
        <v>17127.004132875336</v>
      </c>
      <c r="F177" s="5" t="s">
        <v>112</v>
      </c>
      <c r="G177" s="12" t="str">
        <f t="shared" si="34"/>
        <v>52607.7506</v>
      </c>
      <c r="H177" s="40">
        <f t="shared" si="35"/>
        <v>17127</v>
      </c>
      <c r="I177" s="49" t="s">
        <v>532</v>
      </c>
      <c r="J177" s="50" t="s">
        <v>533</v>
      </c>
      <c r="K177" s="49">
        <v>17127</v>
      </c>
      <c r="L177" s="49" t="s">
        <v>534</v>
      </c>
      <c r="M177" s="50" t="s">
        <v>509</v>
      </c>
      <c r="N177" s="50" t="s">
        <v>112</v>
      </c>
      <c r="O177" s="51" t="s">
        <v>522</v>
      </c>
      <c r="P177" s="52" t="s">
        <v>523</v>
      </c>
    </row>
    <row r="178" spans="1:16" ht="12.75" customHeight="1" thickBot="1" x14ac:dyDescent="0.25">
      <c r="A178" s="40" t="str">
        <f t="shared" si="30"/>
        <v>IBVS 5809 </v>
      </c>
      <c r="B178" s="5" t="str">
        <f t="shared" si="31"/>
        <v>II</v>
      </c>
      <c r="C178" s="40">
        <f t="shared" si="32"/>
        <v>52608.445</v>
      </c>
      <c r="D178" s="12" t="str">
        <f t="shared" si="33"/>
        <v>vis</v>
      </c>
      <c r="E178" s="48">
        <f>VLOOKUP(C178,Active!C$21:E$962,3,FALSE)</f>
        <v>17127.503138927001</v>
      </c>
      <c r="F178" s="5" t="s">
        <v>112</v>
      </c>
      <c r="G178" s="12" t="str">
        <f t="shared" si="34"/>
        <v>52608.4450</v>
      </c>
      <c r="H178" s="40">
        <f t="shared" si="35"/>
        <v>17127.5</v>
      </c>
      <c r="I178" s="49" t="s">
        <v>535</v>
      </c>
      <c r="J178" s="50" t="s">
        <v>536</v>
      </c>
      <c r="K178" s="49">
        <v>17127.5</v>
      </c>
      <c r="L178" s="49" t="s">
        <v>518</v>
      </c>
      <c r="M178" s="50" t="s">
        <v>509</v>
      </c>
      <c r="N178" s="50" t="s">
        <v>112</v>
      </c>
      <c r="O178" s="51" t="s">
        <v>522</v>
      </c>
      <c r="P178" s="52" t="s">
        <v>523</v>
      </c>
    </row>
    <row r="179" spans="1:16" ht="12.75" customHeight="1" thickBot="1" x14ac:dyDescent="0.25">
      <c r="A179" s="40" t="str">
        <f t="shared" si="30"/>
        <v>IBVS 5809 </v>
      </c>
      <c r="B179" s="5" t="str">
        <f t="shared" si="31"/>
        <v>I</v>
      </c>
      <c r="C179" s="40">
        <f t="shared" si="32"/>
        <v>52609.142899999999</v>
      </c>
      <c r="D179" s="12" t="str">
        <f t="shared" si="33"/>
        <v>vis</v>
      </c>
      <c r="E179" s="48">
        <f>VLOOKUP(C179,Active!C$21:E$962,3,FALSE)</f>
        <v>17128.004660130133</v>
      </c>
      <c r="F179" s="5" t="s">
        <v>112</v>
      </c>
      <c r="G179" s="12" t="str">
        <f t="shared" si="34"/>
        <v>52609.1429</v>
      </c>
      <c r="H179" s="40">
        <f t="shared" si="35"/>
        <v>17128</v>
      </c>
      <c r="I179" s="49" t="s">
        <v>537</v>
      </c>
      <c r="J179" s="50" t="s">
        <v>538</v>
      </c>
      <c r="K179" s="49">
        <v>17128</v>
      </c>
      <c r="L179" s="49" t="s">
        <v>539</v>
      </c>
      <c r="M179" s="50" t="s">
        <v>509</v>
      </c>
      <c r="N179" s="50" t="s">
        <v>112</v>
      </c>
      <c r="O179" s="51" t="s">
        <v>522</v>
      </c>
      <c r="P179" s="52" t="s">
        <v>523</v>
      </c>
    </row>
    <row r="180" spans="1:16" ht="12.75" customHeight="1" thickBot="1" x14ac:dyDescent="0.25">
      <c r="A180" s="40" t="str">
        <f t="shared" si="30"/>
        <v>IBVS 5809 </v>
      </c>
      <c r="B180" s="5" t="str">
        <f t="shared" si="31"/>
        <v>II</v>
      </c>
      <c r="C180" s="40">
        <f t="shared" si="32"/>
        <v>52609.839399999997</v>
      </c>
      <c r="D180" s="12" t="str">
        <f t="shared" si="33"/>
        <v>vis</v>
      </c>
      <c r="E180" s="48">
        <f>VLOOKUP(C180,Active!C$21:E$962,3,FALSE)</f>
        <v>17128.505175272676</v>
      </c>
      <c r="F180" s="5" t="s">
        <v>112</v>
      </c>
      <c r="G180" s="12" t="str">
        <f t="shared" si="34"/>
        <v>52609.8394</v>
      </c>
      <c r="H180" s="40">
        <f t="shared" si="35"/>
        <v>17128.5</v>
      </c>
      <c r="I180" s="49" t="s">
        <v>540</v>
      </c>
      <c r="J180" s="50" t="s">
        <v>541</v>
      </c>
      <c r="K180" s="49">
        <v>17128.5</v>
      </c>
      <c r="L180" s="49" t="s">
        <v>542</v>
      </c>
      <c r="M180" s="50" t="s">
        <v>509</v>
      </c>
      <c r="N180" s="50" t="s">
        <v>112</v>
      </c>
      <c r="O180" s="51" t="s">
        <v>522</v>
      </c>
      <c r="P180" s="52" t="s">
        <v>523</v>
      </c>
    </row>
    <row r="181" spans="1:16" ht="12.75" customHeight="1" thickBot="1" x14ac:dyDescent="0.25">
      <c r="A181" s="40" t="str">
        <f t="shared" si="30"/>
        <v>IBVS 5809 </v>
      </c>
      <c r="B181" s="5" t="str">
        <f t="shared" si="31"/>
        <v>II</v>
      </c>
      <c r="C181" s="40">
        <f t="shared" si="32"/>
        <v>52611.228999999999</v>
      </c>
      <c r="D181" s="12" t="str">
        <f t="shared" si="33"/>
        <v>vis</v>
      </c>
      <c r="E181" s="48">
        <f>VLOOKUP(C181,Active!C$21:E$962,3,FALSE)</f>
        <v>17129.503762267766</v>
      </c>
      <c r="F181" s="5" t="s">
        <v>112</v>
      </c>
      <c r="G181" s="12" t="str">
        <f t="shared" si="34"/>
        <v>52611.2290</v>
      </c>
      <c r="H181" s="40">
        <f t="shared" si="35"/>
        <v>17129.5</v>
      </c>
      <c r="I181" s="49" t="s">
        <v>543</v>
      </c>
      <c r="J181" s="50" t="s">
        <v>544</v>
      </c>
      <c r="K181" s="49">
        <v>17129.5</v>
      </c>
      <c r="L181" s="49" t="s">
        <v>528</v>
      </c>
      <c r="M181" s="50" t="s">
        <v>509</v>
      </c>
      <c r="N181" s="50" t="s">
        <v>112</v>
      </c>
      <c r="O181" s="51" t="s">
        <v>522</v>
      </c>
      <c r="P181" s="52" t="s">
        <v>523</v>
      </c>
    </row>
    <row r="182" spans="1:16" ht="12.75" customHeight="1" thickBot="1" x14ac:dyDescent="0.25">
      <c r="A182" s="40" t="str">
        <f t="shared" si="30"/>
        <v>IBVS 5809 </v>
      </c>
      <c r="B182" s="5" t="str">
        <f t="shared" si="31"/>
        <v>I</v>
      </c>
      <c r="C182" s="40">
        <f t="shared" si="32"/>
        <v>52613.316400000003</v>
      </c>
      <c r="D182" s="12" t="str">
        <f t="shared" si="33"/>
        <v>vis</v>
      </c>
      <c r="E182" s="48">
        <f>VLOOKUP(C182,Active!C$21:E$962,3,FALSE)</f>
        <v>17131.003798604521</v>
      </c>
      <c r="F182" s="5" t="s">
        <v>112</v>
      </c>
      <c r="G182" s="12" t="str">
        <f t="shared" si="34"/>
        <v>52613.3164</v>
      </c>
      <c r="H182" s="40">
        <f t="shared" si="35"/>
        <v>17131</v>
      </c>
      <c r="I182" s="49" t="s">
        <v>545</v>
      </c>
      <c r="J182" s="50" t="s">
        <v>546</v>
      </c>
      <c r="K182" s="49">
        <v>17131</v>
      </c>
      <c r="L182" s="49" t="s">
        <v>547</v>
      </c>
      <c r="M182" s="50" t="s">
        <v>509</v>
      </c>
      <c r="N182" s="50" t="s">
        <v>112</v>
      </c>
      <c r="O182" s="51" t="s">
        <v>522</v>
      </c>
      <c r="P182" s="52" t="s">
        <v>523</v>
      </c>
    </row>
    <row r="183" spans="1:16" ht="12.75" customHeight="1" thickBot="1" x14ac:dyDescent="0.25">
      <c r="A183" s="40" t="str">
        <f t="shared" si="30"/>
        <v>IBVS 5809 </v>
      </c>
      <c r="B183" s="5" t="str">
        <f t="shared" si="31"/>
        <v>II</v>
      </c>
      <c r="C183" s="40">
        <f t="shared" si="32"/>
        <v>52614.0118</v>
      </c>
      <c r="D183" s="12" t="str">
        <f t="shared" si="33"/>
        <v>vis</v>
      </c>
      <c r="E183" s="48">
        <f>VLOOKUP(C183,Active!C$21:E$962,3,FALSE)</f>
        <v>17131.503523270891</v>
      </c>
      <c r="F183" s="5" t="s">
        <v>112</v>
      </c>
      <c r="G183" s="12" t="str">
        <f t="shared" si="34"/>
        <v>52614.0118</v>
      </c>
      <c r="H183" s="40">
        <f t="shared" si="35"/>
        <v>17131.5</v>
      </c>
      <c r="I183" s="49" t="s">
        <v>548</v>
      </c>
      <c r="J183" s="50" t="s">
        <v>549</v>
      </c>
      <c r="K183" s="49">
        <v>17131.5</v>
      </c>
      <c r="L183" s="49" t="s">
        <v>550</v>
      </c>
      <c r="M183" s="50" t="s">
        <v>509</v>
      </c>
      <c r="N183" s="50" t="s">
        <v>112</v>
      </c>
      <c r="O183" s="51" t="s">
        <v>522</v>
      </c>
      <c r="P183" s="52" t="s">
        <v>523</v>
      </c>
    </row>
    <row r="184" spans="1:16" ht="12.75" customHeight="1" thickBot="1" x14ac:dyDescent="0.25">
      <c r="A184" s="40" t="str">
        <f t="shared" si="30"/>
        <v>IBVS 5809 </v>
      </c>
      <c r="B184" s="5" t="str">
        <f t="shared" si="31"/>
        <v>II</v>
      </c>
      <c r="C184" s="40">
        <f t="shared" si="32"/>
        <v>52615.403299999998</v>
      </c>
      <c r="D184" s="12" t="str">
        <f t="shared" si="33"/>
        <v>vis</v>
      </c>
      <c r="E184" s="48">
        <f>VLOOKUP(C184,Active!C$21:E$962,3,FALSE)</f>
        <v>17132.503475633919</v>
      </c>
      <c r="F184" s="5" t="s">
        <v>112</v>
      </c>
      <c r="G184" s="12" t="str">
        <f t="shared" si="34"/>
        <v>52615.4033</v>
      </c>
      <c r="H184" s="40">
        <f t="shared" si="35"/>
        <v>17132.5</v>
      </c>
      <c r="I184" s="49" t="s">
        <v>551</v>
      </c>
      <c r="J184" s="50" t="s">
        <v>552</v>
      </c>
      <c r="K184" s="49">
        <v>17132.5</v>
      </c>
      <c r="L184" s="49" t="s">
        <v>553</v>
      </c>
      <c r="M184" s="50" t="s">
        <v>509</v>
      </c>
      <c r="N184" s="50" t="s">
        <v>112</v>
      </c>
      <c r="O184" s="51" t="s">
        <v>522</v>
      </c>
      <c r="P184" s="52" t="s">
        <v>523</v>
      </c>
    </row>
    <row r="185" spans="1:16" ht="12.75" customHeight="1" thickBot="1" x14ac:dyDescent="0.25">
      <c r="A185" s="40" t="str">
        <f t="shared" si="30"/>
        <v>IBVS 5809 </v>
      </c>
      <c r="B185" s="5" t="str">
        <f t="shared" si="31"/>
        <v>I</v>
      </c>
      <c r="C185" s="40">
        <f t="shared" si="32"/>
        <v>52616.099600000001</v>
      </c>
      <c r="D185" s="12" t="str">
        <f t="shared" si="33"/>
        <v>vis</v>
      </c>
      <c r="E185" s="48">
        <f>VLOOKUP(C185,Active!C$21:E$962,3,FALSE)</f>
        <v>17133.003847053526</v>
      </c>
      <c r="F185" s="5" t="s">
        <v>112</v>
      </c>
      <c r="G185" s="12" t="str">
        <f t="shared" si="34"/>
        <v>52616.0996</v>
      </c>
      <c r="H185" s="40">
        <f t="shared" si="35"/>
        <v>17133</v>
      </c>
      <c r="I185" s="49" t="s">
        <v>554</v>
      </c>
      <c r="J185" s="50" t="s">
        <v>555</v>
      </c>
      <c r="K185" s="49">
        <v>17133</v>
      </c>
      <c r="L185" s="49" t="s">
        <v>508</v>
      </c>
      <c r="M185" s="50" t="s">
        <v>509</v>
      </c>
      <c r="N185" s="50" t="s">
        <v>112</v>
      </c>
      <c r="O185" s="51" t="s">
        <v>522</v>
      </c>
      <c r="P185" s="52" t="s">
        <v>523</v>
      </c>
    </row>
    <row r="186" spans="1:16" ht="12.75" customHeight="1" thickBot="1" x14ac:dyDescent="0.25">
      <c r="A186" s="40" t="str">
        <f t="shared" si="30"/>
        <v>IBVS 5809 </v>
      </c>
      <c r="B186" s="5" t="str">
        <f t="shared" si="31"/>
        <v>II</v>
      </c>
      <c r="C186" s="40">
        <f t="shared" si="32"/>
        <v>52616.794999999998</v>
      </c>
      <c r="D186" s="12" t="str">
        <f t="shared" si="33"/>
        <v>vis</v>
      </c>
      <c r="E186" s="48">
        <f>VLOOKUP(C186,Active!C$21:E$962,3,FALSE)</f>
        <v>17133.503571719892</v>
      </c>
      <c r="F186" s="5" t="s">
        <v>112</v>
      </c>
      <c r="G186" s="12" t="str">
        <f t="shared" si="34"/>
        <v>52616.7950</v>
      </c>
      <c r="H186" s="40">
        <f t="shared" si="35"/>
        <v>17133.5</v>
      </c>
      <c r="I186" s="49" t="s">
        <v>556</v>
      </c>
      <c r="J186" s="50" t="s">
        <v>557</v>
      </c>
      <c r="K186" s="49">
        <v>17133.5</v>
      </c>
      <c r="L186" s="49" t="s">
        <v>558</v>
      </c>
      <c r="M186" s="50" t="s">
        <v>509</v>
      </c>
      <c r="N186" s="50" t="s">
        <v>112</v>
      </c>
      <c r="O186" s="51" t="s">
        <v>522</v>
      </c>
      <c r="P186" s="52" t="s">
        <v>523</v>
      </c>
    </row>
    <row r="187" spans="1:16" ht="12.75" customHeight="1" thickBot="1" x14ac:dyDescent="0.25">
      <c r="A187" s="40" t="str">
        <f t="shared" si="30"/>
        <v>IBVS 5809 </v>
      </c>
      <c r="B187" s="5" t="str">
        <f t="shared" si="31"/>
        <v>I</v>
      </c>
      <c r="C187" s="40">
        <f t="shared" si="32"/>
        <v>52623.061999999998</v>
      </c>
      <c r="D187" s="12" t="str">
        <f t="shared" si="33"/>
        <v>vis</v>
      </c>
      <c r="E187" s="48">
        <f>VLOOKUP(C187,Active!C$21:E$962,3,FALSE)</f>
        <v>17138.007130080736</v>
      </c>
      <c r="F187" s="5" t="s">
        <v>112</v>
      </c>
      <c r="G187" s="12" t="str">
        <f t="shared" si="34"/>
        <v>52623.062</v>
      </c>
      <c r="H187" s="40">
        <f t="shared" si="35"/>
        <v>17138</v>
      </c>
      <c r="I187" s="49" t="s">
        <v>559</v>
      </c>
      <c r="J187" s="50" t="s">
        <v>560</v>
      </c>
      <c r="K187" s="49">
        <v>17138</v>
      </c>
      <c r="L187" s="49" t="s">
        <v>245</v>
      </c>
      <c r="M187" s="50" t="s">
        <v>509</v>
      </c>
      <c r="N187" s="50" t="s">
        <v>112</v>
      </c>
      <c r="O187" s="51" t="s">
        <v>522</v>
      </c>
      <c r="P187" s="52" t="s">
        <v>523</v>
      </c>
    </row>
    <row r="188" spans="1:16" ht="12.75" customHeight="1" thickBot="1" x14ac:dyDescent="0.25">
      <c r="A188" s="40" t="str">
        <f t="shared" si="30"/>
        <v>IBVS 5809 </v>
      </c>
      <c r="B188" s="5" t="str">
        <f t="shared" si="31"/>
        <v>I</v>
      </c>
      <c r="C188" s="40">
        <f t="shared" si="32"/>
        <v>52624.448400000001</v>
      </c>
      <c r="D188" s="12" t="str">
        <f t="shared" si="33"/>
        <v>vis</v>
      </c>
      <c r="E188" s="48">
        <f>VLOOKUP(C188,Active!C$21:E$962,3,FALSE)</f>
        <v>17139.003417508771</v>
      </c>
      <c r="F188" s="5" t="s">
        <v>112</v>
      </c>
      <c r="G188" s="12" t="str">
        <f t="shared" si="34"/>
        <v>52624.4484</v>
      </c>
      <c r="H188" s="40">
        <f t="shared" si="35"/>
        <v>17139</v>
      </c>
      <c r="I188" s="49" t="s">
        <v>561</v>
      </c>
      <c r="J188" s="50" t="s">
        <v>562</v>
      </c>
      <c r="K188" s="49">
        <v>17139</v>
      </c>
      <c r="L188" s="49" t="s">
        <v>553</v>
      </c>
      <c r="M188" s="50" t="s">
        <v>509</v>
      </c>
      <c r="N188" s="50" t="s">
        <v>112</v>
      </c>
      <c r="O188" s="51" t="s">
        <v>522</v>
      </c>
      <c r="P188" s="52" t="s">
        <v>523</v>
      </c>
    </row>
    <row r="189" spans="1:16" ht="13.5" thickBot="1" x14ac:dyDescent="0.25">
      <c r="A189" s="40" t="str">
        <f t="shared" si="30"/>
        <v>VSB 43 </v>
      </c>
      <c r="B189" s="5" t="str">
        <f t="shared" si="31"/>
        <v>I</v>
      </c>
      <c r="C189" s="40">
        <f t="shared" si="32"/>
        <v>53174.118300000002</v>
      </c>
      <c r="D189" s="12" t="str">
        <f t="shared" si="33"/>
        <v>vis</v>
      </c>
      <c r="E189" s="48">
        <f>VLOOKUP(C189,Active!C$21:E$962,3,FALSE)</f>
        <v>17534.004290949015</v>
      </c>
      <c r="F189" s="5" t="s">
        <v>112</v>
      </c>
      <c r="G189" s="12" t="str">
        <f t="shared" si="34"/>
        <v>53174.1183</v>
      </c>
      <c r="H189" s="40">
        <f t="shared" si="35"/>
        <v>17534</v>
      </c>
      <c r="I189" s="49" t="s">
        <v>572</v>
      </c>
      <c r="J189" s="50" t="s">
        <v>573</v>
      </c>
      <c r="K189" s="49">
        <v>17534</v>
      </c>
      <c r="L189" s="49" t="s">
        <v>574</v>
      </c>
      <c r="M189" s="50" t="s">
        <v>460</v>
      </c>
      <c r="N189" s="50" t="s">
        <v>461</v>
      </c>
      <c r="O189" s="51" t="s">
        <v>575</v>
      </c>
      <c r="P189" s="52" t="s">
        <v>576</v>
      </c>
    </row>
    <row r="190" spans="1:16" ht="13.5" thickBot="1" x14ac:dyDescent="0.25">
      <c r="A190" s="40" t="str">
        <f t="shared" si="30"/>
        <v> AOEB 12 </v>
      </c>
      <c r="B190" s="5" t="str">
        <f t="shared" si="31"/>
        <v>II</v>
      </c>
      <c r="C190" s="40">
        <f t="shared" si="32"/>
        <v>53618.723299999998</v>
      </c>
      <c r="D190" s="12" t="str">
        <f t="shared" si="33"/>
        <v>vis</v>
      </c>
      <c r="E190" s="48">
        <f>VLOOKUP(C190,Active!C$21:E$962,3,FALSE)</f>
        <v>17853.503982192611</v>
      </c>
      <c r="F190" s="5" t="s">
        <v>112</v>
      </c>
      <c r="G190" s="12" t="str">
        <f t="shared" si="34"/>
        <v>53618.7233</v>
      </c>
      <c r="H190" s="40">
        <f t="shared" si="35"/>
        <v>17853.5</v>
      </c>
      <c r="I190" s="49" t="s">
        <v>582</v>
      </c>
      <c r="J190" s="50" t="s">
        <v>583</v>
      </c>
      <c r="K190" s="49">
        <v>17853.5</v>
      </c>
      <c r="L190" s="49" t="s">
        <v>584</v>
      </c>
      <c r="M190" s="50" t="s">
        <v>509</v>
      </c>
      <c r="N190" s="50" t="s">
        <v>510</v>
      </c>
      <c r="O190" s="51" t="s">
        <v>256</v>
      </c>
      <c r="P190" s="51" t="s">
        <v>512</v>
      </c>
    </row>
    <row r="191" spans="1:16" ht="13.5" thickBot="1" x14ac:dyDescent="0.25">
      <c r="A191" s="40" t="str">
        <f t="shared" si="30"/>
        <v> AOEB 12 </v>
      </c>
      <c r="B191" s="5" t="str">
        <f t="shared" si="31"/>
        <v>II</v>
      </c>
      <c r="C191" s="40">
        <f t="shared" si="32"/>
        <v>53952.699800000002</v>
      </c>
      <c r="D191" s="12" t="str">
        <f t="shared" si="33"/>
        <v>vis</v>
      </c>
      <c r="E191" s="48">
        <f>VLOOKUP(C191,Active!C$21:E$962,3,FALSE)</f>
        <v>18093.504406462736</v>
      </c>
      <c r="F191" s="5" t="s">
        <v>112</v>
      </c>
      <c r="G191" s="12" t="str">
        <f t="shared" si="34"/>
        <v>53952.6998</v>
      </c>
      <c r="H191" s="40">
        <f t="shared" si="35"/>
        <v>18093.5</v>
      </c>
      <c r="I191" s="49" t="s">
        <v>603</v>
      </c>
      <c r="J191" s="50" t="s">
        <v>604</v>
      </c>
      <c r="K191" s="49" t="s">
        <v>605</v>
      </c>
      <c r="L191" s="49" t="s">
        <v>606</v>
      </c>
      <c r="M191" s="50" t="s">
        <v>509</v>
      </c>
      <c r="N191" s="50" t="s">
        <v>510</v>
      </c>
      <c r="O191" s="51" t="s">
        <v>607</v>
      </c>
      <c r="P191" s="51" t="s">
        <v>512</v>
      </c>
    </row>
    <row r="192" spans="1:16" ht="13.5" thickBot="1" x14ac:dyDescent="0.25">
      <c r="A192" s="40" t="str">
        <f t="shared" si="30"/>
        <v> AOEB 12 </v>
      </c>
      <c r="B192" s="5" t="str">
        <f t="shared" si="31"/>
        <v>II</v>
      </c>
      <c r="C192" s="40">
        <f t="shared" si="32"/>
        <v>54233.795599999998</v>
      </c>
      <c r="D192" s="12" t="str">
        <f t="shared" si="33"/>
        <v>vis</v>
      </c>
      <c r="E192" s="48">
        <f>VLOOKUP(C192,Active!C$21:E$962,3,FALSE)</f>
        <v>18295.503982063259</v>
      </c>
      <c r="F192" s="5" t="s">
        <v>112</v>
      </c>
      <c r="G192" s="12" t="str">
        <f t="shared" si="34"/>
        <v>54233.7956</v>
      </c>
      <c r="H192" s="40">
        <f t="shared" si="35"/>
        <v>18295.5</v>
      </c>
      <c r="I192" s="49" t="s">
        <v>612</v>
      </c>
      <c r="J192" s="50" t="s">
        <v>613</v>
      </c>
      <c r="K192" s="49" t="s">
        <v>614</v>
      </c>
      <c r="L192" s="49" t="s">
        <v>584</v>
      </c>
      <c r="M192" s="50" t="s">
        <v>509</v>
      </c>
      <c r="N192" s="50" t="s">
        <v>510</v>
      </c>
      <c r="O192" s="51" t="s">
        <v>256</v>
      </c>
      <c r="P192" s="51" t="s">
        <v>512</v>
      </c>
    </row>
    <row r="193" spans="1:16" ht="13.5" thickBot="1" x14ac:dyDescent="0.25">
      <c r="A193" s="40" t="str">
        <f t="shared" si="30"/>
        <v> AOEB 12 </v>
      </c>
      <c r="B193" s="5" t="str">
        <f t="shared" si="31"/>
        <v>I</v>
      </c>
      <c r="C193" s="40">
        <f t="shared" si="32"/>
        <v>54242.84</v>
      </c>
      <c r="D193" s="12" t="str">
        <f t="shared" si="33"/>
        <v>vis</v>
      </c>
      <c r="E193" s="48">
        <f>VLOOKUP(C193,Active!C$21:E$962,3,FALSE)</f>
        <v>18302.003420907815</v>
      </c>
      <c r="F193" s="5" t="s">
        <v>112</v>
      </c>
      <c r="G193" s="12" t="str">
        <f t="shared" si="34"/>
        <v>54242.8400</v>
      </c>
      <c r="H193" s="40">
        <f t="shared" si="35"/>
        <v>18302</v>
      </c>
      <c r="I193" s="49" t="s">
        <v>615</v>
      </c>
      <c r="J193" s="50" t="s">
        <v>616</v>
      </c>
      <c r="K193" s="49" t="s">
        <v>617</v>
      </c>
      <c r="L193" s="49" t="s">
        <v>553</v>
      </c>
      <c r="M193" s="50" t="s">
        <v>509</v>
      </c>
      <c r="N193" s="50" t="s">
        <v>510</v>
      </c>
      <c r="O193" s="51" t="s">
        <v>618</v>
      </c>
      <c r="P193" s="51" t="s">
        <v>512</v>
      </c>
    </row>
    <row r="194" spans="1:16" ht="13.5" thickBot="1" x14ac:dyDescent="0.25">
      <c r="A194" s="40" t="str">
        <f t="shared" si="30"/>
        <v> AOEB 12 </v>
      </c>
      <c r="B194" s="5" t="str">
        <f t="shared" si="31"/>
        <v>II</v>
      </c>
      <c r="C194" s="40">
        <f t="shared" si="32"/>
        <v>54258.844400000002</v>
      </c>
      <c r="D194" s="12" t="str">
        <f t="shared" si="33"/>
        <v>vis</v>
      </c>
      <c r="E194" s="48">
        <f>VLOOKUP(C194,Active!C$21:E$962,3,FALSE)</f>
        <v>18313.504418104294</v>
      </c>
      <c r="F194" s="5" t="s">
        <v>112</v>
      </c>
      <c r="G194" s="12" t="str">
        <f t="shared" si="34"/>
        <v>54258.8444</v>
      </c>
      <c r="H194" s="40">
        <f t="shared" si="35"/>
        <v>18313.5</v>
      </c>
      <c r="I194" s="49" t="s">
        <v>619</v>
      </c>
      <c r="J194" s="50" t="s">
        <v>620</v>
      </c>
      <c r="K194" s="49" t="s">
        <v>621</v>
      </c>
      <c r="L194" s="49" t="s">
        <v>606</v>
      </c>
      <c r="M194" s="50" t="s">
        <v>509</v>
      </c>
      <c r="N194" s="50" t="s">
        <v>510</v>
      </c>
      <c r="O194" s="51" t="s">
        <v>618</v>
      </c>
      <c r="P194" s="51" t="s">
        <v>512</v>
      </c>
    </row>
    <row r="195" spans="1:16" ht="13.5" thickBot="1" x14ac:dyDescent="0.25">
      <c r="A195" s="40" t="str">
        <f t="shared" si="30"/>
        <v>BAVM 193 </v>
      </c>
      <c r="B195" s="5" t="str">
        <f t="shared" si="31"/>
        <v>I</v>
      </c>
      <c r="C195" s="40">
        <f t="shared" si="32"/>
        <v>54298.502999999997</v>
      </c>
      <c r="D195" s="12" t="str">
        <f t="shared" si="33"/>
        <v>vis</v>
      </c>
      <c r="E195" s="48">
        <f>VLOOKUP(C195,Active!C$21:E$962,3,FALSE)</f>
        <v>18342.003671273178</v>
      </c>
      <c r="F195" s="5" t="s">
        <v>112</v>
      </c>
      <c r="G195" s="12" t="str">
        <f t="shared" si="34"/>
        <v>54298.5030</v>
      </c>
      <c r="H195" s="40">
        <f t="shared" si="35"/>
        <v>18342</v>
      </c>
      <c r="I195" s="49" t="s">
        <v>622</v>
      </c>
      <c r="J195" s="50" t="s">
        <v>623</v>
      </c>
      <c r="K195" s="49" t="s">
        <v>624</v>
      </c>
      <c r="L195" s="49" t="s">
        <v>625</v>
      </c>
      <c r="M195" s="50" t="s">
        <v>509</v>
      </c>
      <c r="N195" s="50" t="s">
        <v>587</v>
      </c>
      <c r="O195" s="51" t="s">
        <v>571</v>
      </c>
      <c r="P195" s="52" t="s">
        <v>626</v>
      </c>
    </row>
    <row r="196" spans="1:16" ht="13.5" thickBot="1" x14ac:dyDescent="0.25">
      <c r="A196" s="40" t="str">
        <f t="shared" si="30"/>
        <v>BAVM 212 </v>
      </c>
      <c r="B196" s="5" t="str">
        <f t="shared" si="31"/>
        <v>I</v>
      </c>
      <c r="C196" s="40">
        <f t="shared" si="32"/>
        <v>55076.390200000002</v>
      </c>
      <c r="D196" s="12" t="str">
        <f t="shared" si="33"/>
        <v>vis</v>
      </c>
      <c r="E196" s="48">
        <f>VLOOKUP(C196,Active!C$21:E$962,3,FALSE)</f>
        <v>18901.00485259671</v>
      </c>
      <c r="F196" s="5" t="s">
        <v>112</v>
      </c>
      <c r="G196" s="12" t="str">
        <f t="shared" si="34"/>
        <v>55076.3902</v>
      </c>
      <c r="H196" s="40">
        <f t="shared" si="35"/>
        <v>18901</v>
      </c>
      <c r="I196" s="49" t="s">
        <v>654</v>
      </c>
      <c r="J196" s="50" t="s">
        <v>655</v>
      </c>
      <c r="K196" s="49" t="s">
        <v>656</v>
      </c>
      <c r="L196" s="49" t="s">
        <v>657</v>
      </c>
      <c r="M196" s="50" t="s">
        <v>509</v>
      </c>
      <c r="N196" s="50" t="s">
        <v>587</v>
      </c>
      <c r="O196" s="51" t="s">
        <v>571</v>
      </c>
      <c r="P196" s="52" t="s">
        <v>658</v>
      </c>
    </row>
    <row r="197" spans="1:16" ht="13.5" thickBot="1" x14ac:dyDescent="0.25">
      <c r="A197" s="40" t="str">
        <f t="shared" si="30"/>
        <v>OEJV 0137 </v>
      </c>
      <c r="B197" s="5" t="str">
        <f t="shared" si="31"/>
        <v>I</v>
      </c>
      <c r="C197" s="40">
        <f t="shared" si="32"/>
        <v>55350.527600000001</v>
      </c>
      <c r="D197" s="12" t="str">
        <f t="shared" si="33"/>
        <v>vis</v>
      </c>
      <c r="E197" s="48" t="e">
        <f>VLOOKUP(C197,Active!C$21:E$962,3,FALSE)</f>
        <v>#N/A</v>
      </c>
      <c r="F197" s="5" t="s">
        <v>112</v>
      </c>
      <c r="G197" s="12" t="str">
        <f t="shared" si="34"/>
        <v>55350.5276</v>
      </c>
      <c r="H197" s="40">
        <f t="shared" si="35"/>
        <v>19098</v>
      </c>
      <c r="I197" s="49" t="s">
        <v>663</v>
      </c>
      <c r="J197" s="50" t="s">
        <v>664</v>
      </c>
      <c r="K197" s="49" t="s">
        <v>665</v>
      </c>
      <c r="L197" s="49" t="s">
        <v>666</v>
      </c>
      <c r="M197" s="50" t="s">
        <v>509</v>
      </c>
      <c r="N197" s="50" t="s">
        <v>579</v>
      </c>
      <c r="O197" s="51" t="s">
        <v>667</v>
      </c>
      <c r="P197" s="52" t="s">
        <v>668</v>
      </c>
    </row>
    <row r="198" spans="1:16" ht="13.5" thickBot="1" x14ac:dyDescent="0.25">
      <c r="A198" s="40" t="str">
        <f t="shared" si="30"/>
        <v>BAVM 225 </v>
      </c>
      <c r="B198" s="5" t="str">
        <f t="shared" si="31"/>
        <v>I</v>
      </c>
      <c r="C198" s="40">
        <f t="shared" si="32"/>
        <v>55794.438099999999</v>
      </c>
      <c r="D198" s="12" t="str">
        <f t="shared" si="33"/>
        <v>vis</v>
      </c>
      <c r="E198" s="48">
        <f>VLOOKUP(C198,Active!C$21:E$962,3,FALSE)</f>
        <v>19417.00463295931</v>
      </c>
      <c r="F198" s="5" t="s">
        <v>112</v>
      </c>
      <c r="G198" s="12" t="str">
        <f t="shared" si="34"/>
        <v>55794.4381</v>
      </c>
      <c r="H198" s="40">
        <f t="shared" si="35"/>
        <v>19417</v>
      </c>
      <c r="I198" s="49" t="s">
        <v>682</v>
      </c>
      <c r="J198" s="50" t="s">
        <v>683</v>
      </c>
      <c r="K198" s="49" t="s">
        <v>684</v>
      </c>
      <c r="L198" s="49" t="s">
        <v>685</v>
      </c>
      <c r="M198" s="50" t="s">
        <v>509</v>
      </c>
      <c r="N198" s="50" t="s">
        <v>587</v>
      </c>
      <c r="O198" s="51" t="s">
        <v>571</v>
      </c>
      <c r="P198" s="52" t="s">
        <v>686</v>
      </c>
    </row>
    <row r="199" spans="1:16" ht="13.5" thickBot="1" x14ac:dyDescent="0.25">
      <c r="A199" s="40" t="str">
        <f t="shared" si="30"/>
        <v>BAVM 225 </v>
      </c>
      <c r="B199" s="5" t="str">
        <f t="shared" si="31"/>
        <v>I</v>
      </c>
      <c r="C199" s="40">
        <f t="shared" si="32"/>
        <v>55794.439599999998</v>
      </c>
      <c r="D199" s="12" t="str">
        <f t="shared" si="33"/>
        <v>vis</v>
      </c>
      <c r="E199" s="48">
        <f>VLOOKUP(C199,Active!C$21:E$962,3,FALSE)</f>
        <v>19417.005710881367</v>
      </c>
      <c r="F199" s="5" t="s">
        <v>112</v>
      </c>
      <c r="G199" s="12" t="str">
        <f t="shared" si="34"/>
        <v>55794.4396</v>
      </c>
      <c r="H199" s="40">
        <f t="shared" si="35"/>
        <v>19417</v>
      </c>
      <c r="I199" s="49" t="s">
        <v>687</v>
      </c>
      <c r="J199" s="50" t="s">
        <v>688</v>
      </c>
      <c r="K199" s="49" t="s">
        <v>684</v>
      </c>
      <c r="L199" s="49" t="s">
        <v>689</v>
      </c>
      <c r="M199" s="50" t="s">
        <v>509</v>
      </c>
      <c r="N199" s="50" t="s">
        <v>566</v>
      </c>
      <c r="O199" s="51" t="s">
        <v>356</v>
      </c>
      <c r="P199" s="52" t="s">
        <v>686</v>
      </c>
    </row>
    <row r="200" spans="1:16" x14ac:dyDescent="0.2">
      <c r="B200" s="5"/>
      <c r="E200" s="48"/>
      <c r="F200" s="5"/>
    </row>
    <row r="201" spans="1:16" x14ac:dyDescent="0.2">
      <c r="B201" s="5"/>
      <c r="E201" s="48"/>
      <c r="F201" s="5"/>
    </row>
    <row r="202" spans="1:16" x14ac:dyDescent="0.2">
      <c r="B202" s="5"/>
      <c r="E202" s="48"/>
      <c r="F202" s="5"/>
    </row>
    <row r="203" spans="1:16" x14ac:dyDescent="0.2">
      <c r="B203" s="5"/>
      <c r="E203" s="48"/>
      <c r="F203" s="5"/>
    </row>
    <row r="204" spans="1:16" x14ac:dyDescent="0.2">
      <c r="B204" s="5"/>
      <c r="E204" s="48"/>
      <c r="F204" s="5"/>
    </row>
    <row r="205" spans="1:16" x14ac:dyDescent="0.2">
      <c r="B205" s="5"/>
      <c r="E205" s="48"/>
      <c r="F205" s="5"/>
    </row>
    <row r="206" spans="1:16" x14ac:dyDescent="0.2">
      <c r="B206" s="5"/>
      <c r="E206" s="48"/>
      <c r="F206" s="5"/>
    </row>
    <row r="207" spans="1:16" x14ac:dyDescent="0.2">
      <c r="B207" s="5"/>
      <c r="E207" s="48"/>
      <c r="F207" s="5"/>
    </row>
    <row r="208" spans="1:16" x14ac:dyDescent="0.2">
      <c r="B208" s="5"/>
      <c r="E208" s="48"/>
      <c r="F208" s="5"/>
    </row>
    <row r="209" spans="2:6" x14ac:dyDescent="0.2">
      <c r="B209" s="5"/>
      <c r="E209" s="48"/>
      <c r="F209" s="5"/>
    </row>
    <row r="210" spans="2:6" x14ac:dyDescent="0.2">
      <c r="B210" s="5"/>
      <c r="E210" s="48"/>
      <c r="F210" s="5"/>
    </row>
    <row r="211" spans="2:6" x14ac:dyDescent="0.2">
      <c r="B211" s="5"/>
      <c r="E211" s="48"/>
      <c r="F211" s="5"/>
    </row>
    <row r="212" spans="2:6" x14ac:dyDescent="0.2">
      <c r="B212" s="5"/>
      <c r="E212" s="48"/>
      <c r="F212" s="5"/>
    </row>
    <row r="213" spans="2:6" x14ac:dyDescent="0.2">
      <c r="B213" s="5"/>
      <c r="E213" s="48"/>
      <c r="F213" s="5"/>
    </row>
    <row r="214" spans="2:6" x14ac:dyDescent="0.2">
      <c r="B214" s="5"/>
      <c r="E214" s="48"/>
      <c r="F214" s="5"/>
    </row>
    <row r="215" spans="2:6" x14ac:dyDescent="0.2">
      <c r="B215" s="5"/>
      <c r="E215" s="48"/>
      <c r="F215" s="5"/>
    </row>
    <row r="216" spans="2:6" x14ac:dyDescent="0.2">
      <c r="B216" s="5"/>
      <c r="E216" s="48"/>
      <c r="F216" s="5"/>
    </row>
    <row r="217" spans="2:6" x14ac:dyDescent="0.2">
      <c r="B217" s="5"/>
      <c r="E217" s="48"/>
      <c r="F217" s="5"/>
    </row>
    <row r="218" spans="2:6" x14ac:dyDescent="0.2">
      <c r="B218" s="5"/>
      <c r="E218" s="48"/>
      <c r="F218" s="5"/>
    </row>
    <row r="219" spans="2:6" x14ac:dyDescent="0.2">
      <c r="B219" s="5"/>
      <c r="E219" s="48"/>
      <c r="F219" s="5"/>
    </row>
    <row r="220" spans="2:6" x14ac:dyDescent="0.2">
      <c r="B220" s="5"/>
      <c r="E220" s="48"/>
      <c r="F220" s="5"/>
    </row>
    <row r="221" spans="2:6" x14ac:dyDescent="0.2">
      <c r="B221" s="5"/>
      <c r="E221" s="48"/>
      <c r="F221" s="5"/>
    </row>
    <row r="222" spans="2:6" x14ac:dyDescent="0.2">
      <c r="B222" s="5"/>
      <c r="E222" s="48"/>
      <c r="F222" s="5"/>
    </row>
    <row r="223" spans="2:6" x14ac:dyDescent="0.2">
      <c r="B223" s="5"/>
      <c r="E223" s="48"/>
      <c r="F223" s="5"/>
    </row>
    <row r="224" spans="2:6" x14ac:dyDescent="0.2">
      <c r="B224" s="5"/>
      <c r="E224" s="48"/>
      <c r="F224" s="5"/>
    </row>
    <row r="225" spans="2:6" x14ac:dyDescent="0.2">
      <c r="B225" s="5"/>
      <c r="E225" s="48"/>
      <c r="F225" s="5"/>
    </row>
    <row r="226" spans="2:6" x14ac:dyDescent="0.2">
      <c r="B226" s="5"/>
      <c r="E226" s="48"/>
      <c r="F226" s="5"/>
    </row>
    <row r="227" spans="2:6" x14ac:dyDescent="0.2">
      <c r="B227" s="5"/>
      <c r="E227" s="48"/>
      <c r="F227" s="5"/>
    </row>
    <row r="228" spans="2:6" x14ac:dyDescent="0.2">
      <c r="B228" s="5"/>
      <c r="E228" s="48"/>
      <c r="F228" s="5"/>
    </row>
    <row r="229" spans="2:6" x14ac:dyDescent="0.2">
      <c r="B229" s="5"/>
      <c r="E229" s="48"/>
      <c r="F229" s="5"/>
    </row>
    <row r="230" spans="2:6" x14ac:dyDescent="0.2">
      <c r="B230" s="5"/>
      <c r="E230" s="48"/>
      <c r="F230" s="5"/>
    </row>
    <row r="231" spans="2:6" x14ac:dyDescent="0.2">
      <c r="B231" s="5"/>
      <c r="E231" s="48"/>
      <c r="F231" s="5"/>
    </row>
    <row r="232" spans="2:6" x14ac:dyDescent="0.2">
      <c r="B232" s="5"/>
      <c r="E232" s="48"/>
      <c r="F232" s="5"/>
    </row>
    <row r="233" spans="2:6" x14ac:dyDescent="0.2">
      <c r="B233" s="5"/>
      <c r="E233" s="48"/>
      <c r="F233" s="5"/>
    </row>
    <row r="234" spans="2:6" x14ac:dyDescent="0.2">
      <c r="B234" s="5"/>
      <c r="E234" s="48"/>
      <c r="F234" s="5"/>
    </row>
    <row r="235" spans="2:6" x14ac:dyDescent="0.2">
      <c r="B235" s="5"/>
      <c r="E235" s="48"/>
      <c r="F235" s="5"/>
    </row>
    <row r="236" spans="2:6" x14ac:dyDescent="0.2">
      <c r="B236" s="5"/>
      <c r="E236" s="48"/>
      <c r="F236" s="5"/>
    </row>
    <row r="237" spans="2:6" x14ac:dyDescent="0.2">
      <c r="B237" s="5"/>
      <c r="E237" s="48"/>
      <c r="F237" s="5"/>
    </row>
    <row r="238" spans="2:6" x14ac:dyDescent="0.2">
      <c r="B238" s="5"/>
      <c r="E238" s="48"/>
      <c r="F238" s="5"/>
    </row>
    <row r="239" spans="2:6" x14ac:dyDescent="0.2">
      <c r="B239" s="5"/>
      <c r="E239" s="48"/>
      <c r="F239" s="5"/>
    </row>
    <row r="240" spans="2:6" x14ac:dyDescent="0.2">
      <c r="B240" s="5"/>
      <c r="E240" s="48"/>
      <c r="F240" s="5"/>
    </row>
    <row r="241" spans="2:6" x14ac:dyDescent="0.2">
      <c r="B241" s="5"/>
      <c r="E241" s="48"/>
      <c r="F241" s="5"/>
    </row>
    <row r="242" spans="2:6" x14ac:dyDescent="0.2">
      <c r="B242" s="5"/>
      <c r="E242" s="48"/>
      <c r="F242" s="5"/>
    </row>
    <row r="243" spans="2:6" x14ac:dyDescent="0.2">
      <c r="B243" s="5"/>
      <c r="E243" s="48"/>
      <c r="F243" s="5"/>
    </row>
    <row r="244" spans="2:6" x14ac:dyDescent="0.2">
      <c r="B244" s="5"/>
      <c r="E244" s="48"/>
      <c r="F244" s="5"/>
    </row>
    <row r="245" spans="2:6" x14ac:dyDescent="0.2">
      <c r="B245" s="5"/>
      <c r="E245" s="48"/>
      <c r="F245" s="5"/>
    </row>
    <row r="246" spans="2:6" x14ac:dyDescent="0.2">
      <c r="B246" s="5"/>
      <c r="E246" s="48"/>
      <c r="F246" s="5"/>
    </row>
    <row r="247" spans="2:6" x14ac:dyDescent="0.2">
      <c r="B247" s="5"/>
      <c r="E247" s="48"/>
      <c r="F247" s="5"/>
    </row>
    <row r="248" spans="2:6" x14ac:dyDescent="0.2">
      <c r="B248" s="5"/>
      <c r="E248" s="48"/>
      <c r="F248" s="5"/>
    </row>
    <row r="249" spans="2:6" x14ac:dyDescent="0.2">
      <c r="B249" s="5"/>
      <c r="E249" s="48"/>
      <c r="F249" s="5"/>
    </row>
    <row r="250" spans="2:6" x14ac:dyDescent="0.2">
      <c r="B250" s="5"/>
      <c r="E250" s="48"/>
      <c r="F250" s="5"/>
    </row>
    <row r="251" spans="2:6" x14ac:dyDescent="0.2">
      <c r="B251" s="5"/>
      <c r="E251" s="48"/>
      <c r="F251" s="5"/>
    </row>
    <row r="252" spans="2:6" x14ac:dyDescent="0.2">
      <c r="B252" s="5"/>
      <c r="E252" s="48"/>
      <c r="F252" s="5"/>
    </row>
    <row r="253" spans="2:6" x14ac:dyDescent="0.2">
      <c r="B253" s="5"/>
      <c r="E253" s="48"/>
      <c r="F253" s="5"/>
    </row>
    <row r="254" spans="2:6" x14ac:dyDescent="0.2">
      <c r="B254" s="5"/>
      <c r="E254" s="48"/>
      <c r="F254" s="5"/>
    </row>
    <row r="255" spans="2:6" x14ac:dyDescent="0.2">
      <c r="B255" s="5"/>
      <c r="E255" s="48"/>
      <c r="F255" s="5"/>
    </row>
    <row r="256" spans="2:6" x14ac:dyDescent="0.2">
      <c r="B256" s="5"/>
      <c r="E256" s="48"/>
      <c r="F256" s="5"/>
    </row>
    <row r="257" spans="2:6" x14ac:dyDescent="0.2">
      <c r="B257" s="5"/>
      <c r="E257" s="48"/>
      <c r="F257" s="5"/>
    </row>
    <row r="258" spans="2:6" x14ac:dyDescent="0.2">
      <c r="B258" s="5"/>
      <c r="E258" s="48"/>
      <c r="F258" s="5"/>
    </row>
    <row r="259" spans="2:6" x14ac:dyDescent="0.2">
      <c r="B259" s="5"/>
      <c r="E259" s="48"/>
      <c r="F259" s="5"/>
    </row>
    <row r="260" spans="2:6" x14ac:dyDescent="0.2">
      <c r="B260" s="5"/>
      <c r="E260" s="48"/>
      <c r="F260" s="5"/>
    </row>
    <row r="261" spans="2:6" x14ac:dyDescent="0.2">
      <c r="B261" s="5"/>
      <c r="E261" s="48"/>
      <c r="F261" s="5"/>
    </row>
    <row r="262" spans="2:6" x14ac:dyDescent="0.2">
      <c r="B262" s="5"/>
      <c r="E262" s="48"/>
      <c r="F262" s="5"/>
    </row>
    <row r="263" spans="2:6" x14ac:dyDescent="0.2">
      <c r="B263" s="5"/>
      <c r="E263" s="48"/>
      <c r="F263" s="5"/>
    </row>
    <row r="264" spans="2:6" x14ac:dyDescent="0.2">
      <c r="B264" s="5"/>
      <c r="E264" s="48"/>
      <c r="F264" s="5"/>
    </row>
    <row r="265" spans="2:6" x14ac:dyDescent="0.2">
      <c r="B265" s="5"/>
      <c r="E265" s="48"/>
      <c r="F265" s="5"/>
    </row>
    <row r="266" spans="2:6" x14ac:dyDescent="0.2">
      <c r="B266" s="5"/>
      <c r="E266" s="48"/>
      <c r="F266" s="5"/>
    </row>
    <row r="267" spans="2:6" x14ac:dyDescent="0.2">
      <c r="B267" s="5"/>
      <c r="E267" s="48"/>
      <c r="F267" s="5"/>
    </row>
    <row r="268" spans="2:6" x14ac:dyDescent="0.2">
      <c r="B268" s="5"/>
      <c r="E268" s="48"/>
      <c r="F268" s="5"/>
    </row>
    <row r="269" spans="2:6" x14ac:dyDescent="0.2">
      <c r="B269" s="5"/>
      <c r="E269" s="48"/>
      <c r="F269" s="5"/>
    </row>
    <row r="270" spans="2:6" x14ac:dyDescent="0.2">
      <c r="B270" s="5"/>
      <c r="E270" s="48"/>
      <c r="F270" s="5"/>
    </row>
    <row r="271" spans="2:6" x14ac:dyDescent="0.2">
      <c r="B271" s="5"/>
      <c r="E271" s="48"/>
      <c r="F271" s="5"/>
    </row>
    <row r="272" spans="2:6" x14ac:dyDescent="0.2">
      <c r="B272" s="5"/>
      <c r="E272" s="48"/>
      <c r="F272" s="5"/>
    </row>
    <row r="273" spans="2:6" x14ac:dyDescent="0.2">
      <c r="B273" s="5"/>
      <c r="E273" s="48"/>
      <c r="F273" s="5"/>
    </row>
    <row r="274" spans="2:6" x14ac:dyDescent="0.2">
      <c r="B274" s="5"/>
      <c r="E274" s="48"/>
      <c r="F274" s="5"/>
    </row>
    <row r="275" spans="2:6" x14ac:dyDescent="0.2">
      <c r="B275" s="5"/>
      <c r="E275" s="48"/>
      <c r="F275" s="5"/>
    </row>
    <row r="276" spans="2:6" x14ac:dyDescent="0.2">
      <c r="B276" s="5"/>
      <c r="E276" s="48"/>
      <c r="F276" s="5"/>
    </row>
    <row r="277" spans="2:6" x14ac:dyDescent="0.2">
      <c r="B277" s="5"/>
      <c r="E277" s="48"/>
      <c r="F277" s="5"/>
    </row>
    <row r="278" spans="2:6" x14ac:dyDescent="0.2">
      <c r="B278" s="5"/>
      <c r="E278" s="48"/>
      <c r="F278" s="5"/>
    </row>
    <row r="279" spans="2:6" x14ac:dyDescent="0.2">
      <c r="B279" s="5"/>
      <c r="E279" s="48"/>
      <c r="F279" s="5"/>
    </row>
    <row r="280" spans="2:6" x14ac:dyDescent="0.2">
      <c r="B280" s="5"/>
      <c r="E280" s="48"/>
      <c r="F280" s="5"/>
    </row>
    <row r="281" spans="2:6" x14ac:dyDescent="0.2">
      <c r="B281" s="5"/>
      <c r="E281" s="48"/>
      <c r="F281" s="5"/>
    </row>
    <row r="282" spans="2:6" x14ac:dyDescent="0.2">
      <c r="B282" s="5"/>
      <c r="E282" s="48"/>
      <c r="F282" s="5"/>
    </row>
    <row r="283" spans="2:6" x14ac:dyDescent="0.2">
      <c r="B283" s="5"/>
      <c r="E283" s="48"/>
      <c r="F283" s="5"/>
    </row>
    <row r="284" spans="2:6" x14ac:dyDescent="0.2">
      <c r="B284" s="5"/>
      <c r="E284" s="48"/>
      <c r="F284" s="5"/>
    </row>
    <row r="285" spans="2:6" x14ac:dyDescent="0.2">
      <c r="B285" s="5"/>
      <c r="E285" s="48"/>
      <c r="F285" s="5"/>
    </row>
    <row r="286" spans="2:6" x14ac:dyDescent="0.2">
      <c r="B286" s="5"/>
      <c r="E286" s="48"/>
      <c r="F286" s="5"/>
    </row>
    <row r="287" spans="2:6" x14ac:dyDescent="0.2">
      <c r="B287" s="5"/>
      <c r="E287" s="48"/>
      <c r="F287" s="5"/>
    </row>
    <row r="288" spans="2:6" x14ac:dyDescent="0.2">
      <c r="B288" s="5"/>
      <c r="E288" s="48"/>
      <c r="F288" s="5"/>
    </row>
    <row r="289" spans="2:6" x14ac:dyDescent="0.2">
      <c r="B289" s="5"/>
      <c r="E289" s="48"/>
      <c r="F289" s="5"/>
    </row>
    <row r="290" spans="2:6" x14ac:dyDescent="0.2">
      <c r="B290" s="5"/>
      <c r="E290" s="48"/>
      <c r="F290" s="5"/>
    </row>
    <row r="291" spans="2:6" x14ac:dyDescent="0.2">
      <c r="B291" s="5"/>
      <c r="E291" s="48"/>
      <c r="F291" s="5"/>
    </row>
    <row r="292" spans="2:6" x14ac:dyDescent="0.2">
      <c r="B292" s="5"/>
      <c r="E292" s="48"/>
      <c r="F292" s="5"/>
    </row>
    <row r="293" spans="2:6" x14ac:dyDescent="0.2">
      <c r="B293" s="5"/>
      <c r="E293" s="48"/>
      <c r="F293" s="5"/>
    </row>
    <row r="294" spans="2:6" x14ac:dyDescent="0.2">
      <c r="B294" s="5"/>
      <c r="E294" s="48"/>
      <c r="F294" s="5"/>
    </row>
    <row r="295" spans="2:6" x14ac:dyDescent="0.2">
      <c r="B295" s="5"/>
      <c r="E295" s="48"/>
      <c r="F295" s="5"/>
    </row>
    <row r="296" spans="2:6" x14ac:dyDescent="0.2">
      <c r="B296" s="5"/>
      <c r="E296" s="48"/>
      <c r="F296" s="5"/>
    </row>
    <row r="297" spans="2:6" x14ac:dyDescent="0.2">
      <c r="B297" s="5"/>
      <c r="E297" s="48"/>
      <c r="F297" s="5"/>
    </row>
    <row r="298" spans="2:6" x14ac:dyDescent="0.2">
      <c r="B298" s="5"/>
      <c r="E298" s="48"/>
      <c r="F298" s="5"/>
    </row>
    <row r="299" spans="2:6" x14ac:dyDescent="0.2">
      <c r="B299" s="5"/>
      <c r="E299" s="48"/>
      <c r="F299" s="5"/>
    </row>
    <row r="300" spans="2:6" x14ac:dyDescent="0.2">
      <c r="B300" s="5"/>
      <c r="E300" s="48"/>
      <c r="F300" s="5"/>
    </row>
    <row r="301" spans="2:6" x14ac:dyDescent="0.2">
      <c r="B301" s="5"/>
      <c r="E301" s="48"/>
      <c r="F301" s="5"/>
    </row>
    <row r="302" spans="2:6" x14ac:dyDescent="0.2">
      <c r="B302" s="5"/>
      <c r="E302" s="48"/>
      <c r="F302" s="5"/>
    </row>
    <row r="303" spans="2:6" x14ac:dyDescent="0.2">
      <c r="B303" s="5"/>
      <c r="E303" s="48"/>
      <c r="F303" s="5"/>
    </row>
    <row r="304" spans="2:6" x14ac:dyDescent="0.2">
      <c r="B304" s="5"/>
      <c r="E304" s="48"/>
      <c r="F304" s="5"/>
    </row>
    <row r="305" spans="2:6" x14ac:dyDescent="0.2">
      <c r="B305" s="5"/>
      <c r="E305" s="48"/>
      <c r="F305" s="5"/>
    </row>
    <row r="306" spans="2:6" x14ac:dyDescent="0.2">
      <c r="B306" s="5"/>
      <c r="E306" s="48"/>
      <c r="F306" s="5"/>
    </row>
    <row r="307" spans="2:6" x14ac:dyDescent="0.2">
      <c r="B307" s="5"/>
      <c r="E307" s="48"/>
      <c r="F307" s="5"/>
    </row>
    <row r="308" spans="2:6" x14ac:dyDescent="0.2">
      <c r="B308" s="5"/>
      <c r="E308" s="48"/>
      <c r="F308" s="5"/>
    </row>
    <row r="309" spans="2:6" x14ac:dyDescent="0.2">
      <c r="B309" s="5"/>
      <c r="E309" s="48"/>
      <c r="F309" s="5"/>
    </row>
    <row r="310" spans="2:6" x14ac:dyDescent="0.2">
      <c r="B310" s="5"/>
      <c r="E310" s="48"/>
      <c r="F310" s="5"/>
    </row>
    <row r="311" spans="2:6" x14ac:dyDescent="0.2">
      <c r="B311" s="5"/>
      <c r="E311" s="48"/>
      <c r="F311" s="5"/>
    </row>
    <row r="312" spans="2:6" x14ac:dyDescent="0.2">
      <c r="B312" s="5"/>
      <c r="E312" s="48"/>
      <c r="F312" s="5"/>
    </row>
    <row r="313" spans="2:6" x14ac:dyDescent="0.2">
      <c r="B313" s="5"/>
      <c r="E313" s="48"/>
      <c r="F313" s="5"/>
    </row>
    <row r="314" spans="2:6" x14ac:dyDescent="0.2">
      <c r="B314" s="5"/>
      <c r="E314" s="48"/>
      <c r="F314" s="5"/>
    </row>
    <row r="315" spans="2:6" x14ac:dyDescent="0.2">
      <c r="B315" s="5"/>
      <c r="E315" s="48"/>
      <c r="F315" s="5"/>
    </row>
    <row r="316" spans="2:6" x14ac:dyDescent="0.2">
      <c r="B316" s="5"/>
      <c r="E316" s="48"/>
      <c r="F316" s="5"/>
    </row>
    <row r="317" spans="2:6" x14ac:dyDescent="0.2">
      <c r="B317" s="5"/>
      <c r="E317" s="48"/>
      <c r="F317" s="5"/>
    </row>
    <row r="318" spans="2:6" x14ac:dyDescent="0.2">
      <c r="B318" s="5"/>
      <c r="E318" s="48"/>
      <c r="F318" s="5"/>
    </row>
    <row r="319" spans="2:6" x14ac:dyDescent="0.2">
      <c r="B319" s="5"/>
      <c r="E319" s="48"/>
      <c r="F319" s="5"/>
    </row>
    <row r="320" spans="2:6" x14ac:dyDescent="0.2">
      <c r="B320" s="5"/>
      <c r="E320" s="48"/>
      <c r="F320" s="5"/>
    </row>
    <row r="321" spans="2:6" x14ac:dyDescent="0.2">
      <c r="B321" s="5"/>
      <c r="E321" s="48"/>
      <c r="F321" s="5"/>
    </row>
    <row r="322" spans="2:6" x14ac:dyDescent="0.2">
      <c r="B322" s="5"/>
      <c r="E322" s="48"/>
      <c r="F322" s="5"/>
    </row>
    <row r="323" spans="2:6" x14ac:dyDescent="0.2">
      <c r="B323" s="5"/>
      <c r="E323" s="48"/>
      <c r="F323" s="5"/>
    </row>
    <row r="324" spans="2:6" x14ac:dyDescent="0.2">
      <c r="B324" s="5"/>
      <c r="E324" s="48"/>
      <c r="F324" s="5"/>
    </row>
    <row r="325" spans="2:6" x14ac:dyDescent="0.2">
      <c r="B325" s="5"/>
      <c r="E325" s="48"/>
      <c r="F325" s="5"/>
    </row>
    <row r="326" spans="2:6" x14ac:dyDescent="0.2">
      <c r="B326" s="5"/>
      <c r="E326" s="48"/>
      <c r="F326" s="5"/>
    </row>
    <row r="327" spans="2:6" x14ac:dyDescent="0.2">
      <c r="B327" s="5"/>
      <c r="E327" s="48"/>
      <c r="F327" s="5"/>
    </row>
    <row r="328" spans="2:6" x14ac:dyDescent="0.2">
      <c r="B328" s="5"/>
      <c r="E328" s="48"/>
      <c r="F328" s="5"/>
    </row>
    <row r="329" spans="2:6" x14ac:dyDescent="0.2">
      <c r="B329" s="5"/>
      <c r="E329" s="48"/>
      <c r="F329" s="5"/>
    </row>
    <row r="330" spans="2:6" x14ac:dyDescent="0.2">
      <c r="B330" s="5"/>
      <c r="E330" s="48"/>
      <c r="F330" s="5"/>
    </row>
    <row r="331" spans="2:6" x14ac:dyDescent="0.2">
      <c r="B331" s="5"/>
      <c r="E331" s="48"/>
      <c r="F331" s="5"/>
    </row>
    <row r="332" spans="2:6" x14ac:dyDescent="0.2">
      <c r="B332" s="5"/>
      <c r="E332" s="48"/>
      <c r="F332" s="5"/>
    </row>
    <row r="333" spans="2:6" x14ac:dyDescent="0.2">
      <c r="B333" s="5"/>
      <c r="E333" s="48"/>
      <c r="F333" s="5"/>
    </row>
    <row r="334" spans="2:6" x14ac:dyDescent="0.2">
      <c r="B334" s="5"/>
      <c r="E334" s="48"/>
      <c r="F334" s="5"/>
    </row>
    <row r="335" spans="2:6" x14ac:dyDescent="0.2">
      <c r="B335" s="5"/>
      <c r="E335" s="48"/>
      <c r="F335" s="5"/>
    </row>
    <row r="336" spans="2:6" x14ac:dyDescent="0.2">
      <c r="B336" s="5"/>
      <c r="E336" s="48"/>
      <c r="F336" s="5"/>
    </row>
    <row r="337" spans="2:6" x14ac:dyDescent="0.2">
      <c r="B337" s="5"/>
      <c r="E337" s="48"/>
      <c r="F337" s="5"/>
    </row>
    <row r="338" spans="2:6" x14ac:dyDescent="0.2">
      <c r="B338" s="5"/>
      <c r="E338" s="48"/>
      <c r="F338" s="5"/>
    </row>
    <row r="339" spans="2:6" x14ac:dyDescent="0.2">
      <c r="B339" s="5"/>
      <c r="E339" s="48"/>
      <c r="F339" s="5"/>
    </row>
    <row r="340" spans="2:6" x14ac:dyDescent="0.2">
      <c r="B340" s="5"/>
      <c r="E340" s="48"/>
      <c r="F340" s="5"/>
    </row>
    <row r="341" spans="2:6" x14ac:dyDescent="0.2">
      <c r="B341" s="5"/>
      <c r="E341" s="48"/>
      <c r="F341" s="5"/>
    </row>
    <row r="342" spans="2:6" x14ac:dyDescent="0.2">
      <c r="B342" s="5"/>
      <c r="E342" s="48"/>
      <c r="F342" s="5"/>
    </row>
    <row r="343" spans="2:6" x14ac:dyDescent="0.2">
      <c r="B343" s="5"/>
      <c r="E343" s="48"/>
      <c r="F343" s="5"/>
    </row>
    <row r="344" spans="2:6" x14ac:dyDescent="0.2">
      <c r="B344" s="5"/>
      <c r="E344" s="48"/>
      <c r="F344" s="5"/>
    </row>
    <row r="345" spans="2:6" x14ac:dyDescent="0.2">
      <c r="B345" s="5"/>
      <c r="E345" s="48"/>
      <c r="F345" s="5"/>
    </row>
    <row r="346" spans="2:6" x14ac:dyDescent="0.2">
      <c r="B346" s="5"/>
      <c r="E346" s="48"/>
      <c r="F346" s="5"/>
    </row>
    <row r="347" spans="2:6" x14ac:dyDescent="0.2">
      <c r="B347" s="5"/>
      <c r="E347" s="48"/>
      <c r="F347" s="5"/>
    </row>
    <row r="348" spans="2:6" x14ac:dyDescent="0.2">
      <c r="B348" s="5"/>
      <c r="E348" s="48"/>
      <c r="F348" s="5"/>
    </row>
    <row r="349" spans="2:6" x14ac:dyDescent="0.2">
      <c r="B349" s="5"/>
      <c r="E349" s="48"/>
      <c r="F349" s="5"/>
    </row>
    <row r="350" spans="2:6" x14ac:dyDescent="0.2">
      <c r="B350" s="5"/>
      <c r="E350" s="48"/>
      <c r="F350" s="5"/>
    </row>
    <row r="351" spans="2:6" x14ac:dyDescent="0.2">
      <c r="B351" s="5"/>
      <c r="E351" s="48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45" r:id="rId1" display="http://www.bav-astro.de/sfs/BAVM_link.php?BAVMnr=52" xr:uid="{00000000-0004-0000-0100-000000000000}"/>
    <hyperlink ref="P47" r:id="rId2" display="http://www.bav-astro.de/sfs/BAVM_link.php?BAVMnr=52" xr:uid="{00000000-0004-0000-0100-000001000000}"/>
    <hyperlink ref="P50" r:id="rId3" display="http://www.bav-astro.de/sfs/BAVM_link.php?BAVMnr=56" xr:uid="{00000000-0004-0000-0100-000002000000}"/>
    <hyperlink ref="P52" r:id="rId4" display="http://www.bav-astro.de/sfs/BAVM_link.php?BAVMnr=56" xr:uid="{00000000-0004-0000-0100-000003000000}"/>
    <hyperlink ref="P55" r:id="rId5" display="http://www.bav-astro.de/sfs/BAVM_link.php?BAVMnr=59" xr:uid="{00000000-0004-0000-0100-000004000000}"/>
    <hyperlink ref="P56" r:id="rId6" display="http://www.bav-astro.de/sfs/BAVM_link.php?BAVMnr=59" xr:uid="{00000000-0004-0000-0100-000005000000}"/>
    <hyperlink ref="P166" r:id="rId7" display="http://var.astro.cz/oejv/issues/oejv0074.pdf" xr:uid="{00000000-0004-0000-0100-000006000000}"/>
    <hyperlink ref="P167" r:id="rId8" display="http://var.astro.cz/oejv/issues/oejv0074.pdf" xr:uid="{00000000-0004-0000-0100-000007000000}"/>
    <hyperlink ref="P168" r:id="rId9" display="http://var.astro.cz/oejv/issues/oejv0074.pdf" xr:uid="{00000000-0004-0000-0100-000008000000}"/>
    <hyperlink ref="P169" r:id="rId10" display="http://var.astro.cz/oejv/issues/oejv0074.pdf" xr:uid="{00000000-0004-0000-0100-000009000000}"/>
    <hyperlink ref="P173" r:id="rId11" display="http://www.konkoly.hu/cgi-bin/IBVS?5809" xr:uid="{00000000-0004-0000-0100-00000A000000}"/>
    <hyperlink ref="P174" r:id="rId12" display="http://www.konkoly.hu/cgi-bin/IBVS?5809" xr:uid="{00000000-0004-0000-0100-00000B000000}"/>
    <hyperlink ref="P175" r:id="rId13" display="http://www.konkoly.hu/cgi-bin/IBVS?5809" xr:uid="{00000000-0004-0000-0100-00000C000000}"/>
    <hyperlink ref="P176" r:id="rId14" display="http://www.konkoly.hu/cgi-bin/IBVS?5809" xr:uid="{00000000-0004-0000-0100-00000D000000}"/>
    <hyperlink ref="P177" r:id="rId15" display="http://www.konkoly.hu/cgi-bin/IBVS?5809" xr:uid="{00000000-0004-0000-0100-00000E000000}"/>
    <hyperlink ref="P178" r:id="rId16" display="http://www.konkoly.hu/cgi-bin/IBVS?5809" xr:uid="{00000000-0004-0000-0100-00000F000000}"/>
    <hyperlink ref="P179" r:id="rId17" display="http://www.konkoly.hu/cgi-bin/IBVS?5809" xr:uid="{00000000-0004-0000-0100-000010000000}"/>
    <hyperlink ref="P180" r:id="rId18" display="http://www.konkoly.hu/cgi-bin/IBVS?5809" xr:uid="{00000000-0004-0000-0100-000011000000}"/>
    <hyperlink ref="P181" r:id="rId19" display="http://www.konkoly.hu/cgi-bin/IBVS?5809" xr:uid="{00000000-0004-0000-0100-000012000000}"/>
    <hyperlink ref="P182" r:id="rId20" display="http://www.konkoly.hu/cgi-bin/IBVS?5809" xr:uid="{00000000-0004-0000-0100-000013000000}"/>
    <hyperlink ref="P183" r:id="rId21" display="http://www.konkoly.hu/cgi-bin/IBVS?5809" xr:uid="{00000000-0004-0000-0100-000014000000}"/>
    <hyperlink ref="P184" r:id="rId22" display="http://www.konkoly.hu/cgi-bin/IBVS?5809" xr:uid="{00000000-0004-0000-0100-000015000000}"/>
    <hyperlink ref="P185" r:id="rId23" display="http://www.konkoly.hu/cgi-bin/IBVS?5809" xr:uid="{00000000-0004-0000-0100-000016000000}"/>
    <hyperlink ref="P186" r:id="rId24" display="http://www.konkoly.hu/cgi-bin/IBVS?5809" xr:uid="{00000000-0004-0000-0100-000017000000}"/>
    <hyperlink ref="P187" r:id="rId25" display="http://www.konkoly.hu/cgi-bin/IBVS?5809" xr:uid="{00000000-0004-0000-0100-000018000000}"/>
    <hyperlink ref="P188" r:id="rId26" display="http://www.konkoly.hu/cgi-bin/IBVS?5809" xr:uid="{00000000-0004-0000-0100-000019000000}"/>
    <hyperlink ref="P82" r:id="rId27" display="http://www.bav-astro.de/sfs/BAVM_link.php?BAVMnr=172" xr:uid="{00000000-0004-0000-0100-00001A000000}"/>
    <hyperlink ref="P83" r:id="rId28" display="http://www.bav-astro.de/sfs/BAVM_link.php?BAVMnr=172" xr:uid="{00000000-0004-0000-0100-00001B000000}"/>
    <hyperlink ref="P189" r:id="rId29" display="http://vsolj.cetus-net.org/no43.pdf" xr:uid="{00000000-0004-0000-0100-00001C000000}"/>
    <hyperlink ref="P85" r:id="rId30" display="http://www.bav-astro.de/sfs/BAVM_link.php?BAVMnr=178" xr:uid="{00000000-0004-0000-0100-00001D000000}"/>
    <hyperlink ref="P86" r:id="rId31" display="http://www.bav-astro.de/sfs/BAVM_link.php?BAVMnr=178" xr:uid="{00000000-0004-0000-0100-00001E000000}"/>
    <hyperlink ref="P87" r:id="rId32" display="http://www.bav-astro.de/sfs/BAVM_link.php?BAVMnr=178" xr:uid="{00000000-0004-0000-0100-00001F000000}"/>
    <hyperlink ref="P88" r:id="rId33" display="http://www.bav-astro.de/sfs/BAVM_link.php?BAVMnr=178" xr:uid="{00000000-0004-0000-0100-000020000000}"/>
    <hyperlink ref="P89" r:id="rId34" display="http://www.bav-astro.de/sfs/BAVM_link.php?BAVMnr=178" xr:uid="{00000000-0004-0000-0100-000021000000}"/>
    <hyperlink ref="P90" r:id="rId35" display="http://www.bav-astro.de/sfs/BAVM_link.php?BAVMnr=183" xr:uid="{00000000-0004-0000-0100-000022000000}"/>
    <hyperlink ref="P195" r:id="rId36" display="http://www.bav-astro.de/sfs/BAVM_link.php?BAVMnr=193" xr:uid="{00000000-0004-0000-0100-000023000000}"/>
    <hyperlink ref="P91" r:id="rId37" display="http://www.bav-astro.de/sfs/BAVM_link.php?BAVMnr=201" xr:uid="{00000000-0004-0000-0100-000024000000}"/>
    <hyperlink ref="P92" r:id="rId38" display="http://www.aavso.org/sites/default/files/jaavso/v36n2/186.pdf" xr:uid="{00000000-0004-0000-0100-000025000000}"/>
    <hyperlink ref="P93" r:id="rId39" display="http://www.konkoly.hu/cgi-bin/IBVS?5870" xr:uid="{00000000-0004-0000-0100-000026000000}"/>
    <hyperlink ref="P94" r:id="rId40" display="http://www.aavso.org/sites/default/files/jaavso/v36n2/186.pdf" xr:uid="{00000000-0004-0000-0100-000027000000}"/>
    <hyperlink ref="P95" r:id="rId41" display="http://www.aavso.org/sites/default/files/jaavso/v36n2/186.pdf" xr:uid="{00000000-0004-0000-0100-000028000000}"/>
    <hyperlink ref="P196" r:id="rId42" display="http://www.bav-astro.de/sfs/BAVM_link.php?BAVMnr=212" xr:uid="{00000000-0004-0000-0100-000029000000}"/>
    <hyperlink ref="P197" r:id="rId43" display="http://var.astro.cz/oejv/issues/oejv0137.pdf" xr:uid="{00000000-0004-0000-0100-00002A000000}"/>
    <hyperlink ref="P198" r:id="rId44" display="http://www.bav-astro.de/sfs/BAVM_link.php?BAVMnr=225" xr:uid="{00000000-0004-0000-0100-00002B000000}"/>
    <hyperlink ref="P199" r:id="rId45" display="http://www.bav-astro.de/sfs/BAVM_link.php?BAVMnr=225" xr:uid="{00000000-0004-0000-0100-00002C000000}"/>
    <hyperlink ref="P105" r:id="rId46" display="http://www.bav-astro.de/sfs/BAVM_link.php?BAVMnr=238" xr:uid="{00000000-0004-0000-0100-00002D000000}"/>
    <hyperlink ref="P106" r:id="rId47" display="http://www.bav-astro.de/sfs/BAVM_link.php?BAVMnr=238" xr:uid="{00000000-0004-0000-0100-00002E000000}"/>
    <hyperlink ref="P11" r:id="rId48" display="http://www.bav-astro.de/sfs/BAVM_link.php?BAVMnr=241" xr:uid="{00000000-0004-0000-0100-00002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2024-09-23T08:20:29Z</dcterms:modified>
</cp:coreProperties>
</file>