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112E919-B133-4A05-979F-A3AADE1E80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E23" i="1"/>
  <c r="F23" i="1"/>
  <c r="Q22" i="1"/>
  <c r="Q23" i="1"/>
  <c r="C7" i="1"/>
  <c r="C8" i="1"/>
  <c r="Q21" i="1"/>
  <c r="G23" i="1"/>
  <c r="I23" i="1"/>
  <c r="E22" i="1"/>
  <c r="F22" i="1"/>
  <c r="G22" i="1"/>
  <c r="J22" i="1"/>
  <c r="E21" i="1"/>
  <c r="F21" i="1"/>
  <c r="G21" i="1"/>
  <c r="H21" i="1"/>
  <c r="C12" i="1"/>
  <c r="C16" i="1" l="1"/>
  <c r="D18" i="1" s="1"/>
  <c r="E15" i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<sst xmlns="http://schemas.openxmlformats.org/spreadsheetml/2006/main" count="51" uniqueCount="49">
  <si>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</si>
  <si>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</si>
  <si>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</si>
  <si>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</si>
  <si>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</si>
  <si>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</si>
  <si>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</si>
  <si>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</si>
  <si>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</si>
  <si>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</si>
  <si>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</si>
  <si>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</si>
  <si>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</si>
  <si>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</si>
  <si>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</si>
  <si>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</si>
  <si>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</si>
  <si>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</si>
  <si>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</si>
  <si>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</si>
  <si>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</si>
  <si>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</si>
  <si>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</si>
  <si>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</si>
  <si>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</si>
  <si>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</si>
  <si>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</si>
  <si>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</si>
  <si>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</si>
  <si>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Diethelm R</t>
  </si>
  <si>
    <t>BBSAG Bull.56</t>
  </si>
  <si>
    <t>B</t>
  </si>
  <si>
    <t>IBVS 1777</t>
  </si>
  <si>
    <t>II</t>
  </si>
  <si>
    <t>IBVS</t>
  </si>
  <si>
    <t>Period not clear</t>
  </si>
  <si>
    <t>Possible eccentric orbit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</si>
  <si>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</si>
  <si>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</si>
  <si>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</si>
  <si>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</si>
  <si>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</si>
  <si>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</si>
  <si>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</si>
  <si>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</si>
  <si>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</si>
  <si>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</si>
  <si>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V0470 Cyg / GSC 03155-00265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</si>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</sst>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V0470 Cyg - O-C Diagr.</a:t>
            </a:r>
          </a:p>
        </c:rich>
      </c:tx>
      <c:layout>
        <c:manualLayout>
          <c:xMode val="edge"/>
          <c:yMode val="edge"/>
          <c:x val="0.3402650472093634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11923396077687"/>
          <c:y val="0.14860681114551083"/>
          <c:w val="0.7939515835003244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B-4C17-BC6C-1D69586D9F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0.39073199999984354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B-4C17-BC6C-1D69586D9F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">
                  <c:v>0.41198099999746773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B-4C17-BC6C-1D69586D9F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B-4C17-BC6C-1D69586D9F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0B-4C17-BC6C-1D69586D9F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0B-4C17-BC6C-1D69586D9F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0B-4C17-BC6C-1D69586D9F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944.5</c:v>
                </c:pt>
                <c:pt idx="2">
                  <c:v>1354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2.6720158919775278E-2</c:v>
                </c:pt>
                <c:pt idx="1">
                  <c:v>0.32363156122487746</c:v>
                </c:pt>
                <c:pt idx="2">
                  <c:v>0.45236127985265862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0B-4C17-BC6C-1D69586D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862688"/>
        <c:axId val="1"/>
      </c:scatterChart>
      <c:valAx>
        <c:axId val="90986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2988652883413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20415879017016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862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1890359168242"/>
          <c:y val="0.91950464396284826"/>
          <c:w val="0.8922503212618271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0</xdr:rowOff>
    </xdr:from>
    <xdr:to>
      <xdr:col>19</xdr:col>
      <xdr:colOff>504825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BC06B0-4D0E-B49B-D242-A57F08208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8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C2" s="11" t="s">
        <v>35</v>
      </c>
    </row>
    <row r="3" spans="1:7" ht="13.5" thickBot="1" x14ac:dyDescent="0.25">
      <c r="C3" s="11" t="s">
        <v>36</v>
      </c>
    </row>
    <row r="4" spans="1:7" ht="14.25" thickTop="1" thickBot="1" x14ac:dyDescent="0.25">
      <c r="A4" s="6" t="s">
        <v>0</v>
      </c>
      <c r="C4" s="3">
        <v>42283.86</v>
      </c>
      <c r="D4" s="4">
        <v>1.8731420000000001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42283.86</v>
      </c>
    </row>
    <row r="8" spans="1:7" x14ac:dyDescent="0.2">
      <c r="A8" t="s">
        <v>3</v>
      </c>
      <c r="C8">
        <f>+D4</f>
        <v>1.8731420000000001</v>
      </c>
    </row>
    <row r="9" spans="1:7" x14ac:dyDescent="0.2">
      <c r="A9" s="14" t="s">
        <v>38</v>
      </c>
      <c r="B9" s="15"/>
      <c r="C9" s="16">
        <v>-9.5</v>
      </c>
      <c r="D9" s="15" t="s">
        <v>39</v>
      </c>
      <c r="E9" s="15"/>
    </row>
    <row r="10" spans="1:7" ht="13.5" thickBot="1" x14ac:dyDescent="0.25">
      <c r="A10" s="15"/>
      <c r="B10" s="15"/>
      <c r="C10" s="5" t="s">
        <v>20</v>
      </c>
      <c r="D10" s="5" t="s">
        <v>21</v>
      </c>
      <c r="E10" s="15"/>
    </row>
    <row r="11" spans="1:7" x14ac:dyDescent="0.2">
      <c r="A11" s="15" t="s">
        <v>16</v>
      </c>
      <c r="B11" s="15"/>
      <c r="C11" s="28">
        <f ca="1">INTERCEPT(INDIRECT($G$11):G992,INDIRECT($F$11):F992)</f>
        <v>2.6720158919775278E-2</v>
      </c>
      <c r="D11" s="13"/>
      <c r="E11" s="15"/>
      <c r="F11" s="29" t="str">
        <f>"F"&amp;E19</f>
        <v>F21</v>
      </c>
      <c r="G11" s="30" t="str">
        <f>"G"&amp;E19</f>
        <v>G21</v>
      </c>
    </row>
    <row r="12" spans="1:7" x14ac:dyDescent="0.2">
      <c r="A12" s="15" t="s">
        <v>17</v>
      </c>
      <c r="B12" s="15"/>
      <c r="C12" s="28">
        <f ca="1">SLOPE(INDIRECT($G$11):G992,INDIRECT($F$11):F992)</f>
        <v>3.1435828724732894E-4</v>
      </c>
      <c r="D12" s="13"/>
      <c r="E12" s="15"/>
    </row>
    <row r="13" spans="1:7" x14ac:dyDescent="0.2">
      <c r="A13" s="15" t="s">
        <v>19</v>
      </c>
      <c r="B13" s="15"/>
      <c r="C13" s="13" t="s">
        <v>14</v>
      </c>
      <c r="D13" s="19" t="s">
        <v>44</v>
      </c>
      <c r="E13" s="16">
        <v>1</v>
      </c>
    </row>
    <row r="14" spans="1:7" x14ac:dyDescent="0.2">
      <c r="A14" s="15"/>
      <c r="B14" s="15"/>
      <c r="C14" s="15"/>
      <c r="D14" s="19" t="s">
        <v>40</v>
      </c>
      <c r="E14" s="20">
        <f ca="1">NOW()+15018.5+$C$9/24</f>
        <v>60340.686991087961</v>
      </c>
    </row>
    <row r="15" spans="1:7" x14ac:dyDescent="0.2">
      <c r="A15" s="17" t="s">
        <v>18</v>
      </c>
      <c r="B15" s="15"/>
      <c r="C15" s="18">
        <f ca="1">(C7+C11)+(C8+C12)*INT(MAX(F21:F3533))</f>
        <v>44820.546629279859</v>
      </c>
      <c r="D15" s="19" t="s">
        <v>45</v>
      </c>
      <c r="E15" s="20">
        <f ca="1">ROUND(2*(E14-$C$7)/$C$8,0)/2+E13</f>
        <v>9641</v>
      </c>
    </row>
    <row r="16" spans="1:7" x14ac:dyDescent="0.2">
      <c r="A16" s="21" t="s">
        <v>4</v>
      </c>
      <c r="B16" s="15"/>
      <c r="C16" s="22">
        <f ca="1">+C8+C12</f>
        <v>1.8734563582872474</v>
      </c>
      <c r="D16" s="19" t="s">
        <v>41</v>
      </c>
      <c r="E16" s="30">
        <f ca="1">ROUND(2*(E14-$C$15)/$C$16,0)/2+E13</f>
        <v>8285</v>
      </c>
    </row>
    <row r="17" spans="1:30" ht="13.5" thickBot="1" x14ac:dyDescent="0.25">
      <c r="A17" s="19" t="s">
        <v>37</v>
      </c>
      <c r="B17" s="15"/>
      <c r="C17" s="15">
        <f>COUNT(C21:C2191)</f>
        <v>3</v>
      </c>
      <c r="D17" s="19" t="s">
        <v>42</v>
      </c>
      <c r="E17" s="23">
        <f ca="1">+$C$15+$C$16*E16-15018.5-$C$9/24</f>
        <v>45324.028391023043</v>
      </c>
    </row>
    <row r="18" spans="1:30" x14ac:dyDescent="0.2">
      <c r="A18" s="21" t="s">
        <v>5</v>
      </c>
      <c r="B18" s="15"/>
      <c r="C18" s="24">
        <f ca="1">+C15</f>
        <v>44820.546629279859</v>
      </c>
      <c r="D18" s="25">
        <f ca="1">+C16</f>
        <v>1.8734563582872474</v>
      </c>
      <c r="E18" s="26" t="s">
        <v>43</v>
      </c>
    </row>
    <row r="19" spans="1:30" ht="13.5" thickTop="1" x14ac:dyDescent="0.2">
      <c r="A19" s="31" t="s">
        <v>46</v>
      </c>
      <c r="E19" s="32">
        <v>21</v>
      </c>
    </row>
    <row r="20" spans="1:30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34</v>
      </c>
      <c r="K20" s="8" t="s">
        <v>48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0" x14ac:dyDescent="0.2">
      <c r="A21" t="s">
        <v>12</v>
      </c>
      <c r="C21" s="12">
        <v>42283.86</v>
      </c>
      <c r="D21" s="12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2.6720158919775278E-2</v>
      </c>
      <c r="Q21" s="2">
        <f>+C21-15018.5</f>
        <v>27265.360000000001</v>
      </c>
    </row>
    <row r="22" spans="1:30" x14ac:dyDescent="0.2">
      <c r="A22" s="9" t="s">
        <v>32</v>
      </c>
      <c r="B22" s="10" t="s">
        <v>33</v>
      </c>
      <c r="C22" s="9">
        <v>44053.454599999997</v>
      </c>
      <c r="D22" s="12"/>
      <c r="E22">
        <f>+(C22-C$7)/C$8</f>
        <v>944.71994114701215</v>
      </c>
      <c r="F22">
        <f>ROUND(2*E22,0)/2</f>
        <v>944.5</v>
      </c>
      <c r="G22">
        <f>+C22-(C$7+F22*C$8)</f>
        <v>0.41198099999746773</v>
      </c>
      <c r="J22">
        <f>+G22</f>
        <v>0.41198099999746773</v>
      </c>
      <c r="O22">
        <f ca="1">+C$11+C$12*F22</f>
        <v>0.32363156122487746</v>
      </c>
      <c r="Q22" s="2">
        <f>+C22-15018.5</f>
        <v>29034.954599999997</v>
      </c>
    </row>
    <row r="23" spans="1:30" x14ac:dyDescent="0.2">
      <c r="A23" t="s">
        <v>30</v>
      </c>
      <c r="C23" s="27">
        <v>44820.485000000001</v>
      </c>
      <c r="D23" s="12"/>
      <c r="E23">
        <f>+(C23-C$7)/C$8</f>
        <v>1354.2085971058254</v>
      </c>
      <c r="F23">
        <f>ROUND(2*E23,0)/2</f>
        <v>1354</v>
      </c>
      <c r="G23">
        <f>+C23-(C$7+F23*C$8)</f>
        <v>0.39073199999984354</v>
      </c>
      <c r="I23">
        <f>+G23</f>
        <v>0.39073199999984354</v>
      </c>
      <c r="O23">
        <f ca="1">+C$11+C$12*F23</f>
        <v>0.45236127985265862</v>
      </c>
      <c r="Q23" s="2">
        <f>+C23-15018.5</f>
        <v>29801.985000000001</v>
      </c>
      <c r="AA23">
        <v>14</v>
      </c>
      <c r="AB23" t="s">
        <v>29</v>
      </c>
      <c r="AD23" t="s">
        <v>31</v>
      </c>
    </row>
    <row r="24" spans="1:30" x14ac:dyDescent="0.2">
      <c r="Q24" s="2"/>
    </row>
    <row r="25" spans="1:30" x14ac:dyDescent="0.2">
      <c r="Q25" s="2"/>
    </row>
    <row r="26" spans="1:30" x14ac:dyDescent="0.2">
      <c r="C26" s="12"/>
      <c r="D26" s="12"/>
      <c r="Q26" s="2"/>
    </row>
    <row r="27" spans="1:30" x14ac:dyDescent="0.2">
      <c r="C27" s="12"/>
      <c r="D27" s="12"/>
      <c r="Q27" s="2"/>
    </row>
    <row r="28" spans="1:30" x14ac:dyDescent="0.2">
      <c r="C28" s="12"/>
      <c r="D28" s="12"/>
    </row>
    <row r="29" spans="1:30" x14ac:dyDescent="0.2">
      <c r="C29" s="12"/>
      <c r="D29" s="12"/>
    </row>
    <row r="30" spans="1:30" x14ac:dyDescent="0.2">
      <c r="C30" s="12"/>
      <c r="D30" s="12"/>
    </row>
    <row r="31" spans="1:30" x14ac:dyDescent="0.2">
      <c r="C31" s="12"/>
      <c r="D31" s="12"/>
    </row>
    <row r="32" spans="1:30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  <row r="36" spans="3:4" x14ac:dyDescent="0.2">
      <c r="C36" s="12"/>
      <c r="D36" s="12"/>
    </row>
    <row r="37" spans="3:4" x14ac:dyDescent="0.2">
      <c r="C37" s="12"/>
      <c r="D37" s="12"/>
    </row>
    <row r="38" spans="3:4" x14ac:dyDescent="0.2">
      <c r="C38" s="12"/>
      <c r="D38" s="12"/>
    </row>
    <row r="39" spans="3:4" x14ac:dyDescent="0.2">
      <c r="C39" s="12"/>
      <c r="D39" s="12"/>
    </row>
    <row r="40" spans="3:4" x14ac:dyDescent="0.2">
      <c r="C40" s="12"/>
      <c r="D40" s="12"/>
    </row>
    <row r="41" spans="3:4" x14ac:dyDescent="0.2">
      <c r="C41" s="12"/>
      <c r="D41" s="12"/>
    </row>
    <row r="42" spans="3:4" x14ac:dyDescent="0.2">
      <c r="C42" s="12"/>
      <c r="D42" s="12"/>
    </row>
    <row r="43" spans="3:4" x14ac:dyDescent="0.2">
      <c r="C43" s="12"/>
      <c r="D43" s="12"/>
    </row>
    <row r="44" spans="3:4" x14ac:dyDescent="0.2">
      <c r="C44" s="12"/>
      <c r="D44" s="12"/>
    </row>
    <row r="45" spans="3:4" x14ac:dyDescent="0.2">
      <c r="C45" s="12"/>
      <c r="D45" s="12"/>
    </row>
    <row r="46" spans="3:4" x14ac:dyDescent="0.2">
      <c r="C46" s="12"/>
      <c r="D46" s="12"/>
    </row>
    <row r="47" spans="3:4" x14ac:dyDescent="0.2">
      <c r="C47" s="12"/>
      <c r="D47" s="12"/>
    </row>
    <row r="48" spans="3:4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2024-01-31T03:29:16Z</dcterms:modified>
</cp:coreProperties>
</file>