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D25A717-A4BA-4752-8BC2-5BC6612F72BB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G13" i="1" l="1"/>
  <c r="G14" i="1" s="1"/>
  <c r="Q89" i="1"/>
  <c r="Q90" i="1"/>
  <c r="C7" i="1"/>
  <c r="E89" i="1"/>
  <c r="F89" i="1"/>
  <c r="C8" i="1"/>
  <c r="E87" i="1"/>
  <c r="F87" i="1"/>
  <c r="E86" i="1"/>
  <c r="F86" i="1"/>
  <c r="G86" i="1"/>
  <c r="E88" i="1"/>
  <c r="F88" i="1"/>
  <c r="E76" i="1"/>
  <c r="F76" i="1"/>
  <c r="G76" i="1"/>
  <c r="R76" i="1"/>
  <c r="E78" i="1"/>
  <c r="F78" i="1"/>
  <c r="G78" i="1"/>
  <c r="R78" i="1"/>
  <c r="E81" i="1"/>
  <c r="F81" i="1"/>
  <c r="G81" i="1"/>
  <c r="R81" i="1"/>
  <c r="E83" i="1"/>
  <c r="F83" i="1"/>
  <c r="G83" i="1"/>
  <c r="R83" i="1"/>
  <c r="E74" i="1"/>
  <c r="F74" i="1"/>
  <c r="E79" i="1"/>
  <c r="F79" i="1"/>
  <c r="G79" i="1"/>
  <c r="S79" i="1"/>
  <c r="C13" i="1"/>
  <c r="C14" i="1"/>
  <c r="E68" i="1"/>
  <c r="F68" i="1"/>
  <c r="G68" i="1"/>
  <c r="R68" i="1"/>
  <c r="E57" i="1"/>
  <c r="F57" i="1"/>
  <c r="E60" i="1"/>
  <c r="F60" i="1"/>
  <c r="G60" i="1"/>
  <c r="E64" i="1"/>
  <c r="F64" i="1"/>
  <c r="E65" i="1"/>
  <c r="F65" i="1"/>
  <c r="E67" i="1"/>
  <c r="F67" i="1"/>
  <c r="G67" i="1"/>
  <c r="S67" i="1"/>
  <c r="E69" i="1"/>
  <c r="F69" i="1"/>
  <c r="G69" i="1"/>
  <c r="E70" i="1"/>
  <c r="F70" i="1"/>
  <c r="E71" i="1"/>
  <c r="F71" i="1"/>
  <c r="G74" i="1"/>
  <c r="S74" i="1"/>
  <c r="D14" i="1"/>
  <c r="D13" i="1"/>
  <c r="G57" i="1"/>
  <c r="S57" i="1"/>
  <c r="G64" i="1"/>
  <c r="S64" i="1"/>
  <c r="G65" i="1"/>
  <c r="S65" i="1"/>
  <c r="G70" i="1"/>
  <c r="S70" i="1"/>
  <c r="G71" i="1"/>
  <c r="S71" i="1"/>
  <c r="Q87" i="1"/>
  <c r="Q86" i="1"/>
  <c r="Q88" i="1"/>
  <c r="E40" i="1"/>
  <c r="F40" i="1"/>
  <c r="G40" i="1"/>
  <c r="J40" i="1"/>
  <c r="E42" i="1"/>
  <c r="F42" i="1"/>
  <c r="G42" i="1"/>
  <c r="E44" i="1"/>
  <c r="F44" i="1"/>
  <c r="E46" i="1"/>
  <c r="F46" i="1"/>
  <c r="E48" i="1"/>
  <c r="F48" i="1"/>
  <c r="G48" i="1"/>
  <c r="R48" i="1"/>
  <c r="E41" i="1"/>
  <c r="F41" i="1"/>
  <c r="G41" i="1"/>
  <c r="R41" i="1"/>
  <c r="E28" i="1"/>
  <c r="F28" i="1"/>
  <c r="G28" i="1"/>
  <c r="R28" i="1"/>
  <c r="E38" i="1"/>
  <c r="F38" i="1"/>
  <c r="G38" i="1"/>
  <c r="R38" i="1"/>
  <c r="E47" i="1"/>
  <c r="F47" i="1"/>
  <c r="G47" i="1"/>
  <c r="R47" i="1"/>
  <c r="E49" i="1"/>
  <c r="F49" i="1"/>
  <c r="G49" i="1"/>
  <c r="R49" i="1"/>
  <c r="E50" i="1"/>
  <c r="F50" i="1"/>
  <c r="G50" i="1"/>
  <c r="R50" i="1"/>
  <c r="E51" i="1"/>
  <c r="F51" i="1"/>
  <c r="G51" i="1"/>
  <c r="R51" i="1"/>
  <c r="E52" i="1"/>
  <c r="F52" i="1"/>
  <c r="G52" i="1"/>
  <c r="R52" i="1"/>
  <c r="E54" i="1"/>
  <c r="F54" i="1"/>
  <c r="G54" i="1"/>
  <c r="R54" i="1"/>
  <c r="E29" i="1"/>
  <c r="F29" i="1"/>
  <c r="G29" i="1"/>
  <c r="R29" i="1"/>
  <c r="E30" i="1"/>
  <c r="F30" i="1"/>
  <c r="G30" i="1"/>
  <c r="R30" i="1"/>
  <c r="E33" i="1"/>
  <c r="F33" i="1"/>
  <c r="G33" i="1"/>
  <c r="R33" i="1"/>
  <c r="E34" i="1"/>
  <c r="F34" i="1"/>
  <c r="G34" i="1"/>
  <c r="R34" i="1"/>
  <c r="E35" i="1"/>
  <c r="F35" i="1"/>
  <c r="G35" i="1"/>
  <c r="R35" i="1"/>
  <c r="E36" i="1"/>
  <c r="F36" i="1"/>
  <c r="G36" i="1"/>
  <c r="R36" i="1"/>
  <c r="E31" i="1"/>
  <c r="F31" i="1"/>
  <c r="G31" i="1"/>
  <c r="S31" i="1"/>
  <c r="E32" i="1"/>
  <c r="F32" i="1"/>
  <c r="G32" i="1"/>
  <c r="S32" i="1"/>
  <c r="E37" i="1"/>
  <c r="F37" i="1"/>
  <c r="G37" i="1"/>
  <c r="S37" i="1"/>
  <c r="E45" i="1"/>
  <c r="F45" i="1"/>
  <c r="G45" i="1"/>
  <c r="J45" i="1"/>
  <c r="E53" i="1"/>
  <c r="F53" i="1"/>
  <c r="G53" i="1"/>
  <c r="E55" i="1"/>
  <c r="F55" i="1"/>
  <c r="G55" i="1"/>
  <c r="J55" i="1"/>
  <c r="G44" i="1"/>
  <c r="S44" i="1"/>
  <c r="G46" i="1"/>
  <c r="J46" i="1"/>
  <c r="E27" i="1"/>
  <c r="F27" i="1"/>
  <c r="G27" i="1"/>
  <c r="E43" i="1"/>
  <c r="F43" i="1"/>
  <c r="G43" i="1"/>
  <c r="Q40" i="1"/>
  <c r="Q42" i="1"/>
  <c r="J44" i="1"/>
  <c r="Q44" i="1"/>
  <c r="Q46" i="1"/>
  <c r="Q60" i="1"/>
  <c r="Q63" i="1"/>
  <c r="J65" i="1"/>
  <c r="Q65" i="1"/>
  <c r="Q69" i="1"/>
  <c r="J70" i="1"/>
  <c r="Q70" i="1"/>
  <c r="E21" i="1"/>
  <c r="F21" i="1"/>
  <c r="G21" i="1"/>
  <c r="S21" i="1"/>
  <c r="Q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39" i="1"/>
  <c r="F39" i="1"/>
  <c r="G39" i="1"/>
  <c r="Q72" i="1"/>
  <c r="Q61" i="1"/>
  <c r="Q59" i="1"/>
  <c r="Q56" i="1"/>
  <c r="Q55" i="1"/>
  <c r="Q53" i="1"/>
  <c r="Q45" i="1"/>
  <c r="Q43" i="1"/>
  <c r="Q39" i="1"/>
  <c r="Q27" i="1"/>
  <c r="Q26" i="1"/>
  <c r="Q25" i="1"/>
  <c r="Q24" i="1"/>
  <c r="Q23" i="1"/>
  <c r="Q22" i="1"/>
  <c r="G44" i="2"/>
  <c r="C44" i="2"/>
  <c r="G43" i="2"/>
  <c r="C43" i="2"/>
  <c r="G42" i="2"/>
  <c r="C42" i="2"/>
  <c r="E42" i="2"/>
  <c r="G41" i="2"/>
  <c r="C41" i="2"/>
  <c r="G40" i="2"/>
  <c r="C40" i="2"/>
  <c r="E40" i="2"/>
  <c r="G39" i="2"/>
  <c r="C39" i="2"/>
  <c r="G38" i="2"/>
  <c r="C38" i="2"/>
  <c r="E38" i="2"/>
  <c r="G37" i="2"/>
  <c r="C37" i="2"/>
  <c r="E37" i="2"/>
  <c r="G36" i="2"/>
  <c r="C36" i="2"/>
  <c r="G35" i="2"/>
  <c r="C35" i="2"/>
  <c r="E35" i="2"/>
  <c r="G34" i="2"/>
  <c r="C34" i="2"/>
  <c r="G33" i="2"/>
  <c r="C33" i="2"/>
  <c r="E33" i="2"/>
  <c r="G69" i="2"/>
  <c r="C69" i="2"/>
  <c r="G68" i="2"/>
  <c r="C68" i="2"/>
  <c r="E68" i="2"/>
  <c r="G67" i="2"/>
  <c r="C67" i="2"/>
  <c r="E67" i="2"/>
  <c r="G32" i="2"/>
  <c r="C32" i="2"/>
  <c r="E32" i="2"/>
  <c r="G31" i="2"/>
  <c r="C31" i="2"/>
  <c r="E31" i="2"/>
  <c r="G30" i="2"/>
  <c r="C30" i="2"/>
  <c r="G66" i="2"/>
  <c r="C66" i="2"/>
  <c r="E66" i="2"/>
  <c r="G29" i="2"/>
  <c r="C29" i="2"/>
  <c r="E29" i="2"/>
  <c r="G65" i="2"/>
  <c r="C65" i="2"/>
  <c r="G64" i="2"/>
  <c r="C64" i="2"/>
  <c r="G63" i="2"/>
  <c r="C63" i="2"/>
  <c r="E63" i="2"/>
  <c r="G62" i="2"/>
  <c r="C62" i="2"/>
  <c r="G61" i="2"/>
  <c r="C61" i="2"/>
  <c r="G60" i="2"/>
  <c r="C60" i="2"/>
  <c r="E60" i="2"/>
  <c r="G59" i="2"/>
  <c r="C59" i="2"/>
  <c r="E5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22" i="2"/>
  <c r="C22" i="2"/>
  <c r="E22" i="2"/>
  <c r="G53" i="2"/>
  <c r="C53" i="2"/>
  <c r="E53" i="2"/>
  <c r="G52" i="2"/>
  <c r="C52" i="2"/>
  <c r="E5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69" i="2"/>
  <c r="B69" i="2"/>
  <c r="D69" i="2"/>
  <c r="A69" i="2"/>
  <c r="H68" i="2"/>
  <c r="B68" i="2"/>
  <c r="D68" i="2"/>
  <c r="A68" i="2"/>
  <c r="H67" i="2"/>
  <c r="B67" i="2"/>
  <c r="D67" i="2"/>
  <c r="A67" i="2"/>
  <c r="H32" i="2"/>
  <c r="B32" i="2"/>
  <c r="D32" i="2"/>
  <c r="A32" i="2"/>
  <c r="H31" i="2"/>
  <c r="B31" i="2"/>
  <c r="D31" i="2"/>
  <c r="A31" i="2"/>
  <c r="H30" i="2"/>
  <c r="B30" i="2"/>
  <c r="D30" i="2"/>
  <c r="A30" i="2"/>
  <c r="H66" i="2"/>
  <c r="B66" i="2"/>
  <c r="D66" i="2"/>
  <c r="A66" i="2"/>
  <c r="H29" i="2"/>
  <c r="B29" i="2"/>
  <c r="D29" i="2"/>
  <c r="A29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22" i="2"/>
  <c r="B22" i="2"/>
  <c r="D22" i="2"/>
  <c r="A22" i="2"/>
  <c r="H53" i="2"/>
  <c r="B53" i="2"/>
  <c r="D53" i="2"/>
  <c r="A53" i="2"/>
  <c r="H52" i="2"/>
  <c r="B52" i="2"/>
  <c r="D52" i="2"/>
  <c r="A5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J83" i="1"/>
  <c r="Q83" i="1"/>
  <c r="Q84" i="1"/>
  <c r="Q85" i="1"/>
  <c r="B83" i="1"/>
  <c r="Q82" i="1"/>
  <c r="Q75" i="1"/>
  <c r="L76" i="1"/>
  <c r="Q76" i="1"/>
  <c r="Q77" i="1"/>
  <c r="L78" i="1"/>
  <c r="Q78" i="1"/>
  <c r="J79" i="1"/>
  <c r="Q79" i="1"/>
  <c r="Q80" i="1"/>
  <c r="L81" i="1"/>
  <c r="Q81" i="1"/>
  <c r="J68" i="1"/>
  <c r="Q68" i="1"/>
  <c r="J74" i="1"/>
  <c r="Q74" i="1"/>
  <c r="Q67" i="1"/>
  <c r="J67" i="1"/>
  <c r="I29" i="1"/>
  <c r="Q29" i="1"/>
  <c r="I30" i="1"/>
  <c r="Q30" i="1"/>
  <c r="I31" i="1"/>
  <c r="Q31" i="1"/>
  <c r="I32" i="1"/>
  <c r="Q32" i="1"/>
  <c r="I33" i="1"/>
  <c r="Q33" i="1"/>
  <c r="I34" i="1"/>
  <c r="Q34" i="1"/>
  <c r="I35" i="1"/>
  <c r="Q35" i="1"/>
  <c r="I36" i="1"/>
  <c r="Q36" i="1"/>
  <c r="I37" i="1"/>
  <c r="Q37" i="1"/>
  <c r="J38" i="1"/>
  <c r="Q38" i="1"/>
  <c r="K41" i="1"/>
  <c r="Q41" i="1"/>
  <c r="J47" i="1"/>
  <c r="Q47" i="1"/>
  <c r="K48" i="1"/>
  <c r="Q48" i="1"/>
  <c r="J49" i="1"/>
  <c r="Q49" i="1"/>
  <c r="J50" i="1"/>
  <c r="Q50" i="1"/>
  <c r="J51" i="1"/>
  <c r="Q51" i="1"/>
  <c r="J52" i="1"/>
  <c r="Q52" i="1"/>
  <c r="J54" i="1"/>
  <c r="Q54" i="1"/>
  <c r="J57" i="1"/>
  <c r="Q57" i="1"/>
  <c r="Q58" i="1"/>
  <c r="Q62" i="1"/>
  <c r="L64" i="1"/>
  <c r="Q64" i="1"/>
  <c r="Q66" i="1"/>
  <c r="L71" i="1"/>
  <c r="Q71" i="1"/>
  <c r="Q73" i="1"/>
  <c r="C17" i="1"/>
  <c r="Q28" i="1"/>
  <c r="H28" i="1"/>
  <c r="R25" i="1"/>
  <c r="J25" i="1"/>
  <c r="R24" i="1"/>
  <c r="J24" i="1"/>
  <c r="S42" i="1"/>
  <c r="J42" i="1"/>
  <c r="K86" i="1"/>
  <c r="S86" i="1"/>
  <c r="E43" i="2"/>
  <c r="S60" i="1"/>
  <c r="J60" i="1"/>
  <c r="J23" i="1"/>
  <c r="R23" i="1"/>
  <c r="E30" i="2"/>
  <c r="E44" i="2"/>
  <c r="J22" i="1"/>
  <c r="R22" i="1"/>
  <c r="J69" i="1"/>
  <c r="S69" i="1"/>
  <c r="E62" i="2"/>
  <c r="R39" i="1"/>
  <c r="J39" i="1"/>
  <c r="R43" i="1"/>
  <c r="J43" i="1"/>
  <c r="R53" i="1"/>
  <c r="J53" i="1"/>
  <c r="E34" i="2"/>
  <c r="J26" i="1"/>
  <c r="R26" i="1"/>
  <c r="J27" i="1"/>
  <c r="R27" i="1"/>
  <c r="S40" i="1"/>
  <c r="J21" i="1"/>
  <c r="S46" i="1"/>
  <c r="R55" i="1"/>
  <c r="R45" i="1"/>
  <c r="E62" i="1"/>
  <c r="F62" i="1"/>
  <c r="G62" i="1"/>
  <c r="E59" i="1"/>
  <c r="F59" i="1"/>
  <c r="G59" i="1"/>
  <c r="E56" i="1"/>
  <c r="F56" i="1"/>
  <c r="E75" i="1"/>
  <c r="F75" i="1"/>
  <c r="G75" i="1"/>
  <c r="E90" i="1"/>
  <c r="F90" i="1"/>
  <c r="G90" i="1"/>
  <c r="G82" i="1"/>
  <c r="G77" i="1"/>
  <c r="E85" i="1"/>
  <c r="F85" i="1"/>
  <c r="G85" i="1"/>
  <c r="G89" i="1"/>
  <c r="E63" i="1"/>
  <c r="F63" i="1"/>
  <c r="G63" i="1"/>
  <c r="E72" i="1"/>
  <c r="F72" i="1"/>
  <c r="G72" i="1"/>
  <c r="E66" i="1"/>
  <c r="F66" i="1"/>
  <c r="G66" i="1"/>
  <c r="E61" i="1"/>
  <c r="F61" i="1"/>
  <c r="G61" i="1"/>
  <c r="E58" i="1"/>
  <c r="F58" i="1"/>
  <c r="G58" i="1"/>
  <c r="E84" i="1"/>
  <c r="F84" i="1"/>
  <c r="G84" i="1"/>
  <c r="G88" i="1"/>
  <c r="E82" i="1"/>
  <c r="F82" i="1"/>
  <c r="E80" i="1"/>
  <c r="F80" i="1"/>
  <c r="G80" i="1"/>
  <c r="E77" i="1"/>
  <c r="F77" i="1"/>
  <c r="E73" i="1"/>
  <c r="F73" i="1"/>
  <c r="G73" i="1"/>
  <c r="G87" i="1"/>
  <c r="S90" i="1"/>
  <c r="I90" i="1"/>
  <c r="R73" i="1"/>
  <c r="L73" i="1"/>
  <c r="R80" i="1"/>
  <c r="J80" i="1"/>
  <c r="R87" i="1"/>
  <c r="K87" i="1"/>
  <c r="R88" i="1"/>
  <c r="I88" i="1"/>
  <c r="S75" i="1"/>
  <c r="S19" i="1"/>
  <c r="E19" i="1"/>
  <c r="L75" i="1"/>
  <c r="E61" i="2"/>
  <c r="R77" i="1"/>
  <c r="L77" i="1"/>
  <c r="E64" i="2"/>
  <c r="E39" i="2"/>
  <c r="S84" i="1"/>
  <c r="J84" i="1"/>
  <c r="S85" i="1"/>
  <c r="J85" i="1"/>
  <c r="G56" i="1"/>
  <c r="R61" i="1"/>
  <c r="J61" i="1"/>
  <c r="R82" i="1"/>
  <c r="J82" i="1"/>
  <c r="J63" i="1"/>
  <c r="S63" i="1"/>
  <c r="K89" i="1"/>
  <c r="S89" i="1"/>
  <c r="R58" i="1"/>
  <c r="J58" i="1"/>
  <c r="R59" i="1"/>
  <c r="J59" i="1"/>
  <c r="E36" i="2"/>
  <c r="R62" i="1"/>
  <c r="J62" i="1"/>
  <c r="E65" i="2"/>
  <c r="R66" i="1"/>
  <c r="L66" i="1"/>
  <c r="E69" i="2"/>
  <c r="E41" i="2"/>
  <c r="J72" i="1"/>
  <c r="R72" i="1"/>
  <c r="R56" i="1"/>
  <c r="J56" i="1"/>
  <c r="R19" i="1"/>
  <c r="E18" i="1"/>
  <c r="C12" i="1"/>
  <c r="C11" i="1"/>
  <c r="D11" i="1"/>
  <c r="D12" i="1"/>
  <c r="D16" i="1" l="1"/>
  <c r="D19" i="1" s="1"/>
  <c r="P44" i="1"/>
  <c r="P61" i="1"/>
  <c r="P42" i="1"/>
  <c r="P59" i="1"/>
  <c r="P77" i="1"/>
  <c r="P37" i="1"/>
  <c r="P73" i="1"/>
  <c r="D15" i="1"/>
  <c r="C19" i="1" s="1"/>
  <c r="P36" i="1"/>
  <c r="P84" i="1"/>
  <c r="P52" i="1"/>
  <c r="P72" i="1"/>
  <c r="P60" i="1"/>
  <c r="P56" i="1"/>
  <c r="P46" i="1"/>
  <c r="P55" i="1"/>
  <c r="P79" i="1"/>
  <c r="P41" i="1"/>
  <c r="P67" i="1"/>
  <c r="P47" i="1"/>
  <c r="P27" i="1"/>
  <c r="P29" i="1"/>
  <c r="P71" i="1"/>
  <c r="P75" i="1"/>
  <c r="P65" i="1"/>
  <c r="P53" i="1"/>
  <c r="P63" i="1"/>
  <c r="P45" i="1"/>
  <c r="P81" i="1"/>
  <c r="P48" i="1"/>
  <c r="P34" i="1"/>
  <c r="P76" i="1"/>
  <c r="P49" i="1"/>
  <c r="P80" i="1"/>
  <c r="P40" i="1"/>
  <c r="P58" i="1"/>
  <c r="P70" i="1"/>
  <c r="P43" i="1"/>
  <c r="P69" i="1"/>
  <c r="P39" i="1"/>
  <c r="P74" i="1"/>
  <c r="P50" i="1"/>
  <c r="P51" i="1"/>
  <c r="P78" i="1"/>
  <c r="P54" i="1"/>
  <c r="P83" i="1"/>
  <c r="P26" i="1"/>
  <c r="P64" i="1"/>
  <c r="P35" i="1"/>
  <c r="P87" i="1"/>
  <c r="P85" i="1"/>
  <c r="P25" i="1"/>
  <c r="P82" i="1"/>
  <c r="P24" i="1"/>
  <c r="P31" i="1"/>
  <c r="P57" i="1"/>
  <c r="P28" i="1"/>
  <c r="P68" i="1"/>
  <c r="P90" i="1"/>
  <c r="P23" i="1"/>
  <c r="P89" i="1"/>
  <c r="P22" i="1"/>
  <c r="P33" i="1"/>
  <c r="P38" i="1"/>
  <c r="P30" i="1"/>
  <c r="P21" i="1"/>
  <c r="P66" i="1"/>
  <c r="P88" i="1"/>
  <c r="P62" i="1"/>
  <c r="P86" i="1"/>
  <c r="P32" i="1"/>
  <c r="O26" i="1"/>
  <c r="O46" i="1"/>
  <c r="O27" i="1"/>
  <c r="O65" i="1"/>
  <c r="O37" i="1"/>
  <c r="O35" i="1"/>
  <c r="O80" i="1"/>
  <c r="O58" i="1"/>
  <c r="O64" i="1"/>
  <c r="O59" i="1"/>
  <c r="O79" i="1"/>
  <c r="O83" i="1"/>
  <c r="O31" i="1"/>
  <c r="O33" i="1"/>
  <c r="O24" i="1"/>
  <c r="O63" i="1"/>
  <c r="O25" i="1"/>
  <c r="O70" i="1"/>
  <c r="O48" i="1"/>
  <c r="O41" i="1"/>
  <c r="O68" i="1"/>
  <c r="O71" i="1"/>
  <c r="O67" i="1"/>
  <c r="O23" i="1"/>
  <c r="O52" i="1"/>
  <c r="O30" i="1"/>
  <c r="O61" i="1"/>
  <c r="O66" i="1"/>
  <c r="O53" i="1"/>
  <c r="O38" i="1"/>
  <c r="O39" i="1"/>
  <c r="O78" i="1"/>
  <c r="O22" i="1"/>
  <c r="O69" i="1"/>
  <c r="O82" i="1"/>
  <c r="O50" i="1"/>
  <c r="O28" i="1"/>
  <c r="O34" i="1"/>
  <c r="O87" i="1"/>
  <c r="O36" i="1"/>
  <c r="O86" i="1"/>
  <c r="O76" i="1"/>
  <c r="O43" i="1"/>
  <c r="O51" i="1"/>
  <c r="O72" i="1"/>
  <c r="O90" i="1"/>
  <c r="O21" i="1"/>
  <c r="O40" i="1"/>
  <c r="O84" i="1"/>
  <c r="O62" i="1"/>
  <c r="O57" i="1"/>
  <c r="C15" i="1"/>
  <c r="O75" i="1"/>
  <c r="O73" i="1"/>
  <c r="O45" i="1"/>
  <c r="O49" i="1"/>
  <c r="O42" i="1"/>
  <c r="O54" i="1"/>
  <c r="O55" i="1"/>
  <c r="O89" i="1"/>
  <c r="O56" i="1"/>
  <c r="O88" i="1"/>
  <c r="O74" i="1"/>
  <c r="O77" i="1"/>
  <c r="O85" i="1"/>
  <c r="O47" i="1"/>
  <c r="O32" i="1"/>
  <c r="O44" i="1"/>
  <c r="O60" i="1"/>
  <c r="O81" i="1"/>
  <c r="O29" i="1"/>
  <c r="C16" i="1"/>
  <c r="D18" i="1" s="1"/>
  <c r="C18" i="1" l="1"/>
  <c r="G15" i="1"/>
  <c r="G16" i="1" s="1"/>
</calcChain>
</file>

<file path=xl/sharedStrings.xml><?xml version="1.0" encoding="utf-8"?>
<sst xmlns="http://schemas.openxmlformats.org/spreadsheetml/2006/main" count="679" uniqueCount="316">
  <si>
    <t>IBVS 6244</t>
  </si>
  <si>
    <t>IBVS 6196</t>
  </si>
  <si>
    <t>OEJV 0181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</si>
  <si>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</si>
  <si>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</si>
  <si>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</si>
  <si>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</si>
  <si>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</si>
  <si>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</si>
  <si>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</si>
  <si>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</si>
  <si>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</si>
  <si>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</si>
  <si>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</si>
  <si>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</si>
  <si>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</si>
  <si>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</si>
  <si>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</si>
  <si>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</si>
  <si>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</si>
  <si>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</si>
  <si>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IBVS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</si>
  <si>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</si>
  <si>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</si>
  <si>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</si>
  <si>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</si>
  <si>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</si>
  <si>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</si>
  <si>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</si>
  <si>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na</t>
  </si>
  <si>
    <t>BBSAG</t>
  </si>
  <si>
    <t># of data points =</t>
  </si>
  <si>
    <t>Start of Lin fit (row)</t>
  </si>
  <si>
    <t>Start cell (x)</t>
  </si>
  <si>
    <t>Start cell (y)</t>
  </si>
  <si>
    <t>EA/DM</t>
  </si>
  <si>
    <t>Eccentric orbit</t>
  </si>
  <si>
    <t>Sezer 1983</t>
  </si>
  <si>
    <t>I</t>
  </si>
  <si>
    <t>II</t>
  </si>
  <si>
    <t>IBVS 2385</t>
  </si>
  <si>
    <t>BBSAG Bull.74</t>
  </si>
  <si>
    <t>IBVS 3903</t>
  </si>
  <si>
    <t>BBSAG Bull.107</t>
  </si>
  <si>
    <t>IBVS 4383</t>
  </si>
  <si>
    <t>IBVS 4562</t>
  </si>
  <si>
    <t>IBVS 5016</t>
  </si>
  <si>
    <t>IBVS 5462</t>
  </si>
  <si>
    <t>IBVS 5464</t>
  </si>
  <si>
    <t>OEJV 0074</t>
  </si>
  <si>
    <t>OEJV 0107</t>
  </si>
  <si>
    <t>Sezer</t>
  </si>
  <si>
    <t>IBVS 5931</t>
  </si>
  <si>
    <t>IBVS 5835</t>
  </si>
  <si>
    <t>IBVS 5959</t>
  </si>
  <si>
    <t>OEJV 0160</t>
  </si>
  <si>
    <t>IBVS 6070</t>
  </si>
  <si>
    <t>IBVS 6084</t>
  </si>
  <si>
    <t>OEJV</t>
  </si>
  <si>
    <t>IBVS 6118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</si>
  <si>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</si>
  <si>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</si>
  <si>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</si>
  <si>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</si>
  <si>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</si>
  <si>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</si>
  <si>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</si>
  <si>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</si>
  <si>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</si>
  <si>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</si>
  <si>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</si>
  <si>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</si>
  <si>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</si>
  <si>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</si>
  <si>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2418552.648 </t>
  </si>
  <si>
    <t> 03.09.1909 03:33 </t>
  </si>
  <si>
    <t> 1.404 </t>
  </si>
  <si>
    <t> S.Gaposchkin </t>
  </si>
  <si>
    <t> AJ 54.128 </t>
  </si>
  <si>
    <t>2436820.393 </t>
  </si>
  <si>
    <t> 08.09.1959 21:25 </t>
  </si>
  <si>
    <t> -0.038 </t>
  </si>
  <si>
    <t>P </t>
  </si>
  <si>
    <t> G.Romano </t>
  </si>
  <si>
    <t> MSAI 40.394 </t>
  </si>
  <si>
    <t>2436846.339 </t>
  </si>
  <si>
    <t> 04.10.1959 20:08 </t>
  </si>
  <si>
    <t> -0.020 </t>
  </si>
  <si>
    <t>2436849.264 </t>
  </si>
  <si>
    <t> 07.10.1959 18:20 </t>
  </si>
  <si>
    <t> 0.024 </t>
  </si>
  <si>
    <t>2437494.552 </t>
  </si>
  <si>
    <t> 14.07.1961 01:14 </t>
  </si>
  <si>
    <t> -0.009 </t>
  </si>
  <si>
    <t>2437520.435 </t>
  </si>
  <si>
    <t> 08.08.1961 22:26 </t>
  </si>
  <si>
    <t> -0.055 </t>
  </si>
  <si>
    <t>2437880.475 </t>
  </si>
  <si>
    <t> 03.08.1962 23:24 </t>
  </si>
  <si>
    <t> -0.127 </t>
  </si>
  <si>
    <t>2441602.724 </t>
  </si>
  <si>
    <t> 12.10.1972 05:22 </t>
  </si>
  <si>
    <t> 0.000 </t>
  </si>
  <si>
    <t>E </t>
  </si>
  <si>
    <t>?</t>
  </si>
  <si>
    <t> Popper &amp; Etzel </t>
  </si>
  <si>
    <t> AJ 86.116 </t>
  </si>
  <si>
    <t>2444777.4777 </t>
  </si>
  <si>
    <t> 21.06.1981 23:27 </t>
  </si>
  <si>
    <t> 0.0026 </t>
  </si>
  <si>
    <t> C.Sezer et al. </t>
  </si>
  <si>
    <t> AAPS 53.365 </t>
  </si>
  <si>
    <t>2444800.5236 </t>
  </si>
  <si>
    <t> 15.07.1981 00:33 </t>
  </si>
  <si>
    <t> 0.0013 </t>
  </si>
  <si>
    <t>2444813.5094 </t>
  </si>
  <si>
    <t> 28.07.1981 00:13 </t>
  </si>
  <si>
    <t> -0.0133 </t>
  </si>
  <si>
    <t>2444816.3893 </t>
  </si>
  <si>
    <t> 30.07.1981 21:20 </t>
  </si>
  <si>
    <t> -0.0143 </t>
  </si>
  <si>
    <t>2444826.4533 </t>
  </si>
  <si>
    <t> 09.08.1981 22:52 </t>
  </si>
  <si>
    <t> 0.0029 </t>
  </si>
  <si>
    <t>2444829.3318 </t>
  </si>
  <si>
    <t> 12.08.1981 19:57 </t>
  </si>
  <si>
    <t> 0.0005 </t>
  </si>
  <si>
    <t>2444849.4970 </t>
  </si>
  <si>
    <t> 01.09.1981 23:55 </t>
  </si>
  <si>
    <t> -0.0006 </t>
  </si>
  <si>
    <t>2444852.3781 </t>
  </si>
  <si>
    <t> 04.09.1981 21:04 </t>
  </si>
  <si>
    <t> -0.0004 </t>
  </si>
  <si>
    <t>2444862.481 </t>
  </si>
  <si>
    <t> 14.09.1981 23:32 </t>
  </si>
  <si>
    <t> -0.017 </t>
  </si>
  <si>
    <t>2444878.3065 </t>
  </si>
  <si>
    <t> 30.09.1981 19:21 </t>
  </si>
  <si>
    <t> -0.0001 </t>
  </si>
  <si>
    <t>2445892.3972 </t>
  </si>
  <si>
    <t> 10.07.1984 21:31 </t>
  </si>
  <si>
    <t> 0.0140 </t>
  </si>
  <si>
    <t> M.Wolf et al. </t>
  </si>
  <si>
    <t> AAP 456, 1077-1083 </t>
  </si>
  <si>
    <t>2445905.3624 </t>
  </si>
  <si>
    <t> 23.07.1984 20:41 </t>
  </si>
  <si>
    <t> -0.0212 </t>
  </si>
  <si>
    <t>2445990.340 </t>
  </si>
  <si>
    <t> 16.10.1984 20:09 </t>
  </si>
  <si>
    <t> 0.006 </t>
  </si>
  <si>
    <t> R.Diethelm </t>
  </si>
  <si>
    <t> BBS 74 </t>
  </si>
  <si>
    <t>2446654.3833 </t>
  </si>
  <si>
    <t> 11.08.1986 21:11 </t>
  </si>
  <si>
    <t> -0.0341 </t>
  </si>
  <si>
    <t>2446667.3601 </t>
  </si>
  <si>
    <t> 24.08.1986 20:38 </t>
  </si>
  <si>
    <t> 0.0150 </t>
  </si>
  <si>
    <t>2448501.0376 </t>
  </si>
  <si>
    <t> 01.09.1991 12:54 </t>
  </si>
  <si>
    <t> -0.0363 </t>
  </si>
  <si>
    <t>2448502.510 </t>
  </si>
  <si>
    <t> 03.09.1991 00:14 </t>
  </si>
  <si>
    <t> 0.032 </t>
  </si>
  <si>
    <t>2448512.559 </t>
  </si>
  <si>
    <t> 13.09.1991 01:24 </t>
  </si>
  <si>
    <t> -0.039 </t>
  </si>
  <si>
    <t>2449124.7720 </t>
  </si>
  <si>
    <t> 17.05.1993 06:31 </t>
  </si>
  <si>
    <t> 0.0197 </t>
  </si>
  <si>
    <t>IBVS 3903 </t>
  </si>
  <si>
    <t>2449568.431 </t>
  </si>
  <si>
    <t> 03.08.1994 22:20 </t>
  </si>
  <si>
    <t> 0.020 </t>
  </si>
  <si>
    <t>B</t>
  </si>
  <si>
    <t> BBS 107 </t>
  </si>
  <si>
    <t>2449905.4969 </t>
  </si>
  <si>
    <t> 06.07.1995 23:55 </t>
  </si>
  <si>
    <t> 0.0208 </t>
  </si>
  <si>
    <t>G</t>
  </si>
  <si>
    <t> F.Agerer </t>
  </si>
  <si>
    <t>BAVM 91 </t>
  </si>
  <si>
    <t>2449905.4973 </t>
  </si>
  <si>
    <t> 06.07.1995 23:56 </t>
  </si>
  <si>
    <t> 0.0212 </t>
  </si>
  <si>
    <t>B;V</t>
  </si>
  <si>
    <t>2450343.396 </t>
  </si>
  <si>
    <t> 16.09.1996 21:30 </t>
  </si>
  <si>
    <t> 0.023 </t>
  </si>
  <si>
    <t>BAVM 102 </t>
  </si>
  <si>
    <t>2450369.3181 </t>
  </si>
  <si>
    <t> 12.10.1996 19:38 </t>
  </si>
  <si>
    <t> 0.0172 </t>
  </si>
  <si>
    <t>2451429.4748 </t>
  </si>
  <si>
    <t> 07.09.1999 23:23 </t>
  </si>
  <si>
    <t>BAVM 132 </t>
  </si>
  <si>
    <t>2451429.4807 </t>
  </si>
  <si>
    <t> 07.09.1999 23:32 </t>
  </si>
  <si>
    <t> 0.0088 </t>
  </si>
  <si>
    <t>2452071.9180 </t>
  </si>
  <si>
    <t> 11.06.2001 10:01 </t>
  </si>
  <si>
    <t> 0.0056 </t>
  </si>
  <si>
    <t>2452385.932 </t>
  </si>
  <si>
    <t> 21.04.2002 10:22 </t>
  </si>
  <si>
    <t> 0.002 </t>
  </si>
  <si>
    <t>2452505.5132 </t>
  </si>
  <si>
    <t> 19.08.2002 00:19 </t>
  </si>
  <si>
    <t> -0.0109 </t>
  </si>
  <si>
    <t>2452748.927 </t>
  </si>
  <si>
    <t> 19.04.2003 10:14 </t>
  </si>
  <si>
    <t> 0.003 </t>
  </si>
  <si>
    <t>2453254.5509 </t>
  </si>
  <si>
    <t> 06.09.2004 01:13 </t>
  </si>
  <si>
    <t> -0.0070 </t>
  </si>
  <si>
    <t>2453545.51181 </t>
  </si>
  <si>
    <t> 24.06.2005 00:17 </t>
  </si>
  <si>
    <t> -0.01695 </t>
  </si>
  <si>
    <t>C </t>
  </si>
  <si>
    <t>R</t>
  </si>
  <si>
    <t> L.Brát </t>
  </si>
  <si>
    <t>OEJV 0074 </t>
  </si>
  <si>
    <t>2453545.5149 </t>
  </si>
  <si>
    <t> 24.06.2005 00:21 </t>
  </si>
  <si>
    <t> -0.0139 </t>
  </si>
  <si>
    <t>2453921.45088 </t>
  </si>
  <si>
    <t> 04.07.2006 22:49 </t>
  </si>
  <si>
    <t> 0.00105 </t>
  </si>
  <si>
    <t>2453969.0142 </t>
  </si>
  <si>
    <t> 21.08.2006 12:20 </t>
  </si>
  <si>
    <t> -0.0068 </t>
  </si>
  <si>
    <t> P.Zasche (ESA INTEGRAL) </t>
  </si>
  <si>
    <t>IBVS 5931 </t>
  </si>
  <si>
    <t>2454457.3028 </t>
  </si>
  <si>
    <t> 22.12.2007 19:16 </t>
  </si>
  <si>
    <t> 0.0057 </t>
  </si>
  <si>
    <t> T.Borkovits et al. </t>
  </si>
  <si>
    <t>IBVS 5835 </t>
  </si>
  <si>
    <t>2454709.4075 </t>
  </si>
  <si>
    <t> 30.08.2008 21:46 </t>
  </si>
  <si>
    <t> -0.0046 </t>
  </si>
  <si>
    <t>-I</t>
  </si>
  <si>
    <t> P.Frank </t>
  </si>
  <si>
    <t>BAVM 203 </t>
  </si>
  <si>
    <t>2454761.2559 </t>
  </si>
  <si>
    <t> 21.10.2008 18:08 </t>
  </si>
  <si>
    <t>4567.5</t>
  </si>
  <si>
    <t> -0.0124 </t>
  </si>
  <si>
    <t> H.Kucáková </t>
  </si>
  <si>
    <t>OEJV 0107 </t>
  </si>
  <si>
    <t>2454935.5339 </t>
  </si>
  <si>
    <t> 14.04.2009 00:48 </t>
  </si>
  <si>
    <t>4628</t>
  </si>
  <si>
    <t> 0.0075 </t>
  </si>
  <si>
    <t>2455092.5586 </t>
  </si>
  <si>
    <t> 18.09.2009 01:24 </t>
  </si>
  <si>
    <t>4682.5</t>
  </si>
  <si>
    <t> -0.0131 </t>
  </si>
  <si>
    <t>-U;-I</t>
  </si>
  <si>
    <t> M.Rätz &amp; K.Rätz </t>
  </si>
  <si>
    <t>BAVM 214 </t>
  </si>
  <si>
    <t>2455700.4216 </t>
  </si>
  <si>
    <t> 18.05.2011 22:07 </t>
  </si>
  <si>
    <t>4893.5</t>
  </si>
  <si>
    <t> -0.0199 </t>
  </si>
  <si>
    <t> K.Ho?kova </t>
  </si>
  <si>
    <t>OEJV 0160 </t>
  </si>
  <si>
    <t>2455759.47436 </t>
  </si>
  <si>
    <t> 16.07.2011 23:23 </t>
  </si>
  <si>
    <t>4914</t>
  </si>
  <si>
    <t> 0.01071 </t>
  </si>
  <si>
    <t> H.Ku?akova </t>
  </si>
  <si>
    <t>2455759.47636 </t>
  </si>
  <si>
    <t> 16.07.2011 23:25 </t>
  </si>
  <si>
    <t> 0.01271 </t>
  </si>
  <si>
    <t>2455759.47676 </t>
  </si>
  <si>
    <t> 16.07.2011 23:26 </t>
  </si>
  <si>
    <t> 0.01311 </t>
  </si>
  <si>
    <t>2456158.4845 </t>
  </si>
  <si>
    <t> 18.08.2012 23:37 </t>
  </si>
  <si>
    <t>5052.5</t>
  </si>
  <si>
    <t> -0.0200 </t>
  </si>
  <si>
    <t>BAVM 231 </t>
  </si>
  <si>
    <t>2456485.4697 </t>
  </si>
  <si>
    <t> 11.07.2013 23:16 </t>
  </si>
  <si>
    <t> 0.0194 </t>
  </si>
  <si>
    <t>BAVM 232 </t>
  </si>
  <si>
    <t>2456511.39616 </t>
  </si>
  <si>
    <t> 06.08.2013 21:30 </t>
  </si>
  <si>
    <t> 0.01776 </t>
  </si>
  <si>
    <t> L.Šmelcer </t>
  </si>
  <si>
    <t>2456534.4471 </t>
  </si>
  <si>
    <t> 29.08.2013 22:43 </t>
  </si>
  <si>
    <t> 0.0215 </t>
  </si>
  <si>
    <t>BAVM 234 </t>
  </si>
  <si>
    <t>2456799.4951 </t>
  </si>
  <si>
    <t> 21.05.2014 23:52 </t>
  </si>
  <si>
    <t> 0.0268 </t>
  </si>
  <si>
    <t>BAVM 238 </t>
  </si>
  <si>
    <t>2456910.3804 </t>
  </si>
  <si>
    <t> 09.09.2014 21:07 </t>
  </si>
  <si>
    <t> -0.0389 </t>
  </si>
  <si>
    <t>o</t>
  </si>
  <si>
    <t> U.Schmidt </t>
  </si>
  <si>
    <t>BAVM 239 </t>
  </si>
  <si>
    <t>2456933.4402 </t>
  </si>
  <si>
    <t> 02.10.2014 22:33 </t>
  </si>
  <si>
    <t> -0.0263 </t>
  </si>
  <si>
    <t>See Wolf et al. 2006, A+A 456, 1077</t>
  </si>
  <si>
    <t>V0478 Cyg / GSC 03151-02222 / WDS J20196+3820AB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</si>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</sst>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/>
    <xf numFmtId="14" fontId="14" fillId="0" borderId="0" xfId="0" applyNumberFormat="1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/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3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39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V0478 Cyg - O-C Diagr.</a:t>
            </a:r>
          </a:p>
        </c:rich>
      </c:tx>
      <c:layout>
        <c:manualLayout>
          <c:xMode val="edge"/>
          <c:yMode val="edge"/>
          <c:x val="0.362903225806451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1'!$C$21:$C$494</c:f>
                <c:numCache>
                  <c:formatCode>General</c:formatCode>
                  <c:ptCount val="474"/>
                  <c:pt idx="0">
                    <c:v>18552.648000000001</c:v>
                  </c:pt>
                  <c:pt idx="1">
                    <c:v>36820.392999999996</c:v>
                  </c:pt>
                  <c:pt idx="2">
                    <c:v>36846.339</c:v>
                  </c:pt>
                  <c:pt idx="3">
                    <c:v>36849.264000000003</c:v>
                  </c:pt>
                  <c:pt idx="4">
                    <c:v>37494.552000000003</c:v>
                  </c:pt>
                  <c:pt idx="5">
                    <c:v>37520.434999999998</c:v>
                  </c:pt>
                  <c:pt idx="6">
                    <c:v>37880.474999999999</c:v>
                  </c:pt>
                  <c:pt idx="7">
                    <c:v>41602.724000000002</c:v>
                  </c:pt>
                  <c:pt idx="8">
                    <c:v>44777.477700000003</c:v>
                  </c:pt>
                  <c:pt idx="9">
                    <c:v>44800.5236</c:v>
                  </c:pt>
                  <c:pt idx="10">
                    <c:v>44813.509400000003</c:v>
                  </c:pt>
                  <c:pt idx="11">
                    <c:v>44816.389300000003</c:v>
                  </c:pt>
                  <c:pt idx="12">
                    <c:v>44826.453300000001</c:v>
                  </c:pt>
                  <c:pt idx="13">
                    <c:v>44829.3318</c:v>
                  </c:pt>
                  <c:pt idx="14">
                    <c:v>44849.497000000003</c:v>
                  </c:pt>
                  <c:pt idx="15">
                    <c:v>44852.378100000002</c:v>
                  </c:pt>
                  <c:pt idx="16">
                    <c:v>44862.481</c:v>
                  </c:pt>
                  <c:pt idx="17">
                    <c:v>44878.306499999999</c:v>
                  </c:pt>
                  <c:pt idx="18">
                    <c:v>45892.397199999999</c:v>
                  </c:pt>
                  <c:pt idx="19">
                    <c:v>45905.362399999998</c:v>
                  </c:pt>
                  <c:pt idx="20">
                    <c:v>45990.34</c:v>
                  </c:pt>
                  <c:pt idx="21">
                    <c:v>46654.383300000001</c:v>
                  </c:pt>
                  <c:pt idx="22">
                    <c:v>46667.360099999998</c:v>
                  </c:pt>
                  <c:pt idx="23">
                    <c:v>48501.037600000003</c:v>
                  </c:pt>
                  <c:pt idx="24">
                    <c:v>48502.51</c:v>
                  </c:pt>
                  <c:pt idx="25">
                    <c:v>48512.559000000001</c:v>
                  </c:pt>
                  <c:pt idx="26">
                    <c:v>49124.771999999997</c:v>
                  </c:pt>
                  <c:pt idx="27">
                    <c:v>49568.430999999997</c:v>
                  </c:pt>
                  <c:pt idx="28">
                    <c:v>49905.496899999998</c:v>
                  </c:pt>
                  <c:pt idx="29">
                    <c:v>49905.497300000003</c:v>
                  </c:pt>
                  <c:pt idx="30">
                    <c:v>50343.396000000001</c:v>
                  </c:pt>
                  <c:pt idx="31">
                    <c:v>50369.318099999997</c:v>
                  </c:pt>
                  <c:pt idx="32">
                    <c:v>51429.474800000004</c:v>
                  </c:pt>
                  <c:pt idx="33">
                    <c:v>51429.477700000003</c:v>
                  </c:pt>
                  <c:pt idx="34">
                    <c:v>51429.4807</c:v>
                  </c:pt>
                  <c:pt idx="35">
                    <c:v>52071.917999999998</c:v>
                  </c:pt>
                  <c:pt idx="36">
                    <c:v>52145.400600000001</c:v>
                  </c:pt>
                  <c:pt idx="37">
                    <c:v>52155.4588</c:v>
                  </c:pt>
                  <c:pt idx="38">
                    <c:v>52385.932000000001</c:v>
                  </c:pt>
                  <c:pt idx="39">
                    <c:v>52505.513200000001</c:v>
                  </c:pt>
                  <c:pt idx="40">
                    <c:v>52748.927000000003</c:v>
                  </c:pt>
                  <c:pt idx="41">
                    <c:v>52809.423300000002</c:v>
                  </c:pt>
                  <c:pt idx="42">
                    <c:v>53254.550900000002</c:v>
                  </c:pt>
                  <c:pt idx="43">
                    <c:v>53545.511810000004</c:v>
                  </c:pt>
                  <c:pt idx="44">
                    <c:v>53545.514900000002</c:v>
                  </c:pt>
                  <c:pt idx="45">
                    <c:v>53921.450879999997</c:v>
                  </c:pt>
                  <c:pt idx="46">
                    <c:v>53969.014199999998</c:v>
                  </c:pt>
                  <c:pt idx="47">
                    <c:v>54457.302799999998</c:v>
                  </c:pt>
                  <c:pt idx="48">
                    <c:v>54709.407500000001</c:v>
                  </c:pt>
                  <c:pt idx="49">
                    <c:v>54761.255899999996</c:v>
                  </c:pt>
                  <c:pt idx="50">
                    <c:v>54761.255940000003</c:v>
                  </c:pt>
                  <c:pt idx="51">
                    <c:v>54935.533900000002</c:v>
                  </c:pt>
                  <c:pt idx="52">
                    <c:v>54935.533969999997</c:v>
                  </c:pt>
                  <c:pt idx="53">
                    <c:v>55092.558599999997</c:v>
                  </c:pt>
                  <c:pt idx="54">
                    <c:v>55700.421600000001</c:v>
                  </c:pt>
                  <c:pt idx="55">
                    <c:v>55759.47436</c:v>
                  </c:pt>
                  <c:pt idx="56">
                    <c:v>55759.476360000001</c:v>
                  </c:pt>
                  <c:pt idx="57">
                    <c:v>55759.476759999998</c:v>
                  </c:pt>
                  <c:pt idx="58">
                    <c:v>56158.484499999999</c:v>
                  </c:pt>
                  <c:pt idx="59">
                    <c:v>56485.469700000001</c:v>
                  </c:pt>
                  <c:pt idx="60">
                    <c:v>56511.396159999997</c:v>
                  </c:pt>
                  <c:pt idx="61">
                    <c:v>56534.447099999998</c:v>
                  </c:pt>
                  <c:pt idx="62">
                    <c:v>56799.4951</c:v>
                  </c:pt>
                  <c:pt idx="63">
                    <c:v>56910.380400000002</c:v>
                  </c:pt>
                  <c:pt idx="64">
                    <c:v>56933.440199999997</c:v>
                  </c:pt>
                  <c:pt idx="65">
                    <c:v>57247.447699999997</c:v>
                  </c:pt>
                  <c:pt idx="66">
                    <c:v>57574.455499999996</c:v>
                  </c:pt>
                  <c:pt idx="67">
                    <c:v>57620.555</c:v>
                  </c:pt>
                  <c:pt idx="68">
                    <c:v>57924.463199999998</c:v>
                  </c:pt>
                  <c:pt idx="69">
                    <c:v>57973.433900000004</c:v>
                  </c:pt>
                </c:numCache>
              </c:numRef>
            </c:plus>
            <c:minus>
              <c:numRef>
                <c:f>'Active 1'!$C$21:$C$494</c:f>
                <c:numCache>
                  <c:formatCode>General</c:formatCode>
                  <c:ptCount val="474"/>
                  <c:pt idx="0">
                    <c:v>18552.648000000001</c:v>
                  </c:pt>
                  <c:pt idx="1">
                    <c:v>36820.392999999996</c:v>
                  </c:pt>
                  <c:pt idx="2">
                    <c:v>36846.339</c:v>
                  </c:pt>
                  <c:pt idx="3">
                    <c:v>36849.264000000003</c:v>
                  </c:pt>
                  <c:pt idx="4">
                    <c:v>37494.552000000003</c:v>
                  </c:pt>
                  <c:pt idx="5">
                    <c:v>37520.434999999998</c:v>
                  </c:pt>
                  <c:pt idx="6">
                    <c:v>37880.474999999999</c:v>
                  </c:pt>
                  <c:pt idx="7">
                    <c:v>41602.724000000002</c:v>
                  </c:pt>
                  <c:pt idx="8">
                    <c:v>44777.477700000003</c:v>
                  </c:pt>
                  <c:pt idx="9">
                    <c:v>44800.5236</c:v>
                  </c:pt>
                  <c:pt idx="10">
                    <c:v>44813.509400000003</c:v>
                  </c:pt>
                  <c:pt idx="11">
                    <c:v>44816.389300000003</c:v>
                  </c:pt>
                  <c:pt idx="12">
                    <c:v>44826.453300000001</c:v>
                  </c:pt>
                  <c:pt idx="13">
                    <c:v>44829.3318</c:v>
                  </c:pt>
                  <c:pt idx="14">
                    <c:v>44849.497000000003</c:v>
                  </c:pt>
                  <c:pt idx="15">
                    <c:v>44852.378100000002</c:v>
                  </c:pt>
                  <c:pt idx="16">
                    <c:v>44862.481</c:v>
                  </c:pt>
                  <c:pt idx="17">
                    <c:v>44878.306499999999</c:v>
                  </c:pt>
                  <c:pt idx="18">
                    <c:v>45892.397199999999</c:v>
                  </c:pt>
                  <c:pt idx="19">
                    <c:v>45905.362399999998</c:v>
                  </c:pt>
                  <c:pt idx="20">
                    <c:v>45990.34</c:v>
                  </c:pt>
                  <c:pt idx="21">
                    <c:v>46654.383300000001</c:v>
                  </c:pt>
                  <c:pt idx="22">
                    <c:v>46667.360099999998</c:v>
                  </c:pt>
                  <c:pt idx="23">
                    <c:v>48501.037600000003</c:v>
                  </c:pt>
                  <c:pt idx="24">
                    <c:v>48502.51</c:v>
                  </c:pt>
                  <c:pt idx="25">
                    <c:v>48512.559000000001</c:v>
                  </c:pt>
                  <c:pt idx="26">
                    <c:v>49124.771999999997</c:v>
                  </c:pt>
                  <c:pt idx="27">
                    <c:v>49568.430999999997</c:v>
                  </c:pt>
                  <c:pt idx="28">
                    <c:v>49905.496899999998</c:v>
                  </c:pt>
                  <c:pt idx="29">
                    <c:v>49905.497300000003</c:v>
                  </c:pt>
                  <c:pt idx="30">
                    <c:v>50343.396000000001</c:v>
                  </c:pt>
                  <c:pt idx="31">
                    <c:v>50369.318099999997</c:v>
                  </c:pt>
                  <c:pt idx="32">
                    <c:v>51429.474800000004</c:v>
                  </c:pt>
                  <c:pt idx="33">
                    <c:v>51429.477700000003</c:v>
                  </c:pt>
                  <c:pt idx="34">
                    <c:v>51429.4807</c:v>
                  </c:pt>
                  <c:pt idx="35">
                    <c:v>52071.917999999998</c:v>
                  </c:pt>
                  <c:pt idx="36">
                    <c:v>52145.400600000001</c:v>
                  </c:pt>
                  <c:pt idx="37">
                    <c:v>52155.4588</c:v>
                  </c:pt>
                  <c:pt idx="38">
                    <c:v>52385.932000000001</c:v>
                  </c:pt>
                  <c:pt idx="39">
                    <c:v>52505.513200000001</c:v>
                  </c:pt>
                  <c:pt idx="40">
                    <c:v>52748.927000000003</c:v>
                  </c:pt>
                  <c:pt idx="41">
                    <c:v>52809.423300000002</c:v>
                  </c:pt>
                  <c:pt idx="42">
                    <c:v>53254.550900000002</c:v>
                  </c:pt>
                  <c:pt idx="43">
                    <c:v>53545.511810000004</c:v>
                  </c:pt>
                  <c:pt idx="44">
                    <c:v>53545.514900000002</c:v>
                  </c:pt>
                  <c:pt idx="45">
                    <c:v>53921.450879999997</c:v>
                  </c:pt>
                  <c:pt idx="46">
                    <c:v>53969.014199999998</c:v>
                  </c:pt>
                  <c:pt idx="47">
                    <c:v>54457.302799999998</c:v>
                  </c:pt>
                  <c:pt idx="48">
                    <c:v>54709.407500000001</c:v>
                  </c:pt>
                  <c:pt idx="49">
                    <c:v>54761.255899999996</c:v>
                  </c:pt>
                  <c:pt idx="50">
                    <c:v>54761.255940000003</c:v>
                  </c:pt>
                  <c:pt idx="51">
                    <c:v>54935.533900000002</c:v>
                  </c:pt>
                  <c:pt idx="52">
                    <c:v>54935.533969999997</c:v>
                  </c:pt>
                  <c:pt idx="53">
                    <c:v>55092.558599999997</c:v>
                  </c:pt>
                  <c:pt idx="54">
                    <c:v>55700.421600000001</c:v>
                  </c:pt>
                  <c:pt idx="55">
                    <c:v>55759.47436</c:v>
                  </c:pt>
                  <c:pt idx="56">
                    <c:v>55759.476360000001</c:v>
                  </c:pt>
                  <c:pt idx="57">
                    <c:v>55759.476759999998</c:v>
                  </c:pt>
                  <c:pt idx="58">
                    <c:v>56158.484499999999</c:v>
                  </c:pt>
                  <c:pt idx="59">
                    <c:v>56485.469700000001</c:v>
                  </c:pt>
                  <c:pt idx="60">
                    <c:v>56511.396159999997</c:v>
                  </c:pt>
                  <c:pt idx="61">
                    <c:v>56534.447099999998</c:v>
                  </c:pt>
                  <c:pt idx="62">
                    <c:v>56799.4951</c:v>
                  </c:pt>
                  <c:pt idx="63">
                    <c:v>56910.380400000002</c:v>
                  </c:pt>
                  <c:pt idx="64">
                    <c:v>56933.440199999997</c:v>
                  </c:pt>
                  <c:pt idx="65">
                    <c:v>57247.447699999997</c:v>
                  </c:pt>
                  <c:pt idx="66">
                    <c:v>57574.455499999996</c:v>
                  </c:pt>
                  <c:pt idx="67">
                    <c:v>57620.555</c:v>
                  </c:pt>
                  <c:pt idx="68">
                    <c:v>57924.463199999998</c:v>
                  </c:pt>
                  <c:pt idx="69">
                    <c:v>57973.433900000004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-8001</c:v>
                </c:pt>
                <c:pt idx="1">
                  <c:v>-1660</c:v>
                </c:pt>
                <c:pt idx="2">
                  <c:v>-1651</c:v>
                </c:pt>
                <c:pt idx="3">
                  <c:v>-1650</c:v>
                </c:pt>
                <c:pt idx="4">
                  <c:v>-1426</c:v>
                </c:pt>
                <c:pt idx="5">
                  <c:v>-1417</c:v>
                </c:pt>
                <c:pt idx="6">
                  <c:v>-1292</c:v>
                </c:pt>
                <c:pt idx="7">
                  <c:v>0</c:v>
                </c:pt>
                <c:pt idx="8">
                  <c:v>1102</c:v>
                </c:pt>
                <c:pt idx="9">
                  <c:v>1110</c:v>
                </c:pt>
                <c:pt idx="10">
                  <c:v>1114.5</c:v>
                </c:pt>
                <c:pt idx="11">
                  <c:v>1115.5</c:v>
                </c:pt>
                <c:pt idx="12">
                  <c:v>1119</c:v>
                </c:pt>
                <c:pt idx="13">
                  <c:v>1120</c:v>
                </c:pt>
                <c:pt idx="14">
                  <c:v>1127</c:v>
                </c:pt>
                <c:pt idx="15">
                  <c:v>1128</c:v>
                </c:pt>
                <c:pt idx="16">
                  <c:v>1131.5</c:v>
                </c:pt>
                <c:pt idx="17">
                  <c:v>1137</c:v>
                </c:pt>
                <c:pt idx="18">
                  <c:v>1489</c:v>
                </c:pt>
                <c:pt idx="19">
                  <c:v>1493.5</c:v>
                </c:pt>
                <c:pt idx="20">
                  <c:v>1523</c:v>
                </c:pt>
                <c:pt idx="21">
                  <c:v>1753.5</c:v>
                </c:pt>
                <c:pt idx="22">
                  <c:v>1758</c:v>
                </c:pt>
                <c:pt idx="23">
                  <c:v>2394.5</c:v>
                </c:pt>
                <c:pt idx="24">
                  <c:v>2395</c:v>
                </c:pt>
                <c:pt idx="25">
                  <c:v>2398.5</c:v>
                </c:pt>
                <c:pt idx="26">
                  <c:v>2611</c:v>
                </c:pt>
                <c:pt idx="27">
                  <c:v>2765</c:v>
                </c:pt>
                <c:pt idx="28">
                  <c:v>2882</c:v>
                </c:pt>
                <c:pt idx="29">
                  <c:v>2882</c:v>
                </c:pt>
                <c:pt idx="30">
                  <c:v>3034</c:v>
                </c:pt>
                <c:pt idx="31">
                  <c:v>3043</c:v>
                </c:pt>
                <c:pt idx="32">
                  <c:v>3411</c:v>
                </c:pt>
                <c:pt idx="33">
                  <c:v>3411</c:v>
                </c:pt>
                <c:pt idx="34">
                  <c:v>3411</c:v>
                </c:pt>
                <c:pt idx="35">
                  <c:v>3634</c:v>
                </c:pt>
                <c:pt idx="36">
                  <c:v>3659.5</c:v>
                </c:pt>
                <c:pt idx="37">
                  <c:v>3663</c:v>
                </c:pt>
                <c:pt idx="38">
                  <c:v>3743</c:v>
                </c:pt>
                <c:pt idx="39">
                  <c:v>3784.5</c:v>
                </c:pt>
                <c:pt idx="40">
                  <c:v>3869</c:v>
                </c:pt>
                <c:pt idx="41">
                  <c:v>3890</c:v>
                </c:pt>
                <c:pt idx="42">
                  <c:v>4044.5</c:v>
                </c:pt>
                <c:pt idx="43">
                  <c:v>4145.5</c:v>
                </c:pt>
                <c:pt idx="44">
                  <c:v>4145.5</c:v>
                </c:pt>
                <c:pt idx="45">
                  <c:v>4276</c:v>
                </c:pt>
                <c:pt idx="46">
                  <c:v>4292.5</c:v>
                </c:pt>
                <c:pt idx="47">
                  <c:v>4462</c:v>
                </c:pt>
                <c:pt idx="48">
                  <c:v>4549.5</c:v>
                </c:pt>
                <c:pt idx="49">
                  <c:v>4567.5</c:v>
                </c:pt>
                <c:pt idx="50">
                  <c:v>4567.5</c:v>
                </c:pt>
                <c:pt idx="51">
                  <c:v>4628</c:v>
                </c:pt>
                <c:pt idx="52">
                  <c:v>4628</c:v>
                </c:pt>
                <c:pt idx="53">
                  <c:v>4682.5</c:v>
                </c:pt>
                <c:pt idx="54">
                  <c:v>4893.5</c:v>
                </c:pt>
                <c:pt idx="55">
                  <c:v>4914</c:v>
                </c:pt>
                <c:pt idx="56">
                  <c:v>4914</c:v>
                </c:pt>
                <c:pt idx="57">
                  <c:v>4914</c:v>
                </c:pt>
                <c:pt idx="58">
                  <c:v>5052.5</c:v>
                </c:pt>
                <c:pt idx="59">
                  <c:v>5166</c:v>
                </c:pt>
                <c:pt idx="60">
                  <c:v>5175</c:v>
                </c:pt>
                <c:pt idx="61">
                  <c:v>5183</c:v>
                </c:pt>
                <c:pt idx="62">
                  <c:v>5275</c:v>
                </c:pt>
                <c:pt idx="63">
                  <c:v>5313.5</c:v>
                </c:pt>
                <c:pt idx="64">
                  <c:v>5321.5</c:v>
                </c:pt>
                <c:pt idx="65">
                  <c:v>5430.5</c:v>
                </c:pt>
                <c:pt idx="66">
                  <c:v>5544</c:v>
                </c:pt>
                <c:pt idx="67">
                  <c:v>5560</c:v>
                </c:pt>
                <c:pt idx="68">
                  <c:v>5665.5</c:v>
                </c:pt>
                <c:pt idx="69">
                  <c:v>5682.5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79-40D4-B363-E61AE7E79E7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Sezer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-8001</c:v>
                </c:pt>
                <c:pt idx="1">
                  <c:v>-1660</c:v>
                </c:pt>
                <c:pt idx="2">
                  <c:v>-1651</c:v>
                </c:pt>
                <c:pt idx="3">
                  <c:v>-1650</c:v>
                </c:pt>
                <c:pt idx="4">
                  <c:v>-1426</c:v>
                </c:pt>
                <c:pt idx="5">
                  <c:v>-1417</c:v>
                </c:pt>
                <c:pt idx="6">
                  <c:v>-1292</c:v>
                </c:pt>
                <c:pt idx="7">
                  <c:v>0</c:v>
                </c:pt>
                <c:pt idx="8">
                  <c:v>1102</c:v>
                </c:pt>
                <c:pt idx="9">
                  <c:v>1110</c:v>
                </c:pt>
                <c:pt idx="10">
                  <c:v>1114.5</c:v>
                </c:pt>
                <c:pt idx="11">
                  <c:v>1115.5</c:v>
                </c:pt>
                <c:pt idx="12">
                  <c:v>1119</c:v>
                </c:pt>
                <c:pt idx="13">
                  <c:v>1120</c:v>
                </c:pt>
                <c:pt idx="14">
                  <c:v>1127</c:v>
                </c:pt>
                <c:pt idx="15">
                  <c:v>1128</c:v>
                </c:pt>
                <c:pt idx="16">
                  <c:v>1131.5</c:v>
                </c:pt>
                <c:pt idx="17">
                  <c:v>1137</c:v>
                </c:pt>
                <c:pt idx="18">
                  <c:v>1489</c:v>
                </c:pt>
                <c:pt idx="19">
                  <c:v>1493.5</c:v>
                </c:pt>
                <c:pt idx="20">
                  <c:v>1523</c:v>
                </c:pt>
                <c:pt idx="21">
                  <c:v>1753.5</c:v>
                </c:pt>
                <c:pt idx="22">
                  <c:v>1758</c:v>
                </c:pt>
                <c:pt idx="23">
                  <c:v>2394.5</c:v>
                </c:pt>
                <c:pt idx="24">
                  <c:v>2395</c:v>
                </c:pt>
                <c:pt idx="25">
                  <c:v>2398.5</c:v>
                </c:pt>
                <c:pt idx="26">
                  <c:v>2611</c:v>
                </c:pt>
                <c:pt idx="27">
                  <c:v>2765</c:v>
                </c:pt>
                <c:pt idx="28">
                  <c:v>2882</c:v>
                </c:pt>
                <c:pt idx="29">
                  <c:v>2882</c:v>
                </c:pt>
                <c:pt idx="30">
                  <c:v>3034</c:v>
                </c:pt>
                <c:pt idx="31">
                  <c:v>3043</c:v>
                </c:pt>
                <c:pt idx="32">
                  <c:v>3411</c:v>
                </c:pt>
                <c:pt idx="33">
                  <c:v>3411</c:v>
                </c:pt>
                <c:pt idx="34">
                  <c:v>3411</c:v>
                </c:pt>
                <c:pt idx="35">
                  <c:v>3634</c:v>
                </c:pt>
                <c:pt idx="36">
                  <c:v>3659.5</c:v>
                </c:pt>
                <c:pt idx="37">
                  <c:v>3663</c:v>
                </c:pt>
                <c:pt idx="38">
                  <c:v>3743</c:v>
                </c:pt>
                <c:pt idx="39">
                  <c:v>3784.5</c:v>
                </c:pt>
                <c:pt idx="40">
                  <c:v>3869</c:v>
                </c:pt>
                <c:pt idx="41">
                  <c:v>3890</c:v>
                </c:pt>
                <c:pt idx="42">
                  <c:v>4044.5</c:v>
                </c:pt>
                <c:pt idx="43">
                  <c:v>4145.5</c:v>
                </c:pt>
                <c:pt idx="44">
                  <c:v>4145.5</c:v>
                </c:pt>
                <c:pt idx="45">
                  <c:v>4276</c:v>
                </c:pt>
                <c:pt idx="46">
                  <c:v>4292.5</c:v>
                </c:pt>
                <c:pt idx="47">
                  <c:v>4462</c:v>
                </c:pt>
                <c:pt idx="48">
                  <c:v>4549.5</c:v>
                </c:pt>
                <c:pt idx="49">
                  <c:v>4567.5</c:v>
                </c:pt>
                <c:pt idx="50">
                  <c:v>4567.5</c:v>
                </c:pt>
                <c:pt idx="51">
                  <c:v>4628</c:v>
                </c:pt>
                <c:pt idx="52">
                  <c:v>4628</c:v>
                </c:pt>
                <c:pt idx="53">
                  <c:v>4682.5</c:v>
                </c:pt>
                <c:pt idx="54">
                  <c:v>4893.5</c:v>
                </c:pt>
                <c:pt idx="55">
                  <c:v>4914</c:v>
                </c:pt>
                <c:pt idx="56">
                  <c:v>4914</c:v>
                </c:pt>
                <c:pt idx="57">
                  <c:v>4914</c:v>
                </c:pt>
                <c:pt idx="58">
                  <c:v>5052.5</c:v>
                </c:pt>
                <c:pt idx="59">
                  <c:v>5166</c:v>
                </c:pt>
                <c:pt idx="60">
                  <c:v>5175</c:v>
                </c:pt>
                <c:pt idx="61">
                  <c:v>5183</c:v>
                </c:pt>
                <c:pt idx="62">
                  <c:v>5275</c:v>
                </c:pt>
                <c:pt idx="63">
                  <c:v>5313.5</c:v>
                </c:pt>
                <c:pt idx="64">
                  <c:v>5321.5</c:v>
                </c:pt>
                <c:pt idx="65">
                  <c:v>5430.5</c:v>
                </c:pt>
                <c:pt idx="66">
                  <c:v>5544</c:v>
                </c:pt>
                <c:pt idx="67">
                  <c:v>5560</c:v>
                </c:pt>
                <c:pt idx="68">
                  <c:v>5665.5</c:v>
                </c:pt>
                <c:pt idx="69">
                  <c:v>5682.5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8">
                  <c:v>2.5612000026740134E-3</c:v>
                </c:pt>
                <c:pt idx="9">
                  <c:v>1.2659999993047677E-3</c:v>
                </c:pt>
                <c:pt idx="10">
                  <c:v>2.3018699997919612E-2</c:v>
                </c:pt>
                <c:pt idx="11">
                  <c:v>2.2019299998646602E-2</c:v>
                </c:pt>
                <c:pt idx="12">
                  <c:v>2.8714000000036322E-3</c:v>
                </c:pt>
                <c:pt idx="13">
                  <c:v>4.7199999971780926E-4</c:v>
                </c:pt>
                <c:pt idx="14">
                  <c:v>-6.2379999872064218E-4</c:v>
                </c:pt>
                <c:pt idx="15">
                  <c:v>-4.2319999920437112E-4</c:v>
                </c:pt>
                <c:pt idx="16">
                  <c:v>1.9328899994434323E-2</c:v>
                </c:pt>
                <c:pt idx="67">
                  <c:v>3.0335999996168539E-2</c:v>
                </c:pt>
                <c:pt idx="69">
                  <c:v>-9.4050000188872218E-4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79-40D4-B363-E61AE7E79E7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-8001</c:v>
                </c:pt>
                <c:pt idx="1">
                  <c:v>-1660</c:v>
                </c:pt>
                <c:pt idx="2">
                  <c:v>-1651</c:v>
                </c:pt>
                <c:pt idx="3">
                  <c:v>-1650</c:v>
                </c:pt>
                <c:pt idx="4">
                  <c:v>-1426</c:v>
                </c:pt>
                <c:pt idx="5">
                  <c:v>-1417</c:v>
                </c:pt>
                <c:pt idx="6">
                  <c:v>-1292</c:v>
                </c:pt>
                <c:pt idx="7">
                  <c:v>0</c:v>
                </c:pt>
                <c:pt idx="8">
                  <c:v>1102</c:v>
                </c:pt>
                <c:pt idx="9">
                  <c:v>1110</c:v>
                </c:pt>
                <c:pt idx="10">
                  <c:v>1114.5</c:v>
                </c:pt>
                <c:pt idx="11">
                  <c:v>1115.5</c:v>
                </c:pt>
                <c:pt idx="12">
                  <c:v>1119</c:v>
                </c:pt>
                <c:pt idx="13">
                  <c:v>1120</c:v>
                </c:pt>
                <c:pt idx="14">
                  <c:v>1127</c:v>
                </c:pt>
                <c:pt idx="15">
                  <c:v>1128</c:v>
                </c:pt>
                <c:pt idx="16">
                  <c:v>1131.5</c:v>
                </c:pt>
                <c:pt idx="17">
                  <c:v>1137</c:v>
                </c:pt>
                <c:pt idx="18">
                  <c:v>1489</c:v>
                </c:pt>
                <c:pt idx="19">
                  <c:v>1493.5</c:v>
                </c:pt>
                <c:pt idx="20">
                  <c:v>1523</c:v>
                </c:pt>
                <c:pt idx="21">
                  <c:v>1753.5</c:v>
                </c:pt>
                <c:pt idx="22">
                  <c:v>1758</c:v>
                </c:pt>
                <c:pt idx="23">
                  <c:v>2394.5</c:v>
                </c:pt>
                <c:pt idx="24">
                  <c:v>2395</c:v>
                </c:pt>
                <c:pt idx="25">
                  <c:v>2398.5</c:v>
                </c:pt>
                <c:pt idx="26">
                  <c:v>2611</c:v>
                </c:pt>
                <c:pt idx="27">
                  <c:v>2765</c:v>
                </c:pt>
                <c:pt idx="28">
                  <c:v>2882</c:v>
                </c:pt>
                <c:pt idx="29">
                  <c:v>2882</c:v>
                </c:pt>
                <c:pt idx="30">
                  <c:v>3034</c:v>
                </c:pt>
                <c:pt idx="31">
                  <c:v>3043</c:v>
                </c:pt>
                <c:pt idx="32">
                  <c:v>3411</c:v>
                </c:pt>
                <c:pt idx="33">
                  <c:v>3411</c:v>
                </c:pt>
                <c:pt idx="34">
                  <c:v>3411</c:v>
                </c:pt>
                <c:pt idx="35">
                  <c:v>3634</c:v>
                </c:pt>
                <c:pt idx="36">
                  <c:v>3659.5</c:v>
                </c:pt>
                <c:pt idx="37">
                  <c:v>3663</c:v>
                </c:pt>
                <c:pt idx="38">
                  <c:v>3743</c:v>
                </c:pt>
                <c:pt idx="39">
                  <c:v>3784.5</c:v>
                </c:pt>
                <c:pt idx="40">
                  <c:v>3869</c:v>
                </c:pt>
                <c:pt idx="41">
                  <c:v>3890</c:v>
                </c:pt>
                <c:pt idx="42">
                  <c:v>4044.5</c:v>
                </c:pt>
                <c:pt idx="43">
                  <c:v>4145.5</c:v>
                </c:pt>
                <c:pt idx="44">
                  <c:v>4145.5</c:v>
                </c:pt>
                <c:pt idx="45">
                  <c:v>4276</c:v>
                </c:pt>
                <c:pt idx="46">
                  <c:v>4292.5</c:v>
                </c:pt>
                <c:pt idx="47">
                  <c:v>4462</c:v>
                </c:pt>
                <c:pt idx="48">
                  <c:v>4549.5</c:v>
                </c:pt>
                <c:pt idx="49">
                  <c:v>4567.5</c:v>
                </c:pt>
                <c:pt idx="50">
                  <c:v>4567.5</c:v>
                </c:pt>
                <c:pt idx="51">
                  <c:v>4628</c:v>
                </c:pt>
                <c:pt idx="52">
                  <c:v>4628</c:v>
                </c:pt>
                <c:pt idx="53">
                  <c:v>4682.5</c:v>
                </c:pt>
                <c:pt idx="54">
                  <c:v>4893.5</c:v>
                </c:pt>
                <c:pt idx="55">
                  <c:v>4914</c:v>
                </c:pt>
                <c:pt idx="56">
                  <c:v>4914</c:v>
                </c:pt>
                <c:pt idx="57">
                  <c:v>4914</c:v>
                </c:pt>
                <c:pt idx="58">
                  <c:v>5052.5</c:v>
                </c:pt>
                <c:pt idx="59">
                  <c:v>5166</c:v>
                </c:pt>
                <c:pt idx="60">
                  <c:v>5175</c:v>
                </c:pt>
                <c:pt idx="61">
                  <c:v>5183</c:v>
                </c:pt>
                <c:pt idx="62">
                  <c:v>5275</c:v>
                </c:pt>
                <c:pt idx="63">
                  <c:v>5313.5</c:v>
                </c:pt>
                <c:pt idx="64">
                  <c:v>5321.5</c:v>
                </c:pt>
                <c:pt idx="65">
                  <c:v>5430.5</c:v>
                </c:pt>
                <c:pt idx="66">
                  <c:v>5544</c:v>
                </c:pt>
                <c:pt idx="67">
                  <c:v>5560</c:v>
                </c:pt>
                <c:pt idx="68">
                  <c:v>5665.5</c:v>
                </c:pt>
                <c:pt idx="69">
                  <c:v>5682.5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0">
                  <c:v>9.9400000181049109E-5</c:v>
                </c:pt>
                <c:pt idx="1">
                  <c:v>-3.7996000006387476E-2</c:v>
                </c:pt>
                <c:pt idx="2">
                  <c:v>-2.0090600002731662E-2</c:v>
                </c:pt>
                <c:pt idx="3">
                  <c:v>2.4010000000998843E-2</c:v>
                </c:pt>
                <c:pt idx="4">
                  <c:v>-9.4555999967269599E-3</c:v>
                </c:pt>
                <c:pt idx="5">
                  <c:v>-5.4550200002267957E-2</c:v>
                </c:pt>
                <c:pt idx="6">
                  <c:v>-0.12697520000074292</c:v>
                </c:pt>
                <c:pt idx="17">
                  <c:v>-1.1780000204453245E-4</c:v>
                </c:pt>
                <c:pt idx="18">
                  <c:v>1.3993399996252265E-2</c:v>
                </c:pt>
                <c:pt idx="19">
                  <c:v>1.514609999867389E-2</c:v>
                </c:pt>
                <c:pt idx="21">
                  <c:v>2.2020999967935495E-3</c:v>
                </c:pt>
                <c:pt idx="22">
                  <c:v>1.4954799997212831E-2</c:v>
                </c:pt>
                <c:pt idx="23">
                  <c:v>-1.3299999409355223E-5</c:v>
                </c:pt>
                <c:pt idx="24">
                  <c:v>3.1936999999743421E-2</c:v>
                </c:pt>
                <c:pt idx="25">
                  <c:v>-2.2108999983174726E-3</c:v>
                </c:pt>
                <c:pt idx="26">
                  <c:v>1.9666599997435696E-2</c:v>
                </c:pt>
                <c:pt idx="28">
                  <c:v>2.0829199995205272E-2</c:v>
                </c:pt>
                <c:pt idx="29">
                  <c:v>2.1229199999652337E-2</c:v>
                </c:pt>
                <c:pt idx="30">
                  <c:v>2.3220399998535868E-2</c:v>
                </c:pt>
                <c:pt idx="31">
                  <c:v>1.7225799994776025E-2</c:v>
                </c:pt>
                <c:pt idx="32">
                  <c:v>2.9466000050888397E-3</c:v>
                </c:pt>
                <c:pt idx="33">
                  <c:v>5.8466000045882538E-3</c:v>
                </c:pt>
                <c:pt idx="34">
                  <c:v>8.8466000015614554E-3</c:v>
                </c:pt>
                <c:pt idx="35">
                  <c:v>5.5803999930503778E-3</c:v>
                </c:pt>
                <c:pt idx="36">
                  <c:v>2.5245699995139148E-2</c:v>
                </c:pt>
                <c:pt idx="37">
                  <c:v>2.9779999749734998E-4</c:v>
                </c:pt>
                <c:pt idx="38">
                  <c:v>1.5457999979844317E-3</c:v>
                </c:pt>
                <c:pt idx="39">
                  <c:v>2.5420699996175244E-2</c:v>
                </c:pt>
                <c:pt idx="40">
                  <c:v>3.2214000020758249E-3</c:v>
                </c:pt>
                <c:pt idx="41">
                  <c:v>6.3400000362889841E-4</c:v>
                </c:pt>
                <c:pt idx="42">
                  <c:v>2.9276699999172706E-2</c:v>
                </c:pt>
                <c:pt idx="44">
                  <c:v>2.2437300001911353E-2</c:v>
                </c:pt>
                <c:pt idx="46">
                  <c:v>2.9525499994633719E-2</c:v>
                </c:pt>
                <c:pt idx="47">
                  <c:v>5.677199995261617E-3</c:v>
                </c:pt>
                <c:pt idx="48">
                  <c:v>3.1679699997766875E-2</c:v>
                </c:pt>
                <c:pt idx="49">
                  <c:v>2.389049999328563E-2</c:v>
                </c:pt>
                <c:pt idx="51">
                  <c:v>7.4767999976756983E-3</c:v>
                </c:pt>
                <c:pt idx="53">
                  <c:v>2.3159499993198551E-2</c:v>
                </c:pt>
                <c:pt idx="58">
                  <c:v>1.6281500000332016E-2</c:v>
                </c:pt>
                <c:pt idx="59">
                  <c:v>1.9399600001634099E-2</c:v>
                </c:pt>
                <c:pt idx="61">
                  <c:v>2.1509799997147638E-2</c:v>
                </c:pt>
                <c:pt idx="62">
                  <c:v>2.6764999995066319E-2</c:v>
                </c:pt>
                <c:pt idx="63">
                  <c:v>-2.5619000007282011E-3</c:v>
                </c:pt>
                <c:pt idx="64">
                  <c:v>1.0042899994004983E-2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79-40D4-B363-E61AE7E79E7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-8001</c:v>
                </c:pt>
                <c:pt idx="1">
                  <c:v>-1660</c:v>
                </c:pt>
                <c:pt idx="2">
                  <c:v>-1651</c:v>
                </c:pt>
                <c:pt idx="3">
                  <c:v>-1650</c:v>
                </c:pt>
                <c:pt idx="4">
                  <c:v>-1426</c:v>
                </c:pt>
                <c:pt idx="5">
                  <c:v>-1417</c:v>
                </c:pt>
                <c:pt idx="6">
                  <c:v>-1292</c:v>
                </c:pt>
                <c:pt idx="7">
                  <c:v>0</c:v>
                </c:pt>
                <c:pt idx="8">
                  <c:v>1102</c:v>
                </c:pt>
                <c:pt idx="9">
                  <c:v>1110</c:v>
                </c:pt>
                <c:pt idx="10">
                  <c:v>1114.5</c:v>
                </c:pt>
                <c:pt idx="11">
                  <c:v>1115.5</c:v>
                </c:pt>
                <c:pt idx="12">
                  <c:v>1119</c:v>
                </c:pt>
                <c:pt idx="13">
                  <c:v>1120</c:v>
                </c:pt>
                <c:pt idx="14">
                  <c:v>1127</c:v>
                </c:pt>
                <c:pt idx="15">
                  <c:v>1128</c:v>
                </c:pt>
                <c:pt idx="16">
                  <c:v>1131.5</c:v>
                </c:pt>
                <c:pt idx="17">
                  <c:v>1137</c:v>
                </c:pt>
                <c:pt idx="18">
                  <c:v>1489</c:v>
                </c:pt>
                <c:pt idx="19">
                  <c:v>1493.5</c:v>
                </c:pt>
                <c:pt idx="20">
                  <c:v>1523</c:v>
                </c:pt>
                <c:pt idx="21">
                  <c:v>1753.5</c:v>
                </c:pt>
                <c:pt idx="22">
                  <c:v>1758</c:v>
                </c:pt>
                <c:pt idx="23">
                  <c:v>2394.5</c:v>
                </c:pt>
                <c:pt idx="24">
                  <c:v>2395</c:v>
                </c:pt>
                <c:pt idx="25">
                  <c:v>2398.5</c:v>
                </c:pt>
                <c:pt idx="26">
                  <c:v>2611</c:v>
                </c:pt>
                <c:pt idx="27">
                  <c:v>2765</c:v>
                </c:pt>
                <c:pt idx="28">
                  <c:v>2882</c:v>
                </c:pt>
                <c:pt idx="29">
                  <c:v>2882</c:v>
                </c:pt>
                <c:pt idx="30">
                  <c:v>3034</c:v>
                </c:pt>
                <c:pt idx="31">
                  <c:v>3043</c:v>
                </c:pt>
                <c:pt idx="32">
                  <c:v>3411</c:v>
                </c:pt>
                <c:pt idx="33">
                  <c:v>3411</c:v>
                </c:pt>
                <c:pt idx="34">
                  <c:v>3411</c:v>
                </c:pt>
                <c:pt idx="35">
                  <c:v>3634</c:v>
                </c:pt>
                <c:pt idx="36">
                  <c:v>3659.5</c:v>
                </c:pt>
                <c:pt idx="37">
                  <c:v>3663</c:v>
                </c:pt>
                <c:pt idx="38">
                  <c:v>3743</c:v>
                </c:pt>
                <c:pt idx="39">
                  <c:v>3784.5</c:v>
                </c:pt>
                <c:pt idx="40">
                  <c:v>3869</c:v>
                </c:pt>
                <c:pt idx="41">
                  <c:v>3890</c:v>
                </c:pt>
                <c:pt idx="42">
                  <c:v>4044.5</c:v>
                </c:pt>
                <c:pt idx="43">
                  <c:v>4145.5</c:v>
                </c:pt>
                <c:pt idx="44">
                  <c:v>4145.5</c:v>
                </c:pt>
                <c:pt idx="45">
                  <c:v>4276</c:v>
                </c:pt>
                <c:pt idx="46">
                  <c:v>4292.5</c:v>
                </c:pt>
                <c:pt idx="47">
                  <c:v>4462</c:v>
                </c:pt>
                <c:pt idx="48">
                  <c:v>4549.5</c:v>
                </c:pt>
                <c:pt idx="49">
                  <c:v>4567.5</c:v>
                </c:pt>
                <c:pt idx="50">
                  <c:v>4567.5</c:v>
                </c:pt>
                <c:pt idx="51">
                  <c:v>4628</c:v>
                </c:pt>
                <c:pt idx="52">
                  <c:v>4628</c:v>
                </c:pt>
                <c:pt idx="53">
                  <c:v>4682.5</c:v>
                </c:pt>
                <c:pt idx="54">
                  <c:v>4893.5</c:v>
                </c:pt>
                <c:pt idx="55">
                  <c:v>4914</c:v>
                </c:pt>
                <c:pt idx="56">
                  <c:v>4914</c:v>
                </c:pt>
                <c:pt idx="57">
                  <c:v>4914</c:v>
                </c:pt>
                <c:pt idx="58">
                  <c:v>5052.5</c:v>
                </c:pt>
                <c:pt idx="59">
                  <c:v>5166</c:v>
                </c:pt>
                <c:pt idx="60">
                  <c:v>5175</c:v>
                </c:pt>
                <c:pt idx="61">
                  <c:v>5183</c:v>
                </c:pt>
                <c:pt idx="62">
                  <c:v>5275</c:v>
                </c:pt>
                <c:pt idx="63">
                  <c:v>5313.5</c:v>
                </c:pt>
                <c:pt idx="64">
                  <c:v>5321.5</c:v>
                </c:pt>
                <c:pt idx="65">
                  <c:v>5430.5</c:v>
                </c:pt>
                <c:pt idx="66">
                  <c:v>5544</c:v>
                </c:pt>
                <c:pt idx="67">
                  <c:v>5560</c:v>
                </c:pt>
                <c:pt idx="68">
                  <c:v>5665.5</c:v>
                </c:pt>
                <c:pt idx="69">
                  <c:v>5682.5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20">
                  <c:v>6.2137999921105802E-3</c:v>
                </c:pt>
                <c:pt idx="27">
                  <c:v>2.0158999992418103E-2</c:v>
                </c:pt>
                <c:pt idx="65">
                  <c:v>-4.9170000420417637E-4</c:v>
                </c:pt>
                <c:pt idx="66">
                  <c:v>2.5226399993698578E-2</c:v>
                </c:pt>
                <c:pt idx="68">
                  <c:v>3.6492999934125692E-3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79-40D4-B363-E61AE7E79E7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-8001</c:v>
                </c:pt>
                <c:pt idx="1">
                  <c:v>-1660</c:v>
                </c:pt>
                <c:pt idx="2">
                  <c:v>-1651</c:v>
                </c:pt>
                <c:pt idx="3">
                  <c:v>-1650</c:v>
                </c:pt>
                <c:pt idx="4">
                  <c:v>-1426</c:v>
                </c:pt>
                <c:pt idx="5">
                  <c:v>-1417</c:v>
                </c:pt>
                <c:pt idx="6">
                  <c:v>-1292</c:v>
                </c:pt>
                <c:pt idx="7">
                  <c:v>0</c:v>
                </c:pt>
                <c:pt idx="8">
                  <c:v>1102</c:v>
                </c:pt>
                <c:pt idx="9">
                  <c:v>1110</c:v>
                </c:pt>
                <c:pt idx="10">
                  <c:v>1114.5</c:v>
                </c:pt>
                <c:pt idx="11">
                  <c:v>1115.5</c:v>
                </c:pt>
                <c:pt idx="12">
                  <c:v>1119</c:v>
                </c:pt>
                <c:pt idx="13">
                  <c:v>1120</c:v>
                </c:pt>
                <c:pt idx="14">
                  <c:v>1127</c:v>
                </c:pt>
                <c:pt idx="15">
                  <c:v>1128</c:v>
                </c:pt>
                <c:pt idx="16">
                  <c:v>1131.5</c:v>
                </c:pt>
                <c:pt idx="17">
                  <c:v>1137</c:v>
                </c:pt>
                <c:pt idx="18">
                  <c:v>1489</c:v>
                </c:pt>
                <c:pt idx="19">
                  <c:v>1493.5</c:v>
                </c:pt>
                <c:pt idx="20">
                  <c:v>1523</c:v>
                </c:pt>
                <c:pt idx="21">
                  <c:v>1753.5</c:v>
                </c:pt>
                <c:pt idx="22">
                  <c:v>1758</c:v>
                </c:pt>
                <c:pt idx="23">
                  <c:v>2394.5</c:v>
                </c:pt>
                <c:pt idx="24">
                  <c:v>2395</c:v>
                </c:pt>
                <c:pt idx="25">
                  <c:v>2398.5</c:v>
                </c:pt>
                <c:pt idx="26">
                  <c:v>2611</c:v>
                </c:pt>
                <c:pt idx="27">
                  <c:v>2765</c:v>
                </c:pt>
                <c:pt idx="28">
                  <c:v>2882</c:v>
                </c:pt>
                <c:pt idx="29">
                  <c:v>2882</c:v>
                </c:pt>
                <c:pt idx="30">
                  <c:v>3034</c:v>
                </c:pt>
                <c:pt idx="31">
                  <c:v>3043</c:v>
                </c:pt>
                <c:pt idx="32">
                  <c:v>3411</c:v>
                </c:pt>
                <c:pt idx="33">
                  <c:v>3411</c:v>
                </c:pt>
                <c:pt idx="34">
                  <c:v>3411</c:v>
                </c:pt>
                <c:pt idx="35">
                  <c:v>3634</c:v>
                </c:pt>
                <c:pt idx="36">
                  <c:v>3659.5</c:v>
                </c:pt>
                <c:pt idx="37">
                  <c:v>3663</c:v>
                </c:pt>
                <c:pt idx="38">
                  <c:v>3743</c:v>
                </c:pt>
                <c:pt idx="39">
                  <c:v>3784.5</c:v>
                </c:pt>
                <c:pt idx="40">
                  <c:v>3869</c:v>
                </c:pt>
                <c:pt idx="41">
                  <c:v>3890</c:v>
                </c:pt>
                <c:pt idx="42">
                  <c:v>4044.5</c:v>
                </c:pt>
                <c:pt idx="43">
                  <c:v>4145.5</c:v>
                </c:pt>
                <c:pt idx="44">
                  <c:v>4145.5</c:v>
                </c:pt>
                <c:pt idx="45">
                  <c:v>4276</c:v>
                </c:pt>
                <c:pt idx="46">
                  <c:v>4292.5</c:v>
                </c:pt>
                <c:pt idx="47">
                  <c:v>4462</c:v>
                </c:pt>
                <c:pt idx="48">
                  <c:v>4549.5</c:v>
                </c:pt>
                <c:pt idx="49">
                  <c:v>4567.5</c:v>
                </c:pt>
                <c:pt idx="50">
                  <c:v>4567.5</c:v>
                </c:pt>
                <c:pt idx="51">
                  <c:v>4628</c:v>
                </c:pt>
                <c:pt idx="52">
                  <c:v>4628</c:v>
                </c:pt>
                <c:pt idx="53">
                  <c:v>4682.5</c:v>
                </c:pt>
                <c:pt idx="54">
                  <c:v>4893.5</c:v>
                </c:pt>
                <c:pt idx="55">
                  <c:v>4914</c:v>
                </c:pt>
                <c:pt idx="56">
                  <c:v>4914</c:v>
                </c:pt>
                <c:pt idx="57">
                  <c:v>4914</c:v>
                </c:pt>
                <c:pt idx="58">
                  <c:v>5052.5</c:v>
                </c:pt>
                <c:pt idx="59">
                  <c:v>5166</c:v>
                </c:pt>
                <c:pt idx="60">
                  <c:v>5175</c:v>
                </c:pt>
                <c:pt idx="61">
                  <c:v>5183</c:v>
                </c:pt>
                <c:pt idx="62">
                  <c:v>5275</c:v>
                </c:pt>
                <c:pt idx="63">
                  <c:v>5313.5</c:v>
                </c:pt>
                <c:pt idx="64">
                  <c:v>5321.5</c:v>
                </c:pt>
                <c:pt idx="65">
                  <c:v>5430.5</c:v>
                </c:pt>
                <c:pt idx="66">
                  <c:v>5544</c:v>
                </c:pt>
                <c:pt idx="67">
                  <c:v>5560</c:v>
                </c:pt>
                <c:pt idx="68">
                  <c:v>5665.5</c:v>
                </c:pt>
                <c:pt idx="69">
                  <c:v>5682.5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  <c:pt idx="43">
                  <c:v>1.9347300003573764E-2</c:v>
                </c:pt>
                <c:pt idx="45">
                  <c:v>1.0455999945406802E-3</c:v>
                </c:pt>
                <c:pt idx="50">
                  <c:v>2.3930499999551103E-2</c:v>
                </c:pt>
                <c:pt idx="52">
                  <c:v>7.5467999922693707E-3</c:v>
                </c:pt>
                <c:pt idx="54">
                  <c:v>1.6386099996452685E-2</c:v>
                </c:pt>
                <c:pt idx="55">
                  <c:v>1.0708399997383822E-2</c:v>
                </c:pt>
                <c:pt idx="56">
                  <c:v>1.2708399997791275E-2</c:v>
                </c:pt>
                <c:pt idx="57">
                  <c:v>1.3108399994962383E-2</c:v>
                </c:pt>
                <c:pt idx="60">
                  <c:v>1.7764999989594799E-2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79-40D4-B363-E61AE7E79E7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-8001</c:v>
                </c:pt>
                <c:pt idx="1">
                  <c:v>-1660</c:v>
                </c:pt>
                <c:pt idx="2">
                  <c:v>-1651</c:v>
                </c:pt>
                <c:pt idx="3">
                  <c:v>-1650</c:v>
                </c:pt>
                <c:pt idx="4">
                  <c:v>-1426</c:v>
                </c:pt>
                <c:pt idx="5">
                  <c:v>-1417</c:v>
                </c:pt>
                <c:pt idx="6">
                  <c:v>-1292</c:v>
                </c:pt>
                <c:pt idx="7">
                  <c:v>0</c:v>
                </c:pt>
                <c:pt idx="8">
                  <c:v>1102</c:v>
                </c:pt>
                <c:pt idx="9">
                  <c:v>1110</c:v>
                </c:pt>
                <c:pt idx="10">
                  <c:v>1114.5</c:v>
                </c:pt>
                <c:pt idx="11">
                  <c:v>1115.5</c:v>
                </c:pt>
                <c:pt idx="12">
                  <c:v>1119</c:v>
                </c:pt>
                <c:pt idx="13">
                  <c:v>1120</c:v>
                </c:pt>
                <c:pt idx="14">
                  <c:v>1127</c:v>
                </c:pt>
                <c:pt idx="15">
                  <c:v>1128</c:v>
                </c:pt>
                <c:pt idx="16">
                  <c:v>1131.5</c:v>
                </c:pt>
                <c:pt idx="17">
                  <c:v>1137</c:v>
                </c:pt>
                <c:pt idx="18">
                  <c:v>1489</c:v>
                </c:pt>
                <c:pt idx="19">
                  <c:v>1493.5</c:v>
                </c:pt>
                <c:pt idx="20">
                  <c:v>1523</c:v>
                </c:pt>
                <c:pt idx="21">
                  <c:v>1753.5</c:v>
                </c:pt>
                <c:pt idx="22">
                  <c:v>1758</c:v>
                </c:pt>
                <c:pt idx="23">
                  <c:v>2394.5</c:v>
                </c:pt>
                <c:pt idx="24">
                  <c:v>2395</c:v>
                </c:pt>
                <c:pt idx="25">
                  <c:v>2398.5</c:v>
                </c:pt>
                <c:pt idx="26">
                  <c:v>2611</c:v>
                </c:pt>
                <c:pt idx="27">
                  <c:v>2765</c:v>
                </c:pt>
                <c:pt idx="28">
                  <c:v>2882</c:v>
                </c:pt>
                <c:pt idx="29">
                  <c:v>2882</c:v>
                </c:pt>
                <c:pt idx="30">
                  <c:v>3034</c:v>
                </c:pt>
                <c:pt idx="31">
                  <c:v>3043</c:v>
                </c:pt>
                <c:pt idx="32">
                  <c:v>3411</c:v>
                </c:pt>
                <c:pt idx="33">
                  <c:v>3411</c:v>
                </c:pt>
                <c:pt idx="34">
                  <c:v>3411</c:v>
                </c:pt>
                <c:pt idx="35">
                  <c:v>3634</c:v>
                </c:pt>
                <c:pt idx="36">
                  <c:v>3659.5</c:v>
                </c:pt>
                <c:pt idx="37">
                  <c:v>3663</c:v>
                </c:pt>
                <c:pt idx="38">
                  <c:v>3743</c:v>
                </c:pt>
                <c:pt idx="39">
                  <c:v>3784.5</c:v>
                </c:pt>
                <c:pt idx="40">
                  <c:v>3869</c:v>
                </c:pt>
                <c:pt idx="41">
                  <c:v>3890</c:v>
                </c:pt>
                <c:pt idx="42">
                  <c:v>4044.5</c:v>
                </c:pt>
                <c:pt idx="43">
                  <c:v>4145.5</c:v>
                </c:pt>
                <c:pt idx="44">
                  <c:v>4145.5</c:v>
                </c:pt>
                <c:pt idx="45">
                  <c:v>4276</c:v>
                </c:pt>
                <c:pt idx="46">
                  <c:v>4292.5</c:v>
                </c:pt>
                <c:pt idx="47">
                  <c:v>4462</c:v>
                </c:pt>
                <c:pt idx="48">
                  <c:v>4549.5</c:v>
                </c:pt>
                <c:pt idx="49">
                  <c:v>4567.5</c:v>
                </c:pt>
                <c:pt idx="50">
                  <c:v>4567.5</c:v>
                </c:pt>
                <c:pt idx="51">
                  <c:v>4628</c:v>
                </c:pt>
                <c:pt idx="52">
                  <c:v>4628</c:v>
                </c:pt>
                <c:pt idx="53">
                  <c:v>4682.5</c:v>
                </c:pt>
                <c:pt idx="54">
                  <c:v>4893.5</c:v>
                </c:pt>
                <c:pt idx="55">
                  <c:v>4914</c:v>
                </c:pt>
                <c:pt idx="56">
                  <c:v>4914</c:v>
                </c:pt>
                <c:pt idx="57">
                  <c:v>4914</c:v>
                </c:pt>
                <c:pt idx="58">
                  <c:v>5052.5</c:v>
                </c:pt>
                <c:pt idx="59">
                  <c:v>5166</c:v>
                </c:pt>
                <c:pt idx="60">
                  <c:v>5175</c:v>
                </c:pt>
                <c:pt idx="61">
                  <c:v>5183</c:v>
                </c:pt>
                <c:pt idx="62">
                  <c:v>5275</c:v>
                </c:pt>
                <c:pt idx="63">
                  <c:v>5313.5</c:v>
                </c:pt>
                <c:pt idx="64">
                  <c:v>5321.5</c:v>
                </c:pt>
                <c:pt idx="65">
                  <c:v>5430.5</c:v>
                </c:pt>
                <c:pt idx="66">
                  <c:v>5544</c:v>
                </c:pt>
                <c:pt idx="67">
                  <c:v>5560</c:v>
                </c:pt>
                <c:pt idx="68">
                  <c:v>5665.5</c:v>
                </c:pt>
                <c:pt idx="69">
                  <c:v>5682.5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79-40D4-B363-E61AE7E79E7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-8001</c:v>
                </c:pt>
                <c:pt idx="1">
                  <c:v>-1660</c:v>
                </c:pt>
                <c:pt idx="2">
                  <c:v>-1651</c:v>
                </c:pt>
                <c:pt idx="3">
                  <c:v>-1650</c:v>
                </c:pt>
                <c:pt idx="4">
                  <c:v>-1426</c:v>
                </c:pt>
                <c:pt idx="5">
                  <c:v>-1417</c:v>
                </c:pt>
                <c:pt idx="6">
                  <c:v>-1292</c:v>
                </c:pt>
                <c:pt idx="7">
                  <c:v>0</c:v>
                </c:pt>
                <c:pt idx="8">
                  <c:v>1102</c:v>
                </c:pt>
                <c:pt idx="9">
                  <c:v>1110</c:v>
                </c:pt>
                <c:pt idx="10">
                  <c:v>1114.5</c:v>
                </c:pt>
                <c:pt idx="11">
                  <c:v>1115.5</c:v>
                </c:pt>
                <c:pt idx="12">
                  <c:v>1119</c:v>
                </c:pt>
                <c:pt idx="13">
                  <c:v>1120</c:v>
                </c:pt>
                <c:pt idx="14">
                  <c:v>1127</c:v>
                </c:pt>
                <c:pt idx="15">
                  <c:v>1128</c:v>
                </c:pt>
                <c:pt idx="16">
                  <c:v>1131.5</c:v>
                </c:pt>
                <c:pt idx="17">
                  <c:v>1137</c:v>
                </c:pt>
                <c:pt idx="18">
                  <c:v>1489</c:v>
                </c:pt>
                <c:pt idx="19">
                  <c:v>1493.5</c:v>
                </c:pt>
                <c:pt idx="20">
                  <c:v>1523</c:v>
                </c:pt>
                <c:pt idx="21">
                  <c:v>1753.5</c:v>
                </c:pt>
                <c:pt idx="22">
                  <c:v>1758</c:v>
                </c:pt>
                <c:pt idx="23">
                  <c:v>2394.5</c:v>
                </c:pt>
                <c:pt idx="24">
                  <c:v>2395</c:v>
                </c:pt>
                <c:pt idx="25">
                  <c:v>2398.5</c:v>
                </c:pt>
                <c:pt idx="26">
                  <c:v>2611</c:v>
                </c:pt>
                <c:pt idx="27">
                  <c:v>2765</c:v>
                </c:pt>
                <c:pt idx="28">
                  <c:v>2882</c:v>
                </c:pt>
                <c:pt idx="29">
                  <c:v>2882</c:v>
                </c:pt>
                <c:pt idx="30">
                  <c:v>3034</c:v>
                </c:pt>
                <c:pt idx="31">
                  <c:v>3043</c:v>
                </c:pt>
                <c:pt idx="32">
                  <c:v>3411</c:v>
                </c:pt>
                <c:pt idx="33">
                  <c:v>3411</c:v>
                </c:pt>
                <c:pt idx="34">
                  <c:v>3411</c:v>
                </c:pt>
                <c:pt idx="35">
                  <c:v>3634</c:v>
                </c:pt>
                <c:pt idx="36">
                  <c:v>3659.5</c:v>
                </c:pt>
                <c:pt idx="37">
                  <c:v>3663</c:v>
                </c:pt>
                <c:pt idx="38">
                  <c:v>3743</c:v>
                </c:pt>
                <c:pt idx="39">
                  <c:v>3784.5</c:v>
                </c:pt>
                <c:pt idx="40">
                  <c:v>3869</c:v>
                </c:pt>
                <c:pt idx="41">
                  <c:v>3890</c:v>
                </c:pt>
                <c:pt idx="42">
                  <c:v>4044.5</c:v>
                </c:pt>
                <c:pt idx="43">
                  <c:v>4145.5</c:v>
                </c:pt>
                <c:pt idx="44">
                  <c:v>4145.5</c:v>
                </c:pt>
                <c:pt idx="45">
                  <c:v>4276</c:v>
                </c:pt>
                <c:pt idx="46">
                  <c:v>4292.5</c:v>
                </c:pt>
                <c:pt idx="47">
                  <c:v>4462</c:v>
                </c:pt>
                <c:pt idx="48">
                  <c:v>4549.5</c:v>
                </c:pt>
                <c:pt idx="49">
                  <c:v>4567.5</c:v>
                </c:pt>
                <c:pt idx="50">
                  <c:v>4567.5</c:v>
                </c:pt>
                <c:pt idx="51">
                  <c:v>4628</c:v>
                </c:pt>
                <c:pt idx="52">
                  <c:v>4628</c:v>
                </c:pt>
                <c:pt idx="53">
                  <c:v>4682.5</c:v>
                </c:pt>
                <c:pt idx="54">
                  <c:v>4893.5</c:v>
                </c:pt>
                <c:pt idx="55">
                  <c:v>4914</c:v>
                </c:pt>
                <c:pt idx="56">
                  <c:v>4914</c:v>
                </c:pt>
                <c:pt idx="57">
                  <c:v>4914</c:v>
                </c:pt>
                <c:pt idx="58">
                  <c:v>5052.5</c:v>
                </c:pt>
                <c:pt idx="59">
                  <c:v>5166</c:v>
                </c:pt>
                <c:pt idx="60">
                  <c:v>5175</c:v>
                </c:pt>
                <c:pt idx="61">
                  <c:v>5183</c:v>
                </c:pt>
                <c:pt idx="62">
                  <c:v>5275</c:v>
                </c:pt>
                <c:pt idx="63">
                  <c:v>5313.5</c:v>
                </c:pt>
                <c:pt idx="64">
                  <c:v>5321.5</c:v>
                </c:pt>
                <c:pt idx="65">
                  <c:v>5430.5</c:v>
                </c:pt>
                <c:pt idx="66">
                  <c:v>5544</c:v>
                </c:pt>
                <c:pt idx="67">
                  <c:v>5560</c:v>
                </c:pt>
                <c:pt idx="68">
                  <c:v>5665.5</c:v>
                </c:pt>
                <c:pt idx="69">
                  <c:v>5682.5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79-40D4-B363-E61AE7E79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174104"/>
        <c:axId val="1"/>
      </c:scatterChart>
      <c:valAx>
        <c:axId val="889174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174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2258064516129"/>
          <c:y val="0.92097264437689974"/>
          <c:w val="0.482258064516128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V478 Cyg - Prim. O-C Diagr.</a:t>
            </a:r>
          </a:p>
        </c:rich>
      </c:tx>
      <c:layout>
        <c:manualLayout>
          <c:xMode val="edge"/>
          <c:yMode val="edge"/>
          <c:x val="0.280665498933215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56757524969875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-8001</c:v>
                </c:pt>
                <c:pt idx="1">
                  <c:v>-1660</c:v>
                </c:pt>
                <c:pt idx="2">
                  <c:v>-1651</c:v>
                </c:pt>
                <c:pt idx="3">
                  <c:v>-1650</c:v>
                </c:pt>
                <c:pt idx="4">
                  <c:v>-1426</c:v>
                </c:pt>
                <c:pt idx="5">
                  <c:v>-1417</c:v>
                </c:pt>
                <c:pt idx="6">
                  <c:v>-1292</c:v>
                </c:pt>
                <c:pt idx="7">
                  <c:v>0</c:v>
                </c:pt>
                <c:pt idx="8">
                  <c:v>1102</c:v>
                </c:pt>
                <c:pt idx="9">
                  <c:v>1110</c:v>
                </c:pt>
                <c:pt idx="10">
                  <c:v>1114.5</c:v>
                </c:pt>
                <c:pt idx="11">
                  <c:v>1115.5</c:v>
                </c:pt>
                <c:pt idx="12">
                  <c:v>1119</c:v>
                </c:pt>
                <c:pt idx="13">
                  <c:v>1120</c:v>
                </c:pt>
                <c:pt idx="14">
                  <c:v>1127</c:v>
                </c:pt>
                <c:pt idx="15">
                  <c:v>1128</c:v>
                </c:pt>
                <c:pt idx="16">
                  <c:v>1131.5</c:v>
                </c:pt>
                <c:pt idx="17">
                  <c:v>1137</c:v>
                </c:pt>
                <c:pt idx="18">
                  <c:v>1489</c:v>
                </c:pt>
                <c:pt idx="19">
                  <c:v>1493.5</c:v>
                </c:pt>
                <c:pt idx="20">
                  <c:v>1523</c:v>
                </c:pt>
                <c:pt idx="21">
                  <c:v>1753.5</c:v>
                </c:pt>
                <c:pt idx="22">
                  <c:v>1758</c:v>
                </c:pt>
                <c:pt idx="23">
                  <c:v>2394.5</c:v>
                </c:pt>
                <c:pt idx="24">
                  <c:v>2395</c:v>
                </c:pt>
                <c:pt idx="25">
                  <c:v>2398.5</c:v>
                </c:pt>
                <c:pt idx="26">
                  <c:v>2611</c:v>
                </c:pt>
                <c:pt idx="27">
                  <c:v>2765</c:v>
                </c:pt>
                <c:pt idx="28">
                  <c:v>2882</c:v>
                </c:pt>
                <c:pt idx="29">
                  <c:v>2882</c:v>
                </c:pt>
                <c:pt idx="30">
                  <c:v>3034</c:v>
                </c:pt>
                <c:pt idx="31">
                  <c:v>3043</c:v>
                </c:pt>
                <c:pt idx="32">
                  <c:v>3411</c:v>
                </c:pt>
                <c:pt idx="33">
                  <c:v>3411</c:v>
                </c:pt>
                <c:pt idx="34">
                  <c:v>3411</c:v>
                </c:pt>
                <c:pt idx="35">
                  <c:v>3634</c:v>
                </c:pt>
                <c:pt idx="36">
                  <c:v>3659.5</c:v>
                </c:pt>
                <c:pt idx="37">
                  <c:v>3663</c:v>
                </c:pt>
                <c:pt idx="38">
                  <c:v>3743</c:v>
                </c:pt>
                <c:pt idx="39">
                  <c:v>3784.5</c:v>
                </c:pt>
                <c:pt idx="40">
                  <c:v>3869</c:v>
                </c:pt>
                <c:pt idx="41">
                  <c:v>3890</c:v>
                </c:pt>
                <c:pt idx="42">
                  <c:v>4044.5</c:v>
                </c:pt>
                <c:pt idx="43">
                  <c:v>4145.5</c:v>
                </c:pt>
                <c:pt idx="44">
                  <c:v>4145.5</c:v>
                </c:pt>
                <c:pt idx="45">
                  <c:v>4276</c:v>
                </c:pt>
                <c:pt idx="46">
                  <c:v>4292.5</c:v>
                </c:pt>
                <c:pt idx="47">
                  <c:v>4462</c:v>
                </c:pt>
                <c:pt idx="48">
                  <c:v>4549.5</c:v>
                </c:pt>
                <c:pt idx="49">
                  <c:v>4567.5</c:v>
                </c:pt>
                <c:pt idx="50">
                  <c:v>4567.5</c:v>
                </c:pt>
                <c:pt idx="51">
                  <c:v>4628</c:v>
                </c:pt>
                <c:pt idx="52">
                  <c:v>4628</c:v>
                </c:pt>
                <c:pt idx="53">
                  <c:v>4682.5</c:v>
                </c:pt>
                <c:pt idx="54">
                  <c:v>4893.5</c:v>
                </c:pt>
                <c:pt idx="55">
                  <c:v>4914</c:v>
                </c:pt>
                <c:pt idx="56">
                  <c:v>4914</c:v>
                </c:pt>
                <c:pt idx="57">
                  <c:v>4914</c:v>
                </c:pt>
                <c:pt idx="58">
                  <c:v>5052.5</c:v>
                </c:pt>
                <c:pt idx="59">
                  <c:v>5166</c:v>
                </c:pt>
                <c:pt idx="60">
                  <c:v>5175</c:v>
                </c:pt>
                <c:pt idx="61">
                  <c:v>5183</c:v>
                </c:pt>
                <c:pt idx="62">
                  <c:v>5275</c:v>
                </c:pt>
                <c:pt idx="63">
                  <c:v>5313.5</c:v>
                </c:pt>
                <c:pt idx="64">
                  <c:v>5321.5</c:v>
                </c:pt>
                <c:pt idx="65">
                  <c:v>5430.5</c:v>
                </c:pt>
                <c:pt idx="66">
                  <c:v>5544</c:v>
                </c:pt>
                <c:pt idx="67">
                  <c:v>5560</c:v>
                </c:pt>
                <c:pt idx="68">
                  <c:v>5665.5</c:v>
                </c:pt>
                <c:pt idx="69">
                  <c:v>5682.5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1">
                  <c:v>-3.7996000006387476E-2</c:v>
                </c:pt>
                <c:pt idx="2">
                  <c:v>-2.0090600002731662E-2</c:v>
                </c:pt>
                <c:pt idx="3">
                  <c:v>2.4010000000998843E-2</c:v>
                </c:pt>
                <c:pt idx="4">
                  <c:v>-9.4555999967269599E-3</c:v>
                </c:pt>
                <c:pt idx="5">
                  <c:v>-5.4550200002267957E-2</c:v>
                </c:pt>
                <c:pt idx="6">
                  <c:v>-0.12697520000074292</c:v>
                </c:pt>
                <c:pt idx="7">
                  <c:v>0</c:v>
                </c:pt>
                <c:pt idx="8">
                  <c:v>2.5612000026740134E-3</c:v>
                </c:pt>
                <c:pt idx="9">
                  <c:v>1.2659999993047677E-3</c:v>
                </c:pt>
                <c:pt idx="12">
                  <c:v>2.8714000000036322E-3</c:v>
                </c:pt>
                <c:pt idx="13">
                  <c:v>4.7199999971780926E-4</c:v>
                </c:pt>
                <c:pt idx="14">
                  <c:v>-6.2379999872064218E-4</c:v>
                </c:pt>
                <c:pt idx="15">
                  <c:v>-4.2319999920437112E-4</c:v>
                </c:pt>
                <c:pt idx="17">
                  <c:v>-1.1780000204453245E-4</c:v>
                </c:pt>
                <c:pt idx="18">
                  <c:v>1.3993399996252265E-2</c:v>
                </c:pt>
                <c:pt idx="20">
                  <c:v>6.2137999921105802E-3</c:v>
                </c:pt>
                <c:pt idx="22">
                  <c:v>1.4954799997212831E-2</c:v>
                </c:pt>
                <c:pt idx="24">
                  <c:v>3.1936999999743421E-2</c:v>
                </c:pt>
                <c:pt idx="26">
                  <c:v>1.9666599997435696E-2</c:v>
                </c:pt>
                <c:pt idx="27">
                  <c:v>2.0158999992418103E-2</c:v>
                </c:pt>
                <c:pt idx="28">
                  <c:v>2.0829199995205272E-2</c:v>
                </c:pt>
                <c:pt idx="29">
                  <c:v>2.1229199999652337E-2</c:v>
                </c:pt>
                <c:pt idx="30">
                  <c:v>2.3220399998535868E-2</c:v>
                </c:pt>
                <c:pt idx="31">
                  <c:v>1.7225799994776025E-2</c:v>
                </c:pt>
                <c:pt idx="32">
                  <c:v>2.9466000050888397E-3</c:v>
                </c:pt>
                <c:pt idx="33">
                  <c:v>5.8466000045882538E-3</c:v>
                </c:pt>
                <c:pt idx="34">
                  <c:v>8.8466000015614554E-3</c:v>
                </c:pt>
                <c:pt idx="35">
                  <c:v>5.5803999930503778E-3</c:v>
                </c:pt>
                <c:pt idx="37">
                  <c:v>2.9779999749734998E-4</c:v>
                </c:pt>
                <c:pt idx="38">
                  <c:v>1.5457999979844317E-3</c:v>
                </c:pt>
                <c:pt idx="40">
                  <c:v>3.2214000020758249E-3</c:v>
                </c:pt>
                <c:pt idx="41">
                  <c:v>6.3400000362889841E-4</c:v>
                </c:pt>
                <c:pt idx="45">
                  <c:v>1.0455999945406802E-3</c:v>
                </c:pt>
                <c:pt idx="47">
                  <c:v>5.677199995261617E-3</c:v>
                </c:pt>
                <c:pt idx="51">
                  <c:v>7.4767999976756983E-3</c:v>
                </c:pt>
                <c:pt idx="52">
                  <c:v>7.5467999922693707E-3</c:v>
                </c:pt>
                <c:pt idx="55">
                  <c:v>1.0708399997383822E-2</c:v>
                </c:pt>
                <c:pt idx="56">
                  <c:v>1.2708399997791275E-2</c:v>
                </c:pt>
                <c:pt idx="57">
                  <c:v>1.3108399994962383E-2</c:v>
                </c:pt>
                <c:pt idx="59">
                  <c:v>1.9399600001634099E-2</c:v>
                </c:pt>
                <c:pt idx="60">
                  <c:v>1.7764999989594799E-2</c:v>
                </c:pt>
                <c:pt idx="61">
                  <c:v>2.1509799997147638E-2</c:v>
                </c:pt>
                <c:pt idx="62">
                  <c:v>2.6764999995066319E-2</c:v>
                </c:pt>
                <c:pt idx="66">
                  <c:v>2.5226399993698578E-2</c:v>
                </c:pt>
                <c:pt idx="67">
                  <c:v>3.0335999996168539E-2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6C-44B5-83D1-5FFE06ECD10B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-8001</c:v>
                </c:pt>
                <c:pt idx="1">
                  <c:v>-1660</c:v>
                </c:pt>
                <c:pt idx="2">
                  <c:v>-1651</c:v>
                </c:pt>
                <c:pt idx="3">
                  <c:v>-1650</c:v>
                </c:pt>
                <c:pt idx="4">
                  <c:v>-1426</c:v>
                </c:pt>
                <c:pt idx="5">
                  <c:v>-1417</c:v>
                </c:pt>
                <c:pt idx="6">
                  <c:v>-1292</c:v>
                </c:pt>
                <c:pt idx="7">
                  <c:v>0</c:v>
                </c:pt>
                <c:pt idx="8">
                  <c:v>1102</c:v>
                </c:pt>
                <c:pt idx="9">
                  <c:v>1110</c:v>
                </c:pt>
                <c:pt idx="10">
                  <c:v>1114.5</c:v>
                </c:pt>
                <c:pt idx="11">
                  <c:v>1115.5</c:v>
                </c:pt>
                <c:pt idx="12">
                  <c:v>1119</c:v>
                </c:pt>
                <c:pt idx="13">
                  <c:v>1120</c:v>
                </c:pt>
                <c:pt idx="14">
                  <c:v>1127</c:v>
                </c:pt>
                <c:pt idx="15">
                  <c:v>1128</c:v>
                </c:pt>
                <c:pt idx="16">
                  <c:v>1131.5</c:v>
                </c:pt>
                <c:pt idx="17">
                  <c:v>1137</c:v>
                </c:pt>
                <c:pt idx="18">
                  <c:v>1489</c:v>
                </c:pt>
                <c:pt idx="19">
                  <c:v>1493.5</c:v>
                </c:pt>
                <c:pt idx="20">
                  <c:v>1523</c:v>
                </c:pt>
                <c:pt idx="21">
                  <c:v>1753.5</c:v>
                </c:pt>
                <c:pt idx="22">
                  <c:v>1758</c:v>
                </c:pt>
                <c:pt idx="23">
                  <c:v>2394.5</c:v>
                </c:pt>
                <c:pt idx="24">
                  <c:v>2395</c:v>
                </c:pt>
                <c:pt idx="25">
                  <c:v>2398.5</c:v>
                </c:pt>
                <c:pt idx="26">
                  <c:v>2611</c:v>
                </c:pt>
                <c:pt idx="27">
                  <c:v>2765</c:v>
                </c:pt>
                <c:pt idx="28">
                  <c:v>2882</c:v>
                </c:pt>
                <c:pt idx="29">
                  <c:v>2882</c:v>
                </c:pt>
                <c:pt idx="30">
                  <c:v>3034</c:v>
                </c:pt>
                <c:pt idx="31">
                  <c:v>3043</c:v>
                </c:pt>
                <c:pt idx="32">
                  <c:v>3411</c:v>
                </c:pt>
                <c:pt idx="33">
                  <c:v>3411</c:v>
                </c:pt>
                <c:pt idx="34">
                  <c:v>3411</c:v>
                </c:pt>
                <c:pt idx="35">
                  <c:v>3634</c:v>
                </c:pt>
                <c:pt idx="36">
                  <c:v>3659.5</c:v>
                </c:pt>
                <c:pt idx="37">
                  <c:v>3663</c:v>
                </c:pt>
                <c:pt idx="38">
                  <c:v>3743</c:v>
                </c:pt>
                <c:pt idx="39">
                  <c:v>3784.5</c:v>
                </c:pt>
                <c:pt idx="40">
                  <c:v>3869</c:v>
                </c:pt>
                <c:pt idx="41">
                  <c:v>3890</c:v>
                </c:pt>
                <c:pt idx="42">
                  <c:v>4044.5</c:v>
                </c:pt>
                <c:pt idx="43">
                  <c:v>4145.5</c:v>
                </c:pt>
                <c:pt idx="44">
                  <c:v>4145.5</c:v>
                </c:pt>
                <c:pt idx="45">
                  <c:v>4276</c:v>
                </c:pt>
                <c:pt idx="46">
                  <c:v>4292.5</c:v>
                </c:pt>
                <c:pt idx="47">
                  <c:v>4462</c:v>
                </c:pt>
                <c:pt idx="48">
                  <c:v>4549.5</c:v>
                </c:pt>
                <c:pt idx="49">
                  <c:v>4567.5</c:v>
                </c:pt>
                <c:pt idx="50">
                  <c:v>4567.5</c:v>
                </c:pt>
                <c:pt idx="51">
                  <c:v>4628</c:v>
                </c:pt>
                <c:pt idx="52">
                  <c:v>4628</c:v>
                </c:pt>
                <c:pt idx="53">
                  <c:v>4682.5</c:v>
                </c:pt>
                <c:pt idx="54">
                  <c:v>4893.5</c:v>
                </c:pt>
                <c:pt idx="55">
                  <c:v>4914</c:v>
                </c:pt>
                <c:pt idx="56">
                  <c:v>4914</c:v>
                </c:pt>
                <c:pt idx="57">
                  <c:v>4914</c:v>
                </c:pt>
                <c:pt idx="58">
                  <c:v>5052.5</c:v>
                </c:pt>
                <c:pt idx="59">
                  <c:v>5166</c:v>
                </c:pt>
                <c:pt idx="60">
                  <c:v>5175</c:v>
                </c:pt>
                <c:pt idx="61">
                  <c:v>5183</c:v>
                </c:pt>
                <c:pt idx="62">
                  <c:v>5275</c:v>
                </c:pt>
                <c:pt idx="63">
                  <c:v>5313.5</c:v>
                </c:pt>
                <c:pt idx="64">
                  <c:v>5321.5</c:v>
                </c:pt>
                <c:pt idx="65">
                  <c:v>5430.5</c:v>
                </c:pt>
                <c:pt idx="66">
                  <c:v>5544</c:v>
                </c:pt>
                <c:pt idx="67">
                  <c:v>5560</c:v>
                </c:pt>
                <c:pt idx="68">
                  <c:v>5665.5</c:v>
                </c:pt>
                <c:pt idx="69">
                  <c:v>5682.5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-0.15972433566689459</c:v>
                </c:pt>
                <c:pt idx="1">
                  <c:v>-7.3704483349297911E-2</c:v>
                </c:pt>
                <c:pt idx="2">
                  <c:v>-7.3582392406093627E-2</c:v>
                </c:pt>
                <c:pt idx="3">
                  <c:v>-7.3568826745737601E-2</c:v>
                </c:pt>
                <c:pt idx="4">
                  <c:v>-7.0530118825986504E-2</c:v>
                </c:pt>
                <c:pt idx="5">
                  <c:v>-7.040802788278222E-2</c:v>
                </c:pt>
                <c:pt idx="6">
                  <c:v>-6.8712320338278274E-2</c:v>
                </c:pt>
                <c:pt idx="7">
                  <c:v>-5.118548715828538E-2</c:v>
                </c:pt>
                <c:pt idx="8">
                  <c:v>-3.62361294459385E-2</c:v>
                </c:pt>
                <c:pt idx="9">
                  <c:v>-3.612760416309025E-2</c:v>
                </c:pt>
                <c:pt idx="10">
                  <c:v>-3.6066558691488108E-2</c:v>
                </c:pt>
                <c:pt idx="11">
                  <c:v>-3.6052993031132075E-2</c:v>
                </c:pt>
                <c:pt idx="12">
                  <c:v>-3.6005513219885966E-2</c:v>
                </c:pt>
                <c:pt idx="13">
                  <c:v>-3.5991947559529933E-2</c:v>
                </c:pt>
                <c:pt idx="14">
                  <c:v>-3.5896987937037717E-2</c:v>
                </c:pt>
                <c:pt idx="15">
                  <c:v>-3.5883422276681683E-2</c:v>
                </c:pt>
                <c:pt idx="16">
                  <c:v>-3.5835942465435568E-2</c:v>
                </c:pt>
                <c:pt idx="17">
                  <c:v>-3.5761331333477392E-2</c:v>
                </c:pt>
                <c:pt idx="18">
                  <c:v>-3.0986218888154254E-2</c:v>
                </c:pt>
                <c:pt idx="19">
                  <c:v>-3.0925173416552112E-2</c:v>
                </c:pt>
                <c:pt idx="20">
                  <c:v>-3.052498643604918E-2</c:v>
                </c:pt>
                <c:pt idx="21">
                  <c:v>-2.7398101723983884E-2</c:v>
                </c:pt>
                <c:pt idx="22">
                  <c:v>-2.7337056252381742E-2</c:v>
                </c:pt>
                <c:pt idx="23">
                  <c:v>-1.87025134357676E-2</c:v>
                </c:pt>
                <c:pt idx="24">
                  <c:v>-1.8695730605589586E-2</c:v>
                </c:pt>
                <c:pt idx="25">
                  <c:v>-1.8648250794343471E-2</c:v>
                </c:pt>
                <c:pt idx="26">
                  <c:v>-1.5765547968686747E-2</c:v>
                </c:pt>
                <c:pt idx="27">
                  <c:v>-1.3676436273857874E-2</c:v>
                </c:pt>
                <c:pt idx="28">
                  <c:v>-1.208925401220217E-2</c:v>
                </c:pt>
                <c:pt idx="29">
                  <c:v>-1.208925401220217E-2</c:v>
                </c:pt>
                <c:pt idx="30">
                  <c:v>-1.0027273638085359E-2</c:v>
                </c:pt>
                <c:pt idx="31">
                  <c:v>-9.9051826948810748E-3</c:v>
                </c:pt>
                <c:pt idx="32">
                  <c:v>-4.9130196838614304E-3</c:v>
                </c:pt>
                <c:pt idx="33">
                  <c:v>-4.9130196838614304E-3</c:v>
                </c:pt>
                <c:pt idx="34">
                  <c:v>-4.9130196838614304E-3</c:v>
                </c:pt>
                <c:pt idx="35">
                  <c:v>-1.8878774244663679E-3</c:v>
                </c:pt>
                <c:pt idx="36">
                  <c:v>-1.5419530853875638E-3</c:v>
                </c:pt>
                <c:pt idx="37">
                  <c:v>-1.4944732741414557E-3</c:v>
                </c:pt>
                <c:pt idx="38">
                  <c:v>-4.0922044565892129E-4</c:v>
                </c:pt>
                <c:pt idx="39">
                  <c:v>1.5375445911638974E-4</c:v>
                </c:pt>
                <c:pt idx="40">
                  <c:v>1.3000527592010661E-3</c:v>
                </c:pt>
                <c:pt idx="41">
                  <c:v>1.5849316266777283E-3</c:v>
                </c:pt>
                <c:pt idx="42">
                  <c:v>3.6808261516846214E-3</c:v>
                </c:pt>
                <c:pt idx="43">
                  <c:v>5.050957847643818E-3</c:v>
                </c:pt>
                <c:pt idx="44">
                  <c:v>5.050957847643818E-3</c:v>
                </c:pt>
                <c:pt idx="45">
                  <c:v>6.8212765241059473E-3</c:v>
                </c:pt>
                <c:pt idx="46">
                  <c:v>7.0451099199804676E-3</c:v>
                </c:pt>
                <c:pt idx="47">
                  <c:v>9.3444893503278337E-3</c:v>
                </c:pt>
                <c:pt idx="48">
                  <c:v>1.0531484631480605E-2</c:v>
                </c:pt>
                <c:pt idx="49">
                  <c:v>1.0775666517889172E-2</c:v>
                </c:pt>
                <c:pt idx="50">
                  <c:v>1.0775666517889172E-2</c:v>
                </c:pt>
                <c:pt idx="51">
                  <c:v>1.1596388969429085E-2</c:v>
                </c:pt>
                <c:pt idx="52">
                  <c:v>1.1596388969429085E-2</c:v>
                </c:pt>
                <c:pt idx="53">
                  <c:v>1.2335717458832808E-2</c:v>
                </c:pt>
                <c:pt idx="54">
                  <c:v>1.5198071793955485E-2</c:v>
                </c:pt>
                <c:pt idx="55">
                  <c:v>1.5476167831254141E-2</c:v>
                </c:pt>
                <c:pt idx="56">
                  <c:v>1.5476167831254141E-2</c:v>
                </c:pt>
                <c:pt idx="57">
                  <c:v>1.5476167831254141E-2</c:v>
                </c:pt>
                <c:pt idx="58">
                  <c:v>1.7355011790564527E-2</c:v>
                </c:pt>
                <c:pt idx="59">
                  <c:v>1.8894714240974116E-2</c:v>
                </c:pt>
                <c:pt idx="60">
                  <c:v>1.9016805184178399E-2</c:v>
                </c:pt>
                <c:pt idx="61">
                  <c:v>1.9125330467026656E-2</c:v>
                </c:pt>
                <c:pt idx="62">
                  <c:v>2.0373371219781562E-2</c:v>
                </c:pt>
                <c:pt idx="63">
                  <c:v>2.0895649143488786E-2</c:v>
                </c:pt>
                <c:pt idx="64">
                  <c:v>2.1004174426337029E-2</c:v>
                </c:pt>
                <c:pt idx="65">
                  <c:v>2.2482831405144489E-2</c:v>
                </c:pt>
                <c:pt idx="66">
                  <c:v>2.4022533855554078E-2</c:v>
                </c:pt>
                <c:pt idx="67">
                  <c:v>2.4239584421250578E-2</c:v>
                </c:pt>
                <c:pt idx="68">
                  <c:v>2.5670761588811923E-2</c:v>
                </c:pt>
                <c:pt idx="69">
                  <c:v>2.5901377814864464E-2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6C-44B5-83D1-5FFE06ECD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176984"/>
        <c:axId val="1"/>
      </c:scatterChart>
      <c:valAx>
        <c:axId val="889176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9176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V478 Cyg - Sec. O-C Diagr.</a:t>
            </a:r>
          </a:p>
        </c:rich>
      </c:tx>
      <c:layout>
        <c:manualLayout>
          <c:xMode val="edge"/>
          <c:yMode val="edge"/>
          <c:x val="0.2897961326262788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122524835105265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-8001</c:v>
                </c:pt>
                <c:pt idx="1">
                  <c:v>-1660</c:v>
                </c:pt>
                <c:pt idx="2">
                  <c:v>-1651</c:v>
                </c:pt>
                <c:pt idx="3">
                  <c:v>-1650</c:v>
                </c:pt>
                <c:pt idx="4">
                  <c:v>-1426</c:v>
                </c:pt>
                <c:pt idx="5">
                  <c:v>-1417</c:v>
                </c:pt>
                <c:pt idx="6">
                  <c:v>-1292</c:v>
                </c:pt>
                <c:pt idx="7">
                  <c:v>0</c:v>
                </c:pt>
                <c:pt idx="8">
                  <c:v>1102</c:v>
                </c:pt>
                <c:pt idx="9">
                  <c:v>1110</c:v>
                </c:pt>
                <c:pt idx="10">
                  <c:v>1114.5</c:v>
                </c:pt>
                <c:pt idx="11">
                  <c:v>1115.5</c:v>
                </c:pt>
                <c:pt idx="12">
                  <c:v>1119</c:v>
                </c:pt>
                <c:pt idx="13">
                  <c:v>1120</c:v>
                </c:pt>
                <c:pt idx="14">
                  <c:v>1127</c:v>
                </c:pt>
                <c:pt idx="15">
                  <c:v>1128</c:v>
                </c:pt>
                <c:pt idx="16">
                  <c:v>1131.5</c:v>
                </c:pt>
                <c:pt idx="17">
                  <c:v>1137</c:v>
                </c:pt>
                <c:pt idx="18">
                  <c:v>1489</c:v>
                </c:pt>
                <c:pt idx="19">
                  <c:v>1493.5</c:v>
                </c:pt>
                <c:pt idx="20">
                  <c:v>1523</c:v>
                </c:pt>
                <c:pt idx="21">
                  <c:v>1753.5</c:v>
                </c:pt>
                <c:pt idx="22">
                  <c:v>1758</c:v>
                </c:pt>
                <c:pt idx="23">
                  <c:v>2394.5</c:v>
                </c:pt>
                <c:pt idx="24">
                  <c:v>2395</c:v>
                </c:pt>
                <c:pt idx="25">
                  <c:v>2398.5</c:v>
                </c:pt>
                <c:pt idx="26">
                  <c:v>2611</c:v>
                </c:pt>
                <c:pt idx="27">
                  <c:v>2765</c:v>
                </c:pt>
                <c:pt idx="28">
                  <c:v>2882</c:v>
                </c:pt>
                <c:pt idx="29">
                  <c:v>2882</c:v>
                </c:pt>
                <c:pt idx="30">
                  <c:v>3034</c:v>
                </c:pt>
                <c:pt idx="31">
                  <c:v>3043</c:v>
                </c:pt>
                <c:pt idx="32">
                  <c:v>3411</c:v>
                </c:pt>
                <c:pt idx="33">
                  <c:v>3411</c:v>
                </c:pt>
                <c:pt idx="34">
                  <c:v>3411</c:v>
                </c:pt>
                <c:pt idx="35">
                  <c:v>3634</c:v>
                </c:pt>
                <c:pt idx="36">
                  <c:v>3659.5</c:v>
                </c:pt>
                <c:pt idx="37">
                  <c:v>3663</c:v>
                </c:pt>
                <c:pt idx="38">
                  <c:v>3743</c:v>
                </c:pt>
                <c:pt idx="39">
                  <c:v>3784.5</c:v>
                </c:pt>
                <c:pt idx="40">
                  <c:v>3869</c:v>
                </c:pt>
                <c:pt idx="41">
                  <c:v>3890</c:v>
                </c:pt>
                <c:pt idx="42">
                  <c:v>4044.5</c:v>
                </c:pt>
                <c:pt idx="43">
                  <c:v>4145.5</c:v>
                </c:pt>
                <c:pt idx="44">
                  <c:v>4145.5</c:v>
                </c:pt>
                <c:pt idx="45">
                  <c:v>4276</c:v>
                </c:pt>
                <c:pt idx="46">
                  <c:v>4292.5</c:v>
                </c:pt>
                <c:pt idx="47">
                  <c:v>4462</c:v>
                </c:pt>
                <c:pt idx="48">
                  <c:v>4549.5</c:v>
                </c:pt>
                <c:pt idx="49">
                  <c:v>4567.5</c:v>
                </c:pt>
                <c:pt idx="50">
                  <c:v>4567.5</c:v>
                </c:pt>
                <c:pt idx="51">
                  <c:v>4628</c:v>
                </c:pt>
                <c:pt idx="52">
                  <c:v>4628</c:v>
                </c:pt>
                <c:pt idx="53">
                  <c:v>4682.5</c:v>
                </c:pt>
                <c:pt idx="54">
                  <c:v>4893.5</c:v>
                </c:pt>
                <c:pt idx="55">
                  <c:v>4914</c:v>
                </c:pt>
                <c:pt idx="56">
                  <c:v>4914</c:v>
                </c:pt>
                <c:pt idx="57">
                  <c:v>4914</c:v>
                </c:pt>
                <c:pt idx="58">
                  <c:v>5052.5</c:v>
                </c:pt>
                <c:pt idx="59">
                  <c:v>5166</c:v>
                </c:pt>
                <c:pt idx="60">
                  <c:v>5175</c:v>
                </c:pt>
                <c:pt idx="61">
                  <c:v>5183</c:v>
                </c:pt>
                <c:pt idx="62">
                  <c:v>5275</c:v>
                </c:pt>
                <c:pt idx="63">
                  <c:v>5313.5</c:v>
                </c:pt>
                <c:pt idx="64">
                  <c:v>5321.5</c:v>
                </c:pt>
                <c:pt idx="65">
                  <c:v>5430.5</c:v>
                </c:pt>
                <c:pt idx="66">
                  <c:v>5544</c:v>
                </c:pt>
                <c:pt idx="67">
                  <c:v>5560</c:v>
                </c:pt>
                <c:pt idx="68">
                  <c:v>5665.5</c:v>
                </c:pt>
                <c:pt idx="69">
                  <c:v>5682.5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0">
                  <c:v>9.9400000181049109E-5</c:v>
                </c:pt>
                <c:pt idx="10">
                  <c:v>2.3018699997919612E-2</c:v>
                </c:pt>
                <c:pt idx="11">
                  <c:v>2.2019299998646602E-2</c:v>
                </c:pt>
                <c:pt idx="16">
                  <c:v>1.9328899994434323E-2</c:v>
                </c:pt>
                <c:pt idx="19">
                  <c:v>1.514609999867389E-2</c:v>
                </c:pt>
                <c:pt idx="21">
                  <c:v>2.2020999967935495E-3</c:v>
                </c:pt>
                <c:pt idx="23">
                  <c:v>-1.3299999409355223E-5</c:v>
                </c:pt>
                <c:pt idx="25">
                  <c:v>-2.2108999983174726E-3</c:v>
                </c:pt>
                <c:pt idx="36">
                  <c:v>2.5245699995139148E-2</c:v>
                </c:pt>
                <c:pt idx="39">
                  <c:v>2.5420699996175244E-2</c:v>
                </c:pt>
                <c:pt idx="42">
                  <c:v>2.9276699999172706E-2</c:v>
                </c:pt>
                <c:pt idx="43">
                  <c:v>1.9347300003573764E-2</c:v>
                </c:pt>
                <c:pt idx="44">
                  <c:v>2.2437300001911353E-2</c:v>
                </c:pt>
                <c:pt idx="46">
                  <c:v>2.9525499994633719E-2</c:v>
                </c:pt>
                <c:pt idx="48">
                  <c:v>3.1679699997766875E-2</c:v>
                </c:pt>
                <c:pt idx="49">
                  <c:v>2.389049999328563E-2</c:v>
                </c:pt>
                <c:pt idx="50">
                  <c:v>2.3930499999551103E-2</c:v>
                </c:pt>
                <c:pt idx="53">
                  <c:v>2.3159499993198551E-2</c:v>
                </c:pt>
                <c:pt idx="54">
                  <c:v>1.6386099996452685E-2</c:v>
                </c:pt>
                <c:pt idx="58">
                  <c:v>1.6281500000332016E-2</c:v>
                </c:pt>
                <c:pt idx="63">
                  <c:v>-2.5619000007282011E-3</c:v>
                </c:pt>
                <c:pt idx="64">
                  <c:v>1.0042899994004983E-2</c:v>
                </c:pt>
                <c:pt idx="65">
                  <c:v>-4.9170000420417637E-4</c:v>
                </c:pt>
                <c:pt idx="68">
                  <c:v>3.6492999934125692E-3</c:v>
                </c:pt>
                <c:pt idx="69">
                  <c:v>-9.4050000188872218E-4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11-4BC8-9551-EAB404BD7A92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-8001</c:v>
                </c:pt>
                <c:pt idx="1">
                  <c:v>-1660</c:v>
                </c:pt>
                <c:pt idx="2">
                  <c:v>-1651</c:v>
                </c:pt>
                <c:pt idx="3">
                  <c:v>-1650</c:v>
                </c:pt>
                <c:pt idx="4">
                  <c:v>-1426</c:v>
                </c:pt>
                <c:pt idx="5">
                  <c:v>-1417</c:v>
                </c:pt>
                <c:pt idx="6">
                  <c:v>-1292</c:v>
                </c:pt>
                <c:pt idx="7">
                  <c:v>0</c:v>
                </c:pt>
                <c:pt idx="8">
                  <c:v>1102</c:v>
                </c:pt>
                <c:pt idx="9">
                  <c:v>1110</c:v>
                </c:pt>
                <c:pt idx="10">
                  <c:v>1114.5</c:v>
                </c:pt>
                <c:pt idx="11">
                  <c:v>1115.5</c:v>
                </c:pt>
                <c:pt idx="12">
                  <c:v>1119</c:v>
                </c:pt>
                <c:pt idx="13">
                  <c:v>1120</c:v>
                </c:pt>
                <c:pt idx="14">
                  <c:v>1127</c:v>
                </c:pt>
                <c:pt idx="15">
                  <c:v>1128</c:v>
                </c:pt>
                <c:pt idx="16">
                  <c:v>1131.5</c:v>
                </c:pt>
                <c:pt idx="17">
                  <c:v>1137</c:v>
                </c:pt>
                <c:pt idx="18">
                  <c:v>1489</c:v>
                </c:pt>
                <c:pt idx="19">
                  <c:v>1493.5</c:v>
                </c:pt>
                <c:pt idx="20">
                  <c:v>1523</c:v>
                </c:pt>
                <c:pt idx="21">
                  <c:v>1753.5</c:v>
                </c:pt>
                <c:pt idx="22">
                  <c:v>1758</c:v>
                </c:pt>
                <c:pt idx="23">
                  <c:v>2394.5</c:v>
                </c:pt>
                <c:pt idx="24">
                  <c:v>2395</c:v>
                </c:pt>
                <c:pt idx="25">
                  <c:v>2398.5</c:v>
                </c:pt>
                <c:pt idx="26">
                  <c:v>2611</c:v>
                </c:pt>
                <c:pt idx="27">
                  <c:v>2765</c:v>
                </c:pt>
                <c:pt idx="28">
                  <c:v>2882</c:v>
                </c:pt>
                <c:pt idx="29">
                  <c:v>2882</c:v>
                </c:pt>
                <c:pt idx="30">
                  <c:v>3034</c:v>
                </c:pt>
                <c:pt idx="31">
                  <c:v>3043</c:v>
                </c:pt>
                <c:pt idx="32">
                  <c:v>3411</c:v>
                </c:pt>
                <c:pt idx="33">
                  <c:v>3411</c:v>
                </c:pt>
                <c:pt idx="34">
                  <c:v>3411</c:v>
                </c:pt>
                <c:pt idx="35">
                  <c:v>3634</c:v>
                </c:pt>
                <c:pt idx="36">
                  <c:v>3659.5</c:v>
                </c:pt>
                <c:pt idx="37">
                  <c:v>3663</c:v>
                </c:pt>
                <c:pt idx="38">
                  <c:v>3743</c:v>
                </c:pt>
                <c:pt idx="39">
                  <c:v>3784.5</c:v>
                </c:pt>
                <c:pt idx="40">
                  <c:v>3869</c:v>
                </c:pt>
                <c:pt idx="41">
                  <c:v>3890</c:v>
                </c:pt>
                <c:pt idx="42">
                  <c:v>4044.5</c:v>
                </c:pt>
                <c:pt idx="43">
                  <c:v>4145.5</c:v>
                </c:pt>
                <c:pt idx="44">
                  <c:v>4145.5</c:v>
                </c:pt>
                <c:pt idx="45">
                  <c:v>4276</c:v>
                </c:pt>
                <c:pt idx="46">
                  <c:v>4292.5</c:v>
                </c:pt>
                <c:pt idx="47">
                  <c:v>4462</c:v>
                </c:pt>
                <c:pt idx="48">
                  <c:v>4549.5</c:v>
                </c:pt>
                <c:pt idx="49">
                  <c:v>4567.5</c:v>
                </c:pt>
                <c:pt idx="50">
                  <c:v>4567.5</c:v>
                </c:pt>
                <c:pt idx="51">
                  <c:v>4628</c:v>
                </c:pt>
                <c:pt idx="52">
                  <c:v>4628</c:v>
                </c:pt>
                <c:pt idx="53">
                  <c:v>4682.5</c:v>
                </c:pt>
                <c:pt idx="54">
                  <c:v>4893.5</c:v>
                </c:pt>
                <c:pt idx="55">
                  <c:v>4914</c:v>
                </c:pt>
                <c:pt idx="56">
                  <c:v>4914</c:v>
                </c:pt>
                <c:pt idx="57">
                  <c:v>4914</c:v>
                </c:pt>
                <c:pt idx="58">
                  <c:v>5052.5</c:v>
                </c:pt>
                <c:pt idx="59">
                  <c:v>5166</c:v>
                </c:pt>
                <c:pt idx="60">
                  <c:v>5175</c:v>
                </c:pt>
                <c:pt idx="61">
                  <c:v>5183</c:v>
                </c:pt>
                <c:pt idx="62">
                  <c:v>5275</c:v>
                </c:pt>
                <c:pt idx="63">
                  <c:v>5313.5</c:v>
                </c:pt>
                <c:pt idx="64">
                  <c:v>5321.5</c:v>
                </c:pt>
                <c:pt idx="65">
                  <c:v>5430.5</c:v>
                </c:pt>
                <c:pt idx="66">
                  <c:v>5544</c:v>
                </c:pt>
                <c:pt idx="67">
                  <c:v>5560</c:v>
                </c:pt>
                <c:pt idx="68">
                  <c:v>5665.5</c:v>
                </c:pt>
                <c:pt idx="69">
                  <c:v>5682.5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0.20724720862483503</c:v>
                </c:pt>
                <c:pt idx="1">
                  <c:v>0.11243510488188309</c:v>
                </c:pt>
                <c:pt idx="2">
                  <c:v>0.11230053479298754</c:v>
                </c:pt>
                <c:pt idx="3">
                  <c:v>0.11228558256088805</c:v>
                </c:pt>
                <c:pt idx="4">
                  <c:v>0.10893628257059926</c:v>
                </c:pt>
                <c:pt idx="5">
                  <c:v>0.10880171248170373</c:v>
                </c:pt>
                <c:pt idx="6">
                  <c:v>0.10693268346926578</c:v>
                </c:pt>
                <c:pt idx="7">
                  <c:v>8.7614399596707207E-2</c:v>
                </c:pt>
                <c:pt idx="8">
                  <c:v>7.1137039823054304E-2</c:v>
                </c:pt>
                <c:pt idx="9">
                  <c:v>7.1017421966258279E-2</c:v>
                </c:pt>
                <c:pt idx="10">
                  <c:v>7.0950136921810514E-2</c:v>
                </c:pt>
                <c:pt idx="11">
                  <c:v>7.0935184689711009E-2</c:v>
                </c:pt>
                <c:pt idx="12">
                  <c:v>7.0882851877362749E-2</c:v>
                </c:pt>
                <c:pt idx="13">
                  <c:v>7.0867899645263244E-2</c:v>
                </c:pt>
                <c:pt idx="14">
                  <c:v>7.0763234020566723E-2</c:v>
                </c:pt>
                <c:pt idx="15">
                  <c:v>7.0748281788467218E-2</c:v>
                </c:pt>
                <c:pt idx="16">
                  <c:v>7.0695948976118944E-2</c:v>
                </c:pt>
                <c:pt idx="17">
                  <c:v>7.0613711699571674E-2</c:v>
                </c:pt>
                <c:pt idx="18">
                  <c:v>6.5350526000546444E-2</c:v>
                </c:pt>
                <c:pt idx="19">
                  <c:v>6.5283240956098665E-2</c:v>
                </c:pt>
                <c:pt idx="20">
                  <c:v>6.4842150109163318E-2</c:v>
                </c:pt>
                <c:pt idx="21">
                  <c:v>6.1395660610227748E-2</c:v>
                </c:pt>
                <c:pt idx="22">
                  <c:v>6.1328375565779983E-2</c:v>
                </c:pt>
                <c:pt idx="23">
                  <c:v>5.1811279834445979E-2</c:v>
                </c:pt>
                <c:pt idx="24">
                  <c:v>5.1803803718396227E-2</c:v>
                </c:pt>
                <c:pt idx="25">
                  <c:v>5.1751470906047967E-2</c:v>
                </c:pt>
                <c:pt idx="26">
                  <c:v>4.8574121584903464E-2</c:v>
                </c:pt>
                <c:pt idx="27">
                  <c:v>4.6271477841579915E-2</c:v>
                </c:pt>
                <c:pt idx="28">
                  <c:v>4.4522066685938007E-2</c:v>
                </c:pt>
                <c:pt idx="29">
                  <c:v>4.4522066685938007E-2</c:v>
                </c:pt>
                <c:pt idx="30">
                  <c:v>4.2249327406813468E-2</c:v>
                </c:pt>
                <c:pt idx="31">
                  <c:v>4.2114757317917938E-2</c:v>
                </c:pt>
                <c:pt idx="32">
                  <c:v>3.6612335905300629E-2</c:v>
                </c:pt>
                <c:pt idx="33">
                  <c:v>3.6612335905300629E-2</c:v>
                </c:pt>
                <c:pt idx="34">
                  <c:v>3.6612335905300629E-2</c:v>
                </c:pt>
                <c:pt idx="35">
                  <c:v>3.3277988147111345E-2</c:v>
                </c:pt>
                <c:pt idx="36">
                  <c:v>3.2896706228574005E-2</c:v>
                </c:pt>
                <c:pt idx="37">
                  <c:v>3.2844373416225738E-2</c:v>
                </c:pt>
                <c:pt idx="38">
                  <c:v>3.1648194848265455E-2</c:v>
                </c:pt>
                <c:pt idx="39">
                  <c:v>3.1027677216136057E-2</c:v>
                </c:pt>
                <c:pt idx="40">
                  <c:v>2.976421360372801E-2</c:v>
                </c:pt>
                <c:pt idx="41">
                  <c:v>2.9450216729638434E-2</c:v>
                </c:pt>
                <c:pt idx="42">
                  <c:v>2.714009687026514E-2</c:v>
                </c:pt>
                <c:pt idx="43">
                  <c:v>2.5629921428215283E-2</c:v>
                </c:pt>
                <c:pt idx="44">
                  <c:v>2.5629921428215283E-2</c:v>
                </c:pt>
                <c:pt idx="45">
                  <c:v>2.3678655139230065E-2</c:v>
                </c:pt>
                <c:pt idx="46">
                  <c:v>2.3431943309588255E-2</c:v>
                </c:pt>
                <c:pt idx="47">
                  <c:v>2.0897539968722414E-2</c:v>
                </c:pt>
                <c:pt idx="48">
                  <c:v>1.9589219660015852E-2</c:v>
                </c:pt>
                <c:pt idx="49">
                  <c:v>1.9320079482224792E-2</c:v>
                </c:pt>
                <c:pt idx="50">
                  <c:v>1.9320079482224792E-2</c:v>
                </c:pt>
                <c:pt idx="51">
                  <c:v>1.8415469440204821E-2</c:v>
                </c:pt>
                <c:pt idx="52">
                  <c:v>1.8415469440204821E-2</c:v>
                </c:pt>
                <c:pt idx="53">
                  <c:v>1.7600572790781879E-2</c:v>
                </c:pt>
                <c:pt idx="54">
                  <c:v>1.4445651817786634E-2</c:v>
                </c:pt>
                <c:pt idx="55">
                  <c:v>1.4139131059746804E-2</c:v>
                </c:pt>
                <c:pt idx="56">
                  <c:v>1.4139131059746804E-2</c:v>
                </c:pt>
                <c:pt idx="57">
                  <c:v>1.4139131059746804E-2</c:v>
                </c:pt>
                <c:pt idx="58">
                  <c:v>1.2068246913965575E-2</c:v>
                </c:pt>
                <c:pt idx="59">
                  <c:v>1.0371168570671913E-2</c:v>
                </c:pt>
                <c:pt idx="60">
                  <c:v>1.0236598481776382E-2</c:v>
                </c:pt>
                <c:pt idx="61">
                  <c:v>1.0116980624980357E-2</c:v>
                </c:pt>
                <c:pt idx="62">
                  <c:v>8.7413752718260296E-3</c:v>
                </c:pt>
                <c:pt idx="63">
                  <c:v>8.1657143359951528E-3</c:v>
                </c:pt>
                <c:pt idx="64">
                  <c:v>8.0460964791991135E-3</c:v>
                </c:pt>
                <c:pt idx="65">
                  <c:v>6.4163031803532306E-3</c:v>
                </c:pt>
                <c:pt idx="66">
                  <c:v>4.7192248370595824E-3</c:v>
                </c:pt>
                <c:pt idx="67">
                  <c:v>4.4799891234675177E-3</c:v>
                </c:pt>
                <c:pt idx="68">
                  <c:v>2.9025286369698949E-3</c:v>
                </c:pt>
                <c:pt idx="69">
                  <c:v>2.6483406912783392E-3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11-4BC8-9551-EAB404BD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499448"/>
        <c:axId val="1"/>
      </c:scatterChart>
      <c:valAx>
        <c:axId val="881499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499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</xdr:colOff>
      <xdr:row>0</xdr:row>
      <xdr:rowOff>0</xdr:rowOff>
    </xdr:from>
    <xdr:to>
      <xdr:col>20</xdr:col>
      <xdr:colOff>19049</xdr:colOff>
      <xdr:row>18</xdr:row>
      <xdr:rowOff>161925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88BA8F5F-EA73-7161-5979-7303B474A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19050</xdr:rowOff>
    </xdr:from>
    <xdr:to>
      <xdr:col>12</xdr:col>
      <xdr:colOff>19050</xdr:colOff>
      <xdr:row>20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9A7C95-78A9-BCBB-986C-2217DFB3A1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180974</xdr:colOff>
      <xdr:row>21</xdr:row>
      <xdr:rowOff>0</xdr:rowOff>
    </xdr:from>
    <xdr:to>
      <xdr:col>11</xdr:col>
      <xdr:colOff>533399</xdr:colOff>
      <xdr:row>40</xdr:row>
      <xdr:rowOff>95250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31FE750-B87A-038A-9C73-49194F6D1D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107.pdf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bav-astro.de/sfs/BAVM_link.php?BAVMnr=91" TargetMode="External"/><Relationship Id="rId21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132" TargetMode="External"/><Relationship Id="rId12" Type="http://schemas.openxmlformats.org/officeDocument/2006/relationships/hyperlink" Target="http://www.bav-astro.de/sfs/BAVM_link.php?BAVMnr=203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91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konkoly.hu/cgi-bin/IBVS?3903" TargetMode="External"/><Relationship Id="rId6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konkoly.hu/cgi-bin/IBVS?5835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102" TargetMode="External"/><Relationship Id="rId15" Type="http://schemas.openxmlformats.org/officeDocument/2006/relationships/hyperlink" Target="http://www.bav-astro.de/sfs/BAVM_link.php?BAVMnr=214" TargetMode="External"/><Relationship Id="rId23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5931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02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3"/>
  <sheetViews>
    <sheetView tabSelected="1" workbookViewId="0">
      <pane xSplit="14" ySplit="21" topLeftCell="O76" activePane="bottomRight" state="frozen"/>
      <selection pane="topRight" activeCell="O1" sqref="O1"/>
      <selection pane="bottomLeft" activeCell="A22" sqref="A22"/>
      <selection pane="bottomRight" activeCell="F5" sqref="F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16.71093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>
      <c r="A1" s="1" t="s">
        <v>308</v>
      </c>
    </row>
    <row r="2" spans="1:9">
      <c r="A2" t="s">
        <v>20</v>
      </c>
      <c r="B2" s="10" t="s">
        <v>35</v>
      </c>
      <c r="D2" s="70" t="s">
        <v>307</v>
      </c>
    </row>
    <row r="3" spans="1:9" ht="13.5" thickBot="1">
      <c r="C3" s="11" t="s">
        <v>36</v>
      </c>
    </row>
    <row r="4" spans="1:9" ht="14.25" thickTop="1" thickBot="1">
      <c r="A4" s="6" t="s">
        <v>3</v>
      </c>
      <c r="C4" s="3">
        <v>41602.724000000002</v>
      </c>
      <c r="D4" s="4">
        <v>2.8808994000000001</v>
      </c>
    </row>
    <row r="5" spans="1:9" ht="13.5" thickTop="1">
      <c r="A5" s="81" t="s">
        <v>315</v>
      </c>
      <c r="C5" s="82">
        <v>-9.5</v>
      </c>
    </row>
    <row r="6" spans="1:9">
      <c r="A6" s="6" t="s">
        <v>4</v>
      </c>
    </row>
    <row r="7" spans="1:9">
      <c r="A7" t="s">
        <v>5</v>
      </c>
      <c r="C7">
        <f>+C4</f>
        <v>41602.724000000002</v>
      </c>
    </row>
    <row r="8" spans="1:9">
      <c r="A8" t="s">
        <v>6</v>
      </c>
      <c r="C8">
        <f>D4</f>
        <v>2.8808994000000001</v>
      </c>
    </row>
    <row r="9" spans="1:9">
      <c r="A9" s="13" t="s">
        <v>32</v>
      </c>
      <c r="B9" s="13"/>
      <c r="C9" s="14">
        <v>56</v>
      </c>
      <c r="D9" s="14">
        <v>56</v>
      </c>
    </row>
    <row r="10" spans="1:9" ht="13.5" thickBot="1">
      <c r="A10" s="15"/>
      <c r="B10" s="15"/>
      <c r="C10" s="5" t="s">
        <v>22</v>
      </c>
      <c r="D10" s="5" t="s">
        <v>23</v>
      </c>
    </row>
    <row r="11" spans="1:9">
      <c r="A11" s="15" t="s">
        <v>17</v>
      </c>
      <c r="B11" s="15"/>
      <c r="C11" s="16">
        <f ca="1">INTERCEPT(INDIRECT(C14):R$935,INDIRECT(C13):$F$935)</f>
        <v>-5.118548715828538E-2</v>
      </c>
      <c r="D11" s="16">
        <f ca="1">INTERCEPT(INDIRECT(D14):S$935,INDIRECT(D13):$F$935)</f>
        <v>8.7614399596707207E-2</v>
      </c>
      <c r="I11">
        <v>0.01</v>
      </c>
    </row>
    <row r="12" spans="1:9">
      <c r="A12" s="15" t="s">
        <v>18</v>
      </c>
      <c r="B12" s="15"/>
      <c r="C12" s="16">
        <f ca="1">SLOPE(INDIRECT(C14):R$935,INDIRECT(C13):$F$935)</f>
        <v>1.3565660356031648E-5</v>
      </c>
      <c r="D12" s="16">
        <f ca="1">SLOPE(INDIRECT(D14):S$935,INDIRECT(D13):$F$935)</f>
        <v>-1.495223209950354E-5</v>
      </c>
      <c r="F12" s="13" t="s">
        <v>309</v>
      </c>
      <c r="G12" s="76">
        <v>1</v>
      </c>
    </row>
    <row r="13" spans="1:9">
      <c r="A13" s="13" t="s">
        <v>33</v>
      </c>
      <c r="B13" s="13"/>
      <c r="C13" s="14" t="str">
        <f>"F"&amp;C9</f>
        <v>F56</v>
      </c>
      <c r="D13" s="14" t="str">
        <f>"F"&amp;D9</f>
        <v>F56</v>
      </c>
      <c r="F13" s="13" t="s">
        <v>310</v>
      </c>
      <c r="G13" s="77">
        <f ca="1">NOW()+15018.5+$C$5/24</f>
        <v>60340.690982638887</v>
      </c>
    </row>
    <row r="14" spans="1:9">
      <c r="A14" s="13" t="s">
        <v>34</v>
      </c>
      <c r="B14" s="13"/>
      <c r="C14" s="14" t="str">
        <f>"R"&amp;C9</f>
        <v>R56</v>
      </c>
      <c r="D14" s="14" t="str">
        <f>"S"&amp;D9</f>
        <v>S56</v>
      </c>
      <c r="F14" s="13" t="s">
        <v>311</v>
      </c>
      <c r="G14" s="16">
        <f ca="1">ROUND(2*(G13-$C$7)/$C$8,0)/2+G12</f>
        <v>6505</v>
      </c>
    </row>
    <row r="15" spans="1:9">
      <c r="A15" s="17" t="s">
        <v>19</v>
      </c>
      <c r="B15" s="15"/>
      <c r="C15" s="18">
        <f ca="1">($C7+C11)+($C8+C12)*INT(MAX($F21:$F3533))</f>
        <v>57972.020285394989</v>
      </c>
      <c r="D15" s="18">
        <f ca="1">($C7+D11)+($C8+D12)*INT(MAX($F21:$F3533))</f>
        <v>57971.997046616816</v>
      </c>
      <c r="F15" s="13" t="s">
        <v>312</v>
      </c>
      <c r="G15" s="78">
        <f ca="1">ROUND(2*(G13-$C$15)/$C$16,0)/2+G12</f>
        <v>823</v>
      </c>
    </row>
    <row r="16" spans="1:9">
      <c r="A16" s="19" t="s">
        <v>7</v>
      </c>
      <c r="B16" s="15"/>
      <c r="C16" s="20">
        <f ca="1">+$C8+C12</f>
        <v>2.880912965660356</v>
      </c>
      <c r="D16" s="16">
        <f ca="1">+$C8+D12</f>
        <v>2.8808844477679005</v>
      </c>
      <c r="F16" s="13" t="s">
        <v>313</v>
      </c>
      <c r="G16" s="79">
        <f ca="1">+$C$15+$C$16*G15-15018.5-$C$5/24</f>
        <v>45324.907489466794</v>
      </c>
    </row>
    <row r="17" spans="1:19" ht="13.5" thickBot="1">
      <c r="A17" s="12" t="s">
        <v>31</v>
      </c>
      <c r="C17">
        <f>COUNT(C21:C1247)</f>
        <v>70</v>
      </c>
      <c r="G17" s="80" t="s">
        <v>314</v>
      </c>
    </row>
    <row r="18" spans="1:19" ht="14.25" thickTop="1" thickBot="1">
      <c r="A18" s="6" t="s">
        <v>25</v>
      </c>
      <c r="C18" s="3">
        <f ca="1">+C15</f>
        <v>57972.020285394989</v>
      </c>
      <c r="D18" s="4">
        <f ca="1">+C16</f>
        <v>2.880912965660356</v>
      </c>
      <c r="E18" s="21">
        <f>R19</f>
        <v>45</v>
      </c>
    </row>
    <row r="19" spans="1:19" ht="14.25" thickTop="1" thickBot="1">
      <c r="A19" s="6" t="s">
        <v>26</v>
      </c>
      <c r="C19" s="3">
        <f ca="1">+D15</f>
        <v>57971.997046616816</v>
      </c>
      <c r="D19" s="4">
        <f ca="1">+D16</f>
        <v>2.8808844477679005</v>
      </c>
      <c r="E19" s="21">
        <f>S19</f>
        <v>25</v>
      </c>
      <c r="R19">
        <f>COUNT(R21:R322)</f>
        <v>45</v>
      </c>
      <c r="S19">
        <f>COUNT(S21:S322)</f>
        <v>25</v>
      </c>
    </row>
    <row r="20" spans="1:19" ht="14.25" thickTop="1" thickBot="1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14</v>
      </c>
      <c r="I20" s="8" t="s">
        <v>51</v>
      </c>
      <c r="J20" s="8" t="s">
        <v>21</v>
      </c>
      <c r="K20" s="8" t="s">
        <v>30</v>
      </c>
      <c r="L20" s="8" t="s">
        <v>58</v>
      </c>
      <c r="M20" s="8" t="s">
        <v>64</v>
      </c>
      <c r="N20" s="8" t="s">
        <v>24</v>
      </c>
      <c r="O20" s="8" t="s">
        <v>27</v>
      </c>
      <c r="P20" s="7" t="s">
        <v>28</v>
      </c>
      <c r="Q20" s="5" t="s">
        <v>16</v>
      </c>
      <c r="R20" s="9" t="s">
        <v>22</v>
      </c>
      <c r="S20" s="9" t="s">
        <v>23</v>
      </c>
    </row>
    <row r="21" spans="1:19">
      <c r="A21" s="65" t="s">
        <v>78</v>
      </c>
      <c r="B21" s="66" t="s">
        <v>39</v>
      </c>
      <c r="C21" s="65">
        <v>18552.648000000001</v>
      </c>
      <c r="D21" s="65" t="s">
        <v>72</v>
      </c>
      <c r="E21" s="29">
        <f t="shared" ref="E21:E52" si="0">+(C21-C$7)/C$8</f>
        <v>-8000.999965496886</v>
      </c>
      <c r="F21" s="29">
        <f t="shared" ref="F21:F52" si="1">ROUND(2*E21,0)/2</f>
        <v>-8001</v>
      </c>
      <c r="G21" s="29">
        <f t="shared" ref="G21:G52" si="2">+C21-(C$7+F21*C$8)</f>
        <v>9.9400000181049109E-5</v>
      </c>
      <c r="H21" s="29"/>
      <c r="I21" s="29"/>
      <c r="J21" s="29">
        <f t="shared" ref="J21:J27" si="3">+G21</f>
        <v>9.9400000181049109E-5</v>
      </c>
      <c r="K21" s="29"/>
      <c r="M21" s="29"/>
      <c r="O21" s="29">
        <f t="shared" ref="O21:O52" ca="1" si="4">+C$11+C$12*$F21</f>
        <v>-0.15972433566689459</v>
      </c>
      <c r="P21" s="29">
        <f t="shared" ref="P21:P52" ca="1" si="5">+D$11+D$12*$F21</f>
        <v>0.20724720862483503</v>
      </c>
      <c r="Q21" s="30">
        <f t="shared" ref="Q21:Q52" si="6">+C21-15018.5</f>
        <v>3534.148000000001</v>
      </c>
      <c r="S21" s="29">
        <f>G21</f>
        <v>9.9400000181049109E-5</v>
      </c>
    </row>
    <row r="22" spans="1:19">
      <c r="A22" s="65" t="s">
        <v>84</v>
      </c>
      <c r="B22" s="66" t="s">
        <v>38</v>
      </c>
      <c r="C22" s="65">
        <v>36820.392999999996</v>
      </c>
      <c r="D22" s="65" t="s">
        <v>72</v>
      </c>
      <c r="E22" s="29">
        <f t="shared" si="0"/>
        <v>-1660.0131889367624</v>
      </c>
      <c r="F22" s="29">
        <f t="shared" si="1"/>
        <v>-1660</v>
      </c>
      <c r="G22" s="29">
        <f t="shared" si="2"/>
        <v>-3.7996000006387476E-2</v>
      </c>
      <c r="H22" s="29"/>
      <c r="I22" s="29"/>
      <c r="J22" s="29">
        <f t="shared" si="3"/>
        <v>-3.7996000006387476E-2</v>
      </c>
      <c r="K22" s="29"/>
      <c r="M22" s="29"/>
      <c r="O22" s="29">
        <f t="shared" ca="1" si="4"/>
        <v>-7.3704483349297911E-2</v>
      </c>
      <c r="P22" s="29">
        <f t="shared" ca="1" si="5"/>
        <v>0.11243510488188309</v>
      </c>
      <c r="Q22" s="30">
        <f t="shared" si="6"/>
        <v>21801.892999999996</v>
      </c>
      <c r="R22" s="29">
        <f t="shared" ref="R22:R30" si="7">G22</f>
        <v>-3.7996000006387476E-2</v>
      </c>
    </row>
    <row r="23" spans="1:19">
      <c r="A23" s="65" t="s">
        <v>84</v>
      </c>
      <c r="B23" s="66" t="s">
        <v>38</v>
      </c>
      <c r="C23" s="65">
        <v>36846.339</v>
      </c>
      <c r="D23" s="65" t="s">
        <v>72</v>
      </c>
      <c r="E23" s="29">
        <f t="shared" si="0"/>
        <v>-1651.0069737249423</v>
      </c>
      <c r="F23" s="29">
        <f t="shared" si="1"/>
        <v>-1651</v>
      </c>
      <c r="G23" s="29">
        <f t="shared" si="2"/>
        <v>-2.0090600002731662E-2</v>
      </c>
      <c r="H23" s="29"/>
      <c r="I23" s="29"/>
      <c r="J23" s="29">
        <f t="shared" si="3"/>
        <v>-2.0090600002731662E-2</v>
      </c>
      <c r="K23" s="29"/>
      <c r="M23" s="29"/>
      <c r="O23" s="29">
        <f t="shared" ca="1" si="4"/>
        <v>-7.3582392406093627E-2</v>
      </c>
      <c r="P23" s="29">
        <f t="shared" ca="1" si="5"/>
        <v>0.11230053479298754</v>
      </c>
      <c r="Q23" s="30">
        <f t="shared" si="6"/>
        <v>21827.839</v>
      </c>
      <c r="R23" s="29">
        <f t="shared" si="7"/>
        <v>-2.0090600002731662E-2</v>
      </c>
    </row>
    <row r="24" spans="1:19">
      <c r="A24" s="65" t="s">
        <v>84</v>
      </c>
      <c r="B24" s="66" t="s">
        <v>38</v>
      </c>
      <c r="C24" s="65">
        <v>36849.264000000003</v>
      </c>
      <c r="D24" s="65" t="s">
        <v>72</v>
      </c>
      <c r="E24" s="29">
        <f t="shared" si="0"/>
        <v>-1649.9916657971462</v>
      </c>
      <c r="F24" s="29">
        <f t="shared" si="1"/>
        <v>-1650</v>
      </c>
      <c r="G24" s="29">
        <f t="shared" si="2"/>
        <v>2.4010000000998843E-2</v>
      </c>
      <c r="H24" s="29"/>
      <c r="I24" s="29"/>
      <c r="J24" s="29">
        <f t="shared" si="3"/>
        <v>2.4010000000998843E-2</v>
      </c>
      <c r="K24" s="29"/>
      <c r="M24" s="29"/>
      <c r="O24" s="29">
        <f t="shared" ca="1" si="4"/>
        <v>-7.3568826745737601E-2</v>
      </c>
      <c r="P24" s="29">
        <f t="shared" ca="1" si="5"/>
        <v>0.11228558256088805</v>
      </c>
      <c r="Q24" s="30">
        <f t="shared" si="6"/>
        <v>21830.764000000003</v>
      </c>
      <c r="R24" s="29">
        <f t="shared" si="7"/>
        <v>2.4010000000998843E-2</v>
      </c>
    </row>
    <row r="25" spans="1:19">
      <c r="A25" s="65" t="s">
        <v>84</v>
      </c>
      <c r="B25" s="66" t="s">
        <v>38</v>
      </c>
      <c r="C25" s="65">
        <v>37494.552000000003</v>
      </c>
      <c r="D25" s="65" t="s">
        <v>72</v>
      </c>
      <c r="E25" s="29">
        <f t="shared" si="0"/>
        <v>-1426.0032821694497</v>
      </c>
      <c r="F25" s="29">
        <f t="shared" si="1"/>
        <v>-1426</v>
      </c>
      <c r="G25" s="29">
        <f t="shared" si="2"/>
        <v>-9.4555999967269599E-3</v>
      </c>
      <c r="H25" s="29"/>
      <c r="I25" s="29"/>
      <c r="J25" s="29">
        <f t="shared" si="3"/>
        <v>-9.4555999967269599E-3</v>
      </c>
      <c r="K25" s="29"/>
      <c r="M25" s="29"/>
      <c r="O25" s="29">
        <f t="shared" ca="1" si="4"/>
        <v>-7.0530118825986504E-2</v>
      </c>
      <c r="P25" s="29">
        <f t="shared" ca="1" si="5"/>
        <v>0.10893628257059926</v>
      </c>
      <c r="Q25" s="30">
        <f t="shared" si="6"/>
        <v>22476.052000000003</v>
      </c>
      <c r="R25" s="29">
        <f t="shared" si="7"/>
        <v>-9.4555999967269599E-3</v>
      </c>
    </row>
    <row r="26" spans="1:19">
      <c r="A26" s="65" t="s">
        <v>84</v>
      </c>
      <c r="B26" s="66" t="s">
        <v>38</v>
      </c>
      <c r="C26" s="65">
        <v>37520.434999999998</v>
      </c>
      <c r="D26" s="65" t="s">
        <v>72</v>
      </c>
      <c r="E26" s="29">
        <f t="shared" si="0"/>
        <v>-1417.0189351283852</v>
      </c>
      <c r="F26" s="29">
        <f t="shared" si="1"/>
        <v>-1417</v>
      </c>
      <c r="G26" s="29">
        <f t="shared" si="2"/>
        <v>-5.4550200002267957E-2</v>
      </c>
      <c r="H26" s="29"/>
      <c r="I26" s="29"/>
      <c r="J26" s="29">
        <f t="shared" si="3"/>
        <v>-5.4550200002267957E-2</v>
      </c>
      <c r="K26" s="29"/>
      <c r="M26" s="29"/>
      <c r="O26" s="29">
        <f t="shared" ca="1" si="4"/>
        <v>-7.040802788278222E-2</v>
      </c>
      <c r="P26" s="29">
        <f t="shared" ca="1" si="5"/>
        <v>0.10880171248170373</v>
      </c>
      <c r="Q26" s="30">
        <f t="shared" si="6"/>
        <v>22501.934999999998</v>
      </c>
      <c r="R26" s="29">
        <f t="shared" si="7"/>
        <v>-5.4550200002267957E-2</v>
      </c>
    </row>
    <row r="27" spans="1:19">
      <c r="A27" s="65" t="s">
        <v>84</v>
      </c>
      <c r="B27" s="66" t="s">
        <v>38</v>
      </c>
      <c r="C27" s="65">
        <v>37880.474999999999</v>
      </c>
      <c r="D27" s="65" t="s">
        <v>72</v>
      </c>
      <c r="E27" s="29">
        <f t="shared" si="0"/>
        <v>-1292.0440748469048</v>
      </c>
      <c r="F27" s="29">
        <f t="shared" si="1"/>
        <v>-1292</v>
      </c>
      <c r="G27" s="29">
        <f t="shared" si="2"/>
        <v>-0.12697520000074292</v>
      </c>
      <c r="H27" s="29"/>
      <c r="I27" s="29"/>
      <c r="J27" s="29">
        <f t="shared" si="3"/>
        <v>-0.12697520000074292</v>
      </c>
      <c r="K27" s="29"/>
      <c r="M27" s="29"/>
      <c r="O27" s="29">
        <f t="shared" ca="1" si="4"/>
        <v>-6.8712320338278274E-2</v>
      </c>
      <c r="P27" s="29">
        <f t="shared" ca="1" si="5"/>
        <v>0.10693268346926578</v>
      </c>
      <c r="Q27" s="30">
        <f t="shared" si="6"/>
        <v>22861.974999999999</v>
      </c>
      <c r="R27" s="29">
        <f t="shared" si="7"/>
        <v>-0.12697520000074292</v>
      </c>
    </row>
    <row r="28" spans="1:19" ht="12.75" customHeight="1">
      <c r="A28" s="22" t="s">
        <v>14</v>
      </c>
      <c r="B28" s="22"/>
      <c r="C28" s="23">
        <v>41602.724000000002</v>
      </c>
      <c r="D28" s="23" t="s">
        <v>29</v>
      </c>
      <c r="E28">
        <f t="shared" si="0"/>
        <v>0</v>
      </c>
      <c r="F28">
        <f t="shared" si="1"/>
        <v>0</v>
      </c>
      <c r="G28">
        <f t="shared" si="2"/>
        <v>0</v>
      </c>
      <c r="H28">
        <f>+G28</f>
        <v>0</v>
      </c>
      <c r="O28">
        <f t="shared" ca="1" si="4"/>
        <v>-5.118548715828538E-2</v>
      </c>
      <c r="P28">
        <f t="shared" ca="1" si="5"/>
        <v>8.7614399596707207E-2</v>
      </c>
      <c r="Q28" s="2">
        <f t="shared" si="6"/>
        <v>26584.224000000002</v>
      </c>
      <c r="R28">
        <f t="shared" si="7"/>
        <v>0</v>
      </c>
    </row>
    <row r="29" spans="1:19" ht="12.75" customHeight="1">
      <c r="A29" s="22" t="s">
        <v>37</v>
      </c>
      <c r="B29" s="24" t="s">
        <v>38</v>
      </c>
      <c r="C29" s="23">
        <v>44777.477700000003</v>
      </c>
      <c r="D29" s="23"/>
      <c r="E29">
        <f t="shared" si="0"/>
        <v>1102.0008890279198</v>
      </c>
      <c r="F29">
        <f t="shared" si="1"/>
        <v>1102</v>
      </c>
      <c r="G29">
        <f t="shared" si="2"/>
        <v>2.5612000026740134E-3</v>
      </c>
      <c r="I29">
        <f t="shared" ref="I29:I37" si="8">+G29</f>
        <v>2.5612000026740134E-3</v>
      </c>
      <c r="O29">
        <f t="shared" ca="1" si="4"/>
        <v>-3.62361294459385E-2</v>
      </c>
      <c r="P29">
        <f t="shared" ca="1" si="5"/>
        <v>7.1137039823054304E-2</v>
      </c>
      <c r="Q29" s="2">
        <f t="shared" si="6"/>
        <v>29758.977700000003</v>
      </c>
      <c r="R29">
        <f t="shared" si="7"/>
        <v>2.5612000026740134E-3</v>
      </c>
    </row>
    <row r="30" spans="1:19" ht="12.75" customHeight="1">
      <c r="A30" s="22" t="s">
        <v>37</v>
      </c>
      <c r="B30" s="24" t="s">
        <v>38</v>
      </c>
      <c r="C30" s="23">
        <v>44800.5236</v>
      </c>
      <c r="D30" s="23"/>
      <c r="E30">
        <f t="shared" si="0"/>
        <v>1110.0004394460975</v>
      </c>
      <c r="F30">
        <f t="shared" si="1"/>
        <v>1110</v>
      </c>
      <c r="G30">
        <f t="shared" si="2"/>
        <v>1.2659999993047677E-3</v>
      </c>
      <c r="I30">
        <f t="shared" si="8"/>
        <v>1.2659999993047677E-3</v>
      </c>
      <c r="O30">
        <f t="shared" ca="1" si="4"/>
        <v>-3.612760416309025E-2</v>
      </c>
      <c r="P30">
        <f t="shared" ca="1" si="5"/>
        <v>7.1017421966258279E-2</v>
      </c>
      <c r="Q30" s="2">
        <f t="shared" si="6"/>
        <v>29782.0236</v>
      </c>
      <c r="R30">
        <f t="shared" si="7"/>
        <v>1.2659999993047677E-3</v>
      </c>
    </row>
    <row r="31" spans="1:19" ht="12.75" customHeight="1">
      <c r="A31" s="22" t="s">
        <v>37</v>
      </c>
      <c r="B31" s="24" t="s">
        <v>39</v>
      </c>
      <c r="C31" s="23">
        <v>44813.509400000003</v>
      </c>
      <c r="D31" s="23"/>
      <c r="E31">
        <f t="shared" si="0"/>
        <v>1114.5079901089225</v>
      </c>
      <c r="F31">
        <f t="shared" si="1"/>
        <v>1114.5</v>
      </c>
      <c r="G31">
        <f t="shared" si="2"/>
        <v>2.3018699997919612E-2</v>
      </c>
      <c r="I31">
        <f t="shared" si="8"/>
        <v>2.3018699997919612E-2</v>
      </c>
      <c r="O31">
        <f t="shared" ca="1" si="4"/>
        <v>-3.6066558691488108E-2</v>
      </c>
      <c r="P31">
        <f t="shared" ca="1" si="5"/>
        <v>7.0950136921810514E-2</v>
      </c>
      <c r="Q31" s="2">
        <f t="shared" si="6"/>
        <v>29795.009400000003</v>
      </c>
      <c r="S31">
        <f>G31</f>
        <v>2.3018699997919612E-2</v>
      </c>
    </row>
    <row r="32" spans="1:19" ht="12.75" customHeight="1">
      <c r="A32" s="22" t="s">
        <v>37</v>
      </c>
      <c r="B32" s="24" t="s">
        <v>39</v>
      </c>
      <c r="C32" s="23">
        <v>44816.389300000003</v>
      </c>
      <c r="D32" s="23"/>
      <c r="E32">
        <f t="shared" si="0"/>
        <v>1115.5076432033693</v>
      </c>
      <c r="F32">
        <f t="shared" si="1"/>
        <v>1115.5</v>
      </c>
      <c r="G32">
        <f t="shared" si="2"/>
        <v>2.2019299998646602E-2</v>
      </c>
      <c r="I32">
        <f t="shared" si="8"/>
        <v>2.2019299998646602E-2</v>
      </c>
      <c r="O32">
        <f t="shared" ca="1" si="4"/>
        <v>-3.6052993031132075E-2</v>
      </c>
      <c r="P32">
        <f t="shared" ca="1" si="5"/>
        <v>7.0935184689711009E-2</v>
      </c>
      <c r="Q32" s="2">
        <f t="shared" si="6"/>
        <v>29797.889300000003</v>
      </c>
      <c r="S32">
        <f>G32</f>
        <v>2.2019299998646602E-2</v>
      </c>
    </row>
    <row r="33" spans="1:19" ht="12.75" customHeight="1">
      <c r="A33" s="22" t="s">
        <v>37</v>
      </c>
      <c r="B33" s="24" t="s">
        <v>38</v>
      </c>
      <c r="C33" s="23">
        <v>44826.453300000001</v>
      </c>
      <c r="D33" s="23"/>
      <c r="E33">
        <f t="shared" si="0"/>
        <v>1119.0009967026267</v>
      </c>
      <c r="F33">
        <f t="shared" si="1"/>
        <v>1119</v>
      </c>
      <c r="G33">
        <f t="shared" si="2"/>
        <v>2.8714000000036322E-3</v>
      </c>
      <c r="I33">
        <f t="shared" si="8"/>
        <v>2.8714000000036322E-3</v>
      </c>
      <c r="O33">
        <f t="shared" ca="1" si="4"/>
        <v>-3.6005513219885966E-2</v>
      </c>
      <c r="P33">
        <f t="shared" ca="1" si="5"/>
        <v>7.0882851877362749E-2</v>
      </c>
      <c r="Q33" s="2">
        <f t="shared" si="6"/>
        <v>29807.953300000001</v>
      </c>
      <c r="R33">
        <f>G33</f>
        <v>2.8714000000036322E-3</v>
      </c>
    </row>
    <row r="34" spans="1:19" ht="12.75" customHeight="1">
      <c r="A34" s="22" t="s">
        <v>37</v>
      </c>
      <c r="B34" s="24" t="s">
        <v>38</v>
      </c>
      <c r="C34" s="23">
        <v>44829.3318</v>
      </c>
      <c r="D34" s="23"/>
      <c r="E34">
        <f t="shared" si="0"/>
        <v>1120.000163837723</v>
      </c>
      <c r="F34">
        <f t="shared" si="1"/>
        <v>1120</v>
      </c>
      <c r="G34">
        <f t="shared" si="2"/>
        <v>4.7199999971780926E-4</v>
      </c>
      <c r="I34">
        <f t="shared" si="8"/>
        <v>4.7199999971780926E-4</v>
      </c>
      <c r="O34">
        <f t="shared" ca="1" si="4"/>
        <v>-3.5991947559529933E-2</v>
      </c>
      <c r="P34">
        <f t="shared" ca="1" si="5"/>
        <v>7.0867899645263244E-2</v>
      </c>
      <c r="Q34" s="2">
        <f t="shared" si="6"/>
        <v>29810.8318</v>
      </c>
      <c r="R34">
        <f>G34</f>
        <v>4.7199999971780926E-4</v>
      </c>
    </row>
    <row r="35" spans="1:19" s="29" customFormat="1" ht="12.75" customHeight="1">
      <c r="A35" s="26" t="s">
        <v>37</v>
      </c>
      <c r="B35" s="27" t="s">
        <v>38</v>
      </c>
      <c r="C35" s="28">
        <v>44849.497000000003</v>
      </c>
      <c r="D35" s="28"/>
      <c r="E35" s="29">
        <f t="shared" si="0"/>
        <v>1126.9997834703986</v>
      </c>
      <c r="F35" s="29">
        <f t="shared" si="1"/>
        <v>1127</v>
      </c>
      <c r="G35" s="29">
        <f t="shared" si="2"/>
        <v>-6.2379999872064218E-4</v>
      </c>
      <c r="I35" s="29">
        <f t="shared" si="8"/>
        <v>-6.2379999872064218E-4</v>
      </c>
      <c r="O35" s="29">
        <f t="shared" ca="1" si="4"/>
        <v>-3.5896987937037717E-2</v>
      </c>
      <c r="P35" s="29">
        <f t="shared" ca="1" si="5"/>
        <v>7.0763234020566723E-2</v>
      </c>
      <c r="Q35" s="30">
        <f t="shared" si="6"/>
        <v>29830.997000000003</v>
      </c>
      <c r="R35" s="29">
        <f>G35</f>
        <v>-6.2379999872064218E-4</v>
      </c>
    </row>
    <row r="36" spans="1:19" s="29" customFormat="1" ht="12.75" customHeight="1">
      <c r="A36" s="26" t="s">
        <v>37</v>
      </c>
      <c r="B36" s="27" t="s">
        <v>38</v>
      </c>
      <c r="C36" s="28">
        <v>44852.378100000002</v>
      </c>
      <c r="D36" s="28"/>
      <c r="E36" s="29">
        <f t="shared" si="0"/>
        <v>1127.9998531014305</v>
      </c>
      <c r="F36" s="29">
        <f t="shared" si="1"/>
        <v>1128</v>
      </c>
      <c r="G36" s="29">
        <f t="shared" si="2"/>
        <v>-4.2319999920437112E-4</v>
      </c>
      <c r="I36" s="29">
        <f t="shared" si="8"/>
        <v>-4.2319999920437112E-4</v>
      </c>
      <c r="O36" s="29">
        <f t="shared" ca="1" si="4"/>
        <v>-3.5883422276681683E-2</v>
      </c>
      <c r="P36" s="29">
        <f t="shared" ca="1" si="5"/>
        <v>7.0748281788467218E-2</v>
      </c>
      <c r="Q36" s="30">
        <f t="shared" si="6"/>
        <v>29833.878100000002</v>
      </c>
      <c r="R36" s="29">
        <f>G36</f>
        <v>-4.2319999920437112E-4</v>
      </c>
    </row>
    <row r="37" spans="1:19" s="29" customFormat="1" ht="12.75" customHeight="1">
      <c r="A37" s="26" t="s">
        <v>37</v>
      </c>
      <c r="B37" s="27" t="s">
        <v>39</v>
      </c>
      <c r="C37" s="28">
        <v>44862.481</v>
      </c>
      <c r="D37" s="28"/>
      <c r="E37" s="29">
        <f t="shared" si="0"/>
        <v>1131.506709328343</v>
      </c>
      <c r="F37" s="29">
        <f t="shared" si="1"/>
        <v>1131.5</v>
      </c>
      <c r="G37" s="29">
        <f t="shared" si="2"/>
        <v>1.9328899994434323E-2</v>
      </c>
      <c r="I37" s="29">
        <f t="shared" si="8"/>
        <v>1.9328899994434323E-2</v>
      </c>
      <c r="O37" s="29">
        <f t="shared" ca="1" si="4"/>
        <v>-3.5835942465435568E-2</v>
      </c>
      <c r="P37" s="29">
        <f t="shared" ca="1" si="5"/>
        <v>7.0695948976118944E-2</v>
      </c>
      <c r="Q37" s="30">
        <f t="shared" si="6"/>
        <v>29843.981</v>
      </c>
      <c r="S37" s="29">
        <f>G37</f>
        <v>1.9328899994434323E-2</v>
      </c>
    </row>
    <row r="38" spans="1:19" s="29" customFormat="1" ht="12.75" customHeight="1">
      <c r="A38" s="26" t="s">
        <v>40</v>
      </c>
      <c r="B38" s="26"/>
      <c r="C38" s="31">
        <v>44878.306499999999</v>
      </c>
      <c r="D38" s="28"/>
      <c r="E38" s="29">
        <f t="shared" si="0"/>
        <v>1136.9999591099906</v>
      </c>
      <c r="F38" s="29">
        <f t="shared" si="1"/>
        <v>1137</v>
      </c>
      <c r="G38" s="29">
        <f t="shared" si="2"/>
        <v>-1.1780000204453245E-4</v>
      </c>
      <c r="J38" s="29">
        <f>+G38</f>
        <v>-1.1780000204453245E-4</v>
      </c>
      <c r="O38" s="29">
        <f t="shared" ca="1" si="4"/>
        <v>-3.5761331333477392E-2</v>
      </c>
      <c r="P38" s="29">
        <f t="shared" ca="1" si="5"/>
        <v>7.0613711699571674E-2</v>
      </c>
      <c r="Q38" s="30">
        <f t="shared" si="6"/>
        <v>29859.806499999999</v>
      </c>
      <c r="R38" s="29">
        <f>G38</f>
        <v>-1.1780000204453245E-4</v>
      </c>
    </row>
    <row r="39" spans="1:19">
      <c r="A39" s="65" t="s">
        <v>143</v>
      </c>
      <c r="B39" s="66" t="s">
        <v>38</v>
      </c>
      <c r="C39" s="65">
        <v>45892.397199999999</v>
      </c>
      <c r="D39" s="65" t="s">
        <v>72</v>
      </c>
      <c r="E39" s="29">
        <f t="shared" si="0"/>
        <v>1489.0048573025483</v>
      </c>
      <c r="F39" s="29">
        <f t="shared" si="1"/>
        <v>1489</v>
      </c>
      <c r="G39" s="29">
        <f t="shared" si="2"/>
        <v>1.3993399996252265E-2</v>
      </c>
      <c r="H39" s="29"/>
      <c r="I39" s="29"/>
      <c r="J39" s="29">
        <f>+G39</f>
        <v>1.3993399996252265E-2</v>
      </c>
      <c r="K39" s="29"/>
      <c r="M39" s="29"/>
      <c r="O39" s="29">
        <f t="shared" ca="1" si="4"/>
        <v>-3.0986218888154254E-2</v>
      </c>
      <c r="P39" s="29">
        <f t="shared" ca="1" si="5"/>
        <v>6.5350526000546444E-2</v>
      </c>
      <c r="Q39" s="30">
        <f t="shared" si="6"/>
        <v>30873.897199999999</v>
      </c>
      <c r="R39" s="29">
        <f>G39</f>
        <v>1.3993399996252265E-2</v>
      </c>
    </row>
    <row r="40" spans="1:19">
      <c r="A40" s="65" t="s">
        <v>143</v>
      </c>
      <c r="B40" s="66" t="s">
        <v>39</v>
      </c>
      <c r="C40" s="65">
        <v>45905.362399999998</v>
      </c>
      <c r="D40" s="65" t="s">
        <v>72</v>
      </c>
      <c r="E40" s="29">
        <f t="shared" si="0"/>
        <v>1493.50525742065</v>
      </c>
      <c r="F40" s="29">
        <f t="shared" si="1"/>
        <v>1493.5</v>
      </c>
      <c r="G40" s="29">
        <f t="shared" si="2"/>
        <v>1.514609999867389E-2</v>
      </c>
      <c r="H40" s="29"/>
      <c r="I40" s="29"/>
      <c r="J40" s="29">
        <f>+G40</f>
        <v>1.514609999867389E-2</v>
      </c>
      <c r="K40" s="29"/>
      <c r="M40" s="29"/>
      <c r="O40" s="29">
        <f t="shared" ca="1" si="4"/>
        <v>-3.0925173416552112E-2</v>
      </c>
      <c r="P40" s="29">
        <f t="shared" ca="1" si="5"/>
        <v>6.5283240956098665E-2</v>
      </c>
      <c r="Q40" s="30">
        <f t="shared" si="6"/>
        <v>30886.862399999998</v>
      </c>
      <c r="S40" s="29">
        <f>G40</f>
        <v>1.514609999867389E-2</v>
      </c>
    </row>
    <row r="41" spans="1:19" s="29" customFormat="1" ht="12.75" customHeight="1">
      <c r="A41" s="26" t="s">
        <v>41</v>
      </c>
      <c r="B41" s="26"/>
      <c r="C41" s="31">
        <v>45990.34</v>
      </c>
      <c r="D41" s="28"/>
      <c r="E41" s="29">
        <f t="shared" si="0"/>
        <v>1523.0021568958618</v>
      </c>
      <c r="F41" s="29">
        <f t="shared" si="1"/>
        <v>1523</v>
      </c>
      <c r="G41" s="29">
        <f t="shared" si="2"/>
        <v>6.2137999921105802E-3</v>
      </c>
      <c r="K41" s="29">
        <f>+G41</f>
        <v>6.2137999921105802E-3</v>
      </c>
      <c r="O41" s="29">
        <f t="shared" ca="1" si="4"/>
        <v>-3.052498643604918E-2</v>
      </c>
      <c r="P41" s="29">
        <f t="shared" ca="1" si="5"/>
        <v>6.4842150109163318E-2</v>
      </c>
      <c r="Q41" s="30">
        <f t="shared" si="6"/>
        <v>30971.839999999997</v>
      </c>
      <c r="R41" s="29">
        <f>G41</f>
        <v>6.2137999921105802E-3</v>
      </c>
    </row>
    <row r="42" spans="1:19">
      <c r="A42" s="65" t="s">
        <v>143</v>
      </c>
      <c r="B42" s="66" t="s">
        <v>39</v>
      </c>
      <c r="C42" s="65">
        <v>46654.383300000001</v>
      </c>
      <c r="D42" s="65" t="s">
        <v>72</v>
      </c>
      <c r="E42" s="29">
        <f t="shared" si="0"/>
        <v>1753.500764379346</v>
      </c>
      <c r="F42" s="29">
        <f t="shared" si="1"/>
        <v>1753.5</v>
      </c>
      <c r="G42" s="29">
        <f t="shared" si="2"/>
        <v>2.2020999967935495E-3</v>
      </c>
      <c r="H42" s="29"/>
      <c r="I42" s="29"/>
      <c r="J42" s="29">
        <f t="shared" ref="J42:J47" si="9">+G42</f>
        <v>2.2020999967935495E-3</v>
      </c>
      <c r="K42" s="29"/>
      <c r="M42" s="29"/>
      <c r="O42" s="29">
        <f t="shared" ca="1" si="4"/>
        <v>-2.7398101723983884E-2</v>
      </c>
      <c r="P42" s="29">
        <f t="shared" ca="1" si="5"/>
        <v>6.1395660610227748E-2</v>
      </c>
      <c r="Q42" s="30">
        <f t="shared" si="6"/>
        <v>31635.883300000001</v>
      </c>
      <c r="S42" s="29">
        <f>G42</f>
        <v>2.2020999967935495E-3</v>
      </c>
    </row>
    <row r="43" spans="1:19">
      <c r="A43" s="65" t="s">
        <v>143</v>
      </c>
      <c r="B43" s="66" t="s">
        <v>38</v>
      </c>
      <c r="C43" s="65">
        <v>46667.360099999998</v>
      </c>
      <c r="D43" s="65" t="s">
        <v>72</v>
      </c>
      <c r="E43" s="29">
        <f t="shared" si="0"/>
        <v>1758.0051910177758</v>
      </c>
      <c r="F43" s="29">
        <f t="shared" si="1"/>
        <v>1758</v>
      </c>
      <c r="G43" s="29">
        <f t="shared" si="2"/>
        <v>1.4954799997212831E-2</v>
      </c>
      <c r="H43" s="29"/>
      <c r="I43" s="29"/>
      <c r="J43" s="29">
        <f t="shared" si="9"/>
        <v>1.4954799997212831E-2</v>
      </c>
      <c r="K43" s="29"/>
      <c r="M43" s="29"/>
      <c r="O43" s="29">
        <f t="shared" ca="1" si="4"/>
        <v>-2.7337056252381742E-2</v>
      </c>
      <c r="P43" s="29">
        <f t="shared" ca="1" si="5"/>
        <v>6.1328375565779983E-2</v>
      </c>
      <c r="Q43" s="30">
        <f t="shared" si="6"/>
        <v>31648.860099999998</v>
      </c>
      <c r="R43" s="29">
        <f>G43</f>
        <v>1.4954799997212831E-2</v>
      </c>
    </row>
    <row r="44" spans="1:19">
      <c r="A44" s="65" t="s">
        <v>143</v>
      </c>
      <c r="B44" s="66" t="s">
        <v>39</v>
      </c>
      <c r="C44" s="65">
        <v>48501.037600000003</v>
      </c>
      <c r="D44" s="65" t="s">
        <v>72</v>
      </c>
      <c r="E44" s="29">
        <f t="shared" si="0"/>
        <v>2394.4999953833867</v>
      </c>
      <c r="F44" s="29">
        <f t="shared" si="1"/>
        <v>2394.5</v>
      </c>
      <c r="G44" s="29">
        <f t="shared" si="2"/>
        <v>-1.3299999409355223E-5</v>
      </c>
      <c r="H44" s="29"/>
      <c r="I44" s="29"/>
      <c r="J44" s="29">
        <f t="shared" si="9"/>
        <v>-1.3299999409355223E-5</v>
      </c>
      <c r="K44" s="29"/>
      <c r="M44" s="29"/>
      <c r="O44" s="29">
        <f t="shared" ca="1" si="4"/>
        <v>-1.87025134357676E-2</v>
      </c>
      <c r="P44" s="29">
        <f t="shared" ca="1" si="5"/>
        <v>5.1811279834445979E-2</v>
      </c>
      <c r="Q44" s="30">
        <f t="shared" si="6"/>
        <v>33482.537600000003</v>
      </c>
      <c r="S44" s="29">
        <f>G44</f>
        <v>-1.3299999409355223E-5</v>
      </c>
    </row>
    <row r="45" spans="1:19">
      <c r="A45" s="65" t="s">
        <v>143</v>
      </c>
      <c r="B45" s="66" t="s">
        <v>38</v>
      </c>
      <c r="C45" s="65">
        <v>48502.51</v>
      </c>
      <c r="D45" s="65" t="s">
        <v>72</v>
      </c>
      <c r="E45" s="29">
        <f t="shared" si="0"/>
        <v>2395.0110857741161</v>
      </c>
      <c r="F45" s="29">
        <f t="shared" si="1"/>
        <v>2395</v>
      </c>
      <c r="G45" s="29">
        <f t="shared" si="2"/>
        <v>3.1936999999743421E-2</v>
      </c>
      <c r="H45" s="29"/>
      <c r="I45" s="29"/>
      <c r="J45" s="29">
        <f t="shared" si="9"/>
        <v>3.1936999999743421E-2</v>
      </c>
      <c r="K45" s="29"/>
      <c r="M45" s="29"/>
      <c r="O45" s="29">
        <f t="shared" ca="1" si="4"/>
        <v>-1.8695730605589586E-2</v>
      </c>
      <c r="P45" s="29">
        <f t="shared" ca="1" si="5"/>
        <v>5.1803803718396227E-2</v>
      </c>
      <c r="Q45" s="30">
        <f t="shared" si="6"/>
        <v>33484.01</v>
      </c>
      <c r="R45" s="29">
        <f>G45</f>
        <v>3.1936999999743421E-2</v>
      </c>
    </row>
    <row r="46" spans="1:19">
      <c r="A46" s="65" t="s">
        <v>143</v>
      </c>
      <c r="B46" s="66" t="s">
        <v>39</v>
      </c>
      <c r="C46" s="65">
        <v>48512.559000000001</v>
      </c>
      <c r="D46" s="65" t="s">
        <v>72</v>
      </c>
      <c r="E46" s="29">
        <f t="shared" si="0"/>
        <v>2398.4992325660519</v>
      </c>
      <c r="F46" s="29">
        <f t="shared" si="1"/>
        <v>2398.5</v>
      </c>
      <c r="G46" s="29">
        <f t="shared" si="2"/>
        <v>-2.2108999983174726E-3</v>
      </c>
      <c r="H46" s="29"/>
      <c r="I46" s="29"/>
      <c r="J46" s="29">
        <f t="shared" si="9"/>
        <v>-2.2108999983174726E-3</v>
      </c>
      <c r="K46" s="29"/>
      <c r="M46" s="29"/>
      <c r="O46" s="29">
        <f t="shared" ca="1" si="4"/>
        <v>-1.8648250794343471E-2</v>
      </c>
      <c r="P46" s="29">
        <f t="shared" ca="1" si="5"/>
        <v>5.1751470906047967E-2</v>
      </c>
      <c r="Q46" s="30">
        <f t="shared" si="6"/>
        <v>33494.059000000001</v>
      </c>
      <c r="S46" s="29">
        <f>G46</f>
        <v>-2.2108999983174726E-3</v>
      </c>
    </row>
    <row r="47" spans="1:19" s="29" customFormat="1" ht="12.75" customHeight="1">
      <c r="A47" s="26" t="s">
        <v>42</v>
      </c>
      <c r="B47" s="26"/>
      <c r="C47" s="31">
        <v>49124.771999999997</v>
      </c>
      <c r="D47" s="28">
        <v>3.0000000000000001E-3</v>
      </c>
      <c r="E47" s="29">
        <f t="shared" si="0"/>
        <v>2611.0068265486793</v>
      </c>
      <c r="F47" s="29">
        <f t="shared" si="1"/>
        <v>2611</v>
      </c>
      <c r="G47" s="29">
        <f t="shared" si="2"/>
        <v>1.9666599997435696E-2</v>
      </c>
      <c r="J47" s="29">
        <f t="shared" si="9"/>
        <v>1.9666599997435696E-2</v>
      </c>
      <c r="O47" s="29">
        <f t="shared" ca="1" si="4"/>
        <v>-1.5765547968686747E-2</v>
      </c>
      <c r="P47" s="29">
        <f t="shared" ca="1" si="5"/>
        <v>4.8574121584903464E-2</v>
      </c>
      <c r="Q47" s="30">
        <f t="shared" si="6"/>
        <v>34106.271999999997</v>
      </c>
      <c r="R47" s="29">
        <f t="shared" ref="R47:R56" si="10">G47</f>
        <v>1.9666599997435696E-2</v>
      </c>
    </row>
    <row r="48" spans="1:19" s="29" customFormat="1" ht="12.75" customHeight="1">
      <c r="A48" s="26" t="s">
        <v>43</v>
      </c>
      <c r="B48" s="26"/>
      <c r="C48" s="31">
        <v>49568.430999999997</v>
      </c>
      <c r="D48" s="28">
        <v>2E-3</v>
      </c>
      <c r="E48" s="29">
        <f t="shared" si="0"/>
        <v>2765.0069974675253</v>
      </c>
      <c r="F48" s="29">
        <f t="shared" si="1"/>
        <v>2765</v>
      </c>
      <c r="G48" s="29">
        <f t="shared" si="2"/>
        <v>2.0158999992418103E-2</v>
      </c>
      <c r="K48" s="29">
        <f>+G48</f>
        <v>2.0158999992418103E-2</v>
      </c>
      <c r="O48" s="29">
        <f t="shared" ca="1" si="4"/>
        <v>-1.3676436273857874E-2</v>
      </c>
      <c r="P48" s="29">
        <f t="shared" ca="1" si="5"/>
        <v>4.6271477841579915E-2</v>
      </c>
      <c r="Q48" s="30">
        <f t="shared" si="6"/>
        <v>34549.930999999997</v>
      </c>
      <c r="R48" s="29">
        <f t="shared" si="10"/>
        <v>2.0158999992418103E-2</v>
      </c>
    </row>
    <row r="49" spans="1:19" s="29" customFormat="1" ht="12.75" customHeight="1">
      <c r="A49" s="26" t="s">
        <v>44</v>
      </c>
      <c r="B49" s="26"/>
      <c r="C49" s="32">
        <v>49905.496899999998</v>
      </c>
      <c r="D49" s="32">
        <v>2E-3</v>
      </c>
      <c r="E49" s="29">
        <f t="shared" si="0"/>
        <v>2882.0072301032087</v>
      </c>
      <c r="F49" s="29">
        <f t="shared" si="1"/>
        <v>2882</v>
      </c>
      <c r="G49" s="29">
        <f t="shared" si="2"/>
        <v>2.0829199995205272E-2</v>
      </c>
      <c r="J49" s="29">
        <f t="shared" ref="J49:J63" si="11">+G49</f>
        <v>2.0829199995205272E-2</v>
      </c>
      <c r="O49" s="29">
        <f t="shared" ca="1" si="4"/>
        <v>-1.208925401220217E-2</v>
      </c>
      <c r="P49" s="29">
        <f t="shared" ca="1" si="5"/>
        <v>4.4522066685938007E-2</v>
      </c>
      <c r="Q49" s="30">
        <f t="shared" si="6"/>
        <v>34886.996899999998</v>
      </c>
      <c r="R49" s="29">
        <f t="shared" si="10"/>
        <v>2.0829199995205272E-2</v>
      </c>
    </row>
    <row r="50" spans="1:19" s="29" customFormat="1" ht="12.75" customHeight="1">
      <c r="A50" s="26" t="s">
        <v>44</v>
      </c>
      <c r="B50" s="26"/>
      <c r="C50" s="32">
        <v>49905.497300000003</v>
      </c>
      <c r="D50" s="32">
        <v>1.1000000000000001E-3</v>
      </c>
      <c r="E50" s="29">
        <f t="shared" si="0"/>
        <v>2882.007368948739</v>
      </c>
      <c r="F50" s="29">
        <f t="shared" si="1"/>
        <v>2882</v>
      </c>
      <c r="G50" s="29">
        <f t="shared" si="2"/>
        <v>2.1229199999652337E-2</v>
      </c>
      <c r="J50" s="29">
        <f t="shared" si="11"/>
        <v>2.1229199999652337E-2</v>
      </c>
      <c r="O50" s="29">
        <f t="shared" ca="1" si="4"/>
        <v>-1.208925401220217E-2</v>
      </c>
      <c r="P50" s="29">
        <f t="shared" ca="1" si="5"/>
        <v>4.4522066685938007E-2</v>
      </c>
      <c r="Q50" s="30">
        <f t="shared" si="6"/>
        <v>34886.997300000003</v>
      </c>
      <c r="R50" s="29">
        <f t="shared" si="10"/>
        <v>2.1229199999652337E-2</v>
      </c>
    </row>
    <row r="51" spans="1:19" s="29" customFormat="1" ht="12.75" customHeight="1">
      <c r="A51" s="25" t="s">
        <v>45</v>
      </c>
      <c r="B51" s="33"/>
      <c r="C51" s="25">
        <v>50343.396000000001</v>
      </c>
      <c r="D51" s="25">
        <v>1E-3</v>
      </c>
      <c r="E51" s="29">
        <f t="shared" si="0"/>
        <v>3034.0080601217796</v>
      </c>
      <c r="F51" s="29">
        <f t="shared" si="1"/>
        <v>3034</v>
      </c>
      <c r="G51" s="29">
        <f t="shared" si="2"/>
        <v>2.3220399998535868E-2</v>
      </c>
      <c r="J51" s="29">
        <f t="shared" si="11"/>
        <v>2.3220399998535868E-2</v>
      </c>
      <c r="O51" s="29">
        <f t="shared" ca="1" si="4"/>
        <v>-1.0027273638085359E-2</v>
      </c>
      <c r="P51" s="29">
        <f t="shared" ca="1" si="5"/>
        <v>4.2249327406813468E-2</v>
      </c>
      <c r="Q51" s="30">
        <f t="shared" si="6"/>
        <v>35324.896000000001</v>
      </c>
      <c r="R51" s="29">
        <f t="shared" si="10"/>
        <v>2.3220399998535868E-2</v>
      </c>
    </row>
    <row r="52" spans="1:19" s="29" customFormat="1" ht="12.75" customHeight="1">
      <c r="A52" s="26" t="s">
        <v>45</v>
      </c>
      <c r="B52" s="26"/>
      <c r="C52" s="32">
        <v>50369.318099999997</v>
      </c>
      <c r="D52" s="32">
        <v>8.9999999999999998E-4</v>
      </c>
      <c r="E52" s="29">
        <f t="shared" si="0"/>
        <v>3043.0059793132641</v>
      </c>
      <c r="F52" s="29">
        <f t="shared" si="1"/>
        <v>3043</v>
      </c>
      <c r="G52" s="29">
        <f t="shared" si="2"/>
        <v>1.7225799994776025E-2</v>
      </c>
      <c r="J52" s="29">
        <f t="shared" si="11"/>
        <v>1.7225799994776025E-2</v>
      </c>
      <c r="O52" s="29">
        <f t="shared" ca="1" si="4"/>
        <v>-9.9051826948810748E-3</v>
      </c>
      <c r="P52" s="29">
        <f t="shared" ca="1" si="5"/>
        <v>4.2114757317917938E-2</v>
      </c>
      <c r="Q52" s="30">
        <f t="shared" si="6"/>
        <v>35350.818099999997</v>
      </c>
      <c r="R52" s="29">
        <f t="shared" si="10"/>
        <v>1.7225799994776025E-2</v>
      </c>
    </row>
    <row r="53" spans="1:19">
      <c r="A53" s="65" t="s">
        <v>195</v>
      </c>
      <c r="B53" s="66" t="s">
        <v>38</v>
      </c>
      <c r="C53" s="65">
        <v>51429.474800000004</v>
      </c>
      <c r="D53" s="65" t="s">
        <v>72</v>
      </c>
      <c r="E53" s="29">
        <f t="shared" ref="E53:E72" si="12">+(C53-C$7)/C$8</f>
        <v>3411.0010228055867</v>
      </c>
      <c r="F53" s="29">
        <f t="shared" ref="F53:F72" si="13">ROUND(2*E53,0)/2</f>
        <v>3411</v>
      </c>
      <c r="G53" s="29">
        <f t="shared" ref="G53:G72" si="14">+C53-(C$7+F53*C$8)</f>
        <v>2.9466000050888397E-3</v>
      </c>
      <c r="H53" s="29"/>
      <c r="I53" s="29"/>
      <c r="J53" s="29">
        <f t="shared" si="11"/>
        <v>2.9466000050888397E-3</v>
      </c>
      <c r="K53" s="29"/>
      <c r="M53" s="29"/>
      <c r="O53" s="29">
        <f t="shared" ref="O53:O72" ca="1" si="15">+C$11+C$12*$F53</f>
        <v>-4.9130196838614304E-3</v>
      </c>
      <c r="P53" s="29">
        <f t="shared" ref="P53:P72" ca="1" si="16">+D$11+D$12*$F53</f>
        <v>3.6612335905300629E-2</v>
      </c>
      <c r="Q53" s="30">
        <f t="shared" ref="Q53:Q72" si="17">+C53-15018.5</f>
        <v>36410.974800000004</v>
      </c>
      <c r="R53" s="29">
        <f t="shared" si="10"/>
        <v>2.9466000050888397E-3</v>
      </c>
    </row>
    <row r="54" spans="1:19" s="29" customFormat="1" ht="12.75" customHeight="1">
      <c r="A54" s="26" t="s">
        <v>46</v>
      </c>
      <c r="B54" s="26"/>
      <c r="C54" s="28">
        <v>51429.477700000003</v>
      </c>
      <c r="D54" s="28">
        <v>1.4E-3</v>
      </c>
      <c r="E54" s="29">
        <f t="shared" si="12"/>
        <v>3411.0020294356686</v>
      </c>
      <c r="F54" s="29">
        <f t="shared" si="13"/>
        <v>3411</v>
      </c>
      <c r="G54" s="29">
        <f t="shared" si="14"/>
        <v>5.8466000045882538E-3</v>
      </c>
      <c r="J54" s="29">
        <f t="shared" si="11"/>
        <v>5.8466000045882538E-3</v>
      </c>
      <c r="O54" s="29">
        <f t="shared" ca="1" si="15"/>
        <v>-4.9130196838614304E-3</v>
      </c>
      <c r="P54" s="29">
        <f t="shared" ca="1" si="16"/>
        <v>3.6612335905300629E-2</v>
      </c>
      <c r="Q54" s="30">
        <f t="shared" si="17"/>
        <v>36410.977700000003</v>
      </c>
      <c r="R54" s="29">
        <f t="shared" si="10"/>
        <v>5.8466000045882538E-3</v>
      </c>
    </row>
    <row r="55" spans="1:19">
      <c r="A55" s="65" t="s">
        <v>195</v>
      </c>
      <c r="B55" s="66" t="s">
        <v>38</v>
      </c>
      <c r="C55" s="65">
        <v>51429.4807</v>
      </c>
      <c r="D55" s="65" t="s">
        <v>72</v>
      </c>
      <c r="E55" s="29">
        <f t="shared" si="12"/>
        <v>3411.0030707771321</v>
      </c>
      <c r="F55" s="29">
        <f t="shared" si="13"/>
        <v>3411</v>
      </c>
      <c r="G55" s="29">
        <f t="shared" si="14"/>
        <v>8.8466000015614554E-3</v>
      </c>
      <c r="H55" s="29"/>
      <c r="I55" s="29"/>
      <c r="J55" s="29">
        <f t="shared" si="11"/>
        <v>8.8466000015614554E-3</v>
      </c>
      <c r="K55" s="29"/>
      <c r="M55" s="29"/>
      <c r="O55" s="29">
        <f t="shared" ca="1" si="15"/>
        <v>-4.9130196838614304E-3</v>
      </c>
      <c r="P55" s="29">
        <f t="shared" ca="1" si="16"/>
        <v>3.6612335905300629E-2</v>
      </c>
      <c r="Q55" s="30">
        <f t="shared" si="17"/>
        <v>36410.9807</v>
      </c>
      <c r="R55" s="29">
        <f t="shared" si="10"/>
        <v>8.8466000015614554E-3</v>
      </c>
    </row>
    <row r="56" spans="1:19">
      <c r="A56" s="65" t="s">
        <v>143</v>
      </c>
      <c r="B56" s="66" t="s">
        <v>38</v>
      </c>
      <c r="C56" s="65">
        <v>52071.917999999998</v>
      </c>
      <c r="D56" s="65" t="s">
        <v>72</v>
      </c>
      <c r="E56" s="29">
        <f t="shared" si="12"/>
        <v>3634.0019370339678</v>
      </c>
      <c r="F56" s="29">
        <f t="shared" si="13"/>
        <v>3634</v>
      </c>
      <c r="G56" s="29">
        <f t="shared" si="14"/>
        <v>5.5803999930503778E-3</v>
      </c>
      <c r="H56" s="29"/>
      <c r="I56" s="29"/>
      <c r="J56" s="29">
        <f t="shared" si="11"/>
        <v>5.5803999930503778E-3</v>
      </c>
      <c r="K56" s="29"/>
      <c r="M56" s="29"/>
      <c r="O56" s="29">
        <f t="shared" ca="1" si="15"/>
        <v>-1.8878774244663679E-3</v>
      </c>
      <c r="P56" s="29">
        <f t="shared" ca="1" si="16"/>
        <v>3.3277988147111345E-2</v>
      </c>
      <c r="Q56" s="30">
        <f t="shared" si="17"/>
        <v>37053.417999999998</v>
      </c>
      <c r="R56" s="29">
        <f t="shared" si="10"/>
        <v>5.5803999930503778E-3</v>
      </c>
    </row>
    <row r="57" spans="1:19" s="29" customFormat="1" ht="12.75" customHeight="1">
      <c r="A57" s="26" t="s">
        <v>47</v>
      </c>
      <c r="B57" s="34" t="s">
        <v>39</v>
      </c>
      <c r="C57" s="35">
        <v>52145.400600000001</v>
      </c>
      <c r="D57" s="35">
        <v>8.0000000000000004E-4</v>
      </c>
      <c r="E57" s="29">
        <f t="shared" si="12"/>
        <v>3659.5087631314022</v>
      </c>
      <c r="F57" s="29">
        <f t="shared" si="13"/>
        <v>3659.5</v>
      </c>
      <c r="G57" s="29">
        <f t="shared" si="14"/>
        <v>2.5245699995139148E-2</v>
      </c>
      <c r="J57" s="29">
        <f t="shared" si="11"/>
        <v>2.5245699995139148E-2</v>
      </c>
      <c r="O57" s="29">
        <f t="shared" ca="1" si="15"/>
        <v>-1.5419530853875638E-3</v>
      </c>
      <c r="P57" s="29">
        <f t="shared" ca="1" si="16"/>
        <v>3.2896706228574005E-2</v>
      </c>
      <c r="Q57" s="30">
        <f t="shared" si="17"/>
        <v>37126.900600000001</v>
      </c>
      <c r="S57" s="29">
        <f>G57</f>
        <v>2.5245699995139148E-2</v>
      </c>
    </row>
    <row r="58" spans="1:19" s="29" customFormat="1" ht="12.75" customHeight="1">
      <c r="A58" s="26" t="s">
        <v>47</v>
      </c>
      <c r="B58" s="34" t="s">
        <v>38</v>
      </c>
      <c r="C58" s="35">
        <v>52155.4588</v>
      </c>
      <c r="D58" s="35">
        <v>8.0000000000000004E-4</v>
      </c>
      <c r="E58" s="29">
        <f t="shared" si="12"/>
        <v>3663.0001033704953</v>
      </c>
      <c r="F58" s="29">
        <f t="shared" si="13"/>
        <v>3663</v>
      </c>
      <c r="G58" s="29">
        <f t="shared" si="14"/>
        <v>2.9779999749734998E-4</v>
      </c>
      <c r="J58" s="29">
        <f t="shared" si="11"/>
        <v>2.9779999749734998E-4</v>
      </c>
      <c r="O58" s="29">
        <f t="shared" ca="1" si="15"/>
        <v>-1.4944732741414557E-3</v>
      </c>
      <c r="P58" s="29">
        <f t="shared" ca="1" si="16"/>
        <v>3.2844373416225738E-2</v>
      </c>
      <c r="Q58" s="30">
        <f t="shared" si="17"/>
        <v>37136.9588</v>
      </c>
      <c r="R58" s="29">
        <f>G58</f>
        <v>2.9779999749734998E-4</v>
      </c>
    </row>
    <row r="59" spans="1:19">
      <c r="A59" s="65" t="s">
        <v>143</v>
      </c>
      <c r="B59" s="66" t="s">
        <v>38</v>
      </c>
      <c r="C59" s="65">
        <v>52385.932000000001</v>
      </c>
      <c r="D59" s="65" t="s">
        <v>72</v>
      </c>
      <c r="E59" s="29">
        <f t="shared" si="12"/>
        <v>3743.0005365685447</v>
      </c>
      <c r="F59" s="29">
        <f t="shared" si="13"/>
        <v>3743</v>
      </c>
      <c r="G59" s="29">
        <f t="shared" si="14"/>
        <v>1.5457999979844317E-3</v>
      </c>
      <c r="H59" s="29"/>
      <c r="I59" s="29"/>
      <c r="J59" s="29">
        <f t="shared" si="11"/>
        <v>1.5457999979844317E-3</v>
      </c>
      <c r="K59" s="29"/>
      <c r="M59" s="29"/>
      <c r="O59" s="29">
        <f t="shared" ca="1" si="15"/>
        <v>-4.0922044565892129E-4</v>
      </c>
      <c r="P59" s="29">
        <f t="shared" ca="1" si="16"/>
        <v>3.1648194848265455E-2</v>
      </c>
      <c r="Q59" s="30">
        <f t="shared" si="17"/>
        <v>37367.432000000001</v>
      </c>
      <c r="R59" s="29">
        <f>G59</f>
        <v>1.5457999979844317E-3</v>
      </c>
    </row>
    <row r="60" spans="1:19">
      <c r="A60" s="65" t="s">
        <v>143</v>
      </c>
      <c r="B60" s="66" t="s">
        <v>39</v>
      </c>
      <c r="C60" s="65">
        <v>52505.513200000001</v>
      </c>
      <c r="D60" s="65" t="s">
        <v>72</v>
      </c>
      <c r="E60" s="29">
        <f t="shared" si="12"/>
        <v>3784.508823876321</v>
      </c>
      <c r="F60" s="29">
        <f t="shared" si="13"/>
        <v>3784.5</v>
      </c>
      <c r="G60" s="29">
        <f t="shared" si="14"/>
        <v>2.5420699996175244E-2</v>
      </c>
      <c r="H60" s="29"/>
      <c r="I60" s="29"/>
      <c r="J60" s="29">
        <f t="shared" si="11"/>
        <v>2.5420699996175244E-2</v>
      </c>
      <c r="K60" s="29"/>
      <c r="M60" s="29"/>
      <c r="O60" s="29">
        <f t="shared" ca="1" si="15"/>
        <v>1.5375445911638974E-4</v>
      </c>
      <c r="P60" s="29">
        <f t="shared" ca="1" si="16"/>
        <v>3.1027677216136057E-2</v>
      </c>
      <c r="Q60" s="30">
        <f t="shared" si="17"/>
        <v>37487.013200000001</v>
      </c>
      <c r="S60" s="29">
        <f>G60</f>
        <v>2.5420699996175244E-2</v>
      </c>
    </row>
    <row r="61" spans="1:19">
      <c r="A61" s="65" t="s">
        <v>143</v>
      </c>
      <c r="B61" s="66" t="s">
        <v>38</v>
      </c>
      <c r="C61" s="65">
        <v>52748.927000000003</v>
      </c>
      <c r="D61" s="65" t="s">
        <v>72</v>
      </c>
      <c r="E61" s="29">
        <f t="shared" si="12"/>
        <v>3869.0011181924647</v>
      </c>
      <c r="F61" s="29">
        <f t="shared" si="13"/>
        <v>3869</v>
      </c>
      <c r="G61" s="29">
        <f t="shared" si="14"/>
        <v>3.2214000020758249E-3</v>
      </c>
      <c r="H61" s="29"/>
      <c r="I61" s="29"/>
      <c r="J61" s="29">
        <f t="shared" si="11"/>
        <v>3.2214000020758249E-3</v>
      </c>
      <c r="K61" s="29"/>
      <c r="M61" s="29"/>
      <c r="O61" s="29">
        <f t="shared" ca="1" si="15"/>
        <v>1.3000527592010661E-3</v>
      </c>
      <c r="P61" s="29">
        <f t="shared" ca="1" si="16"/>
        <v>2.976421360372801E-2</v>
      </c>
      <c r="Q61" s="30">
        <f t="shared" si="17"/>
        <v>37730.427000000003</v>
      </c>
      <c r="R61" s="29">
        <f>G61</f>
        <v>3.2214000020758249E-3</v>
      </c>
    </row>
    <row r="62" spans="1:19" s="29" customFormat="1" ht="12.75" customHeight="1">
      <c r="A62" s="26" t="s">
        <v>48</v>
      </c>
      <c r="B62" s="26"/>
      <c r="C62" s="28">
        <v>52809.423300000002</v>
      </c>
      <c r="D62" s="28">
        <v>8.9999999999999998E-4</v>
      </c>
      <c r="E62" s="29">
        <f t="shared" si="12"/>
        <v>3890.0002200701629</v>
      </c>
      <c r="F62" s="29">
        <f t="shared" si="13"/>
        <v>3890</v>
      </c>
      <c r="G62" s="29">
        <f t="shared" si="14"/>
        <v>6.3400000362889841E-4</v>
      </c>
      <c r="J62" s="29">
        <f t="shared" si="11"/>
        <v>6.3400000362889841E-4</v>
      </c>
      <c r="O62" s="29">
        <f t="shared" ca="1" si="15"/>
        <v>1.5849316266777283E-3</v>
      </c>
      <c r="P62" s="29">
        <f t="shared" ca="1" si="16"/>
        <v>2.9450216729638434E-2</v>
      </c>
      <c r="Q62" s="30">
        <f t="shared" si="17"/>
        <v>37790.923300000002</v>
      </c>
      <c r="R62" s="29">
        <f>G62</f>
        <v>6.3400000362889841E-4</v>
      </c>
    </row>
    <row r="63" spans="1:19">
      <c r="A63" s="65" t="s">
        <v>143</v>
      </c>
      <c r="B63" s="66" t="s">
        <v>39</v>
      </c>
      <c r="C63" s="65">
        <v>53254.550900000002</v>
      </c>
      <c r="D63" s="65" t="s">
        <v>72</v>
      </c>
      <c r="E63" s="29">
        <f t="shared" si="12"/>
        <v>4044.5101623472169</v>
      </c>
      <c r="F63" s="29">
        <f t="shared" si="13"/>
        <v>4044.5</v>
      </c>
      <c r="G63" s="29">
        <f t="shared" si="14"/>
        <v>2.9276699999172706E-2</v>
      </c>
      <c r="H63" s="29"/>
      <c r="I63" s="29"/>
      <c r="J63" s="29">
        <f t="shared" si="11"/>
        <v>2.9276699999172706E-2</v>
      </c>
      <c r="K63" s="29"/>
      <c r="M63" s="29"/>
      <c r="O63" s="29">
        <f t="shared" ca="1" si="15"/>
        <v>3.6808261516846214E-3</v>
      </c>
      <c r="P63" s="29">
        <f t="shared" ca="1" si="16"/>
        <v>2.714009687026514E-2</v>
      </c>
      <c r="Q63" s="30">
        <f t="shared" si="17"/>
        <v>38236.050900000002</v>
      </c>
      <c r="S63" s="29">
        <f>G63</f>
        <v>2.9276699999172706E-2</v>
      </c>
    </row>
    <row r="64" spans="1:19" s="29" customFormat="1" ht="12.75" customHeight="1">
      <c r="A64" s="36" t="s">
        <v>49</v>
      </c>
      <c r="B64" s="37" t="s">
        <v>39</v>
      </c>
      <c r="C64" s="36">
        <v>53545.511810000004</v>
      </c>
      <c r="D64" s="36">
        <v>4.0000000000000002E-4</v>
      </c>
      <c r="E64" s="29">
        <f t="shared" si="12"/>
        <v>4145.5067157152389</v>
      </c>
      <c r="F64" s="29">
        <f t="shared" si="13"/>
        <v>4145.5</v>
      </c>
      <c r="G64" s="29">
        <f t="shared" si="14"/>
        <v>1.9347300003573764E-2</v>
      </c>
      <c r="L64" s="29">
        <f>+G64</f>
        <v>1.9347300003573764E-2</v>
      </c>
      <c r="O64" s="29">
        <f t="shared" ca="1" si="15"/>
        <v>5.050957847643818E-3</v>
      </c>
      <c r="P64" s="29">
        <f t="shared" ca="1" si="16"/>
        <v>2.5629921428215283E-2</v>
      </c>
      <c r="Q64" s="30">
        <f t="shared" si="17"/>
        <v>38527.011810000004</v>
      </c>
      <c r="S64" s="29">
        <f>G64</f>
        <v>1.9347300003573764E-2</v>
      </c>
    </row>
    <row r="65" spans="1:19">
      <c r="A65" s="65" t="s">
        <v>143</v>
      </c>
      <c r="B65" s="66" t="s">
        <v>39</v>
      </c>
      <c r="C65" s="65">
        <v>53545.514900000002</v>
      </c>
      <c r="D65" s="65" t="s">
        <v>72</v>
      </c>
      <c r="E65" s="29">
        <f t="shared" si="12"/>
        <v>4145.5077882969463</v>
      </c>
      <c r="F65" s="29">
        <f t="shared" si="13"/>
        <v>4145.5</v>
      </c>
      <c r="G65" s="29">
        <f t="shared" si="14"/>
        <v>2.2437300001911353E-2</v>
      </c>
      <c r="H65" s="29"/>
      <c r="I65" s="29"/>
      <c r="J65" s="29">
        <f>+G65</f>
        <v>2.2437300001911353E-2</v>
      </c>
      <c r="K65" s="29"/>
      <c r="M65" s="29"/>
      <c r="O65" s="29">
        <f t="shared" ca="1" si="15"/>
        <v>5.050957847643818E-3</v>
      </c>
      <c r="P65" s="29">
        <f t="shared" ca="1" si="16"/>
        <v>2.5629921428215283E-2</v>
      </c>
      <c r="Q65" s="30">
        <f t="shared" si="17"/>
        <v>38527.014900000002</v>
      </c>
      <c r="S65" s="29">
        <f>G65</f>
        <v>2.2437300001911353E-2</v>
      </c>
    </row>
    <row r="66" spans="1:19" s="29" customFormat="1" ht="12.75" customHeight="1">
      <c r="A66" s="36" t="s">
        <v>49</v>
      </c>
      <c r="B66" s="37" t="s">
        <v>38</v>
      </c>
      <c r="C66" s="36">
        <v>53921.450879999997</v>
      </c>
      <c r="D66" s="36">
        <v>2.9999999999999997E-4</v>
      </c>
      <c r="E66" s="29">
        <f t="shared" si="12"/>
        <v>4276.0003629422099</v>
      </c>
      <c r="F66" s="29">
        <f t="shared" si="13"/>
        <v>4276</v>
      </c>
      <c r="G66" s="29">
        <f t="shared" si="14"/>
        <v>1.0455999945406802E-3</v>
      </c>
      <c r="L66" s="29">
        <f>+G66</f>
        <v>1.0455999945406802E-3</v>
      </c>
      <c r="O66" s="29">
        <f t="shared" ca="1" si="15"/>
        <v>6.8212765241059473E-3</v>
      </c>
      <c r="P66" s="29">
        <f t="shared" ca="1" si="16"/>
        <v>2.3678655139230065E-2</v>
      </c>
      <c r="Q66" s="30">
        <f t="shared" si="17"/>
        <v>38902.950879999997</v>
      </c>
      <c r="R66" s="29">
        <f>G66</f>
        <v>1.0455999945406802E-3</v>
      </c>
    </row>
    <row r="67" spans="1:19" s="29" customFormat="1" ht="12.75" customHeight="1">
      <c r="A67" s="38" t="s">
        <v>52</v>
      </c>
      <c r="B67" s="39" t="s">
        <v>39</v>
      </c>
      <c r="C67" s="38">
        <v>53969.014199999998</v>
      </c>
      <c r="D67" s="38">
        <v>2.1899999999999999E-2</v>
      </c>
      <c r="E67" s="29">
        <f t="shared" si="12"/>
        <v>4292.5102487091344</v>
      </c>
      <c r="F67" s="29">
        <f t="shared" si="13"/>
        <v>4292.5</v>
      </c>
      <c r="G67" s="29">
        <f t="shared" si="14"/>
        <v>2.9525499994633719E-2</v>
      </c>
      <c r="J67" s="29">
        <f>+G67</f>
        <v>2.9525499994633719E-2</v>
      </c>
      <c r="O67" s="29">
        <f t="shared" ca="1" si="15"/>
        <v>7.0451099199804676E-3</v>
      </c>
      <c r="P67" s="29">
        <f t="shared" ca="1" si="16"/>
        <v>2.3431943309588255E-2</v>
      </c>
      <c r="Q67" s="30">
        <f t="shared" si="17"/>
        <v>38950.514199999998</v>
      </c>
      <c r="S67" s="29">
        <f>G67</f>
        <v>2.9525499994633719E-2</v>
      </c>
    </row>
    <row r="68" spans="1:19" ht="12.75" customHeight="1">
      <c r="A68" s="38" t="s">
        <v>53</v>
      </c>
      <c r="B68" s="39" t="s">
        <v>38</v>
      </c>
      <c r="C68" s="38">
        <v>54457.302799999998</v>
      </c>
      <c r="D68" s="38">
        <v>1.1000000000000001E-3</v>
      </c>
      <c r="E68" s="29">
        <f t="shared" si="12"/>
        <v>4462.0019706345856</v>
      </c>
      <c r="F68" s="29">
        <f t="shared" si="13"/>
        <v>4462</v>
      </c>
      <c r="G68" s="29">
        <f t="shared" si="14"/>
        <v>5.677199995261617E-3</v>
      </c>
      <c r="H68" s="29"/>
      <c r="I68" s="29"/>
      <c r="J68" s="29">
        <f>+G68</f>
        <v>5.677199995261617E-3</v>
      </c>
      <c r="K68" s="29"/>
      <c r="L68" s="29"/>
      <c r="M68" s="29"/>
      <c r="O68" s="29">
        <f t="shared" ca="1" si="15"/>
        <v>9.3444893503278337E-3</v>
      </c>
      <c r="P68" s="29">
        <f t="shared" ca="1" si="16"/>
        <v>2.0897539968722414E-2</v>
      </c>
      <c r="Q68" s="30">
        <f t="shared" si="17"/>
        <v>39438.802799999998</v>
      </c>
      <c r="R68" s="29">
        <f>G68</f>
        <v>5.677199995261617E-3</v>
      </c>
    </row>
    <row r="69" spans="1:19">
      <c r="A69" s="65" t="s">
        <v>242</v>
      </c>
      <c r="B69" s="66" t="s">
        <v>39</v>
      </c>
      <c r="C69" s="65">
        <v>54709.407500000001</v>
      </c>
      <c r="D69" s="65" t="s">
        <v>72</v>
      </c>
      <c r="E69" s="29">
        <f t="shared" si="12"/>
        <v>4549.5109964617295</v>
      </c>
      <c r="F69" s="29">
        <f t="shared" si="13"/>
        <v>4549.5</v>
      </c>
      <c r="G69" s="29">
        <f t="shared" si="14"/>
        <v>3.1679699997766875E-2</v>
      </c>
      <c r="H69" s="29"/>
      <c r="I69" s="29"/>
      <c r="J69" s="29">
        <f>+G69</f>
        <v>3.1679699997766875E-2</v>
      </c>
      <c r="K69" s="29"/>
      <c r="M69" s="29"/>
      <c r="O69" s="29">
        <f t="shared" ca="1" si="15"/>
        <v>1.0531484631480605E-2</v>
      </c>
      <c r="P69" s="29">
        <f t="shared" ca="1" si="16"/>
        <v>1.9589219660015852E-2</v>
      </c>
      <c r="Q69" s="30">
        <f t="shared" si="17"/>
        <v>39690.907500000001</v>
      </c>
      <c r="S69" s="29">
        <f>G69</f>
        <v>3.1679699997766875E-2</v>
      </c>
    </row>
    <row r="70" spans="1:19">
      <c r="A70" s="65" t="s">
        <v>248</v>
      </c>
      <c r="B70" s="66" t="s">
        <v>39</v>
      </c>
      <c r="C70" s="65">
        <v>54761.255899999996</v>
      </c>
      <c r="D70" s="65" t="s">
        <v>72</v>
      </c>
      <c r="E70" s="29">
        <f t="shared" si="12"/>
        <v>4567.5082927227495</v>
      </c>
      <c r="F70" s="29">
        <f t="shared" si="13"/>
        <v>4567.5</v>
      </c>
      <c r="G70" s="29">
        <f t="shared" si="14"/>
        <v>2.389049999328563E-2</v>
      </c>
      <c r="H70" s="29"/>
      <c r="I70" s="29"/>
      <c r="J70" s="29">
        <f>+G70</f>
        <v>2.389049999328563E-2</v>
      </c>
      <c r="K70" s="29"/>
      <c r="M70" s="29"/>
      <c r="O70" s="29">
        <f t="shared" ca="1" si="15"/>
        <v>1.0775666517889172E-2</v>
      </c>
      <c r="P70" s="29">
        <f t="shared" ca="1" si="16"/>
        <v>1.9320079482224792E-2</v>
      </c>
      <c r="Q70" s="30">
        <f t="shared" si="17"/>
        <v>39742.755899999996</v>
      </c>
      <c r="S70" s="29">
        <f>G70</f>
        <v>2.389049999328563E-2</v>
      </c>
    </row>
    <row r="71" spans="1:19" s="29" customFormat="1" ht="12.75" customHeight="1">
      <c r="A71" s="40" t="s">
        <v>50</v>
      </c>
      <c r="B71" s="39" t="s">
        <v>39</v>
      </c>
      <c r="C71" s="38">
        <v>54761.255940000003</v>
      </c>
      <c r="D71" s="38">
        <v>2.9999999999999997E-4</v>
      </c>
      <c r="E71" s="29">
        <f t="shared" si="12"/>
        <v>4567.5083066073048</v>
      </c>
      <c r="F71" s="29">
        <f t="shared" si="13"/>
        <v>4567.5</v>
      </c>
      <c r="G71" s="29">
        <f t="shared" si="14"/>
        <v>2.3930499999551103E-2</v>
      </c>
      <c r="L71" s="29">
        <f>+G71</f>
        <v>2.3930499999551103E-2</v>
      </c>
      <c r="O71" s="29">
        <f t="shared" ca="1" si="15"/>
        <v>1.0775666517889172E-2</v>
      </c>
      <c r="P71" s="29">
        <f t="shared" ca="1" si="16"/>
        <v>1.9320079482224792E-2</v>
      </c>
      <c r="Q71" s="30">
        <f t="shared" si="17"/>
        <v>39742.755940000003</v>
      </c>
      <c r="S71" s="29">
        <f>G71</f>
        <v>2.3930499999551103E-2</v>
      </c>
    </row>
    <row r="72" spans="1:19">
      <c r="A72" s="65" t="s">
        <v>248</v>
      </c>
      <c r="B72" s="66" t="s">
        <v>38</v>
      </c>
      <c r="C72" s="65">
        <v>54935.533900000002</v>
      </c>
      <c r="D72" s="65" t="s">
        <v>72</v>
      </c>
      <c r="E72" s="29">
        <f t="shared" si="12"/>
        <v>4628.0025953006207</v>
      </c>
      <c r="F72" s="29">
        <f t="shared" si="13"/>
        <v>4628</v>
      </c>
      <c r="G72" s="29">
        <f t="shared" si="14"/>
        <v>7.4767999976756983E-3</v>
      </c>
      <c r="H72" s="29"/>
      <c r="I72" s="29"/>
      <c r="J72" s="29">
        <f>+G72</f>
        <v>7.4767999976756983E-3</v>
      </c>
      <c r="K72" s="29"/>
      <c r="M72" s="29"/>
      <c r="O72" s="29">
        <f t="shared" ca="1" si="15"/>
        <v>1.1596388969429085E-2</v>
      </c>
      <c r="P72" s="29">
        <f t="shared" ca="1" si="16"/>
        <v>1.8415469440204821E-2</v>
      </c>
      <c r="Q72" s="30">
        <f t="shared" si="17"/>
        <v>39917.033900000002</v>
      </c>
      <c r="R72" s="29">
        <f>G72</f>
        <v>7.4767999976756983E-3</v>
      </c>
    </row>
    <row r="73" spans="1:19" s="29" customFormat="1" ht="12.75" customHeight="1">
      <c r="A73" s="40" t="s">
        <v>50</v>
      </c>
      <c r="B73" s="39" t="s">
        <v>38</v>
      </c>
      <c r="C73" s="38">
        <v>54935.533969999997</v>
      </c>
      <c r="D73" s="38">
        <v>6.9999999999999999E-4</v>
      </c>
      <c r="E73" s="29">
        <f t="shared" ref="E73:E88" si="18">+(C73-C$7)/C$8</f>
        <v>4628.0026195985856</v>
      </c>
      <c r="F73" s="29">
        <f t="shared" ref="F73:F90" si="19">ROUND(2*E73,0)/2</f>
        <v>4628</v>
      </c>
      <c r="G73" s="29">
        <f t="shared" ref="G73:G88" si="20">+C73-(C$7+F73*C$8)</f>
        <v>7.5467999922693707E-3</v>
      </c>
      <c r="L73" s="29">
        <f>+G73</f>
        <v>7.5467999922693707E-3</v>
      </c>
      <c r="O73" s="29">
        <f t="shared" ref="O73:O88" ca="1" si="21">+C$11+C$12*$F73</f>
        <v>1.1596388969429085E-2</v>
      </c>
      <c r="P73" s="29">
        <f t="shared" ref="P73:P88" ca="1" si="22">+D$11+D$12*$F73</f>
        <v>1.8415469440204821E-2</v>
      </c>
      <c r="Q73" s="30">
        <f t="shared" ref="Q73:Q88" si="23">+C73-15018.5</f>
        <v>39917.033969999997</v>
      </c>
      <c r="R73" s="29">
        <f>G73</f>
        <v>7.5467999922693707E-3</v>
      </c>
    </row>
    <row r="74" spans="1:19" ht="12.75" customHeight="1">
      <c r="A74" s="38" t="s">
        <v>54</v>
      </c>
      <c r="B74" s="39" t="s">
        <v>39</v>
      </c>
      <c r="C74" s="38">
        <v>55092.558599999997</v>
      </c>
      <c r="D74" s="38">
        <v>2E-3</v>
      </c>
      <c r="E74" s="29">
        <f t="shared" si="18"/>
        <v>4682.5080389825462</v>
      </c>
      <c r="F74" s="29">
        <f t="shared" si="19"/>
        <v>4682.5</v>
      </c>
      <c r="G74" s="29">
        <f t="shared" si="20"/>
        <v>2.3159499993198551E-2</v>
      </c>
      <c r="H74" s="29"/>
      <c r="I74" s="29"/>
      <c r="J74" s="29">
        <f>+G74</f>
        <v>2.3159499993198551E-2</v>
      </c>
      <c r="K74" s="29"/>
      <c r="L74" s="29"/>
      <c r="M74" s="29"/>
      <c r="O74" s="29">
        <f t="shared" ca="1" si="21"/>
        <v>1.2335717458832808E-2</v>
      </c>
      <c r="P74" s="29">
        <f t="shared" ca="1" si="22"/>
        <v>1.7600572790781879E-2</v>
      </c>
      <c r="Q74" s="30">
        <f t="shared" si="23"/>
        <v>40074.058599999997</v>
      </c>
      <c r="S74" s="29">
        <f>G74</f>
        <v>2.3159499993198551E-2</v>
      </c>
    </row>
    <row r="75" spans="1:19" ht="12.75" customHeight="1">
      <c r="A75" s="41" t="s">
        <v>55</v>
      </c>
      <c r="B75" s="42" t="s">
        <v>39</v>
      </c>
      <c r="C75" s="43">
        <v>55700.421600000001</v>
      </c>
      <c r="D75" s="43">
        <v>4.0000000000000002E-4</v>
      </c>
      <c r="E75" s="29">
        <f t="shared" si="18"/>
        <v>4893.5056878417899</v>
      </c>
      <c r="F75" s="29">
        <f t="shared" si="19"/>
        <v>4893.5</v>
      </c>
      <c r="G75" s="29">
        <f t="shared" si="20"/>
        <v>1.6386099996452685E-2</v>
      </c>
      <c r="H75" s="29"/>
      <c r="I75" s="29"/>
      <c r="J75" s="29"/>
      <c r="K75" s="29"/>
      <c r="L75" s="29">
        <f>+G75</f>
        <v>1.6386099996452685E-2</v>
      </c>
      <c r="M75" s="29"/>
      <c r="O75" s="29">
        <f t="shared" ca="1" si="21"/>
        <v>1.5198071793955485E-2</v>
      </c>
      <c r="P75" s="29">
        <f t="shared" ca="1" si="22"/>
        <v>1.4445651817786634E-2</v>
      </c>
      <c r="Q75" s="30">
        <f t="shared" si="23"/>
        <v>40681.921600000001</v>
      </c>
      <c r="S75" s="29">
        <f>G75</f>
        <v>1.6386099996452685E-2</v>
      </c>
    </row>
    <row r="76" spans="1:19">
      <c r="A76" s="41" t="s">
        <v>55</v>
      </c>
      <c r="B76" s="42" t="s">
        <v>38</v>
      </c>
      <c r="C76" s="43">
        <v>55759.47436</v>
      </c>
      <c r="D76" s="43">
        <v>2.0000000000000001E-4</v>
      </c>
      <c r="E76" s="29">
        <f t="shared" si="18"/>
        <v>4914.0037170336454</v>
      </c>
      <c r="F76" s="29">
        <f t="shared" si="19"/>
        <v>4914</v>
      </c>
      <c r="G76" s="29">
        <f t="shared" si="20"/>
        <v>1.0708399997383822E-2</v>
      </c>
      <c r="H76" s="29"/>
      <c r="I76" s="29"/>
      <c r="J76" s="29"/>
      <c r="K76" s="29"/>
      <c r="L76" s="29">
        <f>+G76</f>
        <v>1.0708399997383822E-2</v>
      </c>
      <c r="M76" s="29"/>
      <c r="O76" s="29">
        <f t="shared" ca="1" si="21"/>
        <v>1.5476167831254141E-2</v>
      </c>
      <c r="P76" s="29">
        <f t="shared" ca="1" si="22"/>
        <v>1.4139131059746804E-2</v>
      </c>
      <c r="Q76" s="30">
        <f t="shared" si="23"/>
        <v>40740.97436</v>
      </c>
      <c r="R76" s="29">
        <f>G76</f>
        <v>1.0708399997383822E-2</v>
      </c>
    </row>
    <row r="77" spans="1:19">
      <c r="A77" s="41" t="s">
        <v>55</v>
      </c>
      <c r="B77" s="42" t="s">
        <v>38</v>
      </c>
      <c r="C77" s="43">
        <v>55759.476360000001</v>
      </c>
      <c r="D77" s="43">
        <v>2.0000000000000001E-4</v>
      </c>
      <c r="E77" s="29">
        <f t="shared" si="18"/>
        <v>4914.0044112612877</v>
      </c>
      <c r="F77" s="29">
        <f t="shared" si="19"/>
        <v>4914</v>
      </c>
      <c r="G77" s="29">
        <f t="shared" si="20"/>
        <v>1.2708399997791275E-2</v>
      </c>
      <c r="H77" s="29"/>
      <c r="I77" s="29"/>
      <c r="J77" s="29"/>
      <c r="K77" s="29"/>
      <c r="L77" s="29">
        <f>+G77</f>
        <v>1.2708399997791275E-2</v>
      </c>
      <c r="M77" s="29"/>
      <c r="O77" s="29">
        <f t="shared" ca="1" si="21"/>
        <v>1.5476167831254141E-2</v>
      </c>
      <c r="P77" s="29">
        <f t="shared" ca="1" si="22"/>
        <v>1.4139131059746804E-2</v>
      </c>
      <c r="Q77" s="30">
        <f t="shared" si="23"/>
        <v>40740.976360000001</v>
      </c>
      <c r="R77" s="29">
        <f>G77</f>
        <v>1.2708399997791275E-2</v>
      </c>
    </row>
    <row r="78" spans="1:19">
      <c r="A78" s="41" t="s">
        <v>55</v>
      </c>
      <c r="B78" s="42" t="s">
        <v>38</v>
      </c>
      <c r="C78" s="43">
        <v>55759.476759999998</v>
      </c>
      <c r="D78" s="43">
        <v>2.0000000000000001E-4</v>
      </c>
      <c r="E78" s="29">
        <f t="shared" si="18"/>
        <v>4914.0045501068153</v>
      </c>
      <c r="F78" s="29">
        <f t="shared" si="19"/>
        <v>4914</v>
      </c>
      <c r="G78" s="29">
        <f t="shared" si="20"/>
        <v>1.3108399994962383E-2</v>
      </c>
      <c r="H78" s="29"/>
      <c r="I78" s="29"/>
      <c r="J78" s="29"/>
      <c r="K78" s="29"/>
      <c r="L78" s="29">
        <f>+G78</f>
        <v>1.3108399994962383E-2</v>
      </c>
      <c r="M78" s="29"/>
      <c r="O78" s="29">
        <f t="shared" ca="1" si="21"/>
        <v>1.5476167831254141E-2</v>
      </c>
      <c r="P78" s="29">
        <f t="shared" ca="1" si="22"/>
        <v>1.4139131059746804E-2</v>
      </c>
      <c r="Q78" s="30">
        <f t="shared" si="23"/>
        <v>40740.976759999998</v>
      </c>
      <c r="R78" s="29">
        <f>G78</f>
        <v>1.3108399994962383E-2</v>
      </c>
    </row>
    <row r="79" spans="1:19">
      <c r="A79" s="41" t="s">
        <v>56</v>
      </c>
      <c r="B79" s="42" t="s">
        <v>39</v>
      </c>
      <c r="C79" s="43">
        <v>56158.484499999999</v>
      </c>
      <c r="D79" s="43">
        <v>1.1299999999999999E-2</v>
      </c>
      <c r="E79" s="29">
        <f t="shared" si="18"/>
        <v>5052.5056515336828</v>
      </c>
      <c r="F79" s="29">
        <f t="shared" si="19"/>
        <v>5052.5</v>
      </c>
      <c r="G79" s="29">
        <f t="shared" si="20"/>
        <v>1.6281500000332016E-2</v>
      </c>
      <c r="H79" s="29"/>
      <c r="I79" s="29"/>
      <c r="J79" s="29">
        <f>+G79</f>
        <v>1.6281500000332016E-2</v>
      </c>
      <c r="K79" s="29"/>
      <c r="L79" s="29"/>
      <c r="M79" s="29"/>
      <c r="O79" s="29">
        <f t="shared" ca="1" si="21"/>
        <v>1.7355011790564527E-2</v>
      </c>
      <c r="P79" s="29">
        <f t="shared" ca="1" si="22"/>
        <v>1.2068246913965575E-2</v>
      </c>
      <c r="Q79" s="30">
        <f t="shared" si="23"/>
        <v>41139.984499999999</v>
      </c>
      <c r="S79" s="29">
        <f>G79</f>
        <v>1.6281500000332016E-2</v>
      </c>
    </row>
    <row r="80" spans="1:19">
      <c r="A80" s="43" t="s">
        <v>57</v>
      </c>
      <c r="B80" s="42" t="s">
        <v>38</v>
      </c>
      <c r="C80" s="43">
        <v>56485.469700000001</v>
      </c>
      <c r="D80" s="43">
        <v>1.24E-2</v>
      </c>
      <c r="E80" s="29">
        <f t="shared" si="18"/>
        <v>5166.0067338692907</v>
      </c>
      <c r="F80" s="29">
        <f t="shared" si="19"/>
        <v>5166</v>
      </c>
      <c r="G80" s="29">
        <f t="shared" si="20"/>
        <v>1.9399600001634099E-2</v>
      </c>
      <c r="H80" s="29"/>
      <c r="I80" s="29"/>
      <c r="J80" s="29">
        <f>+G80</f>
        <v>1.9399600001634099E-2</v>
      </c>
      <c r="K80" s="29"/>
      <c r="M80" s="29"/>
      <c r="O80" s="29">
        <f t="shared" ca="1" si="21"/>
        <v>1.8894714240974116E-2</v>
      </c>
      <c r="P80" s="29">
        <f t="shared" ca="1" si="22"/>
        <v>1.0371168570671913E-2</v>
      </c>
      <c r="Q80" s="30">
        <f t="shared" si="23"/>
        <v>41466.969700000001</v>
      </c>
      <c r="R80" s="29">
        <f>G80</f>
        <v>1.9399600001634099E-2</v>
      </c>
    </row>
    <row r="81" spans="1:19">
      <c r="A81" s="41" t="s">
        <v>55</v>
      </c>
      <c r="B81" s="42" t="s">
        <v>38</v>
      </c>
      <c r="C81" s="43">
        <v>56511.396159999997</v>
      </c>
      <c r="D81" s="43">
        <v>5.9999999999999995E-4</v>
      </c>
      <c r="E81" s="29">
        <f t="shared" si="18"/>
        <v>5175.0061664770365</v>
      </c>
      <c r="F81" s="29">
        <f t="shared" si="19"/>
        <v>5175</v>
      </c>
      <c r="G81" s="29">
        <f t="shared" si="20"/>
        <v>1.7764999989594799E-2</v>
      </c>
      <c r="H81" s="29"/>
      <c r="I81" s="29"/>
      <c r="J81" s="29"/>
      <c r="K81" s="29"/>
      <c r="L81" s="29">
        <f>+G81</f>
        <v>1.7764999989594799E-2</v>
      </c>
      <c r="M81" s="29"/>
      <c r="O81" s="29">
        <f t="shared" ca="1" si="21"/>
        <v>1.9016805184178399E-2</v>
      </c>
      <c r="P81" s="29">
        <f t="shared" ca="1" si="22"/>
        <v>1.0236598481776382E-2</v>
      </c>
      <c r="Q81" s="30">
        <f t="shared" si="23"/>
        <v>41492.896159999997</v>
      </c>
      <c r="R81" s="29">
        <f>G81</f>
        <v>1.7764999989594799E-2</v>
      </c>
    </row>
    <row r="82" spans="1:19">
      <c r="A82" s="46" t="s">
        <v>59</v>
      </c>
      <c r="B82" s="47" t="s">
        <v>38</v>
      </c>
      <c r="C82" s="43">
        <v>56534.447099999998</v>
      </c>
      <c r="D82" s="48">
        <v>1.7399999999999999E-2</v>
      </c>
      <c r="E82" s="29">
        <f t="shared" si="18"/>
        <v>5183.0074663488749</v>
      </c>
      <c r="F82" s="29">
        <f t="shared" si="19"/>
        <v>5183</v>
      </c>
      <c r="G82" s="29">
        <f t="shared" si="20"/>
        <v>2.1509799997147638E-2</v>
      </c>
      <c r="H82" s="29"/>
      <c r="I82" s="29"/>
      <c r="J82" s="29">
        <f>+G82</f>
        <v>2.1509799997147638E-2</v>
      </c>
      <c r="K82" s="29"/>
      <c r="M82" s="29"/>
      <c r="O82" s="29">
        <f t="shared" ca="1" si="21"/>
        <v>1.9125330467026656E-2</v>
      </c>
      <c r="P82" s="29">
        <f t="shared" ca="1" si="22"/>
        <v>1.0116980624980357E-2</v>
      </c>
      <c r="Q82" s="30">
        <f t="shared" si="23"/>
        <v>41515.947099999998</v>
      </c>
      <c r="R82" s="29">
        <f>G82</f>
        <v>2.1509799997147638E-2</v>
      </c>
    </row>
    <row r="83" spans="1:19">
      <c r="A83" s="45" t="s">
        <v>60</v>
      </c>
      <c r="B83" s="44" t="str">
        <f>IF(K83="s","II","I")</f>
        <v>I</v>
      </c>
      <c r="C83" s="45">
        <v>56799.4951</v>
      </c>
      <c r="D83" s="45">
        <v>8.8999999999999999E-3</v>
      </c>
      <c r="E83" s="29">
        <f t="shared" si="18"/>
        <v>5275.0092905014308</v>
      </c>
      <c r="F83" s="29">
        <f t="shared" si="19"/>
        <v>5275</v>
      </c>
      <c r="G83" s="29">
        <f t="shared" si="20"/>
        <v>2.6764999995066319E-2</v>
      </c>
      <c r="H83" s="29"/>
      <c r="I83" s="29"/>
      <c r="J83" s="29">
        <f>+G83</f>
        <v>2.6764999995066319E-2</v>
      </c>
      <c r="K83" s="29"/>
      <c r="M83" s="29"/>
      <c r="O83" s="29">
        <f t="shared" ca="1" si="21"/>
        <v>2.0373371219781562E-2</v>
      </c>
      <c r="P83" s="29">
        <f t="shared" ca="1" si="22"/>
        <v>8.7413752718260296E-3</v>
      </c>
      <c r="Q83" s="30">
        <f t="shared" si="23"/>
        <v>41780.9951</v>
      </c>
      <c r="R83" s="29">
        <f>G83</f>
        <v>2.6764999995066319E-2</v>
      </c>
    </row>
    <row r="84" spans="1:19">
      <c r="A84" s="45" t="s">
        <v>61</v>
      </c>
      <c r="B84" s="49"/>
      <c r="C84" s="45">
        <v>56910.380400000002</v>
      </c>
      <c r="D84" s="45">
        <v>2.0000000000000001E-4</v>
      </c>
      <c r="E84" s="29">
        <f t="shared" si="18"/>
        <v>5313.4991107291007</v>
      </c>
      <c r="F84" s="29">
        <f t="shared" si="19"/>
        <v>5313.5</v>
      </c>
      <c r="G84" s="29">
        <f t="shared" si="20"/>
        <v>-2.5619000007282011E-3</v>
      </c>
      <c r="H84" s="29"/>
      <c r="I84" s="29"/>
      <c r="J84" s="29">
        <f>+G84</f>
        <v>-2.5619000007282011E-3</v>
      </c>
      <c r="K84" s="29"/>
      <c r="M84" s="29"/>
      <c r="O84" s="29">
        <f t="shared" ca="1" si="21"/>
        <v>2.0895649143488786E-2</v>
      </c>
      <c r="P84" s="29">
        <f t="shared" ca="1" si="22"/>
        <v>8.1657143359951528E-3</v>
      </c>
      <c r="Q84" s="30">
        <f t="shared" si="23"/>
        <v>41891.880400000002</v>
      </c>
      <c r="S84" s="29">
        <f>G84</f>
        <v>-2.5619000007282011E-3</v>
      </c>
    </row>
    <row r="85" spans="1:19">
      <c r="A85" s="45" t="s">
        <v>61</v>
      </c>
      <c r="B85" s="49"/>
      <c r="C85" s="45">
        <v>56933.440199999997</v>
      </c>
      <c r="D85" s="45">
        <v>9.1999999999999998E-3</v>
      </c>
      <c r="E85" s="29">
        <f t="shared" si="18"/>
        <v>5321.5034860293954</v>
      </c>
      <c r="F85" s="29">
        <f t="shared" si="19"/>
        <v>5321.5</v>
      </c>
      <c r="G85" s="29">
        <f t="shared" si="20"/>
        <v>1.0042899994004983E-2</v>
      </c>
      <c r="H85" s="29"/>
      <c r="I85" s="29"/>
      <c r="J85" s="29">
        <f>+G85</f>
        <v>1.0042899994004983E-2</v>
      </c>
      <c r="K85" s="29"/>
      <c r="M85" s="29"/>
      <c r="O85" s="29">
        <f t="shared" ca="1" si="21"/>
        <v>2.1004174426337029E-2</v>
      </c>
      <c r="P85" s="29">
        <f t="shared" ca="1" si="22"/>
        <v>8.0460964791991135E-3</v>
      </c>
      <c r="Q85" s="30">
        <f t="shared" si="23"/>
        <v>41914.940199999997</v>
      </c>
      <c r="S85" s="29">
        <f>G85</f>
        <v>1.0042899994004983E-2</v>
      </c>
    </row>
    <row r="86" spans="1:19">
      <c r="A86" s="71" t="s">
        <v>1</v>
      </c>
      <c r="B86" s="72" t="s">
        <v>38</v>
      </c>
      <c r="C86" s="73">
        <v>57247.447699999997</v>
      </c>
      <c r="D86" s="73">
        <v>9.9000000000000008E-3</v>
      </c>
      <c r="E86" s="29">
        <f t="shared" si="18"/>
        <v>5430.4998293241324</v>
      </c>
      <c r="F86" s="29">
        <f t="shared" si="19"/>
        <v>5430.5</v>
      </c>
      <c r="G86" s="29">
        <f t="shared" si="20"/>
        <v>-4.9170000420417637E-4</v>
      </c>
      <c r="H86" s="29"/>
      <c r="I86" s="29"/>
      <c r="K86" s="29">
        <f>+G86</f>
        <v>-4.9170000420417637E-4</v>
      </c>
      <c r="M86" s="29"/>
      <c r="O86" s="29">
        <f t="shared" ca="1" si="21"/>
        <v>2.2482831405144489E-2</v>
      </c>
      <c r="P86" s="29">
        <f t="shared" ca="1" si="22"/>
        <v>6.4163031803532306E-3</v>
      </c>
      <c r="Q86" s="30">
        <f t="shared" si="23"/>
        <v>42228.947699999997</v>
      </c>
      <c r="S86" s="29">
        <f>G86</f>
        <v>-4.9170000420417637E-4</v>
      </c>
    </row>
    <row r="87" spans="1:19">
      <c r="A87" s="71" t="s">
        <v>1</v>
      </c>
      <c r="B87" s="72" t="s">
        <v>38</v>
      </c>
      <c r="C87" s="73">
        <v>57574.455499999996</v>
      </c>
      <c r="D87" s="73">
        <v>2.0999999999999999E-3</v>
      </c>
      <c r="E87" s="29">
        <f t="shared" si="18"/>
        <v>5544.0087564321038</v>
      </c>
      <c r="F87" s="29">
        <f t="shared" si="19"/>
        <v>5544</v>
      </c>
      <c r="G87" s="29">
        <f t="shared" si="20"/>
        <v>2.5226399993698578E-2</v>
      </c>
      <c r="H87" s="29"/>
      <c r="I87" s="29"/>
      <c r="K87" s="29">
        <f>+G87</f>
        <v>2.5226399993698578E-2</v>
      </c>
      <c r="M87" s="29"/>
      <c r="O87" s="29">
        <f t="shared" ca="1" si="21"/>
        <v>2.4022533855554078E-2</v>
      </c>
      <c r="P87" s="29">
        <f t="shared" ca="1" si="22"/>
        <v>4.7192248370595824E-3</v>
      </c>
      <c r="Q87" s="30">
        <f t="shared" si="23"/>
        <v>42555.955499999996</v>
      </c>
      <c r="R87" s="29">
        <f>G87</f>
        <v>2.5226399993698578E-2</v>
      </c>
    </row>
    <row r="88" spans="1:19">
      <c r="A88" s="67" t="s">
        <v>2</v>
      </c>
      <c r="B88" s="68" t="s">
        <v>38</v>
      </c>
      <c r="C88" s="69">
        <v>57620.555</v>
      </c>
      <c r="D88" s="69">
        <v>0.01</v>
      </c>
      <c r="E88" s="29">
        <f t="shared" si="18"/>
        <v>5560.0105300448877</v>
      </c>
      <c r="F88" s="29">
        <f t="shared" si="19"/>
        <v>5560</v>
      </c>
      <c r="G88" s="29">
        <f t="shared" si="20"/>
        <v>3.0335999996168539E-2</v>
      </c>
      <c r="H88" s="29"/>
      <c r="I88" s="29">
        <f>+G88</f>
        <v>3.0335999996168539E-2</v>
      </c>
      <c r="K88" s="29"/>
      <c r="M88" s="29"/>
      <c r="O88" s="29">
        <f t="shared" ca="1" si="21"/>
        <v>2.4239584421250578E-2</v>
      </c>
      <c r="P88" s="29">
        <f t="shared" ca="1" si="22"/>
        <v>4.4799891234675177E-3</v>
      </c>
      <c r="Q88" s="30">
        <f t="shared" si="23"/>
        <v>42602.055</v>
      </c>
      <c r="R88" s="29">
        <f>G88</f>
        <v>3.0335999996168539E-2</v>
      </c>
    </row>
    <row r="89" spans="1:19">
      <c r="A89" s="74" t="s">
        <v>0</v>
      </c>
      <c r="B89" s="75" t="s">
        <v>38</v>
      </c>
      <c r="C89" s="75">
        <v>57924.463199999998</v>
      </c>
      <c r="D89" s="75">
        <v>1.2999999999999999E-3</v>
      </c>
      <c r="E89" s="29">
        <f>+(C89-C$7)/C$8</f>
        <v>5665.5012667224673</v>
      </c>
      <c r="F89" s="29">
        <f t="shared" si="19"/>
        <v>5665.5</v>
      </c>
      <c r="G89" s="29">
        <f>+C89-(C$7+F89*C$8)</f>
        <v>3.6492999934125692E-3</v>
      </c>
      <c r="H89" s="29"/>
      <c r="K89" s="29">
        <f>+G89</f>
        <v>3.6492999934125692E-3</v>
      </c>
      <c r="M89" s="29"/>
      <c r="O89" s="29">
        <f ca="1">+C$11+C$12*$F89</f>
        <v>2.5670761588811923E-2</v>
      </c>
      <c r="P89" s="29">
        <f ca="1">+D$11+D$12*$F89</f>
        <v>2.9025286369698949E-3</v>
      </c>
      <c r="Q89" s="30">
        <f>+C89-15018.5</f>
        <v>42905.963199999998</v>
      </c>
      <c r="S89" s="29">
        <f>G89</f>
        <v>3.6492999934125692E-3</v>
      </c>
    </row>
    <row r="90" spans="1:19">
      <c r="A90" s="74" t="s">
        <v>0</v>
      </c>
      <c r="B90" s="75" t="s">
        <v>38</v>
      </c>
      <c r="C90" s="75">
        <v>57973.433900000004</v>
      </c>
      <c r="D90" s="75">
        <v>2.5999999999999999E-3</v>
      </c>
      <c r="E90" s="29">
        <f>+(C90-C$7)/C$8</f>
        <v>5682.4996735394516</v>
      </c>
      <c r="F90" s="29">
        <f t="shared" si="19"/>
        <v>5682.5</v>
      </c>
      <c r="G90" s="29">
        <f>+C90-(C$7+F90*C$8)</f>
        <v>-9.4050000188872218E-4</v>
      </c>
      <c r="H90" s="29"/>
      <c r="I90" s="29">
        <f>+G90</f>
        <v>-9.4050000188872218E-4</v>
      </c>
      <c r="K90" s="29"/>
      <c r="M90" s="29"/>
      <c r="O90" s="29">
        <f ca="1">+C$11+C$12*$F90</f>
        <v>2.5901377814864464E-2</v>
      </c>
      <c r="P90" s="29">
        <f ca="1">+D$11+D$12*$F90</f>
        <v>2.6483406912783392E-3</v>
      </c>
      <c r="Q90" s="30">
        <f>+C90-15018.5</f>
        <v>42954.933900000004</v>
      </c>
      <c r="S90" s="29">
        <f>G90</f>
        <v>-9.4050000188872218E-4</v>
      </c>
    </row>
    <row r="91" spans="1:19">
      <c r="B91" s="59"/>
    </row>
    <row r="92" spans="1:19">
      <c r="B92" s="59"/>
    </row>
    <row r="93" spans="1:19">
      <c r="B93" s="59"/>
    </row>
    <row r="94" spans="1:19">
      <c r="B94" s="59"/>
    </row>
    <row r="95" spans="1:19">
      <c r="B95" s="59"/>
    </row>
    <row r="96" spans="1:19">
      <c r="B96" s="59"/>
    </row>
    <row r="97" spans="2:2">
      <c r="B97" s="59"/>
    </row>
    <row r="98" spans="2:2">
      <c r="B98" s="59"/>
    </row>
    <row r="99" spans="2:2">
      <c r="B99" s="59"/>
    </row>
    <row r="100" spans="2:2">
      <c r="B100" s="59"/>
    </row>
    <row r="101" spans="2:2">
      <c r="B101" s="59"/>
    </row>
    <row r="102" spans="2:2">
      <c r="B102" s="59"/>
    </row>
    <row r="103" spans="2:2">
      <c r="B103" s="59"/>
    </row>
    <row r="104" spans="2:2">
      <c r="B104" s="59"/>
    </row>
    <row r="105" spans="2:2">
      <c r="B105" s="59"/>
    </row>
    <row r="106" spans="2:2">
      <c r="B106" s="59"/>
    </row>
    <row r="107" spans="2:2">
      <c r="B107" s="59"/>
    </row>
    <row r="108" spans="2:2">
      <c r="B108" s="59"/>
    </row>
    <row r="109" spans="2:2">
      <c r="B109" s="59"/>
    </row>
    <row r="110" spans="2:2">
      <c r="B110" s="59"/>
    </row>
    <row r="111" spans="2:2">
      <c r="B111" s="59"/>
    </row>
    <row r="112" spans="2:2">
      <c r="B112" s="59"/>
    </row>
    <row r="113" spans="2:2">
      <c r="B113" s="59"/>
    </row>
    <row r="114" spans="2:2">
      <c r="B114" s="59"/>
    </row>
    <row r="115" spans="2:2">
      <c r="B115" s="59"/>
    </row>
    <row r="116" spans="2:2">
      <c r="B116" s="59"/>
    </row>
    <row r="117" spans="2:2">
      <c r="B117" s="59"/>
    </row>
    <row r="118" spans="2:2">
      <c r="B118" s="59"/>
    </row>
    <row r="119" spans="2:2">
      <c r="B119" s="59"/>
    </row>
    <row r="120" spans="2:2">
      <c r="B120" s="59"/>
    </row>
    <row r="121" spans="2:2">
      <c r="B121" s="59"/>
    </row>
    <row r="122" spans="2:2">
      <c r="B122" s="59"/>
    </row>
    <row r="123" spans="2:2">
      <c r="B123" s="59"/>
    </row>
    <row r="124" spans="2:2">
      <c r="B124" s="59"/>
    </row>
    <row r="125" spans="2:2">
      <c r="B125" s="59"/>
    </row>
    <row r="126" spans="2:2">
      <c r="B126" s="59"/>
    </row>
    <row r="127" spans="2:2">
      <c r="B127" s="59"/>
    </row>
    <row r="128" spans="2:2">
      <c r="B128" s="59"/>
    </row>
    <row r="129" spans="2:2">
      <c r="B129" s="59"/>
    </row>
    <row r="130" spans="2:2">
      <c r="B130" s="59"/>
    </row>
    <row r="131" spans="2:2">
      <c r="B131" s="59"/>
    </row>
    <row r="132" spans="2:2">
      <c r="B132" s="59"/>
    </row>
    <row r="133" spans="2:2">
      <c r="B133" s="59"/>
    </row>
    <row r="134" spans="2:2">
      <c r="B134" s="59"/>
    </row>
    <row r="135" spans="2:2">
      <c r="B135" s="59"/>
    </row>
    <row r="136" spans="2:2">
      <c r="B136" s="59"/>
    </row>
    <row r="137" spans="2:2">
      <c r="B137" s="59"/>
    </row>
    <row r="138" spans="2:2">
      <c r="B138" s="59"/>
    </row>
    <row r="139" spans="2:2">
      <c r="B139" s="59"/>
    </row>
    <row r="140" spans="2:2">
      <c r="B140" s="59"/>
    </row>
    <row r="141" spans="2:2">
      <c r="B141" s="59"/>
    </row>
    <row r="142" spans="2:2">
      <c r="B142" s="59"/>
    </row>
    <row r="143" spans="2:2">
      <c r="B143" s="59"/>
    </row>
    <row r="144" spans="2:2">
      <c r="B144" s="59"/>
    </row>
    <row r="145" spans="2:2">
      <c r="B145" s="59"/>
    </row>
    <row r="146" spans="2:2">
      <c r="B146" s="59"/>
    </row>
    <row r="147" spans="2:2">
      <c r="B147" s="59"/>
    </row>
    <row r="148" spans="2:2">
      <c r="B148" s="59"/>
    </row>
    <row r="149" spans="2:2">
      <c r="B149" s="59"/>
    </row>
    <row r="150" spans="2:2">
      <c r="B150" s="59"/>
    </row>
    <row r="151" spans="2:2">
      <c r="B151" s="59"/>
    </row>
    <row r="152" spans="2:2">
      <c r="B152" s="59"/>
    </row>
    <row r="153" spans="2:2">
      <c r="B153" s="59"/>
    </row>
    <row r="154" spans="2:2">
      <c r="B154" s="59"/>
    </row>
    <row r="155" spans="2:2">
      <c r="B155" s="59"/>
    </row>
    <row r="156" spans="2:2">
      <c r="B156" s="59"/>
    </row>
    <row r="157" spans="2:2">
      <c r="B157" s="59"/>
    </row>
    <row r="158" spans="2:2">
      <c r="B158" s="59"/>
    </row>
    <row r="159" spans="2:2">
      <c r="B159" s="59"/>
    </row>
    <row r="160" spans="2:2">
      <c r="B160" s="59"/>
    </row>
    <row r="161" spans="2:2">
      <c r="B161" s="59"/>
    </row>
    <row r="162" spans="2:2">
      <c r="B162" s="59"/>
    </row>
    <row r="163" spans="2:2">
      <c r="B163" s="59"/>
    </row>
    <row r="164" spans="2:2">
      <c r="B164" s="59"/>
    </row>
    <row r="165" spans="2:2">
      <c r="B165" s="59"/>
    </row>
    <row r="166" spans="2:2">
      <c r="B166" s="59"/>
    </row>
    <row r="167" spans="2:2">
      <c r="B167" s="59"/>
    </row>
    <row r="168" spans="2:2">
      <c r="B168" s="59"/>
    </row>
    <row r="169" spans="2:2">
      <c r="B169" s="59"/>
    </row>
    <row r="170" spans="2:2">
      <c r="B170" s="59"/>
    </row>
    <row r="171" spans="2:2">
      <c r="B171" s="59"/>
    </row>
    <row r="172" spans="2:2">
      <c r="B172" s="59"/>
    </row>
    <row r="173" spans="2:2">
      <c r="B173" s="59"/>
    </row>
    <row r="174" spans="2:2">
      <c r="B174" s="59"/>
    </row>
    <row r="175" spans="2:2">
      <c r="B175" s="59"/>
    </row>
    <row r="176" spans="2:2">
      <c r="B176" s="59"/>
    </row>
    <row r="177" spans="2:2">
      <c r="B177" s="59"/>
    </row>
    <row r="178" spans="2:2">
      <c r="B178" s="59"/>
    </row>
    <row r="179" spans="2:2">
      <c r="B179" s="59"/>
    </row>
    <row r="180" spans="2:2">
      <c r="B180" s="59"/>
    </row>
    <row r="181" spans="2:2">
      <c r="B181" s="59"/>
    </row>
    <row r="182" spans="2:2">
      <c r="B182" s="59"/>
    </row>
    <row r="183" spans="2:2">
      <c r="B183" s="59"/>
    </row>
    <row r="184" spans="2:2">
      <c r="B184" s="59"/>
    </row>
    <row r="185" spans="2:2">
      <c r="B185" s="59"/>
    </row>
    <row r="186" spans="2:2">
      <c r="B186" s="59"/>
    </row>
    <row r="187" spans="2:2">
      <c r="B187" s="59"/>
    </row>
    <row r="188" spans="2:2">
      <c r="B188" s="59"/>
    </row>
    <row r="189" spans="2:2">
      <c r="B189" s="59"/>
    </row>
    <row r="190" spans="2:2">
      <c r="B190" s="59"/>
    </row>
    <row r="191" spans="2:2">
      <c r="B191" s="59"/>
    </row>
    <row r="192" spans="2:2">
      <c r="B192" s="59"/>
    </row>
    <row r="193" spans="2:2">
      <c r="B193" s="59"/>
    </row>
    <row r="194" spans="2:2">
      <c r="B194" s="59"/>
    </row>
    <row r="195" spans="2:2">
      <c r="B195" s="59"/>
    </row>
    <row r="196" spans="2:2">
      <c r="B196" s="59"/>
    </row>
    <row r="197" spans="2:2">
      <c r="B197" s="59"/>
    </row>
    <row r="198" spans="2:2">
      <c r="B198" s="59"/>
    </row>
    <row r="199" spans="2:2">
      <c r="B199" s="59"/>
    </row>
    <row r="200" spans="2:2">
      <c r="B200" s="59"/>
    </row>
    <row r="201" spans="2:2">
      <c r="B201" s="59"/>
    </row>
    <row r="202" spans="2:2">
      <c r="B202" s="59"/>
    </row>
    <row r="203" spans="2:2">
      <c r="B203" s="59"/>
    </row>
    <row r="204" spans="2:2">
      <c r="B204" s="59"/>
    </row>
    <row r="205" spans="2:2">
      <c r="B205" s="59"/>
    </row>
    <row r="206" spans="2:2">
      <c r="B206" s="59"/>
    </row>
    <row r="207" spans="2:2">
      <c r="B207" s="59"/>
    </row>
    <row r="208" spans="2:2">
      <c r="B208" s="59"/>
    </row>
    <row r="209" spans="2:2">
      <c r="B209" s="59"/>
    </row>
    <row r="210" spans="2:2">
      <c r="B210" s="59"/>
    </row>
    <row r="211" spans="2:2">
      <c r="B211" s="59"/>
    </row>
    <row r="212" spans="2:2">
      <c r="B212" s="59"/>
    </row>
    <row r="213" spans="2:2">
      <c r="B213" s="59"/>
    </row>
    <row r="214" spans="2:2">
      <c r="B214" s="59"/>
    </row>
    <row r="215" spans="2:2">
      <c r="B215" s="59"/>
    </row>
    <row r="216" spans="2:2">
      <c r="B216" s="59"/>
    </row>
    <row r="217" spans="2:2">
      <c r="B217" s="59"/>
    </row>
    <row r="218" spans="2:2">
      <c r="B218" s="59"/>
    </row>
    <row r="219" spans="2:2">
      <c r="B219" s="59"/>
    </row>
    <row r="220" spans="2:2">
      <c r="B220" s="59"/>
    </row>
    <row r="221" spans="2:2">
      <c r="B221" s="59"/>
    </row>
    <row r="222" spans="2:2">
      <c r="B222" s="59"/>
    </row>
    <row r="223" spans="2:2">
      <c r="B223" s="59"/>
    </row>
    <row r="224" spans="2:2">
      <c r="B224" s="59"/>
    </row>
    <row r="225" spans="2:2">
      <c r="B225" s="59"/>
    </row>
    <row r="226" spans="2:2">
      <c r="B226" s="59"/>
    </row>
    <row r="227" spans="2:2">
      <c r="B227" s="59"/>
    </row>
    <row r="228" spans="2:2">
      <c r="B228" s="59"/>
    </row>
    <row r="229" spans="2:2">
      <c r="B229" s="59"/>
    </row>
    <row r="230" spans="2:2">
      <c r="B230" s="59"/>
    </row>
    <row r="231" spans="2:2">
      <c r="B231" s="59"/>
    </row>
    <row r="232" spans="2:2">
      <c r="B232" s="59"/>
    </row>
    <row r="233" spans="2:2">
      <c r="B233" s="59"/>
    </row>
    <row r="234" spans="2:2">
      <c r="B234" s="59"/>
    </row>
    <row r="235" spans="2:2">
      <c r="B235" s="59"/>
    </row>
    <row r="236" spans="2:2">
      <c r="B236" s="59"/>
    </row>
    <row r="237" spans="2:2">
      <c r="B237" s="59"/>
    </row>
    <row r="238" spans="2:2">
      <c r="B238" s="59"/>
    </row>
    <row r="239" spans="2:2">
      <c r="B239" s="59"/>
    </row>
    <row r="240" spans="2:2">
      <c r="B240" s="59"/>
    </row>
    <row r="241" spans="2:2">
      <c r="B241" s="59"/>
    </row>
    <row r="242" spans="2:2">
      <c r="B242" s="59"/>
    </row>
    <row r="243" spans="2:2">
      <c r="B243" s="59"/>
    </row>
    <row r="244" spans="2:2">
      <c r="B244" s="59"/>
    </row>
    <row r="245" spans="2:2">
      <c r="B245" s="59"/>
    </row>
    <row r="246" spans="2:2">
      <c r="B246" s="59"/>
    </row>
    <row r="247" spans="2:2">
      <c r="B247" s="59"/>
    </row>
    <row r="248" spans="2:2">
      <c r="B248" s="59"/>
    </row>
    <row r="249" spans="2:2">
      <c r="B249" s="59"/>
    </row>
    <row r="250" spans="2:2">
      <c r="B250" s="59"/>
    </row>
    <row r="251" spans="2:2">
      <c r="B251" s="59"/>
    </row>
    <row r="252" spans="2:2">
      <c r="B252" s="59"/>
    </row>
    <row r="253" spans="2:2">
      <c r="B253" s="59"/>
    </row>
    <row r="254" spans="2:2">
      <c r="B254" s="59"/>
    </row>
    <row r="255" spans="2:2">
      <c r="B255" s="59"/>
    </row>
    <row r="256" spans="2:2">
      <c r="B256" s="59"/>
    </row>
    <row r="257" spans="2:2">
      <c r="B257" s="59"/>
    </row>
    <row r="258" spans="2:2">
      <c r="B258" s="59"/>
    </row>
    <row r="259" spans="2:2">
      <c r="B259" s="59"/>
    </row>
    <row r="260" spans="2:2">
      <c r="B260" s="59"/>
    </row>
    <row r="261" spans="2:2">
      <c r="B261" s="59"/>
    </row>
    <row r="262" spans="2:2">
      <c r="B262" s="59"/>
    </row>
    <row r="263" spans="2:2">
      <c r="B263" s="59"/>
    </row>
    <row r="264" spans="2:2">
      <c r="B264" s="59"/>
    </row>
    <row r="265" spans="2:2">
      <c r="B265" s="59"/>
    </row>
    <row r="266" spans="2:2">
      <c r="B266" s="59"/>
    </row>
    <row r="267" spans="2:2">
      <c r="B267" s="59"/>
    </row>
    <row r="268" spans="2:2">
      <c r="B268" s="59"/>
    </row>
    <row r="269" spans="2:2">
      <c r="B269" s="59"/>
    </row>
    <row r="270" spans="2:2">
      <c r="B270" s="59"/>
    </row>
    <row r="271" spans="2:2">
      <c r="B271" s="59"/>
    </row>
    <row r="272" spans="2:2">
      <c r="B272" s="59"/>
    </row>
    <row r="273" spans="2:2">
      <c r="B273" s="59"/>
    </row>
    <row r="274" spans="2:2">
      <c r="B274" s="59"/>
    </row>
    <row r="275" spans="2:2">
      <c r="B275" s="59"/>
    </row>
    <row r="276" spans="2:2">
      <c r="B276" s="59"/>
    </row>
    <row r="277" spans="2:2">
      <c r="B277" s="59"/>
    </row>
    <row r="278" spans="2:2">
      <c r="B278" s="59"/>
    </row>
    <row r="279" spans="2:2">
      <c r="B279" s="59"/>
    </row>
    <row r="280" spans="2:2">
      <c r="B280" s="59"/>
    </row>
    <row r="281" spans="2:2">
      <c r="B281" s="59"/>
    </row>
    <row r="282" spans="2:2">
      <c r="B282" s="59"/>
    </row>
    <row r="283" spans="2:2">
      <c r="B283" s="59"/>
    </row>
  </sheetData>
  <phoneticPr fontId="8" type="noConversion"/>
  <hyperlinks>
    <hyperlink ref="H1081" r:id="rId1" display="http://vsolj.cetus-net.org/bulletin.html"/>
    <hyperlink ref="H64687" r:id="rId2" display="http://vsolj.cetus-net.org/bulletin.html"/>
    <hyperlink ref="H64680" r:id="rId3" display="https://www.aavso.org/ejaavso"/>
    <hyperlink ref="AP831" r:id="rId4" display="http://cdsbib.u-strasbg.fr/cgi-bin/cdsbib?1990RMxAA..21..381G"/>
    <hyperlink ref="AP835" r:id="rId5" display="http://cdsbib.u-strasbg.fr/cgi-bin/cdsbib?1990RMxAA..21..381G"/>
    <hyperlink ref="AP834" r:id="rId6" display="http://cdsbib.u-strasbg.fr/cgi-bin/cdsbib?1990RMxAA..21..381G"/>
    <hyperlink ref="AP815" r:id="rId7" display="http://cdsbib.u-strasbg.fr/cgi-bin/cdsbib?1990RMxAA..21..381G"/>
    <hyperlink ref="I64687" r:id="rId8" display="http://vsolj.cetus-net.org/bulletin.html"/>
    <hyperlink ref="AQ971" r:id="rId9" display="http://cdsbib.u-strasbg.fr/cgi-bin/cdsbib?1990RMxAA..21..381G"/>
    <hyperlink ref="AQ55737" r:id="rId10" display="http://cdsbib.u-strasbg.fr/cgi-bin/cdsbib?1990RMxAA..21..381G"/>
    <hyperlink ref="AQ972" r:id="rId11" display="http://cdsbib.u-strasbg.fr/cgi-bin/cdsbib?1990RMxAA..21..381G"/>
    <hyperlink ref="H64684" r:id="rId12" display="https://www.aavso.org/ejaavso"/>
    <hyperlink ref="H1857" r:id="rId13" display="http://vsolj.cetus-net.org/bulletin.html"/>
    <hyperlink ref="AP3101" r:id="rId14" display="http://cdsbib.u-strasbg.fr/cgi-bin/cdsbib?1990RMxAA..21..381G"/>
    <hyperlink ref="AP3104" r:id="rId15" display="http://cdsbib.u-strasbg.fr/cgi-bin/cdsbib?1990RMxAA..21..381G"/>
    <hyperlink ref="AP3102" r:id="rId16" display="http://cdsbib.u-strasbg.fr/cgi-bin/cdsbib?1990RMxAA..21..381G"/>
    <hyperlink ref="AP3086" r:id="rId17" display="http://cdsbib.u-strasbg.fr/cgi-bin/cdsbib?1990RMxAA..21..381G"/>
    <hyperlink ref="I1857" r:id="rId18" display="http://vsolj.cetus-net.org/bulletin.html"/>
    <hyperlink ref="AQ3315" r:id="rId19" display="http://cdsbib.u-strasbg.fr/cgi-bin/cdsbib?1990RMxAA..21..381G"/>
    <hyperlink ref="AQ16" r:id="rId20" display="http://cdsbib.u-strasbg.fr/cgi-bin/cdsbib?1990RMxAA..21..381G"/>
    <hyperlink ref="AQ3319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7"/>
  <sheetViews>
    <sheetView topLeftCell="A22" workbookViewId="0">
      <selection activeCell="A45" sqref="A45:D69"/>
    </sheetView>
  </sheetViews>
  <sheetFormatPr defaultRowHeight="12.75"/>
  <cols>
    <col min="1" max="1" width="19.7109375" style="51" customWidth="1"/>
    <col min="2" max="2" width="4.42578125" style="15" customWidth="1"/>
    <col min="3" max="3" width="12.7109375" style="51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51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50" t="s">
        <v>62</v>
      </c>
      <c r="I1" s="52" t="s">
        <v>63</v>
      </c>
      <c r="J1" s="53" t="s">
        <v>64</v>
      </c>
    </row>
    <row r="2" spans="1:16">
      <c r="I2" s="54" t="s">
        <v>65</v>
      </c>
      <c r="J2" s="55" t="s">
        <v>66</v>
      </c>
    </row>
    <row r="3" spans="1:16">
      <c r="A3" s="56" t="s">
        <v>67</v>
      </c>
      <c r="I3" s="54" t="s">
        <v>68</v>
      </c>
      <c r="J3" s="55" t="s">
        <v>69</v>
      </c>
    </row>
    <row r="4" spans="1:16">
      <c r="I4" s="54" t="s">
        <v>70</v>
      </c>
      <c r="J4" s="55" t="s">
        <v>69</v>
      </c>
    </row>
    <row r="5" spans="1:16" ht="13.5" thickBot="1">
      <c r="I5" s="57" t="s">
        <v>71</v>
      </c>
      <c r="J5" s="58" t="s">
        <v>72</v>
      </c>
    </row>
    <row r="10" spans="1:16" ht="13.5" thickBot="1"/>
    <row r="11" spans="1:16" ht="12.75" customHeight="1" thickBot="1">
      <c r="A11" s="51" t="str">
        <f t="shared" ref="A11:A42" si="0">P11</f>
        <v> AJ 86.116 </v>
      </c>
      <c r="B11" s="59" t="str">
        <f t="shared" ref="B11:B42" si="1">IF(H11=INT(H11),"I","II")</f>
        <v>I</v>
      </c>
      <c r="C11" s="51">
        <f t="shared" ref="C11:C42" si="2">1*G11</f>
        <v>41602.724000000002</v>
      </c>
      <c r="D11" s="15" t="str">
        <f t="shared" ref="D11:D42" si="3">VLOOKUP(F11,I$1:J$5,2,FALSE)</f>
        <v>vis</v>
      </c>
      <c r="E11" s="60">
        <f>VLOOKUP(C11,'Active 1'!C$21:E$973,3,FALSE)</f>
        <v>0</v>
      </c>
      <c r="F11" s="59" t="s">
        <v>71</v>
      </c>
      <c r="G11" s="15" t="str">
        <f t="shared" ref="G11:G42" si="4">MID(I11,3,LEN(I11)-3)</f>
        <v>41602.724</v>
      </c>
      <c r="H11" s="51">
        <f t="shared" ref="H11:H42" si="5">1*K11</f>
        <v>0</v>
      </c>
      <c r="I11" s="61" t="s">
        <v>100</v>
      </c>
      <c r="J11" s="62" t="s">
        <v>101</v>
      </c>
      <c r="K11" s="61">
        <v>0</v>
      </c>
      <c r="L11" s="61" t="s">
        <v>102</v>
      </c>
      <c r="M11" s="62" t="s">
        <v>103</v>
      </c>
      <c r="N11" s="62" t="s">
        <v>104</v>
      </c>
      <c r="O11" s="63" t="s">
        <v>105</v>
      </c>
      <c r="P11" s="63" t="s">
        <v>106</v>
      </c>
    </row>
    <row r="12" spans="1:16" ht="12.75" customHeight="1" thickBot="1">
      <c r="A12" s="51" t="str">
        <f t="shared" si="0"/>
        <v> AAPS 53.365 </v>
      </c>
      <c r="B12" s="59" t="str">
        <f t="shared" si="1"/>
        <v>I</v>
      </c>
      <c r="C12" s="51">
        <f t="shared" si="2"/>
        <v>44777.477700000003</v>
      </c>
      <c r="D12" s="15" t="str">
        <f t="shared" si="3"/>
        <v>vis</v>
      </c>
      <c r="E12" s="60">
        <f>VLOOKUP(C12,'Active 1'!C$21:E$973,3,FALSE)</f>
        <v>1102.0008890279198</v>
      </c>
      <c r="F12" s="59" t="s">
        <v>71</v>
      </c>
      <c r="G12" s="15" t="str">
        <f t="shared" si="4"/>
        <v>44777.4777</v>
      </c>
      <c r="H12" s="51">
        <f t="shared" si="5"/>
        <v>1102</v>
      </c>
      <c r="I12" s="61" t="s">
        <v>107</v>
      </c>
      <c r="J12" s="62" t="s">
        <v>108</v>
      </c>
      <c r="K12" s="61">
        <v>1102</v>
      </c>
      <c r="L12" s="61" t="s">
        <v>109</v>
      </c>
      <c r="M12" s="62" t="s">
        <v>103</v>
      </c>
      <c r="N12" s="62" t="s">
        <v>104</v>
      </c>
      <c r="O12" s="63" t="s">
        <v>110</v>
      </c>
      <c r="P12" s="63" t="s">
        <v>111</v>
      </c>
    </row>
    <row r="13" spans="1:16" ht="12.75" customHeight="1" thickBot="1">
      <c r="A13" s="51" t="str">
        <f t="shared" si="0"/>
        <v> AAPS 53.365 </v>
      </c>
      <c r="B13" s="59" t="str">
        <f t="shared" si="1"/>
        <v>I</v>
      </c>
      <c r="C13" s="51">
        <f t="shared" si="2"/>
        <v>44800.5236</v>
      </c>
      <c r="D13" s="15" t="str">
        <f t="shared" si="3"/>
        <v>vis</v>
      </c>
      <c r="E13" s="60">
        <f>VLOOKUP(C13,'Active 1'!C$21:E$973,3,FALSE)</f>
        <v>1110.0004394460975</v>
      </c>
      <c r="F13" s="59" t="s">
        <v>71</v>
      </c>
      <c r="G13" s="15" t="str">
        <f t="shared" si="4"/>
        <v>44800.5236</v>
      </c>
      <c r="H13" s="51">
        <f t="shared" si="5"/>
        <v>1110</v>
      </c>
      <c r="I13" s="61" t="s">
        <v>112</v>
      </c>
      <c r="J13" s="62" t="s">
        <v>113</v>
      </c>
      <c r="K13" s="61">
        <v>1110</v>
      </c>
      <c r="L13" s="61" t="s">
        <v>114</v>
      </c>
      <c r="M13" s="62" t="s">
        <v>103</v>
      </c>
      <c r="N13" s="62" t="s">
        <v>104</v>
      </c>
      <c r="O13" s="63" t="s">
        <v>110</v>
      </c>
      <c r="P13" s="63" t="s">
        <v>111</v>
      </c>
    </row>
    <row r="14" spans="1:16" ht="12.75" customHeight="1" thickBot="1">
      <c r="A14" s="51" t="str">
        <f t="shared" si="0"/>
        <v> AAPS 53.365 </v>
      </c>
      <c r="B14" s="59" t="str">
        <f t="shared" si="1"/>
        <v>II</v>
      </c>
      <c r="C14" s="51">
        <f t="shared" si="2"/>
        <v>44813.509400000003</v>
      </c>
      <c r="D14" s="15" t="str">
        <f t="shared" si="3"/>
        <v>vis</v>
      </c>
      <c r="E14" s="60">
        <f>VLOOKUP(C14,'Active 1'!C$21:E$973,3,FALSE)</f>
        <v>1114.5079901089225</v>
      </c>
      <c r="F14" s="59" t="s">
        <v>71</v>
      </c>
      <c r="G14" s="15" t="str">
        <f t="shared" si="4"/>
        <v>44813.5094</v>
      </c>
      <c r="H14" s="51">
        <f t="shared" si="5"/>
        <v>1114.5</v>
      </c>
      <c r="I14" s="61" t="s">
        <v>115</v>
      </c>
      <c r="J14" s="62" t="s">
        <v>116</v>
      </c>
      <c r="K14" s="61">
        <v>1114.5</v>
      </c>
      <c r="L14" s="61" t="s">
        <v>117</v>
      </c>
      <c r="M14" s="62" t="s">
        <v>103</v>
      </c>
      <c r="N14" s="62" t="s">
        <v>104</v>
      </c>
      <c r="O14" s="63" t="s">
        <v>110</v>
      </c>
      <c r="P14" s="63" t="s">
        <v>111</v>
      </c>
    </row>
    <row r="15" spans="1:16" ht="12.75" customHeight="1" thickBot="1">
      <c r="A15" s="51" t="str">
        <f t="shared" si="0"/>
        <v> AAPS 53.365 </v>
      </c>
      <c r="B15" s="59" t="str">
        <f t="shared" si="1"/>
        <v>II</v>
      </c>
      <c r="C15" s="51">
        <f t="shared" si="2"/>
        <v>44816.389300000003</v>
      </c>
      <c r="D15" s="15" t="str">
        <f t="shared" si="3"/>
        <v>vis</v>
      </c>
      <c r="E15" s="60">
        <f>VLOOKUP(C15,'Active 1'!C$21:E$973,3,FALSE)</f>
        <v>1115.5076432033693</v>
      </c>
      <c r="F15" s="59" t="s">
        <v>71</v>
      </c>
      <c r="G15" s="15" t="str">
        <f t="shared" si="4"/>
        <v>44816.3893</v>
      </c>
      <c r="H15" s="51">
        <f t="shared" si="5"/>
        <v>1115.5</v>
      </c>
      <c r="I15" s="61" t="s">
        <v>118</v>
      </c>
      <c r="J15" s="62" t="s">
        <v>119</v>
      </c>
      <c r="K15" s="61">
        <v>1115.5</v>
      </c>
      <c r="L15" s="61" t="s">
        <v>120</v>
      </c>
      <c r="M15" s="62" t="s">
        <v>103</v>
      </c>
      <c r="N15" s="62" t="s">
        <v>104</v>
      </c>
      <c r="O15" s="63" t="s">
        <v>110</v>
      </c>
      <c r="P15" s="63" t="s">
        <v>111</v>
      </c>
    </row>
    <row r="16" spans="1:16" ht="12.75" customHeight="1" thickBot="1">
      <c r="A16" s="51" t="str">
        <f t="shared" si="0"/>
        <v> AAPS 53.365 </v>
      </c>
      <c r="B16" s="59" t="str">
        <f t="shared" si="1"/>
        <v>I</v>
      </c>
      <c r="C16" s="51">
        <f t="shared" si="2"/>
        <v>44826.453300000001</v>
      </c>
      <c r="D16" s="15" t="str">
        <f t="shared" si="3"/>
        <v>vis</v>
      </c>
      <c r="E16" s="60">
        <f>VLOOKUP(C16,'Active 1'!C$21:E$973,3,FALSE)</f>
        <v>1119.0009967026267</v>
      </c>
      <c r="F16" s="59" t="s">
        <v>71</v>
      </c>
      <c r="G16" s="15" t="str">
        <f t="shared" si="4"/>
        <v>44826.4533</v>
      </c>
      <c r="H16" s="51">
        <f t="shared" si="5"/>
        <v>1119</v>
      </c>
      <c r="I16" s="61" t="s">
        <v>121</v>
      </c>
      <c r="J16" s="62" t="s">
        <v>122</v>
      </c>
      <c r="K16" s="61">
        <v>1119</v>
      </c>
      <c r="L16" s="61" t="s">
        <v>123</v>
      </c>
      <c r="M16" s="62" t="s">
        <v>103</v>
      </c>
      <c r="N16" s="62" t="s">
        <v>104</v>
      </c>
      <c r="O16" s="63" t="s">
        <v>110</v>
      </c>
      <c r="P16" s="63" t="s">
        <v>111</v>
      </c>
    </row>
    <row r="17" spans="1:16" ht="12.75" customHeight="1" thickBot="1">
      <c r="A17" s="51" t="str">
        <f t="shared" si="0"/>
        <v> AAPS 53.365 </v>
      </c>
      <c r="B17" s="59" t="str">
        <f t="shared" si="1"/>
        <v>I</v>
      </c>
      <c r="C17" s="51">
        <f t="shared" si="2"/>
        <v>44829.3318</v>
      </c>
      <c r="D17" s="15" t="str">
        <f t="shared" si="3"/>
        <v>vis</v>
      </c>
      <c r="E17" s="60">
        <f>VLOOKUP(C17,'Active 1'!C$21:E$973,3,FALSE)</f>
        <v>1120.000163837723</v>
      </c>
      <c r="F17" s="59" t="s">
        <v>71</v>
      </c>
      <c r="G17" s="15" t="str">
        <f t="shared" si="4"/>
        <v>44829.3318</v>
      </c>
      <c r="H17" s="51">
        <f t="shared" si="5"/>
        <v>1120</v>
      </c>
      <c r="I17" s="61" t="s">
        <v>124</v>
      </c>
      <c r="J17" s="62" t="s">
        <v>125</v>
      </c>
      <c r="K17" s="61">
        <v>1120</v>
      </c>
      <c r="L17" s="61" t="s">
        <v>126</v>
      </c>
      <c r="M17" s="62" t="s">
        <v>103</v>
      </c>
      <c r="N17" s="62" t="s">
        <v>104</v>
      </c>
      <c r="O17" s="63" t="s">
        <v>110</v>
      </c>
      <c r="P17" s="63" t="s">
        <v>111</v>
      </c>
    </row>
    <row r="18" spans="1:16" ht="12.75" customHeight="1" thickBot="1">
      <c r="A18" s="51" t="str">
        <f t="shared" si="0"/>
        <v> AAPS 53.365 </v>
      </c>
      <c r="B18" s="59" t="str">
        <f t="shared" si="1"/>
        <v>I</v>
      </c>
      <c r="C18" s="51">
        <f t="shared" si="2"/>
        <v>44849.497000000003</v>
      </c>
      <c r="D18" s="15" t="str">
        <f t="shared" si="3"/>
        <v>vis</v>
      </c>
      <c r="E18" s="60">
        <f>VLOOKUP(C18,'Active 1'!C$21:E$973,3,FALSE)</f>
        <v>1126.9997834703986</v>
      </c>
      <c r="F18" s="59" t="s">
        <v>71</v>
      </c>
      <c r="G18" s="15" t="str">
        <f t="shared" si="4"/>
        <v>44849.4970</v>
      </c>
      <c r="H18" s="51">
        <f t="shared" si="5"/>
        <v>1127</v>
      </c>
      <c r="I18" s="61" t="s">
        <v>127</v>
      </c>
      <c r="J18" s="62" t="s">
        <v>128</v>
      </c>
      <c r="K18" s="61">
        <v>1127</v>
      </c>
      <c r="L18" s="61" t="s">
        <v>129</v>
      </c>
      <c r="M18" s="62" t="s">
        <v>103</v>
      </c>
      <c r="N18" s="62" t="s">
        <v>104</v>
      </c>
      <c r="O18" s="63" t="s">
        <v>110</v>
      </c>
      <c r="P18" s="63" t="s">
        <v>111</v>
      </c>
    </row>
    <row r="19" spans="1:16" ht="12.75" customHeight="1" thickBot="1">
      <c r="A19" s="51" t="str">
        <f t="shared" si="0"/>
        <v> AAPS 53.365 </v>
      </c>
      <c r="B19" s="59" t="str">
        <f t="shared" si="1"/>
        <v>I</v>
      </c>
      <c r="C19" s="51">
        <f t="shared" si="2"/>
        <v>44852.378100000002</v>
      </c>
      <c r="D19" s="15" t="str">
        <f t="shared" si="3"/>
        <v>vis</v>
      </c>
      <c r="E19" s="60">
        <f>VLOOKUP(C19,'Active 1'!C$21:E$973,3,FALSE)</f>
        <v>1127.9998531014305</v>
      </c>
      <c r="F19" s="59" t="s">
        <v>71</v>
      </c>
      <c r="G19" s="15" t="str">
        <f t="shared" si="4"/>
        <v>44852.3781</v>
      </c>
      <c r="H19" s="51">
        <f t="shared" si="5"/>
        <v>1128</v>
      </c>
      <c r="I19" s="61" t="s">
        <v>130</v>
      </c>
      <c r="J19" s="62" t="s">
        <v>131</v>
      </c>
      <c r="K19" s="61">
        <v>1128</v>
      </c>
      <c r="L19" s="61" t="s">
        <v>132</v>
      </c>
      <c r="M19" s="62" t="s">
        <v>103</v>
      </c>
      <c r="N19" s="62" t="s">
        <v>104</v>
      </c>
      <c r="O19" s="63" t="s">
        <v>110</v>
      </c>
      <c r="P19" s="63" t="s">
        <v>111</v>
      </c>
    </row>
    <row r="20" spans="1:16" ht="12.75" customHeight="1" thickBot="1">
      <c r="A20" s="51" t="str">
        <f t="shared" si="0"/>
        <v> AAPS 53.365 </v>
      </c>
      <c r="B20" s="59" t="str">
        <f t="shared" si="1"/>
        <v>II</v>
      </c>
      <c r="C20" s="51">
        <f t="shared" si="2"/>
        <v>44862.481</v>
      </c>
      <c r="D20" s="15" t="str">
        <f t="shared" si="3"/>
        <v>vis</v>
      </c>
      <c r="E20" s="60">
        <f>VLOOKUP(C20,'Active 1'!C$21:E$973,3,FALSE)</f>
        <v>1131.506709328343</v>
      </c>
      <c r="F20" s="59" t="s">
        <v>71</v>
      </c>
      <c r="G20" s="15" t="str">
        <f t="shared" si="4"/>
        <v>44862.481</v>
      </c>
      <c r="H20" s="51">
        <f t="shared" si="5"/>
        <v>1131.5</v>
      </c>
      <c r="I20" s="61" t="s">
        <v>133</v>
      </c>
      <c r="J20" s="62" t="s">
        <v>134</v>
      </c>
      <c r="K20" s="61">
        <v>1131.5</v>
      </c>
      <c r="L20" s="61" t="s">
        <v>135</v>
      </c>
      <c r="M20" s="62" t="s">
        <v>103</v>
      </c>
      <c r="N20" s="62" t="s">
        <v>104</v>
      </c>
      <c r="O20" s="63" t="s">
        <v>110</v>
      </c>
      <c r="P20" s="63" t="s">
        <v>111</v>
      </c>
    </row>
    <row r="21" spans="1:16" ht="12.75" customHeight="1" thickBot="1">
      <c r="A21" s="51" t="str">
        <f t="shared" si="0"/>
        <v> AAPS 53.365 </v>
      </c>
      <c r="B21" s="59" t="str">
        <f t="shared" si="1"/>
        <v>I</v>
      </c>
      <c r="C21" s="51">
        <f t="shared" si="2"/>
        <v>44878.306499999999</v>
      </c>
      <c r="D21" s="15" t="str">
        <f t="shared" si="3"/>
        <v>vis</v>
      </c>
      <c r="E21" s="60">
        <f>VLOOKUP(C21,'Active 1'!C$21:E$973,3,FALSE)</f>
        <v>1136.9999591099906</v>
      </c>
      <c r="F21" s="59" t="s">
        <v>71</v>
      </c>
      <c r="G21" s="15" t="str">
        <f t="shared" si="4"/>
        <v>44878.3065</v>
      </c>
      <c r="H21" s="51">
        <f t="shared" si="5"/>
        <v>1137</v>
      </c>
      <c r="I21" s="61" t="s">
        <v>136</v>
      </c>
      <c r="J21" s="62" t="s">
        <v>137</v>
      </c>
      <c r="K21" s="61">
        <v>1137</v>
      </c>
      <c r="L21" s="61" t="s">
        <v>138</v>
      </c>
      <c r="M21" s="62" t="s">
        <v>103</v>
      </c>
      <c r="N21" s="62" t="s">
        <v>104</v>
      </c>
      <c r="O21" s="63" t="s">
        <v>110</v>
      </c>
      <c r="P21" s="63" t="s">
        <v>111</v>
      </c>
    </row>
    <row r="22" spans="1:16" ht="12.75" customHeight="1" thickBot="1">
      <c r="A22" s="51" t="str">
        <f t="shared" si="0"/>
        <v> BBS 74 </v>
      </c>
      <c r="B22" s="59" t="str">
        <f t="shared" si="1"/>
        <v>I</v>
      </c>
      <c r="C22" s="51">
        <f t="shared" si="2"/>
        <v>45990.34</v>
      </c>
      <c r="D22" s="15" t="str">
        <f t="shared" si="3"/>
        <v>vis</v>
      </c>
      <c r="E22" s="60">
        <f>VLOOKUP(C22,'Active 1'!C$21:E$973,3,FALSE)</f>
        <v>1523.0021568958618</v>
      </c>
      <c r="F22" s="59" t="s">
        <v>71</v>
      </c>
      <c r="G22" s="15" t="str">
        <f t="shared" si="4"/>
        <v>45990.340</v>
      </c>
      <c r="H22" s="51">
        <f t="shared" si="5"/>
        <v>1523</v>
      </c>
      <c r="I22" s="61" t="s">
        <v>147</v>
      </c>
      <c r="J22" s="62" t="s">
        <v>148</v>
      </c>
      <c r="K22" s="61">
        <v>1523</v>
      </c>
      <c r="L22" s="61" t="s">
        <v>149</v>
      </c>
      <c r="M22" s="62" t="s">
        <v>103</v>
      </c>
      <c r="N22" s="62" t="s">
        <v>104</v>
      </c>
      <c r="O22" s="63" t="s">
        <v>150</v>
      </c>
      <c r="P22" s="63" t="s">
        <v>151</v>
      </c>
    </row>
    <row r="23" spans="1:16" ht="12.75" customHeight="1" thickBot="1">
      <c r="A23" s="51" t="str">
        <f t="shared" si="0"/>
        <v>IBVS 3903 </v>
      </c>
      <c r="B23" s="59" t="str">
        <f t="shared" si="1"/>
        <v>I</v>
      </c>
      <c r="C23" s="51">
        <f t="shared" si="2"/>
        <v>49124.771999999997</v>
      </c>
      <c r="D23" s="15" t="str">
        <f t="shared" si="3"/>
        <v>vis</v>
      </c>
      <c r="E23" s="60">
        <f>VLOOKUP(C23,'Active 1'!C$21:E$973,3,FALSE)</f>
        <v>2611.0068265486793</v>
      </c>
      <c r="F23" s="59" t="s">
        <v>71</v>
      </c>
      <c r="G23" s="15" t="str">
        <f t="shared" si="4"/>
        <v>49124.7720</v>
      </c>
      <c r="H23" s="51">
        <f t="shared" si="5"/>
        <v>2611</v>
      </c>
      <c r="I23" s="61" t="s">
        <v>167</v>
      </c>
      <c r="J23" s="62" t="s">
        <v>168</v>
      </c>
      <c r="K23" s="61">
        <v>2611</v>
      </c>
      <c r="L23" s="61" t="s">
        <v>169</v>
      </c>
      <c r="M23" s="62" t="s">
        <v>103</v>
      </c>
      <c r="N23" s="62" t="s">
        <v>104</v>
      </c>
      <c r="O23" s="63" t="s">
        <v>150</v>
      </c>
      <c r="P23" s="64" t="s">
        <v>170</v>
      </c>
    </row>
    <row r="24" spans="1:16" ht="12.75" customHeight="1" thickBot="1">
      <c r="A24" s="51" t="str">
        <f t="shared" si="0"/>
        <v> BBS 107 </v>
      </c>
      <c r="B24" s="59" t="str">
        <f t="shared" si="1"/>
        <v>I</v>
      </c>
      <c r="C24" s="51">
        <f t="shared" si="2"/>
        <v>49568.430999999997</v>
      </c>
      <c r="D24" s="15" t="str">
        <f t="shared" si="3"/>
        <v>vis</v>
      </c>
      <c r="E24" s="60">
        <f>VLOOKUP(C24,'Active 1'!C$21:E$973,3,FALSE)</f>
        <v>2765.0069974675253</v>
      </c>
      <c r="F24" s="59" t="s">
        <v>71</v>
      </c>
      <c r="G24" s="15" t="str">
        <f t="shared" si="4"/>
        <v>49568.431</v>
      </c>
      <c r="H24" s="51">
        <f t="shared" si="5"/>
        <v>2765</v>
      </c>
      <c r="I24" s="61" t="s">
        <v>171</v>
      </c>
      <c r="J24" s="62" t="s">
        <v>172</v>
      </c>
      <c r="K24" s="61">
        <v>2765</v>
      </c>
      <c r="L24" s="61" t="s">
        <v>173</v>
      </c>
      <c r="M24" s="62" t="s">
        <v>103</v>
      </c>
      <c r="N24" s="62" t="s">
        <v>174</v>
      </c>
      <c r="O24" s="63" t="s">
        <v>150</v>
      </c>
      <c r="P24" s="63" t="s">
        <v>175</v>
      </c>
    </row>
    <row r="25" spans="1:16" ht="12.75" customHeight="1" thickBot="1">
      <c r="A25" s="51" t="str">
        <f t="shared" si="0"/>
        <v>BAVM 91 </v>
      </c>
      <c r="B25" s="59" t="str">
        <f t="shared" si="1"/>
        <v>I</v>
      </c>
      <c r="C25" s="51">
        <f t="shared" si="2"/>
        <v>49905.496899999998</v>
      </c>
      <c r="D25" s="15" t="str">
        <f t="shared" si="3"/>
        <v>vis</v>
      </c>
      <c r="E25" s="60">
        <f>VLOOKUP(C25,'Active 1'!C$21:E$973,3,FALSE)</f>
        <v>2882.0072301032087</v>
      </c>
      <c r="F25" s="59" t="s">
        <v>71</v>
      </c>
      <c r="G25" s="15" t="str">
        <f t="shared" si="4"/>
        <v>49905.4969</v>
      </c>
      <c r="H25" s="51">
        <f t="shared" si="5"/>
        <v>2882</v>
      </c>
      <c r="I25" s="61" t="s">
        <v>176</v>
      </c>
      <c r="J25" s="62" t="s">
        <v>177</v>
      </c>
      <c r="K25" s="61">
        <v>2882</v>
      </c>
      <c r="L25" s="61" t="s">
        <v>178</v>
      </c>
      <c r="M25" s="62" t="s">
        <v>103</v>
      </c>
      <c r="N25" s="62" t="s">
        <v>179</v>
      </c>
      <c r="O25" s="63" t="s">
        <v>180</v>
      </c>
      <c r="P25" s="64" t="s">
        <v>181</v>
      </c>
    </row>
    <row r="26" spans="1:16" ht="12.75" customHeight="1" thickBot="1">
      <c r="A26" s="51" t="str">
        <f t="shared" si="0"/>
        <v>BAVM 91 </v>
      </c>
      <c r="B26" s="59" t="str">
        <f t="shared" si="1"/>
        <v>I</v>
      </c>
      <c r="C26" s="51">
        <f t="shared" si="2"/>
        <v>49905.497300000003</v>
      </c>
      <c r="D26" s="15" t="str">
        <f t="shared" si="3"/>
        <v>vis</v>
      </c>
      <c r="E26" s="60">
        <f>VLOOKUP(C26,'Active 1'!C$21:E$973,3,FALSE)</f>
        <v>2882.007368948739</v>
      </c>
      <c r="F26" s="59" t="s">
        <v>71</v>
      </c>
      <c r="G26" s="15" t="str">
        <f t="shared" si="4"/>
        <v>49905.4973</v>
      </c>
      <c r="H26" s="51">
        <f t="shared" si="5"/>
        <v>2882</v>
      </c>
      <c r="I26" s="61" t="s">
        <v>182</v>
      </c>
      <c r="J26" s="62" t="s">
        <v>183</v>
      </c>
      <c r="K26" s="61">
        <v>2882</v>
      </c>
      <c r="L26" s="61" t="s">
        <v>184</v>
      </c>
      <c r="M26" s="62" t="s">
        <v>103</v>
      </c>
      <c r="N26" s="62" t="s">
        <v>185</v>
      </c>
      <c r="O26" s="63" t="s">
        <v>180</v>
      </c>
      <c r="P26" s="64" t="s">
        <v>181</v>
      </c>
    </row>
    <row r="27" spans="1:16" ht="12.75" customHeight="1" thickBot="1">
      <c r="A27" s="51" t="str">
        <f t="shared" si="0"/>
        <v>BAVM 102 </v>
      </c>
      <c r="B27" s="59" t="str">
        <f t="shared" si="1"/>
        <v>I</v>
      </c>
      <c r="C27" s="51">
        <f t="shared" si="2"/>
        <v>50343.396000000001</v>
      </c>
      <c r="D27" s="15" t="str">
        <f t="shared" si="3"/>
        <v>vis</v>
      </c>
      <c r="E27" s="60">
        <f>VLOOKUP(C27,'Active 1'!C$21:E$973,3,FALSE)</f>
        <v>3034.0080601217796</v>
      </c>
      <c r="F27" s="59" t="s">
        <v>71</v>
      </c>
      <c r="G27" s="15" t="str">
        <f t="shared" si="4"/>
        <v>50343.396</v>
      </c>
      <c r="H27" s="51">
        <f t="shared" si="5"/>
        <v>3034</v>
      </c>
      <c r="I27" s="61" t="s">
        <v>186</v>
      </c>
      <c r="J27" s="62" t="s">
        <v>187</v>
      </c>
      <c r="K27" s="61">
        <v>3034</v>
      </c>
      <c r="L27" s="61" t="s">
        <v>188</v>
      </c>
      <c r="M27" s="62" t="s">
        <v>103</v>
      </c>
      <c r="N27" s="62" t="s">
        <v>185</v>
      </c>
      <c r="O27" s="63" t="s">
        <v>180</v>
      </c>
      <c r="P27" s="64" t="s">
        <v>189</v>
      </c>
    </row>
    <row r="28" spans="1:16" ht="12.75" customHeight="1" thickBot="1">
      <c r="A28" s="51" t="str">
        <f t="shared" si="0"/>
        <v>BAVM 102 </v>
      </c>
      <c r="B28" s="59" t="str">
        <f t="shared" si="1"/>
        <v>I</v>
      </c>
      <c r="C28" s="51">
        <f t="shared" si="2"/>
        <v>50369.318099999997</v>
      </c>
      <c r="D28" s="15" t="str">
        <f t="shared" si="3"/>
        <v>vis</v>
      </c>
      <c r="E28" s="60">
        <f>VLOOKUP(C28,'Active 1'!C$21:E$973,3,FALSE)</f>
        <v>3043.0059793132641</v>
      </c>
      <c r="F28" s="59" t="s">
        <v>71</v>
      </c>
      <c r="G28" s="15" t="str">
        <f t="shared" si="4"/>
        <v>50369.3181</v>
      </c>
      <c r="H28" s="51">
        <f t="shared" si="5"/>
        <v>3043</v>
      </c>
      <c r="I28" s="61" t="s">
        <v>190</v>
      </c>
      <c r="J28" s="62" t="s">
        <v>191</v>
      </c>
      <c r="K28" s="61">
        <v>3043</v>
      </c>
      <c r="L28" s="61" t="s">
        <v>192</v>
      </c>
      <c r="M28" s="62" t="s">
        <v>103</v>
      </c>
      <c r="N28" s="62" t="s">
        <v>185</v>
      </c>
      <c r="O28" s="63" t="s">
        <v>180</v>
      </c>
      <c r="P28" s="64" t="s">
        <v>189</v>
      </c>
    </row>
    <row r="29" spans="1:16" ht="12.75" customHeight="1" thickBot="1">
      <c r="A29" s="51" t="str">
        <f t="shared" si="0"/>
        <v>OEJV 0074 </v>
      </c>
      <c r="B29" s="59" t="str">
        <f t="shared" si="1"/>
        <v>II</v>
      </c>
      <c r="C29" s="51">
        <f t="shared" si="2"/>
        <v>53545.511810000004</v>
      </c>
      <c r="D29" s="15" t="str">
        <f t="shared" si="3"/>
        <v>vis</v>
      </c>
      <c r="E29" s="60">
        <f>VLOOKUP(C29,'Active 1'!C$21:E$973,3,FALSE)</f>
        <v>4145.5067157152389</v>
      </c>
      <c r="F29" s="59" t="s">
        <v>71</v>
      </c>
      <c r="G29" s="15" t="str">
        <f t="shared" si="4"/>
        <v>53545.51181</v>
      </c>
      <c r="H29" s="51">
        <f t="shared" si="5"/>
        <v>4145.5</v>
      </c>
      <c r="I29" s="61" t="s">
        <v>214</v>
      </c>
      <c r="J29" s="62" t="s">
        <v>215</v>
      </c>
      <c r="K29" s="61">
        <v>4145.5</v>
      </c>
      <c r="L29" s="61" t="s">
        <v>216</v>
      </c>
      <c r="M29" s="62" t="s">
        <v>217</v>
      </c>
      <c r="N29" s="62" t="s">
        <v>218</v>
      </c>
      <c r="O29" s="63" t="s">
        <v>219</v>
      </c>
      <c r="P29" s="64" t="s">
        <v>220</v>
      </c>
    </row>
    <row r="30" spans="1:16" ht="12.75" customHeight="1" thickBot="1">
      <c r="A30" s="51" t="str">
        <f t="shared" si="0"/>
        <v>OEJV 0074 </v>
      </c>
      <c r="B30" s="59" t="str">
        <f t="shared" si="1"/>
        <v>I</v>
      </c>
      <c r="C30" s="51">
        <f t="shared" si="2"/>
        <v>53921.450879999997</v>
      </c>
      <c r="D30" s="15" t="str">
        <f t="shared" si="3"/>
        <v>vis</v>
      </c>
      <c r="E30" s="60">
        <f>VLOOKUP(C30,'Active 1'!C$21:E$973,3,FALSE)</f>
        <v>4276.0003629422099</v>
      </c>
      <c r="F30" s="59" t="s">
        <v>71</v>
      </c>
      <c r="G30" s="15" t="str">
        <f t="shared" si="4"/>
        <v>53921.45088</v>
      </c>
      <c r="H30" s="51">
        <f t="shared" si="5"/>
        <v>4276</v>
      </c>
      <c r="I30" s="61" t="s">
        <v>224</v>
      </c>
      <c r="J30" s="62" t="s">
        <v>225</v>
      </c>
      <c r="K30" s="61">
        <v>4276</v>
      </c>
      <c r="L30" s="61" t="s">
        <v>226</v>
      </c>
      <c r="M30" s="62" t="s">
        <v>217</v>
      </c>
      <c r="N30" s="62" t="s">
        <v>218</v>
      </c>
      <c r="O30" s="63" t="s">
        <v>219</v>
      </c>
      <c r="P30" s="64" t="s">
        <v>220</v>
      </c>
    </row>
    <row r="31" spans="1:16" ht="12.75" customHeight="1" thickBot="1">
      <c r="A31" s="51" t="str">
        <f t="shared" si="0"/>
        <v>IBVS 5931 </v>
      </c>
      <c r="B31" s="59" t="str">
        <f t="shared" si="1"/>
        <v>II</v>
      </c>
      <c r="C31" s="51">
        <f t="shared" si="2"/>
        <v>53969.014199999998</v>
      </c>
      <c r="D31" s="15" t="str">
        <f t="shared" si="3"/>
        <v>vis</v>
      </c>
      <c r="E31" s="60">
        <f>VLOOKUP(C31,'Active 1'!C$21:E$973,3,FALSE)</f>
        <v>4292.5102487091344</v>
      </c>
      <c r="F31" s="59" t="s">
        <v>71</v>
      </c>
      <c r="G31" s="15" t="str">
        <f t="shared" si="4"/>
        <v>53969.0142</v>
      </c>
      <c r="H31" s="51">
        <f t="shared" si="5"/>
        <v>4292.5</v>
      </c>
      <c r="I31" s="61" t="s">
        <v>227</v>
      </c>
      <c r="J31" s="62" t="s">
        <v>228</v>
      </c>
      <c r="K31" s="61">
        <v>4292.5</v>
      </c>
      <c r="L31" s="61" t="s">
        <v>229</v>
      </c>
      <c r="M31" s="62" t="s">
        <v>217</v>
      </c>
      <c r="N31" s="62" t="s">
        <v>71</v>
      </c>
      <c r="O31" s="63" t="s">
        <v>230</v>
      </c>
      <c r="P31" s="64" t="s">
        <v>231</v>
      </c>
    </row>
    <row r="32" spans="1:16" ht="12.75" customHeight="1" thickBot="1">
      <c r="A32" s="51" t="str">
        <f t="shared" si="0"/>
        <v>IBVS 5835 </v>
      </c>
      <c r="B32" s="59" t="str">
        <f t="shared" si="1"/>
        <v>I</v>
      </c>
      <c r="C32" s="51">
        <f t="shared" si="2"/>
        <v>54457.302799999998</v>
      </c>
      <c r="D32" s="15" t="str">
        <f t="shared" si="3"/>
        <v>vis</v>
      </c>
      <c r="E32" s="60">
        <f>VLOOKUP(C32,'Active 1'!C$21:E$973,3,FALSE)</f>
        <v>4462.0019706345856</v>
      </c>
      <c r="F32" s="59" t="s">
        <v>71</v>
      </c>
      <c r="G32" s="15" t="str">
        <f t="shared" si="4"/>
        <v>54457.3028</v>
      </c>
      <c r="H32" s="51">
        <f t="shared" si="5"/>
        <v>4462</v>
      </c>
      <c r="I32" s="61" t="s">
        <v>232</v>
      </c>
      <c r="J32" s="62" t="s">
        <v>233</v>
      </c>
      <c r="K32" s="61">
        <v>4462</v>
      </c>
      <c r="L32" s="61" t="s">
        <v>234</v>
      </c>
      <c r="M32" s="62" t="s">
        <v>217</v>
      </c>
      <c r="N32" s="62" t="s">
        <v>71</v>
      </c>
      <c r="O32" s="63" t="s">
        <v>235</v>
      </c>
      <c r="P32" s="64" t="s">
        <v>236</v>
      </c>
    </row>
    <row r="33" spans="1:16" ht="12.75" customHeight="1" thickBot="1">
      <c r="A33" s="51" t="str">
        <f t="shared" si="0"/>
        <v>BAVM 214 </v>
      </c>
      <c r="B33" s="59" t="str">
        <f t="shared" si="1"/>
        <v>II</v>
      </c>
      <c r="C33" s="51">
        <f t="shared" si="2"/>
        <v>55092.558599999997</v>
      </c>
      <c r="D33" s="15" t="str">
        <f t="shared" si="3"/>
        <v>vis</v>
      </c>
      <c r="E33" s="60">
        <f>VLOOKUP(C33,'Active 1'!C$21:E$973,3,FALSE)</f>
        <v>4682.5080389825462</v>
      </c>
      <c r="F33" s="59" t="s">
        <v>71</v>
      </c>
      <c r="G33" s="15" t="str">
        <f t="shared" si="4"/>
        <v>55092.5586</v>
      </c>
      <c r="H33" s="51">
        <f t="shared" si="5"/>
        <v>4682.5</v>
      </c>
      <c r="I33" s="61" t="s">
        <v>253</v>
      </c>
      <c r="J33" s="62" t="s">
        <v>254</v>
      </c>
      <c r="K33" s="61" t="s">
        <v>255</v>
      </c>
      <c r="L33" s="61" t="s">
        <v>256</v>
      </c>
      <c r="M33" s="62" t="s">
        <v>217</v>
      </c>
      <c r="N33" s="62" t="s">
        <v>257</v>
      </c>
      <c r="O33" s="63" t="s">
        <v>258</v>
      </c>
      <c r="P33" s="64" t="s">
        <v>259</v>
      </c>
    </row>
    <row r="34" spans="1:16" ht="12.75" customHeight="1" thickBot="1">
      <c r="A34" s="51" t="str">
        <f t="shared" si="0"/>
        <v>OEJV 0160 </v>
      </c>
      <c r="B34" s="59" t="str">
        <f t="shared" si="1"/>
        <v>II</v>
      </c>
      <c r="C34" s="51">
        <f t="shared" si="2"/>
        <v>55700.421600000001</v>
      </c>
      <c r="D34" s="15" t="str">
        <f t="shared" si="3"/>
        <v>vis</v>
      </c>
      <c r="E34" s="60">
        <f>VLOOKUP(C34,'Active 1'!C$21:E$973,3,FALSE)</f>
        <v>4893.5056878417899</v>
      </c>
      <c r="F34" s="59" t="s">
        <v>71</v>
      </c>
      <c r="G34" s="15" t="str">
        <f t="shared" si="4"/>
        <v>55700.4216</v>
      </c>
      <c r="H34" s="51">
        <f t="shared" si="5"/>
        <v>4893.5</v>
      </c>
      <c r="I34" s="61" t="s">
        <v>260</v>
      </c>
      <c r="J34" s="62" t="s">
        <v>261</v>
      </c>
      <c r="K34" s="61" t="s">
        <v>262</v>
      </c>
      <c r="L34" s="61" t="s">
        <v>263</v>
      </c>
      <c r="M34" s="62" t="s">
        <v>217</v>
      </c>
      <c r="N34" s="62" t="s">
        <v>218</v>
      </c>
      <c r="O34" s="63" t="s">
        <v>264</v>
      </c>
      <c r="P34" s="64" t="s">
        <v>265</v>
      </c>
    </row>
    <row r="35" spans="1:16" ht="12.75" customHeight="1" thickBot="1">
      <c r="A35" s="51" t="str">
        <f t="shared" si="0"/>
        <v>OEJV 0160 </v>
      </c>
      <c r="B35" s="59" t="str">
        <f t="shared" si="1"/>
        <v>I</v>
      </c>
      <c r="C35" s="51">
        <f t="shared" si="2"/>
        <v>55759.47436</v>
      </c>
      <c r="D35" s="15" t="str">
        <f t="shared" si="3"/>
        <v>vis</v>
      </c>
      <c r="E35" s="60">
        <f>VLOOKUP(C35,'Active 1'!C$21:E$973,3,FALSE)</f>
        <v>4914.0037170336454</v>
      </c>
      <c r="F35" s="59" t="s">
        <v>71</v>
      </c>
      <c r="G35" s="15" t="str">
        <f t="shared" si="4"/>
        <v>55759.47436</v>
      </c>
      <c r="H35" s="51">
        <f t="shared" si="5"/>
        <v>4914</v>
      </c>
      <c r="I35" s="61" t="s">
        <v>266</v>
      </c>
      <c r="J35" s="62" t="s">
        <v>267</v>
      </c>
      <c r="K35" s="61" t="s">
        <v>268</v>
      </c>
      <c r="L35" s="61" t="s">
        <v>269</v>
      </c>
      <c r="M35" s="62" t="s">
        <v>217</v>
      </c>
      <c r="N35" s="62" t="s">
        <v>38</v>
      </c>
      <c r="O35" s="63" t="s">
        <v>270</v>
      </c>
      <c r="P35" s="64" t="s">
        <v>265</v>
      </c>
    </row>
    <row r="36" spans="1:16" ht="12.75" customHeight="1" thickBot="1">
      <c r="A36" s="51" t="str">
        <f t="shared" si="0"/>
        <v>OEJV 0160 </v>
      </c>
      <c r="B36" s="59" t="str">
        <f t="shared" si="1"/>
        <v>I</v>
      </c>
      <c r="C36" s="51">
        <f t="shared" si="2"/>
        <v>55759.476360000001</v>
      </c>
      <c r="D36" s="15" t="str">
        <f t="shared" si="3"/>
        <v>vis</v>
      </c>
      <c r="E36" s="60">
        <f>VLOOKUP(C36,'Active 1'!C$21:E$973,3,FALSE)</f>
        <v>4914.0044112612877</v>
      </c>
      <c r="F36" s="59" t="s">
        <v>71</v>
      </c>
      <c r="G36" s="15" t="str">
        <f t="shared" si="4"/>
        <v>55759.47636</v>
      </c>
      <c r="H36" s="51">
        <f t="shared" si="5"/>
        <v>4914</v>
      </c>
      <c r="I36" s="61" t="s">
        <v>271</v>
      </c>
      <c r="J36" s="62" t="s">
        <v>272</v>
      </c>
      <c r="K36" s="61" t="s">
        <v>268</v>
      </c>
      <c r="L36" s="61" t="s">
        <v>273</v>
      </c>
      <c r="M36" s="62" t="s">
        <v>217</v>
      </c>
      <c r="N36" s="62" t="s">
        <v>71</v>
      </c>
      <c r="O36" s="63" t="s">
        <v>270</v>
      </c>
      <c r="P36" s="64" t="s">
        <v>265</v>
      </c>
    </row>
    <row r="37" spans="1:16" ht="12.75" customHeight="1" thickBot="1">
      <c r="A37" s="51" t="str">
        <f t="shared" si="0"/>
        <v>OEJV 0160 </v>
      </c>
      <c r="B37" s="59" t="str">
        <f t="shared" si="1"/>
        <v>I</v>
      </c>
      <c r="C37" s="51">
        <f t="shared" si="2"/>
        <v>55759.476759999998</v>
      </c>
      <c r="D37" s="15" t="str">
        <f t="shared" si="3"/>
        <v>vis</v>
      </c>
      <c r="E37" s="60">
        <f>VLOOKUP(C37,'Active 1'!C$21:E$973,3,FALSE)</f>
        <v>4914.0045501068153</v>
      </c>
      <c r="F37" s="59" t="s">
        <v>71</v>
      </c>
      <c r="G37" s="15" t="str">
        <f t="shared" si="4"/>
        <v>55759.47676</v>
      </c>
      <c r="H37" s="51">
        <f t="shared" si="5"/>
        <v>4914</v>
      </c>
      <c r="I37" s="61" t="s">
        <v>274</v>
      </c>
      <c r="J37" s="62" t="s">
        <v>275</v>
      </c>
      <c r="K37" s="61" t="s">
        <v>268</v>
      </c>
      <c r="L37" s="61" t="s">
        <v>276</v>
      </c>
      <c r="M37" s="62" t="s">
        <v>217</v>
      </c>
      <c r="N37" s="62" t="s">
        <v>218</v>
      </c>
      <c r="O37" s="63" t="s">
        <v>270</v>
      </c>
      <c r="P37" s="64" t="s">
        <v>265</v>
      </c>
    </row>
    <row r="38" spans="1:16" ht="12.75" customHeight="1" thickBot="1">
      <c r="A38" s="51" t="str">
        <f t="shared" si="0"/>
        <v>BAVM 231 </v>
      </c>
      <c r="B38" s="59" t="str">
        <f t="shared" si="1"/>
        <v>II</v>
      </c>
      <c r="C38" s="51">
        <f t="shared" si="2"/>
        <v>56158.484499999999</v>
      </c>
      <c r="D38" s="15" t="str">
        <f t="shared" si="3"/>
        <v>vis</v>
      </c>
      <c r="E38" s="60">
        <f>VLOOKUP(C38,'Active 1'!C$21:E$973,3,FALSE)</f>
        <v>5052.5056515336828</v>
      </c>
      <c r="F38" s="59" t="s">
        <v>71</v>
      </c>
      <c r="G38" s="15" t="str">
        <f t="shared" si="4"/>
        <v>56158.4845</v>
      </c>
      <c r="H38" s="51">
        <f t="shared" si="5"/>
        <v>5052.5</v>
      </c>
      <c r="I38" s="61" t="s">
        <v>277</v>
      </c>
      <c r="J38" s="62" t="s">
        <v>278</v>
      </c>
      <c r="K38" s="61" t="s">
        <v>279</v>
      </c>
      <c r="L38" s="61" t="s">
        <v>280</v>
      </c>
      <c r="M38" s="62" t="s">
        <v>217</v>
      </c>
      <c r="N38" s="62">
        <v>0</v>
      </c>
      <c r="O38" s="63" t="s">
        <v>180</v>
      </c>
      <c r="P38" s="64" t="s">
        <v>281</v>
      </c>
    </row>
    <row r="39" spans="1:16" ht="12.75" customHeight="1" thickBot="1">
      <c r="A39" s="51" t="str">
        <f t="shared" si="0"/>
        <v>BAVM 232 </v>
      </c>
      <c r="B39" s="59" t="str">
        <f t="shared" si="1"/>
        <v>I</v>
      </c>
      <c r="C39" s="51">
        <f t="shared" si="2"/>
        <v>56485.469700000001</v>
      </c>
      <c r="D39" s="15" t="str">
        <f t="shared" si="3"/>
        <v>vis</v>
      </c>
      <c r="E39" s="60">
        <f>VLOOKUP(C39,'Active 1'!C$21:E$973,3,FALSE)</f>
        <v>5166.0067338692907</v>
      </c>
      <c r="F39" s="59" t="s">
        <v>71</v>
      </c>
      <c r="G39" s="15" t="str">
        <f t="shared" si="4"/>
        <v>56485.4697</v>
      </c>
      <c r="H39" s="51">
        <f t="shared" si="5"/>
        <v>5166</v>
      </c>
      <c r="I39" s="61" t="s">
        <v>282</v>
      </c>
      <c r="J39" s="62" t="s">
        <v>283</v>
      </c>
      <c r="K39" s="61">
        <v>5166</v>
      </c>
      <c r="L39" s="61" t="s">
        <v>284</v>
      </c>
      <c r="M39" s="62" t="s">
        <v>217</v>
      </c>
      <c r="N39" s="62">
        <v>0</v>
      </c>
      <c r="O39" s="63" t="s">
        <v>180</v>
      </c>
      <c r="P39" s="64" t="s">
        <v>285</v>
      </c>
    </row>
    <row r="40" spans="1:16" ht="12.75" customHeight="1" thickBot="1">
      <c r="A40" s="51" t="str">
        <f t="shared" si="0"/>
        <v>OEJV 0160 </v>
      </c>
      <c r="B40" s="59" t="str">
        <f t="shared" si="1"/>
        <v>I</v>
      </c>
      <c r="C40" s="51">
        <f t="shared" si="2"/>
        <v>56511.396159999997</v>
      </c>
      <c r="D40" s="15" t="str">
        <f t="shared" si="3"/>
        <v>vis</v>
      </c>
      <c r="E40" s="60">
        <f>VLOOKUP(C40,'Active 1'!C$21:E$973,3,FALSE)</f>
        <v>5175.0061664770365</v>
      </c>
      <c r="F40" s="59" t="s">
        <v>71</v>
      </c>
      <c r="G40" s="15" t="str">
        <f t="shared" si="4"/>
        <v>56511.39616</v>
      </c>
      <c r="H40" s="51">
        <f t="shared" si="5"/>
        <v>5175</v>
      </c>
      <c r="I40" s="61" t="s">
        <v>286</v>
      </c>
      <c r="J40" s="62" t="s">
        <v>287</v>
      </c>
      <c r="K40" s="61">
        <v>5175</v>
      </c>
      <c r="L40" s="61" t="s">
        <v>288</v>
      </c>
      <c r="M40" s="62" t="s">
        <v>217</v>
      </c>
      <c r="N40" s="62" t="s">
        <v>218</v>
      </c>
      <c r="O40" s="63" t="s">
        <v>289</v>
      </c>
      <c r="P40" s="64" t="s">
        <v>265</v>
      </c>
    </row>
    <row r="41" spans="1:16" ht="12.75" customHeight="1" thickBot="1">
      <c r="A41" s="51" t="str">
        <f t="shared" si="0"/>
        <v>BAVM 234 </v>
      </c>
      <c r="B41" s="59" t="str">
        <f t="shared" si="1"/>
        <v>I</v>
      </c>
      <c r="C41" s="51">
        <f t="shared" si="2"/>
        <v>56534.447099999998</v>
      </c>
      <c r="D41" s="15" t="str">
        <f t="shared" si="3"/>
        <v>vis</v>
      </c>
      <c r="E41" s="60">
        <f>VLOOKUP(C41,'Active 1'!C$21:E$973,3,FALSE)</f>
        <v>5183.0074663488749</v>
      </c>
      <c r="F41" s="59" t="s">
        <v>71</v>
      </c>
      <c r="G41" s="15" t="str">
        <f t="shared" si="4"/>
        <v>56534.4471</v>
      </c>
      <c r="H41" s="51">
        <f t="shared" si="5"/>
        <v>5183</v>
      </c>
      <c r="I41" s="61" t="s">
        <v>290</v>
      </c>
      <c r="J41" s="62" t="s">
        <v>291</v>
      </c>
      <c r="K41" s="61">
        <v>5183</v>
      </c>
      <c r="L41" s="61" t="s">
        <v>292</v>
      </c>
      <c r="M41" s="62" t="s">
        <v>217</v>
      </c>
      <c r="N41" s="62">
        <v>0</v>
      </c>
      <c r="O41" s="63" t="s">
        <v>180</v>
      </c>
      <c r="P41" s="64" t="s">
        <v>293</v>
      </c>
    </row>
    <row r="42" spans="1:16" ht="12.75" customHeight="1" thickBot="1">
      <c r="A42" s="51" t="str">
        <f t="shared" si="0"/>
        <v>BAVM 238 </v>
      </c>
      <c r="B42" s="59" t="str">
        <f t="shared" si="1"/>
        <v>I</v>
      </c>
      <c r="C42" s="51">
        <f t="shared" si="2"/>
        <v>56799.4951</v>
      </c>
      <c r="D42" s="15" t="str">
        <f t="shared" si="3"/>
        <v>vis</v>
      </c>
      <c r="E42" s="60">
        <f>VLOOKUP(C42,'Active 1'!C$21:E$973,3,FALSE)</f>
        <v>5275.0092905014308</v>
      </c>
      <c r="F42" s="59" t="s">
        <v>71</v>
      </c>
      <c r="G42" s="15" t="str">
        <f t="shared" si="4"/>
        <v>56799.4951</v>
      </c>
      <c r="H42" s="51">
        <f t="shared" si="5"/>
        <v>5275</v>
      </c>
      <c r="I42" s="61" t="s">
        <v>294</v>
      </c>
      <c r="J42" s="62" t="s">
        <v>295</v>
      </c>
      <c r="K42" s="61">
        <v>5275</v>
      </c>
      <c r="L42" s="61" t="s">
        <v>296</v>
      </c>
      <c r="M42" s="62" t="s">
        <v>217</v>
      </c>
      <c r="N42" s="62">
        <v>0</v>
      </c>
      <c r="O42" s="63" t="s">
        <v>180</v>
      </c>
      <c r="P42" s="64" t="s">
        <v>297</v>
      </c>
    </row>
    <row r="43" spans="1:16" ht="12.75" customHeight="1" thickBot="1">
      <c r="A43" s="51" t="str">
        <f t="shared" ref="A43:A69" si="6">P43</f>
        <v>BAVM 239 </v>
      </c>
      <c r="B43" s="59" t="str">
        <f t="shared" ref="B43:B69" si="7">IF(H43=INT(H43),"I","II")</f>
        <v>II</v>
      </c>
      <c r="C43" s="51">
        <f t="shared" ref="C43:C69" si="8">1*G43</f>
        <v>56910.380400000002</v>
      </c>
      <c r="D43" s="15" t="str">
        <f t="shared" ref="D43:D69" si="9">VLOOKUP(F43,I$1:J$5,2,FALSE)</f>
        <v>vis</v>
      </c>
      <c r="E43" s="60">
        <f>VLOOKUP(C43,'Active 1'!C$21:E$973,3,FALSE)</f>
        <v>5313.4991107291007</v>
      </c>
      <c r="F43" s="59" t="s">
        <v>71</v>
      </c>
      <c r="G43" s="15" t="str">
        <f t="shared" ref="G43:G69" si="10">MID(I43,3,LEN(I43)-3)</f>
        <v>56910.3804</v>
      </c>
      <c r="H43" s="51">
        <f t="shared" ref="H43:H69" si="11">1*K43</f>
        <v>5313.5</v>
      </c>
      <c r="I43" s="61" t="s">
        <v>298</v>
      </c>
      <c r="J43" s="62" t="s">
        <v>299</v>
      </c>
      <c r="K43" s="61">
        <v>5313.5</v>
      </c>
      <c r="L43" s="61" t="s">
        <v>300</v>
      </c>
      <c r="M43" s="62" t="s">
        <v>217</v>
      </c>
      <c r="N43" s="62" t="s">
        <v>301</v>
      </c>
      <c r="O43" s="63" t="s">
        <v>302</v>
      </c>
      <c r="P43" s="64" t="s">
        <v>303</v>
      </c>
    </row>
    <row r="44" spans="1:16" ht="12.75" customHeight="1" thickBot="1">
      <c r="A44" s="51" t="str">
        <f t="shared" si="6"/>
        <v>BAVM 239 </v>
      </c>
      <c r="B44" s="59" t="str">
        <f t="shared" si="7"/>
        <v>II</v>
      </c>
      <c r="C44" s="51">
        <f t="shared" si="8"/>
        <v>56933.440199999997</v>
      </c>
      <c r="D44" s="15" t="str">
        <f t="shared" si="9"/>
        <v>vis</v>
      </c>
      <c r="E44" s="60">
        <f>VLOOKUP(C44,'Active 1'!C$21:E$973,3,FALSE)</f>
        <v>5321.5034860293954</v>
      </c>
      <c r="F44" s="59" t="s">
        <v>71</v>
      </c>
      <c r="G44" s="15" t="str">
        <f t="shared" si="10"/>
        <v>56933.4402</v>
      </c>
      <c r="H44" s="51">
        <f t="shared" si="11"/>
        <v>5321.5</v>
      </c>
      <c r="I44" s="61" t="s">
        <v>304</v>
      </c>
      <c r="J44" s="62" t="s">
        <v>305</v>
      </c>
      <c r="K44" s="61">
        <v>5321.5</v>
      </c>
      <c r="L44" s="61" t="s">
        <v>306</v>
      </c>
      <c r="M44" s="62" t="s">
        <v>217</v>
      </c>
      <c r="N44" s="62">
        <v>0</v>
      </c>
      <c r="O44" s="63" t="s">
        <v>180</v>
      </c>
      <c r="P44" s="64" t="s">
        <v>303</v>
      </c>
    </row>
    <row r="45" spans="1:16" ht="12.75" customHeight="1" thickBot="1">
      <c r="A45" s="51" t="str">
        <f t="shared" si="6"/>
        <v> AJ 54.128 </v>
      </c>
      <c r="B45" s="59" t="str">
        <f t="shared" si="7"/>
        <v>II</v>
      </c>
      <c r="C45" s="51">
        <f t="shared" si="8"/>
        <v>18552.648000000001</v>
      </c>
      <c r="D45" s="15" t="str">
        <f t="shared" si="9"/>
        <v>vis</v>
      </c>
      <c r="E45" s="60">
        <f>VLOOKUP(C45,'Active 1'!C$21:E$973,3,FALSE)</f>
        <v>-8000.999965496886</v>
      </c>
      <c r="F45" s="59" t="s">
        <v>71</v>
      </c>
      <c r="G45" s="15" t="str">
        <f t="shared" si="10"/>
        <v>18552.648</v>
      </c>
      <c r="H45" s="51">
        <f t="shared" si="11"/>
        <v>-8001.5</v>
      </c>
      <c r="I45" s="61" t="s">
        <v>74</v>
      </c>
      <c r="J45" s="62" t="s">
        <v>75</v>
      </c>
      <c r="K45" s="61">
        <v>-8001.5</v>
      </c>
      <c r="L45" s="61" t="s">
        <v>76</v>
      </c>
      <c r="M45" s="62" t="s">
        <v>73</v>
      </c>
      <c r="N45" s="62"/>
      <c r="O45" s="63" t="s">
        <v>77</v>
      </c>
      <c r="P45" s="63" t="s">
        <v>78</v>
      </c>
    </row>
    <row r="46" spans="1:16" ht="12.75" customHeight="1" thickBot="1">
      <c r="A46" s="51" t="str">
        <f t="shared" si="6"/>
        <v> MSAI 40.394 </v>
      </c>
      <c r="B46" s="59" t="str">
        <f t="shared" si="7"/>
        <v>I</v>
      </c>
      <c r="C46" s="51">
        <f t="shared" si="8"/>
        <v>36820.392999999996</v>
      </c>
      <c r="D46" s="15" t="str">
        <f t="shared" si="9"/>
        <v>vis</v>
      </c>
      <c r="E46" s="60">
        <f>VLOOKUP(C46,'Active 1'!C$21:E$973,3,FALSE)</f>
        <v>-1660.0131889367624</v>
      </c>
      <c r="F46" s="59" t="s">
        <v>71</v>
      </c>
      <c r="G46" s="15" t="str">
        <f t="shared" si="10"/>
        <v>36820.393</v>
      </c>
      <c r="H46" s="51">
        <f t="shared" si="11"/>
        <v>-1660</v>
      </c>
      <c r="I46" s="61" t="s">
        <v>79</v>
      </c>
      <c r="J46" s="62" t="s">
        <v>80</v>
      </c>
      <c r="K46" s="61">
        <v>-1660</v>
      </c>
      <c r="L46" s="61" t="s">
        <v>81</v>
      </c>
      <c r="M46" s="62" t="s">
        <v>82</v>
      </c>
      <c r="N46" s="62"/>
      <c r="O46" s="63" t="s">
        <v>83</v>
      </c>
      <c r="P46" s="63" t="s">
        <v>84</v>
      </c>
    </row>
    <row r="47" spans="1:16" ht="12.75" customHeight="1" thickBot="1">
      <c r="A47" s="51" t="str">
        <f t="shared" si="6"/>
        <v> MSAI 40.394 </v>
      </c>
      <c r="B47" s="59" t="str">
        <f t="shared" si="7"/>
        <v>I</v>
      </c>
      <c r="C47" s="51">
        <f t="shared" si="8"/>
        <v>36846.339</v>
      </c>
      <c r="D47" s="15" t="str">
        <f t="shared" si="9"/>
        <v>vis</v>
      </c>
      <c r="E47" s="60">
        <f>VLOOKUP(C47,'Active 1'!C$21:E$973,3,FALSE)</f>
        <v>-1651.0069737249423</v>
      </c>
      <c r="F47" s="59" t="s">
        <v>71</v>
      </c>
      <c r="G47" s="15" t="str">
        <f t="shared" si="10"/>
        <v>36846.339</v>
      </c>
      <c r="H47" s="51">
        <f t="shared" si="11"/>
        <v>-1651</v>
      </c>
      <c r="I47" s="61" t="s">
        <v>85</v>
      </c>
      <c r="J47" s="62" t="s">
        <v>86</v>
      </c>
      <c r="K47" s="61">
        <v>-1651</v>
      </c>
      <c r="L47" s="61" t="s">
        <v>87</v>
      </c>
      <c r="M47" s="62" t="s">
        <v>82</v>
      </c>
      <c r="N47" s="62"/>
      <c r="O47" s="63" t="s">
        <v>83</v>
      </c>
      <c r="P47" s="63" t="s">
        <v>84</v>
      </c>
    </row>
    <row r="48" spans="1:16" ht="12.75" customHeight="1" thickBot="1">
      <c r="A48" s="51" t="str">
        <f t="shared" si="6"/>
        <v> MSAI 40.394 </v>
      </c>
      <c r="B48" s="59" t="str">
        <f t="shared" si="7"/>
        <v>I</v>
      </c>
      <c r="C48" s="51">
        <f t="shared" si="8"/>
        <v>36849.264000000003</v>
      </c>
      <c r="D48" s="15" t="str">
        <f t="shared" si="9"/>
        <v>vis</v>
      </c>
      <c r="E48" s="60">
        <f>VLOOKUP(C48,'Active 1'!C$21:E$973,3,FALSE)</f>
        <v>-1649.9916657971462</v>
      </c>
      <c r="F48" s="59" t="s">
        <v>71</v>
      </c>
      <c r="G48" s="15" t="str">
        <f t="shared" si="10"/>
        <v>36849.264</v>
      </c>
      <c r="H48" s="51">
        <f t="shared" si="11"/>
        <v>-1650</v>
      </c>
      <c r="I48" s="61" t="s">
        <v>88</v>
      </c>
      <c r="J48" s="62" t="s">
        <v>89</v>
      </c>
      <c r="K48" s="61">
        <v>-1650</v>
      </c>
      <c r="L48" s="61" t="s">
        <v>90</v>
      </c>
      <c r="M48" s="62" t="s">
        <v>82</v>
      </c>
      <c r="N48" s="62"/>
      <c r="O48" s="63" t="s">
        <v>83</v>
      </c>
      <c r="P48" s="63" t="s">
        <v>84</v>
      </c>
    </row>
    <row r="49" spans="1:16" ht="12.75" customHeight="1" thickBot="1">
      <c r="A49" s="51" t="str">
        <f t="shared" si="6"/>
        <v> MSAI 40.394 </v>
      </c>
      <c r="B49" s="59" t="str">
        <f t="shared" si="7"/>
        <v>I</v>
      </c>
      <c r="C49" s="51">
        <f t="shared" si="8"/>
        <v>37494.552000000003</v>
      </c>
      <c r="D49" s="15" t="str">
        <f t="shared" si="9"/>
        <v>vis</v>
      </c>
      <c r="E49" s="60">
        <f>VLOOKUP(C49,'Active 1'!C$21:E$973,3,FALSE)</f>
        <v>-1426.0032821694497</v>
      </c>
      <c r="F49" s="59" t="s">
        <v>71</v>
      </c>
      <c r="G49" s="15" t="str">
        <f t="shared" si="10"/>
        <v>37494.552</v>
      </c>
      <c r="H49" s="51">
        <f t="shared" si="11"/>
        <v>-1426</v>
      </c>
      <c r="I49" s="61" t="s">
        <v>91</v>
      </c>
      <c r="J49" s="62" t="s">
        <v>92</v>
      </c>
      <c r="K49" s="61">
        <v>-1426</v>
      </c>
      <c r="L49" s="61" t="s">
        <v>93</v>
      </c>
      <c r="M49" s="62" t="s">
        <v>82</v>
      </c>
      <c r="N49" s="62"/>
      <c r="O49" s="63" t="s">
        <v>83</v>
      </c>
      <c r="P49" s="63" t="s">
        <v>84</v>
      </c>
    </row>
    <row r="50" spans="1:16" ht="12.75" customHeight="1" thickBot="1">
      <c r="A50" s="51" t="str">
        <f t="shared" si="6"/>
        <v> MSAI 40.394 </v>
      </c>
      <c r="B50" s="59" t="str">
        <f t="shared" si="7"/>
        <v>I</v>
      </c>
      <c r="C50" s="51">
        <f t="shared" si="8"/>
        <v>37520.434999999998</v>
      </c>
      <c r="D50" s="15" t="str">
        <f t="shared" si="9"/>
        <v>vis</v>
      </c>
      <c r="E50" s="60">
        <f>VLOOKUP(C50,'Active 1'!C$21:E$973,3,FALSE)</f>
        <v>-1417.0189351283852</v>
      </c>
      <c r="F50" s="59" t="s">
        <v>71</v>
      </c>
      <c r="G50" s="15" t="str">
        <f t="shared" si="10"/>
        <v>37520.435</v>
      </c>
      <c r="H50" s="51">
        <f t="shared" si="11"/>
        <v>-1417</v>
      </c>
      <c r="I50" s="61" t="s">
        <v>94</v>
      </c>
      <c r="J50" s="62" t="s">
        <v>95</v>
      </c>
      <c r="K50" s="61">
        <v>-1417</v>
      </c>
      <c r="L50" s="61" t="s">
        <v>96</v>
      </c>
      <c r="M50" s="62" t="s">
        <v>82</v>
      </c>
      <c r="N50" s="62"/>
      <c r="O50" s="63" t="s">
        <v>83</v>
      </c>
      <c r="P50" s="63" t="s">
        <v>84</v>
      </c>
    </row>
    <row r="51" spans="1:16" ht="12.75" customHeight="1" thickBot="1">
      <c r="A51" s="51" t="str">
        <f t="shared" si="6"/>
        <v> MSAI 40.394 </v>
      </c>
      <c r="B51" s="59" t="str">
        <f t="shared" si="7"/>
        <v>I</v>
      </c>
      <c r="C51" s="51">
        <f t="shared" si="8"/>
        <v>37880.474999999999</v>
      </c>
      <c r="D51" s="15" t="str">
        <f t="shared" si="9"/>
        <v>vis</v>
      </c>
      <c r="E51" s="60">
        <f>VLOOKUP(C51,'Active 1'!C$21:E$973,3,FALSE)</f>
        <v>-1292.0440748469048</v>
      </c>
      <c r="F51" s="59" t="s">
        <v>71</v>
      </c>
      <c r="G51" s="15" t="str">
        <f t="shared" si="10"/>
        <v>37880.475</v>
      </c>
      <c r="H51" s="51">
        <f t="shared" si="11"/>
        <v>-1292</v>
      </c>
      <c r="I51" s="61" t="s">
        <v>97</v>
      </c>
      <c r="J51" s="62" t="s">
        <v>98</v>
      </c>
      <c r="K51" s="61">
        <v>-1292</v>
      </c>
      <c r="L51" s="61" t="s">
        <v>99</v>
      </c>
      <c r="M51" s="62" t="s">
        <v>82</v>
      </c>
      <c r="N51" s="62"/>
      <c r="O51" s="63" t="s">
        <v>83</v>
      </c>
      <c r="P51" s="63" t="s">
        <v>84</v>
      </c>
    </row>
    <row r="52" spans="1:16" ht="12.75" customHeight="1" thickBot="1">
      <c r="A52" s="51" t="str">
        <f t="shared" si="6"/>
        <v> AAP 456, 1077-1083 </v>
      </c>
      <c r="B52" s="59" t="str">
        <f t="shared" si="7"/>
        <v>I</v>
      </c>
      <c r="C52" s="51">
        <f t="shared" si="8"/>
        <v>45892.397199999999</v>
      </c>
      <c r="D52" s="15" t="str">
        <f t="shared" si="9"/>
        <v>vis</v>
      </c>
      <c r="E52" s="60">
        <f>VLOOKUP(C52,'Active 1'!C$21:E$973,3,FALSE)</f>
        <v>1489.0048573025483</v>
      </c>
      <c r="F52" s="59" t="s">
        <v>71</v>
      </c>
      <c r="G52" s="15" t="str">
        <f t="shared" si="10"/>
        <v>45892.3972</v>
      </c>
      <c r="H52" s="51">
        <f t="shared" si="11"/>
        <v>1489</v>
      </c>
      <c r="I52" s="61" t="s">
        <v>139</v>
      </c>
      <c r="J52" s="62" t="s">
        <v>140</v>
      </c>
      <c r="K52" s="61">
        <v>1489</v>
      </c>
      <c r="L52" s="61" t="s">
        <v>141</v>
      </c>
      <c r="M52" s="62" t="s">
        <v>103</v>
      </c>
      <c r="N52" s="62" t="s">
        <v>104</v>
      </c>
      <c r="O52" s="63" t="s">
        <v>142</v>
      </c>
      <c r="P52" s="63" t="s">
        <v>143</v>
      </c>
    </row>
    <row r="53" spans="1:16" ht="12.75" customHeight="1" thickBot="1">
      <c r="A53" s="51" t="str">
        <f t="shared" si="6"/>
        <v> AAP 456, 1077-1083 </v>
      </c>
      <c r="B53" s="59" t="str">
        <f t="shared" si="7"/>
        <v>II</v>
      </c>
      <c r="C53" s="51">
        <f t="shared" si="8"/>
        <v>45905.362399999998</v>
      </c>
      <c r="D53" s="15" t="str">
        <f t="shared" si="9"/>
        <v>vis</v>
      </c>
      <c r="E53" s="60">
        <f>VLOOKUP(C53,'Active 1'!C$21:E$973,3,FALSE)</f>
        <v>1493.50525742065</v>
      </c>
      <c r="F53" s="59" t="s">
        <v>71</v>
      </c>
      <c r="G53" s="15" t="str">
        <f t="shared" si="10"/>
        <v>45905.3624</v>
      </c>
      <c r="H53" s="51">
        <f t="shared" si="11"/>
        <v>1493.5</v>
      </c>
      <c r="I53" s="61" t="s">
        <v>144</v>
      </c>
      <c r="J53" s="62" t="s">
        <v>145</v>
      </c>
      <c r="K53" s="61">
        <v>1493.5</v>
      </c>
      <c r="L53" s="61" t="s">
        <v>146</v>
      </c>
      <c r="M53" s="62" t="s">
        <v>103</v>
      </c>
      <c r="N53" s="62" t="s">
        <v>104</v>
      </c>
      <c r="O53" s="63" t="s">
        <v>142</v>
      </c>
      <c r="P53" s="63" t="s">
        <v>143</v>
      </c>
    </row>
    <row r="54" spans="1:16" ht="12.75" customHeight="1" thickBot="1">
      <c r="A54" s="51" t="str">
        <f t="shared" si="6"/>
        <v> AAP 456, 1077-1083 </v>
      </c>
      <c r="B54" s="59" t="str">
        <f t="shared" si="7"/>
        <v>II</v>
      </c>
      <c r="C54" s="51">
        <f t="shared" si="8"/>
        <v>46654.383300000001</v>
      </c>
      <c r="D54" s="15" t="str">
        <f t="shared" si="9"/>
        <v>vis</v>
      </c>
      <c r="E54" s="60">
        <f>VLOOKUP(C54,'Active 1'!C$21:E$973,3,FALSE)</f>
        <v>1753.500764379346</v>
      </c>
      <c r="F54" s="59" t="s">
        <v>71</v>
      </c>
      <c r="G54" s="15" t="str">
        <f t="shared" si="10"/>
        <v>46654.3833</v>
      </c>
      <c r="H54" s="51">
        <f t="shared" si="11"/>
        <v>1753.5</v>
      </c>
      <c r="I54" s="61" t="s">
        <v>152</v>
      </c>
      <c r="J54" s="62" t="s">
        <v>153</v>
      </c>
      <c r="K54" s="61">
        <v>1753.5</v>
      </c>
      <c r="L54" s="61" t="s">
        <v>154</v>
      </c>
      <c r="M54" s="62" t="s">
        <v>103</v>
      </c>
      <c r="N54" s="62" t="s">
        <v>104</v>
      </c>
      <c r="O54" s="63" t="s">
        <v>142</v>
      </c>
      <c r="P54" s="63" t="s">
        <v>143</v>
      </c>
    </row>
    <row r="55" spans="1:16" ht="12.75" customHeight="1" thickBot="1">
      <c r="A55" s="51" t="str">
        <f t="shared" si="6"/>
        <v> AAP 456, 1077-1083 </v>
      </c>
      <c r="B55" s="59" t="str">
        <f t="shared" si="7"/>
        <v>I</v>
      </c>
      <c r="C55" s="51">
        <f t="shared" si="8"/>
        <v>46667.360099999998</v>
      </c>
      <c r="D55" s="15" t="str">
        <f t="shared" si="9"/>
        <v>vis</v>
      </c>
      <c r="E55" s="60">
        <f>VLOOKUP(C55,'Active 1'!C$21:E$973,3,FALSE)</f>
        <v>1758.0051910177758</v>
      </c>
      <c r="F55" s="59" t="s">
        <v>71</v>
      </c>
      <c r="G55" s="15" t="str">
        <f t="shared" si="10"/>
        <v>46667.3601</v>
      </c>
      <c r="H55" s="51">
        <f t="shared" si="11"/>
        <v>1758</v>
      </c>
      <c r="I55" s="61" t="s">
        <v>155</v>
      </c>
      <c r="J55" s="62" t="s">
        <v>156</v>
      </c>
      <c r="K55" s="61">
        <v>1758</v>
      </c>
      <c r="L55" s="61" t="s">
        <v>157</v>
      </c>
      <c r="M55" s="62" t="s">
        <v>103</v>
      </c>
      <c r="N55" s="62" t="s">
        <v>104</v>
      </c>
      <c r="O55" s="63" t="s">
        <v>142</v>
      </c>
      <c r="P55" s="63" t="s">
        <v>143</v>
      </c>
    </row>
    <row r="56" spans="1:16" ht="12.75" customHeight="1" thickBot="1">
      <c r="A56" s="51" t="str">
        <f t="shared" si="6"/>
        <v> AAP 456, 1077-1083 </v>
      </c>
      <c r="B56" s="59" t="str">
        <f t="shared" si="7"/>
        <v>II</v>
      </c>
      <c r="C56" s="51">
        <f t="shared" si="8"/>
        <v>48501.037600000003</v>
      </c>
      <c r="D56" s="15" t="str">
        <f t="shared" si="9"/>
        <v>vis</v>
      </c>
      <c r="E56" s="60">
        <f>VLOOKUP(C56,'Active 1'!C$21:E$973,3,FALSE)</f>
        <v>2394.4999953833867</v>
      </c>
      <c r="F56" s="59" t="s">
        <v>71</v>
      </c>
      <c r="G56" s="15" t="str">
        <f t="shared" si="10"/>
        <v>48501.0376</v>
      </c>
      <c r="H56" s="51">
        <f t="shared" si="11"/>
        <v>2394.5</v>
      </c>
      <c r="I56" s="61" t="s">
        <v>158</v>
      </c>
      <c r="J56" s="62" t="s">
        <v>159</v>
      </c>
      <c r="K56" s="61">
        <v>2394.5</v>
      </c>
      <c r="L56" s="61" t="s">
        <v>160</v>
      </c>
      <c r="M56" s="62" t="s">
        <v>103</v>
      </c>
      <c r="N56" s="62" t="s">
        <v>104</v>
      </c>
      <c r="O56" s="63" t="s">
        <v>142</v>
      </c>
      <c r="P56" s="63" t="s">
        <v>143</v>
      </c>
    </row>
    <row r="57" spans="1:16" ht="12.75" customHeight="1" thickBot="1">
      <c r="A57" s="51" t="str">
        <f t="shared" si="6"/>
        <v> AAP 456, 1077-1083 </v>
      </c>
      <c r="B57" s="59" t="str">
        <f t="shared" si="7"/>
        <v>I</v>
      </c>
      <c r="C57" s="51">
        <f t="shared" si="8"/>
        <v>48502.51</v>
      </c>
      <c r="D57" s="15" t="str">
        <f t="shared" si="9"/>
        <v>vis</v>
      </c>
      <c r="E57" s="60">
        <f>VLOOKUP(C57,'Active 1'!C$21:E$973,3,FALSE)</f>
        <v>2395.0110857741161</v>
      </c>
      <c r="F57" s="59" t="s">
        <v>71</v>
      </c>
      <c r="G57" s="15" t="str">
        <f t="shared" si="10"/>
        <v>48502.510</v>
      </c>
      <c r="H57" s="51">
        <f t="shared" si="11"/>
        <v>2395</v>
      </c>
      <c r="I57" s="61" t="s">
        <v>161</v>
      </c>
      <c r="J57" s="62" t="s">
        <v>162</v>
      </c>
      <c r="K57" s="61">
        <v>2395</v>
      </c>
      <c r="L57" s="61" t="s">
        <v>163</v>
      </c>
      <c r="M57" s="62" t="s">
        <v>103</v>
      </c>
      <c r="N57" s="62" t="s">
        <v>104</v>
      </c>
      <c r="O57" s="63" t="s">
        <v>142</v>
      </c>
      <c r="P57" s="63" t="s">
        <v>143</v>
      </c>
    </row>
    <row r="58" spans="1:16" ht="12.75" customHeight="1" thickBot="1">
      <c r="A58" s="51" t="str">
        <f t="shared" si="6"/>
        <v> AAP 456, 1077-1083 </v>
      </c>
      <c r="B58" s="59" t="str">
        <f t="shared" si="7"/>
        <v>II</v>
      </c>
      <c r="C58" s="51">
        <f t="shared" si="8"/>
        <v>48512.559000000001</v>
      </c>
      <c r="D58" s="15" t="str">
        <f t="shared" si="9"/>
        <v>vis</v>
      </c>
      <c r="E58" s="60">
        <f>VLOOKUP(C58,'Active 1'!C$21:E$973,3,FALSE)</f>
        <v>2398.4992325660519</v>
      </c>
      <c r="F58" s="59" t="s">
        <v>71</v>
      </c>
      <c r="G58" s="15" t="str">
        <f t="shared" si="10"/>
        <v>48512.559</v>
      </c>
      <c r="H58" s="51">
        <f t="shared" si="11"/>
        <v>2398.5</v>
      </c>
      <c r="I58" s="61" t="s">
        <v>164</v>
      </c>
      <c r="J58" s="62" t="s">
        <v>165</v>
      </c>
      <c r="K58" s="61">
        <v>2398.5</v>
      </c>
      <c r="L58" s="61" t="s">
        <v>166</v>
      </c>
      <c r="M58" s="62" t="s">
        <v>103</v>
      </c>
      <c r="N58" s="62" t="s">
        <v>104</v>
      </c>
      <c r="O58" s="63" t="s">
        <v>142</v>
      </c>
      <c r="P58" s="63" t="s">
        <v>143</v>
      </c>
    </row>
    <row r="59" spans="1:16" ht="12.75" customHeight="1" thickBot="1">
      <c r="A59" s="51" t="str">
        <f t="shared" si="6"/>
        <v>BAVM 132 </v>
      </c>
      <c r="B59" s="59" t="str">
        <f t="shared" si="7"/>
        <v>I</v>
      </c>
      <c r="C59" s="51">
        <f t="shared" si="8"/>
        <v>51429.474800000004</v>
      </c>
      <c r="D59" s="15" t="str">
        <f t="shared" si="9"/>
        <v>vis</v>
      </c>
      <c r="E59" s="60">
        <f>VLOOKUP(C59,'Active 1'!C$21:E$973,3,FALSE)</f>
        <v>3411.0010228055867</v>
      </c>
      <c r="F59" s="59" t="s">
        <v>71</v>
      </c>
      <c r="G59" s="15" t="str">
        <f t="shared" si="10"/>
        <v>51429.4748</v>
      </c>
      <c r="H59" s="51">
        <f t="shared" si="11"/>
        <v>3411</v>
      </c>
      <c r="I59" s="61" t="s">
        <v>193</v>
      </c>
      <c r="J59" s="62" t="s">
        <v>194</v>
      </c>
      <c r="K59" s="61">
        <v>3411</v>
      </c>
      <c r="L59" s="61" t="s">
        <v>123</v>
      </c>
      <c r="M59" s="62" t="s">
        <v>103</v>
      </c>
      <c r="N59" s="62" t="s">
        <v>179</v>
      </c>
      <c r="O59" s="63" t="s">
        <v>180</v>
      </c>
      <c r="P59" s="64" t="s">
        <v>195</v>
      </c>
    </row>
    <row r="60" spans="1:16" ht="12.75" customHeight="1" thickBot="1">
      <c r="A60" s="51" t="str">
        <f t="shared" si="6"/>
        <v>BAVM 132 </v>
      </c>
      <c r="B60" s="59" t="str">
        <f t="shared" si="7"/>
        <v>I</v>
      </c>
      <c r="C60" s="51">
        <f t="shared" si="8"/>
        <v>51429.4807</v>
      </c>
      <c r="D60" s="15" t="str">
        <f t="shared" si="9"/>
        <v>vis</v>
      </c>
      <c r="E60" s="60">
        <f>VLOOKUP(C60,'Active 1'!C$21:E$973,3,FALSE)</f>
        <v>3411.0030707771321</v>
      </c>
      <c r="F60" s="59" t="s">
        <v>71</v>
      </c>
      <c r="G60" s="15" t="str">
        <f t="shared" si="10"/>
        <v>51429.4807</v>
      </c>
      <c r="H60" s="51">
        <f t="shared" si="11"/>
        <v>3411</v>
      </c>
      <c r="I60" s="61" t="s">
        <v>196</v>
      </c>
      <c r="J60" s="62" t="s">
        <v>197</v>
      </c>
      <c r="K60" s="61">
        <v>3411</v>
      </c>
      <c r="L60" s="61" t="s">
        <v>198</v>
      </c>
      <c r="M60" s="62" t="s">
        <v>103</v>
      </c>
      <c r="N60" s="62" t="s">
        <v>185</v>
      </c>
      <c r="O60" s="63" t="s">
        <v>180</v>
      </c>
      <c r="P60" s="64" t="s">
        <v>195</v>
      </c>
    </row>
    <row r="61" spans="1:16" ht="12.75" customHeight="1" thickBot="1">
      <c r="A61" s="51" t="str">
        <f t="shared" si="6"/>
        <v> AAP 456, 1077-1083 </v>
      </c>
      <c r="B61" s="59" t="str">
        <f t="shared" si="7"/>
        <v>I</v>
      </c>
      <c r="C61" s="51">
        <f t="shared" si="8"/>
        <v>52071.917999999998</v>
      </c>
      <c r="D61" s="15" t="str">
        <f t="shared" si="9"/>
        <v>vis</v>
      </c>
      <c r="E61" s="60">
        <f>VLOOKUP(C61,'Active 1'!C$21:E$973,3,FALSE)</f>
        <v>3634.0019370339678</v>
      </c>
      <c r="F61" s="59" t="s">
        <v>71</v>
      </c>
      <c r="G61" s="15" t="str">
        <f t="shared" si="10"/>
        <v>52071.9180</v>
      </c>
      <c r="H61" s="51">
        <f t="shared" si="11"/>
        <v>3634</v>
      </c>
      <c r="I61" s="61" t="s">
        <v>199</v>
      </c>
      <c r="J61" s="62" t="s">
        <v>200</v>
      </c>
      <c r="K61" s="61">
        <v>3634</v>
      </c>
      <c r="L61" s="61" t="s">
        <v>201</v>
      </c>
      <c r="M61" s="62" t="s">
        <v>103</v>
      </c>
      <c r="N61" s="62" t="s">
        <v>104</v>
      </c>
      <c r="O61" s="63" t="s">
        <v>142</v>
      </c>
      <c r="P61" s="63" t="s">
        <v>143</v>
      </c>
    </row>
    <row r="62" spans="1:16" ht="12.75" customHeight="1" thickBot="1">
      <c r="A62" s="51" t="str">
        <f t="shared" si="6"/>
        <v> AAP 456, 1077-1083 </v>
      </c>
      <c r="B62" s="59" t="str">
        <f t="shared" si="7"/>
        <v>I</v>
      </c>
      <c r="C62" s="51">
        <f t="shared" si="8"/>
        <v>52385.932000000001</v>
      </c>
      <c r="D62" s="15" t="str">
        <f t="shared" si="9"/>
        <v>vis</v>
      </c>
      <c r="E62" s="60">
        <f>VLOOKUP(C62,'Active 1'!C$21:E$973,3,FALSE)</f>
        <v>3743.0005365685447</v>
      </c>
      <c r="F62" s="59" t="s">
        <v>71</v>
      </c>
      <c r="G62" s="15" t="str">
        <f t="shared" si="10"/>
        <v>52385.932</v>
      </c>
      <c r="H62" s="51">
        <f t="shared" si="11"/>
        <v>3743</v>
      </c>
      <c r="I62" s="61" t="s">
        <v>202</v>
      </c>
      <c r="J62" s="62" t="s">
        <v>203</v>
      </c>
      <c r="K62" s="61">
        <v>3743</v>
      </c>
      <c r="L62" s="61" t="s">
        <v>204</v>
      </c>
      <c r="M62" s="62" t="s">
        <v>103</v>
      </c>
      <c r="N62" s="62" t="s">
        <v>104</v>
      </c>
      <c r="O62" s="63" t="s">
        <v>142</v>
      </c>
      <c r="P62" s="63" t="s">
        <v>143</v>
      </c>
    </row>
    <row r="63" spans="1:16" ht="12.75" customHeight="1" thickBot="1">
      <c r="A63" s="51" t="str">
        <f t="shared" si="6"/>
        <v> AAP 456, 1077-1083 </v>
      </c>
      <c r="B63" s="59" t="str">
        <f t="shared" si="7"/>
        <v>II</v>
      </c>
      <c r="C63" s="51">
        <f t="shared" si="8"/>
        <v>52505.513200000001</v>
      </c>
      <c r="D63" s="15" t="str">
        <f t="shared" si="9"/>
        <v>vis</v>
      </c>
      <c r="E63" s="60">
        <f>VLOOKUP(C63,'Active 1'!C$21:E$973,3,FALSE)</f>
        <v>3784.508823876321</v>
      </c>
      <c r="F63" s="59" t="s">
        <v>71</v>
      </c>
      <c r="G63" s="15" t="str">
        <f t="shared" si="10"/>
        <v>52505.5132</v>
      </c>
      <c r="H63" s="51">
        <f t="shared" si="11"/>
        <v>3784.5</v>
      </c>
      <c r="I63" s="61" t="s">
        <v>205</v>
      </c>
      <c r="J63" s="62" t="s">
        <v>206</v>
      </c>
      <c r="K63" s="61">
        <v>3784.5</v>
      </c>
      <c r="L63" s="61" t="s">
        <v>207</v>
      </c>
      <c r="M63" s="62" t="s">
        <v>103</v>
      </c>
      <c r="N63" s="62" t="s">
        <v>104</v>
      </c>
      <c r="O63" s="63" t="s">
        <v>142</v>
      </c>
      <c r="P63" s="63" t="s">
        <v>143</v>
      </c>
    </row>
    <row r="64" spans="1:16" ht="12.75" customHeight="1" thickBot="1">
      <c r="A64" s="51" t="str">
        <f t="shared" si="6"/>
        <v> AAP 456, 1077-1083 </v>
      </c>
      <c r="B64" s="59" t="str">
        <f t="shared" si="7"/>
        <v>I</v>
      </c>
      <c r="C64" s="51">
        <f t="shared" si="8"/>
        <v>52748.927000000003</v>
      </c>
      <c r="D64" s="15" t="str">
        <f t="shared" si="9"/>
        <v>vis</v>
      </c>
      <c r="E64" s="60">
        <f>VLOOKUP(C64,'Active 1'!C$21:E$973,3,FALSE)</f>
        <v>3869.0011181924647</v>
      </c>
      <c r="F64" s="59" t="s">
        <v>71</v>
      </c>
      <c r="G64" s="15" t="str">
        <f t="shared" si="10"/>
        <v>52748.927</v>
      </c>
      <c r="H64" s="51">
        <f t="shared" si="11"/>
        <v>3869</v>
      </c>
      <c r="I64" s="61" t="s">
        <v>208</v>
      </c>
      <c r="J64" s="62" t="s">
        <v>209</v>
      </c>
      <c r="K64" s="61">
        <v>3869</v>
      </c>
      <c r="L64" s="61" t="s">
        <v>210</v>
      </c>
      <c r="M64" s="62" t="s">
        <v>103</v>
      </c>
      <c r="N64" s="62" t="s">
        <v>104</v>
      </c>
      <c r="O64" s="63" t="s">
        <v>142</v>
      </c>
      <c r="P64" s="63" t="s">
        <v>143</v>
      </c>
    </row>
    <row r="65" spans="1:16" ht="12.75" customHeight="1" thickBot="1">
      <c r="A65" s="51" t="str">
        <f t="shared" si="6"/>
        <v> AAP 456, 1077-1083 </v>
      </c>
      <c r="B65" s="59" t="str">
        <f t="shared" si="7"/>
        <v>II</v>
      </c>
      <c r="C65" s="51">
        <f t="shared" si="8"/>
        <v>53254.550900000002</v>
      </c>
      <c r="D65" s="15" t="str">
        <f t="shared" si="9"/>
        <v>vis</v>
      </c>
      <c r="E65" s="60">
        <f>VLOOKUP(C65,'Active 1'!C$21:E$973,3,FALSE)</f>
        <v>4044.5101623472169</v>
      </c>
      <c r="F65" s="59" t="s">
        <v>71</v>
      </c>
      <c r="G65" s="15" t="str">
        <f t="shared" si="10"/>
        <v>53254.5509</v>
      </c>
      <c r="H65" s="51">
        <f t="shared" si="11"/>
        <v>4044.5</v>
      </c>
      <c r="I65" s="61" t="s">
        <v>211</v>
      </c>
      <c r="J65" s="62" t="s">
        <v>212</v>
      </c>
      <c r="K65" s="61">
        <v>4044.5</v>
      </c>
      <c r="L65" s="61" t="s">
        <v>213</v>
      </c>
      <c r="M65" s="62" t="s">
        <v>103</v>
      </c>
      <c r="N65" s="62" t="s">
        <v>104</v>
      </c>
      <c r="O65" s="63" t="s">
        <v>142</v>
      </c>
      <c r="P65" s="63" t="s">
        <v>143</v>
      </c>
    </row>
    <row r="66" spans="1:16" ht="12.75" customHeight="1" thickBot="1">
      <c r="A66" s="51" t="str">
        <f t="shared" si="6"/>
        <v> AAP 456, 1077-1083 </v>
      </c>
      <c r="B66" s="59" t="str">
        <f t="shared" si="7"/>
        <v>II</v>
      </c>
      <c r="C66" s="51">
        <f t="shared" si="8"/>
        <v>53545.514900000002</v>
      </c>
      <c r="D66" s="15" t="str">
        <f t="shared" si="9"/>
        <v>vis</v>
      </c>
      <c r="E66" s="60">
        <f>VLOOKUP(C66,'Active 1'!C$21:E$973,3,FALSE)</f>
        <v>4145.5077882969463</v>
      </c>
      <c r="F66" s="59" t="s">
        <v>71</v>
      </c>
      <c r="G66" s="15" t="str">
        <f t="shared" si="10"/>
        <v>53545.5149</v>
      </c>
      <c r="H66" s="51">
        <f t="shared" si="11"/>
        <v>4145.5</v>
      </c>
      <c r="I66" s="61" t="s">
        <v>221</v>
      </c>
      <c r="J66" s="62" t="s">
        <v>222</v>
      </c>
      <c r="K66" s="61">
        <v>4145.5</v>
      </c>
      <c r="L66" s="61" t="s">
        <v>223</v>
      </c>
      <c r="M66" s="62" t="s">
        <v>103</v>
      </c>
      <c r="N66" s="62" t="s">
        <v>104</v>
      </c>
      <c r="O66" s="63" t="s">
        <v>142</v>
      </c>
      <c r="P66" s="63" t="s">
        <v>143</v>
      </c>
    </row>
    <row r="67" spans="1:16" ht="12.75" customHeight="1" thickBot="1">
      <c r="A67" s="51" t="str">
        <f t="shared" si="6"/>
        <v>BAVM 203 </v>
      </c>
      <c r="B67" s="59" t="str">
        <f t="shared" si="7"/>
        <v>II</v>
      </c>
      <c r="C67" s="51">
        <f t="shared" si="8"/>
        <v>54709.407500000001</v>
      </c>
      <c r="D67" s="15" t="str">
        <f t="shared" si="9"/>
        <v>vis</v>
      </c>
      <c r="E67" s="60">
        <f>VLOOKUP(C67,'Active 1'!C$21:E$973,3,FALSE)</f>
        <v>4549.5109964617295</v>
      </c>
      <c r="F67" s="59" t="s">
        <v>71</v>
      </c>
      <c r="G67" s="15" t="str">
        <f t="shared" si="10"/>
        <v>54709.4075</v>
      </c>
      <c r="H67" s="51">
        <f t="shared" si="11"/>
        <v>4549.5</v>
      </c>
      <c r="I67" s="61" t="s">
        <v>237</v>
      </c>
      <c r="J67" s="62" t="s">
        <v>238</v>
      </c>
      <c r="K67" s="61">
        <v>4549.5</v>
      </c>
      <c r="L67" s="61" t="s">
        <v>239</v>
      </c>
      <c r="M67" s="62" t="s">
        <v>217</v>
      </c>
      <c r="N67" s="62" t="s">
        <v>240</v>
      </c>
      <c r="O67" s="63" t="s">
        <v>241</v>
      </c>
      <c r="P67" s="64" t="s">
        <v>242</v>
      </c>
    </row>
    <row r="68" spans="1:16" ht="12.75" customHeight="1" thickBot="1">
      <c r="A68" s="51" t="str">
        <f t="shared" si="6"/>
        <v>OEJV 0107 </v>
      </c>
      <c r="B68" s="59" t="str">
        <f t="shared" si="7"/>
        <v>II</v>
      </c>
      <c r="C68" s="51">
        <f t="shared" si="8"/>
        <v>54761.255899999996</v>
      </c>
      <c r="D68" s="15" t="str">
        <f t="shared" si="9"/>
        <v>vis</v>
      </c>
      <c r="E68" s="60">
        <f>VLOOKUP(C68,'Active 1'!C$21:E$973,3,FALSE)</f>
        <v>4567.5082927227495</v>
      </c>
      <c r="F68" s="59" t="s">
        <v>71</v>
      </c>
      <c r="G68" s="15" t="str">
        <f t="shared" si="10"/>
        <v>54761.2559</v>
      </c>
      <c r="H68" s="51">
        <f t="shared" si="11"/>
        <v>4567.5</v>
      </c>
      <c r="I68" s="61" t="s">
        <v>243</v>
      </c>
      <c r="J68" s="62" t="s">
        <v>244</v>
      </c>
      <c r="K68" s="61" t="s">
        <v>245</v>
      </c>
      <c r="L68" s="61" t="s">
        <v>246</v>
      </c>
      <c r="M68" s="62" t="s">
        <v>217</v>
      </c>
      <c r="N68" s="62" t="s">
        <v>218</v>
      </c>
      <c r="O68" s="63" t="s">
        <v>247</v>
      </c>
      <c r="P68" s="64" t="s">
        <v>248</v>
      </c>
    </row>
    <row r="69" spans="1:16" ht="12.75" customHeight="1" thickBot="1">
      <c r="A69" s="51" t="str">
        <f t="shared" si="6"/>
        <v>OEJV 0107 </v>
      </c>
      <c r="B69" s="59" t="str">
        <f t="shared" si="7"/>
        <v>I</v>
      </c>
      <c r="C69" s="51">
        <f t="shared" si="8"/>
        <v>54935.533900000002</v>
      </c>
      <c r="D69" s="15" t="str">
        <f t="shared" si="9"/>
        <v>vis</v>
      </c>
      <c r="E69" s="60">
        <f>VLOOKUP(C69,'Active 1'!C$21:E$973,3,FALSE)</f>
        <v>4628.0025953006207</v>
      </c>
      <c r="F69" s="59" t="s">
        <v>71</v>
      </c>
      <c r="G69" s="15" t="str">
        <f t="shared" si="10"/>
        <v>54935.5339</v>
      </c>
      <c r="H69" s="51">
        <f t="shared" si="11"/>
        <v>4628</v>
      </c>
      <c r="I69" s="61" t="s">
        <v>249</v>
      </c>
      <c r="J69" s="62" t="s">
        <v>250</v>
      </c>
      <c r="K69" s="61" t="s">
        <v>251</v>
      </c>
      <c r="L69" s="61" t="s">
        <v>252</v>
      </c>
      <c r="M69" s="62" t="s">
        <v>217</v>
      </c>
      <c r="N69" s="62" t="s">
        <v>218</v>
      </c>
      <c r="O69" s="63" t="s">
        <v>247</v>
      </c>
      <c r="P69" s="64" t="s">
        <v>248</v>
      </c>
    </row>
    <row r="70" spans="1:16">
      <c r="B70" s="59"/>
      <c r="F70" s="59"/>
    </row>
    <row r="71" spans="1:16">
      <c r="B71" s="59"/>
      <c r="F71" s="59"/>
    </row>
    <row r="72" spans="1:16">
      <c r="B72" s="59"/>
      <c r="F72" s="59"/>
    </row>
    <row r="73" spans="1:16">
      <c r="B73" s="59"/>
      <c r="F73" s="59"/>
    </row>
    <row r="74" spans="1:16">
      <c r="B74" s="59"/>
      <c r="F74" s="59"/>
    </row>
    <row r="75" spans="1:16">
      <c r="B75" s="59"/>
      <c r="F75" s="59"/>
    </row>
    <row r="76" spans="1:16">
      <c r="B76" s="59"/>
      <c r="F76" s="59"/>
    </row>
    <row r="77" spans="1:16">
      <c r="B77" s="59"/>
      <c r="F77" s="59"/>
    </row>
    <row r="78" spans="1:16">
      <c r="B78" s="59"/>
      <c r="F78" s="59"/>
    </row>
    <row r="79" spans="1:16">
      <c r="B79" s="59"/>
      <c r="F79" s="59"/>
    </row>
    <row r="80" spans="1:16">
      <c r="B80" s="59"/>
      <c r="F80" s="59"/>
    </row>
    <row r="81" spans="2:6">
      <c r="B81" s="59"/>
      <c r="F81" s="59"/>
    </row>
    <row r="82" spans="2:6">
      <c r="B82" s="59"/>
      <c r="F82" s="59"/>
    </row>
    <row r="83" spans="2:6">
      <c r="B83" s="59"/>
      <c r="F83" s="59"/>
    </row>
    <row r="84" spans="2:6">
      <c r="B84" s="59"/>
      <c r="F84" s="59"/>
    </row>
    <row r="85" spans="2:6">
      <c r="B85" s="59"/>
      <c r="F85" s="59"/>
    </row>
    <row r="86" spans="2:6">
      <c r="B86" s="59"/>
      <c r="F86" s="59"/>
    </row>
    <row r="87" spans="2:6">
      <c r="B87" s="59"/>
      <c r="F87" s="59"/>
    </row>
    <row r="88" spans="2:6">
      <c r="B88" s="59"/>
      <c r="F88" s="59"/>
    </row>
    <row r="89" spans="2:6">
      <c r="B89" s="59"/>
      <c r="F89" s="59"/>
    </row>
    <row r="90" spans="2:6">
      <c r="B90" s="59"/>
      <c r="F90" s="59"/>
    </row>
    <row r="91" spans="2:6">
      <c r="B91" s="59"/>
      <c r="F91" s="59"/>
    </row>
    <row r="92" spans="2:6">
      <c r="B92" s="59"/>
      <c r="F92" s="59"/>
    </row>
    <row r="93" spans="2:6">
      <c r="B93" s="59"/>
      <c r="F93" s="59"/>
    </row>
    <row r="94" spans="2:6">
      <c r="B94" s="59"/>
      <c r="F94" s="59"/>
    </row>
    <row r="95" spans="2:6">
      <c r="B95" s="59"/>
      <c r="F95" s="59"/>
    </row>
    <row r="96" spans="2:6">
      <c r="B96" s="59"/>
      <c r="F96" s="59"/>
    </row>
    <row r="97" spans="2:6">
      <c r="B97" s="59"/>
      <c r="F97" s="59"/>
    </row>
    <row r="98" spans="2:6">
      <c r="B98" s="59"/>
      <c r="F98" s="59"/>
    </row>
    <row r="99" spans="2:6">
      <c r="B99" s="59"/>
      <c r="F99" s="59"/>
    </row>
    <row r="100" spans="2:6">
      <c r="B100" s="59"/>
      <c r="F100" s="59"/>
    </row>
    <row r="101" spans="2:6">
      <c r="B101" s="59"/>
      <c r="F101" s="59"/>
    </row>
    <row r="102" spans="2:6">
      <c r="B102" s="59"/>
      <c r="F102" s="59"/>
    </row>
    <row r="103" spans="2:6">
      <c r="B103" s="59"/>
      <c r="F103" s="59"/>
    </row>
    <row r="104" spans="2:6">
      <c r="B104" s="59"/>
      <c r="F104" s="59"/>
    </row>
    <row r="105" spans="2:6">
      <c r="B105" s="59"/>
      <c r="F105" s="59"/>
    </row>
    <row r="106" spans="2:6">
      <c r="B106" s="59"/>
      <c r="F106" s="59"/>
    </row>
    <row r="107" spans="2:6">
      <c r="B107" s="59"/>
      <c r="F107" s="59"/>
    </row>
    <row r="108" spans="2:6">
      <c r="B108" s="59"/>
      <c r="F108" s="59"/>
    </row>
    <row r="109" spans="2:6">
      <c r="B109" s="59"/>
      <c r="F109" s="59"/>
    </row>
    <row r="110" spans="2:6">
      <c r="B110" s="59"/>
      <c r="F110" s="59"/>
    </row>
    <row r="111" spans="2:6">
      <c r="B111" s="59"/>
      <c r="F111" s="59"/>
    </row>
    <row r="112" spans="2:6">
      <c r="B112" s="59"/>
      <c r="F112" s="59"/>
    </row>
    <row r="113" spans="2:6">
      <c r="B113" s="59"/>
      <c r="F113" s="59"/>
    </row>
    <row r="114" spans="2:6">
      <c r="B114" s="59"/>
      <c r="F114" s="59"/>
    </row>
    <row r="115" spans="2:6">
      <c r="B115" s="59"/>
      <c r="F115" s="59"/>
    </row>
    <row r="116" spans="2:6">
      <c r="B116" s="59"/>
      <c r="F116" s="59"/>
    </row>
    <row r="117" spans="2:6">
      <c r="B117" s="59"/>
      <c r="F117" s="59"/>
    </row>
    <row r="118" spans="2:6">
      <c r="B118" s="59"/>
      <c r="F118" s="59"/>
    </row>
    <row r="119" spans="2:6">
      <c r="B119" s="59"/>
      <c r="F119" s="59"/>
    </row>
    <row r="120" spans="2:6">
      <c r="B120" s="59"/>
      <c r="F120" s="59"/>
    </row>
    <row r="121" spans="2:6">
      <c r="B121" s="59"/>
      <c r="F121" s="59"/>
    </row>
    <row r="122" spans="2:6">
      <c r="B122" s="59"/>
      <c r="F122" s="59"/>
    </row>
    <row r="123" spans="2:6">
      <c r="B123" s="59"/>
      <c r="F123" s="59"/>
    </row>
    <row r="124" spans="2:6">
      <c r="B124" s="59"/>
      <c r="F124" s="59"/>
    </row>
    <row r="125" spans="2:6">
      <c r="B125" s="59"/>
      <c r="F125" s="59"/>
    </row>
    <row r="126" spans="2:6">
      <c r="B126" s="59"/>
      <c r="F126" s="59"/>
    </row>
    <row r="127" spans="2:6">
      <c r="B127" s="59"/>
      <c r="F127" s="59"/>
    </row>
    <row r="128" spans="2:6">
      <c r="B128" s="59"/>
      <c r="F128" s="59"/>
    </row>
    <row r="129" spans="2:6">
      <c r="B129" s="59"/>
      <c r="F129" s="59"/>
    </row>
    <row r="130" spans="2:6">
      <c r="B130" s="59"/>
      <c r="F130" s="59"/>
    </row>
    <row r="131" spans="2:6">
      <c r="B131" s="59"/>
      <c r="F131" s="59"/>
    </row>
    <row r="132" spans="2:6">
      <c r="B132" s="59"/>
      <c r="F132" s="59"/>
    </row>
    <row r="133" spans="2:6">
      <c r="B133" s="59"/>
      <c r="F133" s="59"/>
    </row>
    <row r="134" spans="2:6">
      <c r="B134" s="59"/>
      <c r="F134" s="59"/>
    </row>
    <row r="135" spans="2:6">
      <c r="B135" s="59"/>
      <c r="F135" s="59"/>
    </row>
    <row r="136" spans="2:6">
      <c r="B136" s="59"/>
      <c r="F136" s="59"/>
    </row>
    <row r="137" spans="2:6">
      <c r="B137" s="59"/>
      <c r="F137" s="59"/>
    </row>
    <row r="138" spans="2:6">
      <c r="B138" s="59"/>
      <c r="F138" s="59"/>
    </row>
    <row r="139" spans="2:6">
      <c r="B139" s="59"/>
      <c r="F139" s="59"/>
    </row>
    <row r="140" spans="2:6">
      <c r="B140" s="59"/>
      <c r="F140" s="59"/>
    </row>
    <row r="141" spans="2:6">
      <c r="B141" s="59"/>
      <c r="F141" s="59"/>
    </row>
    <row r="142" spans="2:6">
      <c r="B142" s="59"/>
      <c r="F142" s="59"/>
    </row>
    <row r="143" spans="2:6">
      <c r="B143" s="59"/>
      <c r="F143" s="59"/>
    </row>
    <row r="144" spans="2:6">
      <c r="B144" s="59"/>
      <c r="F144" s="59"/>
    </row>
    <row r="145" spans="2:6">
      <c r="B145" s="59"/>
      <c r="F145" s="59"/>
    </row>
    <row r="146" spans="2:6">
      <c r="B146" s="59"/>
      <c r="F146" s="59"/>
    </row>
    <row r="147" spans="2:6">
      <c r="B147" s="59"/>
      <c r="F147" s="59"/>
    </row>
    <row r="148" spans="2:6">
      <c r="B148" s="59"/>
      <c r="F148" s="59"/>
    </row>
    <row r="149" spans="2:6">
      <c r="B149" s="59"/>
      <c r="F149" s="59"/>
    </row>
    <row r="150" spans="2:6">
      <c r="B150" s="59"/>
      <c r="F150" s="59"/>
    </row>
    <row r="151" spans="2:6">
      <c r="B151" s="59"/>
      <c r="F151" s="59"/>
    </row>
    <row r="152" spans="2:6">
      <c r="B152" s="59"/>
      <c r="F152" s="59"/>
    </row>
    <row r="153" spans="2:6">
      <c r="B153" s="59"/>
      <c r="F153" s="59"/>
    </row>
    <row r="154" spans="2:6">
      <c r="B154" s="59"/>
      <c r="F154" s="59"/>
    </row>
    <row r="155" spans="2:6">
      <c r="B155" s="59"/>
      <c r="F155" s="59"/>
    </row>
    <row r="156" spans="2:6">
      <c r="B156" s="59"/>
      <c r="F156" s="59"/>
    </row>
    <row r="157" spans="2:6">
      <c r="B157" s="59"/>
      <c r="F157" s="59"/>
    </row>
    <row r="158" spans="2:6">
      <c r="B158" s="59"/>
      <c r="F158" s="59"/>
    </row>
    <row r="159" spans="2:6">
      <c r="B159" s="59"/>
      <c r="F159" s="59"/>
    </row>
    <row r="160" spans="2:6">
      <c r="B160" s="59"/>
      <c r="F160" s="59"/>
    </row>
    <row r="161" spans="2:6">
      <c r="B161" s="59"/>
      <c r="F161" s="59"/>
    </row>
    <row r="162" spans="2:6">
      <c r="B162" s="59"/>
      <c r="F162" s="59"/>
    </row>
    <row r="163" spans="2:6">
      <c r="B163" s="59"/>
      <c r="F163" s="59"/>
    </row>
    <row r="164" spans="2:6">
      <c r="B164" s="59"/>
      <c r="F164" s="59"/>
    </row>
    <row r="165" spans="2:6">
      <c r="B165" s="59"/>
      <c r="F165" s="59"/>
    </row>
    <row r="166" spans="2:6">
      <c r="B166" s="59"/>
      <c r="F166" s="59"/>
    </row>
    <row r="167" spans="2:6">
      <c r="B167" s="59"/>
      <c r="F167" s="59"/>
    </row>
    <row r="168" spans="2:6">
      <c r="B168" s="59"/>
      <c r="F168" s="59"/>
    </row>
    <row r="169" spans="2:6">
      <c r="B169" s="59"/>
      <c r="F169" s="59"/>
    </row>
    <row r="170" spans="2:6">
      <c r="B170" s="59"/>
      <c r="F170" s="59"/>
    </row>
    <row r="171" spans="2:6">
      <c r="B171" s="59"/>
      <c r="F171" s="59"/>
    </row>
    <row r="172" spans="2:6">
      <c r="B172" s="59"/>
      <c r="F172" s="59"/>
    </row>
    <row r="173" spans="2:6">
      <c r="B173" s="59"/>
      <c r="F173" s="59"/>
    </row>
    <row r="174" spans="2:6">
      <c r="B174" s="59"/>
      <c r="F174" s="59"/>
    </row>
    <row r="175" spans="2:6">
      <c r="B175" s="59"/>
      <c r="F175" s="59"/>
    </row>
    <row r="176" spans="2:6">
      <c r="B176" s="59"/>
      <c r="F176" s="59"/>
    </row>
    <row r="177" spans="2:6">
      <c r="B177" s="59"/>
      <c r="F177" s="59"/>
    </row>
    <row r="178" spans="2:6">
      <c r="B178" s="59"/>
      <c r="F178" s="59"/>
    </row>
    <row r="179" spans="2:6">
      <c r="B179" s="59"/>
      <c r="F179" s="59"/>
    </row>
    <row r="180" spans="2:6">
      <c r="B180" s="59"/>
      <c r="F180" s="59"/>
    </row>
    <row r="181" spans="2:6">
      <c r="B181" s="59"/>
      <c r="F181" s="59"/>
    </row>
    <row r="182" spans="2:6">
      <c r="B182" s="59"/>
      <c r="F182" s="59"/>
    </row>
    <row r="183" spans="2:6">
      <c r="B183" s="59"/>
      <c r="F183" s="59"/>
    </row>
    <row r="184" spans="2:6">
      <c r="B184" s="59"/>
      <c r="F184" s="59"/>
    </row>
    <row r="185" spans="2:6">
      <c r="B185" s="59"/>
      <c r="F185" s="59"/>
    </row>
    <row r="186" spans="2:6">
      <c r="B186" s="59"/>
      <c r="F186" s="59"/>
    </row>
    <row r="187" spans="2:6">
      <c r="B187" s="59"/>
      <c r="F187" s="59"/>
    </row>
    <row r="188" spans="2:6">
      <c r="B188" s="59"/>
      <c r="F188" s="59"/>
    </row>
    <row r="189" spans="2:6">
      <c r="B189" s="59"/>
      <c r="F189" s="59"/>
    </row>
    <row r="190" spans="2:6">
      <c r="B190" s="59"/>
      <c r="F190" s="59"/>
    </row>
    <row r="191" spans="2:6">
      <c r="B191" s="59"/>
      <c r="F191" s="59"/>
    </row>
    <row r="192" spans="2:6">
      <c r="B192" s="59"/>
      <c r="F192" s="59"/>
    </row>
    <row r="193" spans="2:6">
      <c r="B193" s="59"/>
      <c r="F193" s="59"/>
    </row>
    <row r="194" spans="2:6">
      <c r="B194" s="59"/>
      <c r="F194" s="59"/>
    </row>
    <row r="195" spans="2:6">
      <c r="B195" s="59"/>
      <c r="F195" s="59"/>
    </row>
    <row r="196" spans="2:6">
      <c r="B196" s="59"/>
      <c r="F196" s="59"/>
    </row>
    <row r="197" spans="2:6">
      <c r="B197" s="59"/>
      <c r="F197" s="59"/>
    </row>
    <row r="198" spans="2:6">
      <c r="B198" s="59"/>
      <c r="F198" s="59"/>
    </row>
    <row r="199" spans="2:6">
      <c r="B199" s="59"/>
      <c r="F199" s="59"/>
    </row>
    <row r="200" spans="2:6">
      <c r="B200" s="59"/>
      <c r="F200" s="59"/>
    </row>
    <row r="201" spans="2:6">
      <c r="B201" s="59"/>
      <c r="F201" s="59"/>
    </row>
    <row r="202" spans="2:6">
      <c r="B202" s="59"/>
      <c r="F202" s="59"/>
    </row>
    <row r="203" spans="2:6">
      <c r="B203" s="59"/>
      <c r="F203" s="59"/>
    </row>
    <row r="204" spans="2:6">
      <c r="B204" s="59"/>
      <c r="F204" s="59"/>
    </row>
    <row r="205" spans="2:6">
      <c r="B205" s="59"/>
      <c r="F205" s="59"/>
    </row>
    <row r="206" spans="2:6">
      <c r="B206" s="59"/>
      <c r="F206" s="59"/>
    </row>
    <row r="207" spans="2:6">
      <c r="B207" s="59"/>
      <c r="F207" s="59"/>
    </row>
    <row r="208" spans="2:6">
      <c r="B208" s="59"/>
      <c r="F208" s="59"/>
    </row>
    <row r="209" spans="2:6">
      <c r="B209" s="59"/>
      <c r="F209" s="59"/>
    </row>
    <row r="210" spans="2:6">
      <c r="B210" s="59"/>
      <c r="F210" s="59"/>
    </row>
    <row r="211" spans="2:6">
      <c r="B211" s="59"/>
      <c r="F211" s="59"/>
    </row>
    <row r="212" spans="2:6">
      <c r="B212" s="59"/>
      <c r="F212" s="59"/>
    </row>
    <row r="213" spans="2:6">
      <c r="B213" s="59"/>
      <c r="F213" s="59"/>
    </row>
    <row r="214" spans="2:6">
      <c r="B214" s="59"/>
      <c r="F214" s="59"/>
    </row>
    <row r="215" spans="2:6">
      <c r="B215" s="59"/>
      <c r="F215" s="59"/>
    </row>
    <row r="216" spans="2:6">
      <c r="B216" s="59"/>
      <c r="F216" s="59"/>
    </row>
    <row r="217" spans="2:6">
      <c r="B217" s="59"/>
      <c r="F217" s="59"/>
    </row>
    <row r="218" spans="2:6">
      <c r="B218" s="59"/>
      <c r="F218" s="59"/>
    </row>
    <row r="219" spans="2:6">
      <c r="B219" s="59"/>
      <c r="F219" s="59"/>
    </row>
    <row r="220" spans="2:6">
      <c r="B220" s="59"/>
      <c r="F220" s="59"/>
    </row>
    <row r="221" spans="2:6">
      <c r="B221" s="59"/>
      <c r="F221" s="59"/>
    </row>
    <row r="222" spans="2:6">
      <c r="B222" s="59"/>
      <c r="F222" s="59"/>
    </row>
    <row r="223" spans="2:6">
      <c r="B223" s="59"/>
      <c r="F223" s="59"/>
    </row>
    <row r="224" spans="2:6">
      <c r="B224" s="59"/>
      <c r="F224" s="59"/>
    </row>
    <row r="225" spans="2:6">
      <c r="B225" s="59"/>
      <c r="F225" s="59"/>
    </row>
    <row r="226" spans="2:6">
      <c r="B226" s="59"/>
      <c r="F226" s="59"/>
    </row>
    <row r="227" spans="2:6">
      <c r="B227" s="59"/>
      <c r="F227" s="59"/>
    </row>
    <row r="228" spans="2:6">
      <c r="B228" s="59"/>
      <c r="F228" s="59"/>
    </row>
    <row r="229" spans="2:6">
      <c r="B229" s="59"/>
      <c r="F229" s="59"/>
    </row>
    <row r="230" spans="2:6">
      <c r="B230" s="59"/>
      <c r="F230" s="59"/>
    </row>
    <row r="231" spans="2:6">
      <c r="B231" s="59"/>
      <c r="F231" s="59"/>
    </row>
    <row r="232" spans="2:6">
      <c r="B232" s="59"/>
      <c r="F232" s="59"/>
    </row>
    <row r="233" spans="2:6">
      <c r="B233" s="59"/>
      <c r="F233" s="59"/>
    </row>
    <row r="234" spans="2:6">
      <c r="B234" s="59"/>
      <c r="F234" s="59"/>
    </row>
    <row r="235" spans="2:6">
      <c r="B235" s="59"/>
      <c r="F235" s="59"/>
    </row>
    <row r="236" spans="2:6">
      <c r="B236" s="59"/>
      <c r="F236" s="59"/>
    </row>
    <row r="237" spans="2:6">
      <c r="B237" s="59"/>
      <c r="F237" s="59"/>
    </row>
    <row r="238" spans="2:6">
      <c r="B238" s="59"/>
      <c r="F238" s="59"/>
    </row>
    <row r="239" spans="2:6">
      <c r="B239" s="59"/>
      <c r="F239" s="59"/>
    </row>
    <row r="240" spans="2:6">
      <c r="B240" s="59"/>
      <c r="F240" s="59"/>
    </row>
    <row r="241" spans="2:6">
      <c r="B241" s="59"/>
      <c r="F241" s="59"/>
    </row>
    <row r="242" spans="2:6">
      <c r="B242" s="59"/>
      <c r="F242" s="59"/>
    </row>
    <row r="243" spans="2:6">
      <c r="B243" s="59"/>
      <c r="F243" s="59"/>
    </row>
    <row r="244" spans="2:6">
      <c r="B244" s="59"/>
      <c r="F244" s="59"/>
    </row>
    <row r="245" spans="2:6">
      <c r="B245" s="59"/>
      <c r="F245" s="59"/>
    </row>
    <row r="246" spans="2:6">
      <c r="B246" s="59"/>
      <c r="F246" s="59"/>
    </row>
    <row r="247" spans="2:6">
      <c r="B247" s="59"/>
      <c r="F247" s="59"/>
    </row>
    <row r="248" spans="2:6">
      <c r="B248" s="59"/>
      <c r="F248" s="59"/>
    </row>
    <row r="249" spans="2:6">
      <c r="B249" s="59"/>
      <c r="F249" s="59"/>
    </row>
    <row r="250" spans="2:6">
      <c r="B250" s="59"/>
      <c r="F250" s="59"/>
    </row>
    <row r="251" spans="2:6">
      <c r="B251" s="59"/>
      <c r="F251" s="59"/>
    </row>
    <row r="252" spans="2:6">
      <c r="B252" s="59"/>
      <c r="F252" s="59"/>
    </row>
    <row r="253" spans="2:6">
      <c r="B253" s="59"/>
      <c r="F253" s="59"/>
    </row>
    <row r="254" spans="2:6">
      <c r="B254" s="59"/>
      <c r="F254" s="59"/>
    </row>
    <row r="255" spans="2:6">
      <c r="B255" s="59"/>
      <c r="F255" s="59"/>
    </row>
    <row r="256" spans="2:6">
      <c r="B256" s="59"/>
      <c r="F256" s="59"/>
    </row>
    <row r="257" spans="2:6">
      <c r="B257" s="59"/>
      <c r="F257" s="59"/>
    </row>
    <row r="258" spans="2:6">
      <c r="B258" s="59"/>
      <c r="F258" s="59"/>
    </row>
    <row r="259" spans="2:6">
      <c r="B259" s="59"/>
      <c r="F259" s="59"/>
    </row>
    <row r="260" spans="2:6">
      <c r="B260" s="59"/>
      <c r="F260" s="59"/>
    </row>
    <row r="261" spans="2:6">
      <c r="B261" s="59"/>
      <c r="F261" s="59"/>
    </row>
    <row r="262" spans="2:6">
      <c r="B262" s="59"/>
      <c r="F262" s="59"/>
    </row>
    <row r="263" spans="2:6">
      <c r="B263" s="59"/>
      <c r="F263" s="59"/>
    </row>
    <row r="264" spans="2:6">
      <c r="B264" s="59"/>
      <c r="F264" s="59"/>
    </row>
    <row r="265" spans="2:6">
      <c r="B265" s="59"/>
      <c r="F265" s="59"/>
    </row>
    <row r="266" spans="2:6">
      <c r="B266" s="59"/>
      <c r="F266" s="59"/>
    </row>
    <row r="267" spans="2:6">
      <c r="B267" s="59"/>
      <c r="F267" s="59"/>
    </row>
    <row r="268" spans="2:6">
      <c r="B268" s="59"/>
      <c r="F268" s="59"/>
    </row>
    <row r="269" spans="2:6">
      <c r="B269" s="59"/>
      <c r="F269" s="59"/>
    </row>
    <row r="270" spans="2:6">
      <c r="B270" s="59"/>
      <c r="F270" s="59"/>
    </row>
    <row r="271" spans="2:6">
      <c r="B271" s="59"/>
      <c r="F271" s="59"/>
    </row>
    <row r="272" spans="2:6">
      <c r="B272" s="59"/>
      <c r="F272" s="59"/>
    </row>
    <row r="273" spans="2:6">
      <c r="B273" s="59"/>
      <c r="F273" s="59"/>
    </row>
    <row r="274" spans="2:6">
      <c r="B274" s="59"/>
      <c r="F274" s="59"/>
    </row>
    <row r="275" spans="2:6">
      <c r="B275" s="59"/>
      <c r="F275" s="59"/>
    </row>
    <row r="276" spans="2:6">
      <c r="B276" s="59"/>
      <c r="F276" s="59"/>
    </row>
    <row r="277" spans="2:6">
      <c r="B277" s="59"/>
      <c r="F277" s="59"/>
    </row>
    <row r="278" spans="2:6">
      <c r="B278" s="59"/>
      <c r="F278" s="59"/>
    </row>
    <row r="279" spans="2:6">
      <c r="B279" s="59"/>
      <c r="F279" s="59"/>
    </row>
    <row r="280" spans="2:6">
      <c r="B280" s="59"/>
      <c r="F280" s="59"/>
    </row>
    <row r="281" spans="2:6">
      <c r="B281" s="59"/>
      <c r="F281" s="59"/>
    </row>
    <row r="282" spans="2:6">
      <c r="B282" s="59"/>
      <c r="F282" s="59"/>
    </row>
    <row r="283" spans="2:6">
      <c r="B283" s="59"/>
      <c r="F283" s="59"/>
    </row>
    <row r="284" spans="2:6">
      <c r="B284" s="59"/>
      <c r="F284" s="59"/>
    </row>
    <row r="285" spans="2:6">
      <c r="B285" s="59"/>
      <c r="F285" s="59"/>
    </row>
    <row r="286" spans="2:6">
      <c r="B286" s="59"/>
      <c r="F286" s="59"/>
    </row>
    <row r="287" spans="2:6">
      <c r="B287" s="59"/>
      <c r="F287" s="59"/>
    </row>
    <row r="288" spans="2:6">
      <c r="B288" s="59"/>
      <c r="F288" s="59"/>
    </row>
    <row r="289" spans="2:6">
      <c r="B289" s="59"/>
      <c r="F289" s="59"/>
    </row>
    <row r="290" spans="2:6">
      <c r="B290" s="59"/>
      <c r="F290" s="59"/>
    </row>
    <row r="291" spans="2:6">
      <c r="B291" s="59"/>
      <c r="F291" s="59"/>
    </row>
    <row r="292" spans="2:6">
      <c r="B292" s="59"/>
      <c r="F292" s="59"/>
    </row>
    <row r="293" spans="2:6">
      <c r="B293" s="59"/>
      <c r="F293" s="59"/>
    </row>
    <row r="294" spans="2:6">
      <c r="B294" s="59"/>
      <c r="F294" s="59"/>
    </row>
    <row r="295" spans="2:6">
      <c r="B295" s="59"/>
      <c r="F295" s="59"/>
    </row>
    <row r="296" spans="2:6">
      <c r="B296" s="59"/>
      <c r="F296" s="59"/>
    </row>
    <row r="297" spans="2:6">
      <c r="B297" s="59"/>
      <c r="F297" s="59"/>
    </row>
    <row r="298" spans="2:6">
      <c r="B298" s="59"/>
      <c r="F298" s="59"/>
    </row>
    <row r="299" spans="2:6">
      <c r="B299" s="59"/>
      <c r="F299" s="59"/>
    </row>
    <row r="300" spans="2:6">
      <c r="B300" s="59"/>
      <c r="F300" s="59"/>
    </row>
    <row r="301" spans="2:6">
      <c r="B301" s="59"/>
      <c r="F301" s="59"/>
    </row>
    <row r="302" spans="2:6">
      <c r="B302" s="59"/>
      <c r="F302" s="59"/>
    </row>
    <row r="303" spans="2:6">
      <c r="B303" s="59"/>
      <c r="F303" s="59"/>
    </row>
    <row r="304" spans="2:6">
      <c r="B304" s="59"/>
      <c r="F304" s="59"/>
    </row>
    <row r="305" spans="2:6">
      <c r="B305" s="59"/>
      <c r="F305" s="59"/>
    </row>
    <row r="306" spans="2:6">
      <c r="B306" s="59"/>
      <c r="F306" s="59"/>
    </row>
    <row r="307" spans="2:6">
      <c r="B307" s="59"/>
      <c r="F307" s="59"/>
    </row>
    <row r="308" spans="2:6">
      <c r="B308" s="59"/>
      <c r="F308" s="59"/>
    </row>
    <row r="309" spans="2:6">
      <c r="B309" s="59"/>
      <c r="F309" s="59"/>
    </row>
    <row r="310" spans="2:6">
      <c r="B310" s="59"/>
      <c r="F310" s="59"/>
    </row>
    <row r="311" spans="2:6">
      <c r="B311" s="59"/>
      <c r="F311" s="59"/>
    </row>
    <row r="312" spans="2:6">
      <c r="B312" s="59"/>
      <c r="F312" s="59"/>
    </row>
    <row r="313" spans="2:6">
      <c r="B313" s="59"/>
      <c r="F313" s="59"/>
    </row>
    <row r="314" spans="2:6">
      <c r="B314" s="59"/>
      <c r="F314" s="59"/>
    </row>
    <row r="315" spans="2:6">
      <c r="B315" s="59"/>
      <c r="F315" s="59"/>
    </row>
    <row r="316" spans="2:6">
      <c r="B316" s="59"/>
      <c r="F316" s="59"/>
    </row>
    <row r="317" spans="2:6">
      <c r="B317" s="59"/>
      <c r="F317" s="59"/>
    </row>
    <row r="318" spans="2:6">
      <c r="B318" s="59"/>
      <c r="F318" s="59"/>
    </row>
    <row r="319" spans="2:6">
      <c r="B319" s="59"/>
      <c r="F319" s="59"/>
    </row>
    <row r="320" spans="2:6">
      <c r="B320" s="59"/>
      <c r="F320" s="59"/>
    </row>
    <row r="321" spans="2:6">
      <c r="B321" s="59"/>
      <c r="F321" s="59"/>
    </row>
    <row r="322" spans="2:6">
      <c r="B322" s="59"/>
      <c r="F322" s="59"/>
    </row>
    <row r="323" spans="2:6">
      <c r="B323" s="59"/>
      <c r="F323" s="59"/>
    </row>
    <row r="324" spans="2:6">
      <c r="B324" s="59"/>
      <c r="F324" s="59"/>
    </row>
    <row r="325" spans="2:6">
      <c r="B325" s="59"/>
      <c r="F325" s="59"/>
    </row>
    <row r="326" spans="2:6">
      <c r="B326" s="59"/>
      <c r="F326" s="59"/>
    </row>
    <row r="327" spans="2:6">
      <c r="B327" s="59"/>
      <c r="F327" s="59"/>
    </row>
    <row r="328" spans="2:6">
      <c r="B328" s="59"/>
      <c r="F328" s="59"/>
    </row>
    <row r="329" spans="2:6">
      <c r="B329" s="59"/>
      <c r="F329" s="59"/>
    </row>
    <row r="330" spans="2:6">
      <c r="B330" s="59"/>
      <c r="F330" s="59"/>
    </row>
    <row r="331" spans="2:6">
      <c r="B331" s="59"/>
      <c r="F331" s="59"/>
    </row>
    <row r="332" spans="2:6">
      <c r="B332" s="59"/>
      <c r="F332" s="59"/>
    </row>
    <row r="333" spans="2:6">
      <c r="B333" s="59"/>
      <c r="F333" s="59"/>
    </row>
    <row r="334" spans="2:6">
      <c r="B334" s="59"/>
      <c r="F334" s="59"/>
    </row>
    <row r="335" spans="2:6">
      <c r="B335" s="59"/>
      <c r="F335" s="59"/>
    </row>
    <row r="336" spans="2:6">
      <c r="B336" s="59"/>
      <c r="F336" s="59"/>
    </row>
    <row r="337" spans="2:6">
      <c r="B337" s="59"/>
      <c r="F337" s="59"/>
    </row>
    <row r="338" spans="2:6">
      <c r="B338" s="59"/>
      <c r="F338" s="59"/>
    </row>
    <row r="339" spans="2:6">
      <c r="B339" s="59"/>
      <c r="F339" s="59"/>
    </row>
    <row r="340" spans="2:6">
      <c r="B340" s="59"/>
      <c r="F340" s="59"/>
    </row>
    <row r="341" spans="2:6">
      <c r="B341" s="59"/>
      <c r="F341" s="59"/>
    </row>
    <row r="342" spans="2:6">
      <c r="B342" s="59"/>
      <c r="F342" s="59"/>
    </row>
    <row r="343" spans="2:6">
      <c r="B343" s="59"/>
      <c r="F343" s="59"/>
    </row>
    <row r="344" spans="2:6">
      <c r="B344" s="59"/>
      <c r="F344" s="59"/>
    </row>
    <row r="345" spans="2:6">
      <c r="B345" s="59"/>
      <c r="F345" s="59"/>
    </row>
    <row r="346" spans="2:6">
      <c r="B346" s="59"/>
      <c r="F346" s="59"/>
    </row>
    <row r="347" spans="2:6">
      <c r="B347" s="59"/>
      <c r="F347" s="59"/>
    </row>
    <row r="348" spans="2:6">
      <c r="B348" s="59"/>
      <c r="F348" s="59"/>
    </row>
    <row r="349" spans="2:6">
      <c r="B349" s="59"/>
      <c r="F349" s="59"/>
    </row>
    <row r="350" spans="2:6">
      <c r="B350" s="59"/>
      <c r="F350" s="59"/>
    </row>
    <row r="351" spans="2:6">
      <c r="B351" s="59"/>
      <c r="F351" s="59"/>
    </row>
    <row r="352" spans="2:6">
      <c r="B352" s="59"/>
      <c r="F352" s="59"/>
    </row>
    <row r="353" spans="2:6">
      <c r="B353" s="59"/>
      <c r="F353" s="59"/>
    </row>
    <row r="354" spans="2:6">
      <c r="B354" s="59"/>
      <c r="F354" s="59"/>
    </row>
    <row r="355" spans="2:6">
      <c r="B355" s="59"/>
      <c r="F355" s="59"/>
    </row>
    <row r="356" spans="2:6">
      <c r="B356" s="59"/>
      <c r="F356" s="59"/>
    </row>
    <row r="357" spans="2:6">
      <c r="B357" s="59"/>
      <c r="F357" s="59"/>
    </row>
    <row r="358" spans="2:6">
      <c r="B358" s="59"/>
      <c r="F358" s="59"/>
    </row>
    <row r="359" spans="2:6">
      <c r="B359" s="59"/>
      <c r="F359" s="59"/>
    </row>
    <row r="360" spans="2:6">
      <c r="B360" s="59"/>
      <c r="F360" s="59"/>
    </row>
    <row r="361" spans="2:6">
      <c r="B361" s="59"/>
      <c r="F361" s="59"/>
    </row>
    <row r="362" spans="2:6">
      <c r="B362" s="59"/>
      <c r="F362" s="59"/>
    </row>
    <row r="363" spans="2:6">
      <c r="B363" s="59"/>
      <c r="F363" s="59"/>
    </row>
    <row r="364" spans="2:6">
      <c r="B364" s="59"/>
      <c r="F364" s="59"/>
    </row>
    <row r="365" spans="2:6">
      <c r="B365" s="59"/>
      <c r="F365" s="59"/>
    </row>
    <row r="366" spans="2:6">
      <c r="B366" s="59"/>
      <c r="F366" s="59"/>
    </row>
    <row r="367" spans="2:6">
      <c r="B367" s="59"/>
      <c r="F367" s="59"/>
    </row>
    <row r="368" spans="2:6">
      <c r="B368" s="59"/>
      <c r="F368" s="59"/>
    </row>
    <row r="369" spans="2:6">
      <c r="B369" s="59"/>
      <c r="F369" s="59"/>
    </row>
    <row r="370" spans="2:6">
      <c r="B370" s="59"/>
      <c r="F370" s="59"/>
    </row>
    <row r="371" spans="2:6">
      <c r="B371" s="59"/>
      <c r="F371" s="59"/>
    </row>
    <row r="372" spans="2:6">
      <c r="B372" s="59"/>
      <c r="F372" s="59"/>
    </row>
    <row r="373" spans="2:6">
      <c r="B373" s="59"/>
      <c r="F373" s="59"/>
    </row>
    <row r="374" spans="2:6">
      <c r="B374" s="59"/>
      <c r="F374" s="59"/>
    </row>
    <row r="375" spans="2:6">
      <c r="B375" s="59"/>
      <c r="F375" s="59"/>
    </row>
    <row r="376" spans="2:6">
      <c r="B376" s="59"/>
      <c r="F376" s="59"/>
    </row>
    <row r="377" spans="2:6">
      <c r="B377" s="59"/>
      <c r="F377" s="59"/>
    </row>
    <row r="378" spans="2:6">
      <c r="B378" s="59"/>
      <c r="F378" s="59"/>
    </row>
    <row r="379" spans="2:6">
      <c r="B379" s="59"/>
      <c r="F379" s="59"/>
    </row>
    <row r="380" spans="2:6">
      <c r="B380" s="59"/>
      <c r="F380" s="59"/>
    </row>
    <row r="381" spans="2:6">
      <c r="B381" s="59"/>
      <c r="F381" s="59"/>
    </row>
    <row r="382" spans="2:6">
      <c r="B382" s="59"/>
      <c r="F382" s="59"/>
    </row>
    <row r="383" spans="2:6">
      <c r="B383" s="59"/>
      <c r="F383" s="59"/>
    </row>
    <row r="384" spans="2:6">
      <c r="B384" s="59"/>
      <c r="F384" s="59"/>
    </row>
    <row r="385" spans="2:6">
      <c r="B385" s="59"/>
      <c r="F385" s="59"/>
    </row>
    <row r="386" spans="2:6">
      <c r="B386" s="59"/>
      <c r="F386" s="59"/>
    </row>
    <row r="387" spans="2:6">
      <c r="B387" s="59"/>
      <c r="F387" s="59"/>
    </row>
    <row r="388" spans="2:6">
      <c r="B388" s="59"/>
      <c r="F388" s="59"/>
    </row>
    <row r="389" spans="2:6">
      <c r="B389" s="59"/>
      <c r="F389" s="59"/>
    </row>
    <row r="390" spans="2:6">
      <c r="B390" s="59"/>
      <c r="F390" s="59"/>
    </row>
    <row r="391" spans="2:6">
      <c r="B391" s="59"/>
      <c r="F391" s="59"/>
    </row>
    <row r="392" spans="2:6">
      <c r="B392" s="59"/>
      <c r="F392" s="59"/>
    </row>
    <row r="393" spans="2:6">
      <c r="B393" s="59"/>
      <c r="F393" s="59"/>
    </row>
    <row r="394" spans="2:6">
      <c r="B394" s="59"/>
      <c r="F394" s="59"/>
    </row>
    <row r="395" spans="2:6">
      <c r="B395" s="59"/>
      <c r="F395" s="59"/>
    </row>
    <row r="396" spans="2:6">
      <c r="B396" s="59"/>
      <c r="F396" s="59"/>
    </row>
    <row r="397" spans="2:6">
      <c r="B397" s="59"/>
      <c r="F397" s="59"/>
    </row>
    <row r="398" spans="2:6">
      <c r="B398" s="59"/>
      <c r="F398" s="59"/>
    </row>
    <row r="399" spans="2:6">
      <c r="B399" s="59"/>
      <c r="F399" s="59"/>
    </row>
    <row r="400" spans="2:6">
      <c r="B400" s="59"/>
      <c r="F400" s="59"/>
    </row>
    <row r="401" spans="2:6">
      <c r="B401" s="59"/>
      <c r="F401" s="59"/>
    </row>
    <row r="402" spans="2:6">
      <c r="B402" s="59"/>
      <c r="F402" s="59"/>
    </row>
    <row r="403" spans="2:6">
      <c r="B403" s="59"/>
      <c r="F403" s="59"/>
    </row>
    <row r="404" spans="2:6">
      <c r="B404" s="59"/>
      <c r="F404" s="59"/>
    </row>
    <row r="405" spans="2:6">
      <c r="B405" s="59"/>
      <c r="F405" s="59"/>
    </row>
    <row r="406" spans="2:6">
      <c r="B406" s="59"/>
      <c r="F406" s="59"/>
    </row>
    <row r="407" spans="2:6">
      <c r="B407" s="59"/>
      <c r="F407" s="59"/>
    </row>
    <row r="408" spans="2:6">
      <c r="B408" s="59"/>
      <c r="F408" s="59"/>
    </row>
    <row r="409" spans="2:6">
      <c r="B409" s="59"/>
      <c r="F409" s="59"/>
    </row>
    <row r="410" spans="2:6">
      <c r="B410" s="59"/>
      <c r="F410" s="59"/>
    </row>
    <row r="411" spans="2:6">
      <c r="B411" s="59"/>
      <c r="F411" s="59"/>
    </row>
    <row r="412" spans="2:6">
      <c r="B412" s="59"/>
      <c r="F412" s="59"/>
    </row>
    <row r="413" spans="2:6">
      <c r="B413" s="59"/>
      <c r="F413" s="59"/>
    </row>
    <row r="414" spans="2:6">
      <c r="B414" s="59"/>
      <c r="F414" s="59"/>
    </row>
    <row r="415" spans="2:6">
      <c r="B415" s="59"/>
      <c r="F415" s="59"/>
    </row>
    <row r="416" spans="2:6">
      <c r="B416" s="59"/>
      <c r="F416" s="59"/>
    </row>
    <row r="417" spans="2:6">
      <c r="B417" s="59"/>
      <c r="F417" s="59"/>
    </row>
    <row r="418" spans="2:6">
      <c r="B418" s="59"/>
      <c r="F418" s="59"/>
    </row>
    <row r="419" spans="2:6">
      <c r="B419" s="59"/>
      <c r="F419" s="59"/>
    </row>
    <row r="420" spans="2:6">
      <c r="B420" s="59"/>
      <c r="F420" s="59"/>
    </row>
    <row r="421" spans="2:6">
      <c r="B421" s="59"/>
      <c r="F421" s="59"/>
    </row>
    <row r="422" spans="2:6">
      <c r="B422" s="59"/>
      <c r="F422" s="59"/>
    </row>
    <row r="423" spans="2:6">
      <c r="B423" s="59"/>
      <c r="F423" s="59"/>
    </row>
    <row r="424" spans="2:6">
      <c r="B424" s="59"/>
      <c r="F424" s="59"/>
    </row>
    <row r="425" spans="2:6">
      <c r="B425" s="59"/>
      <c r="F425" s="59"/>
    </row>
    <row r="426" spans="2:6">
      <c r="B426" s="59"/>
      <c r="F426" s="59"/>
    </row>
    <row r="427" spans="2:6">
      <c r="B427" s="59"/>
      <c r="F427" s="59"/>
    </row>
    <row r="428" spans="2:6">
      <c r="B428" s="59"/>
      <c r="F428" s="59"/>
    </row>
    <row r="429" spans="2:6">
      <c r="B429" s="59"/>
      <c r="F429" s="59"/>
    </row>
    <row r="430" spans="2:6">
      <c r="B430" s="59"/>
      <c r="F430" s="59"/>
    </row>
    <row r="431" spans="2:6">
      <c r="B431" s="59"/>
      <c r="F431" s="59"/>
    </row>
    <row r="432" spans="2:6">
      <c r="B432" s="59"/>
      <c r="F432" s="59"/>
    </row>
    <row r="433" spans="2:6">
      <c r="B433" s="59"/>
      <c r="F433" s="59"/>
    </row>
    <row r="434" spans="2:6">
      <c r="B434" s="59"/>
      <c r="F434" s="59"/>
    </row>
    <row r="435" spans="2:6">
      <c r="B435" s="59"/>
      <c r="F435" s="59"/>
    </row>
    <row r="436" spans="2:6">
      <c r="B436" s="59"/>
      <c r="F436" s="59"/>
    </row>
    <row r="437" spans="2:6">
      <c r="B437" s="59"/>
      <c r="F437" s="59"/>
    </row>
    <row r="438" spans="2:6">
      <c r="B438" s="59"/>
      <c r="F438" s="59"/>
    </row>
    <row r="439" spans="2:6">
      <c r="B439" s="59"/>
      <c r="F439" s="59"/>
    </row>
    <row r="440" spans="2:6">
      <c r="B440" s="59"/>
      <c r="F440" s="59"/>
    </row>
    <row r="441" spans="2:6">
      <c r="B441" s="59"/>
      <c r="F441" s="59"/>
    </row>
    <row r="442" spans="2:6">
      <c r="B442" s="59"/>
      <c r="F442" s="59"/>
    </row>
    <row r="443" spans="2:6">
      <c r="B443" s="59"/>
      <c r="F443" s="59"/>
    </row>
    <row r="444" spans="2:6">
      <c r="B444" s="59"/>
      <c r="F444" s="59"/>
    </row>
    <row r="445" spans="2:6">
      <c r="B445" s="59"/>
      <c r="F445" s="59"/>
    </row>
    <row r="446" spans="2:6">
      <c r="B446" s="59"/>
      <c r="F446" s="59"/>
    </row>
    <row r="447" spans="2:6">
      <c r="B447" s="59"/>
      <c r="F447" s="59"/>
    </row>
    <row r="448" spans="2:6">
      <c r="B448" s="59"/>
      <c r="F448" s="59"/>
    </row>
    <row r="449" spans="2:6">
      <c r="B449" s="59"/>
      <c r="F449" s="59"/>
    </row>
    <row r="450" spans="2:6">
      <c r="B450" s="59"/>
      <c r="F450" s="59"/>
    </row>
    <row r="451" spans="2:6">
      <c r="B451" s="59"/>
      <c r="F451" s="59"/>
    </row>
    <row r="452" spans="2:6">
      <c r="B452" s="59"/>
      <c r="F452" s="59"/>
    </row>
    <row r="453" spans="2:6">
      <c r="B453" s="59"/>
      <c r="F453" s="59"/>
    </row>
    <row r="454" spans="2:6">
      <c r="B454" s="59"/>
      <c r="F454" s="59"/>
    </row>
    <row r="455" spans="2:6">
      <c r="B455" s="59"/>
      <c r="F455" s="59"/>
    </row>
    <row r="456" spans="2:6">
      <c r="B456" s="59"/>
      <c r="F456" s="59"/>
    </row>
    <row r="457" spans="2:6">
      <c r="B457" s="59"/>
      <c r="F457" s="59"/>
    </row>
    <row r="458" spans="2:6">
      <c r="B458" s="59"/>
      <c r="F458" s="59"/>
    </row>
    <row r="459" spans="2:6">
      <c r="B459" s="59"/>
      <c r="F459" s="59"/>
    </row>
    <row r="460" spans="2:6">
      <c r="B460" s="59"/>
      <c r="F460" s="59"/>
    </row>
    <row r="461" spans="2:6">
      <c r="B461" s="59"/>
      <c r="F461" s="59"/>
    </row>
    <row r="462" spans="2:6">
      <c r="B462" s="59"/>
      <c r="F462" s="59"/>
    </row>
    <row r="463" spans="2:6">
      <c r="B463" s="59"/>
      <c r="F463" s="59"/>
    </row>
    <row r="464" spans="2:6">
      <c r="B464" s="59"/>
      <c r="F464" s="59"/>
    </row>
    <row r="465" spans="2:6">
      <c r="B465" s="59"/>
      <c r="F465" s="59"/>
    </row>
    <row r="466" spans="2:6">
      <c r="B466" s="59"/>
      <c r="F466" s="59"/>
    </row>
    <row r="467" spans="2:6">
      <c r="B467" s="59"/>
      <c r="F467" s="59"/>
    </row>
    <row r="468" spans="2:6">
      <c r="B468" s="59"/>
      <c r="F468" s="59"/>
    </row>
    <row r="469" spans="2:6">
      <c r="B469" s="59"/>
      <c r="F469" s="59"/>
    </row>
    <row r="470" spans="2:6">
      <c r="B470" s="59"/>
      <c r="F470" s="59"/>
    </row>
    <row r="471" spans="2:6">
      <c r="B471" s="59"/>
      <c r="F471" s="59"/>
    </row>
    <row r="472" spans="2:6">
      <c r="B472" s="59"/>
      <c r="F472" s="59"/>
    </row>
    <row r="473" spans="2:6">
      <c r="B473" s="59"/>
      <c r="F473" s="59"/>
    </row>
    <row r="474" spans="2:6">
      <c r="B474" s="59"/>
      <c r="F474" s="59"/>
    </row>
    <row r="475" spans="2:6">
      <c r="B475" s="59"/>
      <c r="F475" s="59"/>
    </row>
    <row r="476" spans="2:6">
      <c r="B476" s="59"/>
      <c r="F476" s="59"/>
    </row>
    <row r="477" spans="2:6">
      <c r="B477" s="59"/>
      <c r="F477" s="59"/>
    </row>
    <row r="478" spans="2:6">
      <c r="B478" s="59"/>
      <c r="F478" s="59"/>
    </row>
    <row r="479" spans="2:6">
      <c r="B479" s="59"/>
      <c r="F479" s="59"/>
    </row>
    <row r="480" spans="2:6">
      <c r="B480" s="59"/>
      <c r="F480" s="59"/>
    </row>
    <row r="481" spans="2:6">
      <c r="B481" s="59"/>
      <c r="F481" s="59"/>
    </row>
    <row r="482" spans="2:6">
      <c r="B482" s="59"/>
      <c r="F482" s="59"/>
    </row>
    <row r="483" spans="2:6">
      <c r="B483" s="59"/>
      <c r="F483" s="59"/>
    </row>
    <row r="484" spans="2:6">
      <c r="B484" s="59"/>
      <c r="F484" s="59"/>
    </row>
    <row r="485" spans="2:6">
      <c r="B485" s="59"/>
      <c r="F485" s="59"/>
    </row>
    <row r="486" spans="2:6">
      <c r="B486" s="59"/>
      <c r="F486" s="59"/>
    </row>
    <row r="487" spans="2:6">
      <c r="B487" s="59"/>
      <c r="F487" s="59"/>
    </row>
    <row r="488" spans="2:6">
      <c r="B488" s="59"/>
      <c r="F488" s="59"/>
    </row>
    <row r="489" spans="2:6">
      <c r="B489" s="59"/>
      <c r="F489" s="59"/>
    </row>
    <row r="490" spans="2:6">
      <c r="B490" s="59"/>
      <c r="F490" s="59"/>
    </row>
    <row r="491" spans="2:6">
      <c r="B491" s="59"/>
      <c r="F491" s="59"/>
    </row>
    <row r="492" spans="2:6">
      <c r="B492" s="59"/>
      <c r="F492" s="59"/>
    </row>
    <row r="493" spans="2:6">
      <c r="B493" s="59"/>
      <c r="F493" s="59"/>
    </row>
    <row r="494" spans="2:6">
      <c r="B494" s="59"/>
      <c r="F494" s="59"/>
    </row>
    <row r="495" spans="2:6">
      <c r="B495" s="59"/>
      <c r="F495" s="59"/>
    </row>
    <row r="496" spans="2:6">
      <c r="B496" s="59"/>
      <c r="F496" s="59"/>
    </row>
    <row r="497" spans="2:6">
      <c r="B497" s="59"/>
      <c r="F497" s="59"/>
    </row>
    <row r="498" spans="2:6">
      <c r="B498" s="59"/>
      <c r="F498" s="59"/>
    </row>
    <row r="499" spans="2:6">
      <c r="B499" s="59"/>
      <c r="F499" s="59"/>
    </row>
    <row r="500" spans="2:6">
      <c r="B500" s="59"/>
      <c r="F500" s="59"/>
    </row>
    <row r="501" spans="2:6">
      <c r="B501" s="59"/>
      <c r="F501" s="59"/>
    </row>
    <row r="502" spans="2:6">
      <c r="B502" s="59"/>
      <c r="F502" s="59"/>
    </row>
    <row r="503" spans="2:6">
      <c r="B503" s="59"/>
      <c r="F503" s="59"/>
    </row>
    <row r="504" spans="2:6">
      <c r="B504" s="59"/>
      <c r="F504" s="59"/>
    </row>
    <row r="505" spans="2:6">
      <c r="B505" s="59"/>
      <c r="F505" s="59"/>
    </row>
    <row r="506" spans="2:6">
      <c r="B506" s="59"/>
      <c r="F506" s="59"/>
    </row>
    <row r="507" spans="2:6">
      <c r="B507" s="59"/>
      <c r="F507" s="59"/>
    </row>
    <row r="508" spans="2:6">
      <c r="B508" s="59"/>
      <c r="F508" s="59"/>
    </row>
    <row r="509" spans="2:6">
      <c r="B509" s="59"/>
      <c r="F509" s="59"/>
    </row>
    <row r="510" spans="2:6">
      <c r="B510" s="59"/>
      <c r="F510" s="59"/>
    </row>
    <row r="511" spans="2:6">
      <c r="B511" s="59"/>
      <c r="F511" s="59"/>
    </row>
    <row r="512" spans="2:6">
      <c r="B512" s="59"/>
      <c r="F512" s="59"/>
    </row>
    <row r="513" spans="2:6">
      <c r="B513" s="59"/>
      <c r="F513" s="59"/>
    </row>
    <row r="514" spans="2:6">
      <c r="B514" s="59"/>
      <c r="F514" s="59"/>
    </row>
    <row r="515" spans="2:6">
      <c r="B515" s="59"/>
      <c r="F515" s="59"/>
    </row>
    <row r="516" spans="2:6">
      <c r="B516" s="59"/>
      <c r="F516" s="59"/>
    </row>
    <row r="517" spans="2:6">
      <c r="B517" s="59"/>
      <c r="F517" s="59"/>
    </row>
    <row r="518" spans="2:6">
      <c r="B518" s="59"/>
      <c r="F518" s="59"/>
    </row>
    <row r="519" spans="2:6">
      <c r="B519" s="59"/>
      <c r="F519" s="59"/>
    </row>
    <row r="520" spans="2:6">
      <c r="B520" s="59"/>
      <c r="F520" s="59"/>
    </row>
    <row r="521" spans="2:6">
      <c r="B521" s="59"/>
      <c r="F521" s="59"/>
    </row>
    <row r="522" spans="2:6">
      <c r="B522" s="59"/>
      <c r="F522" s="59"/>
    </row>
    <row r="523" spans="2:6">
      <c r="B523" s="59"/>
      <c r="F523" s="59"/>
    </row>
    <row r="524" spans="2:6">
      <c r="B524" s="59"/>
      <c r="F524" s="59"/>
    </row>
    <row r="525" spans="2:6">
      <c r="B525" s="59"/>
      <c r="F525" s="59"/>
    </row>
    <row r="526" spans="2:6">
      <c r="B526" s="59"/>
      <c r="F526" s="59"/>
    </row>
    <row r="527" spans="2:6">
      <c r="B527" s="59"/>
      <c r="F527" s="59"/>
    </row>
    <row r="528" spans="2:6">
      <c r="B528" s="59"/>
      <c r="F528" s="59"/>
    </row>
    <row r="529" spans="2:6">
      <c r="B529" s="59"/>
      <c r="F529" s="59"/>
    </row>
    <row r="530" spans="2:6">
      <c r="B530" s="59"/>
      <c r="F530" s="59"/>
    </row>
    <row r="531" spans="2:6">
      <c r="B531" s="59"/>
      <c r="F531" s="59"/>
    </row>
    <row r="532" spans="2:6">
      <c r="B532" s="59"/>
      <c r="F532" s="59"/>
    </row>
    <row r="533" spans="2:6">
      <c r="B533" s="59"/>
      <c r="F533" s="59"/>
    </row>
    <row r="534" spans="2:6">
      <c r="B534" s="59"/>
      <c r="F534" s="59"/>
    </row>
    <row r="535" spans="2:6">
      <c r="B535" s="59"/>
      <c r="F535" s="59"/>
    </row>
    <row r="536" spans="2:6">
      <c r="B536" s="59"/>
      <c r="F536" s="59"/>
    </row>
    <row r="537" spans="2:6">
      <c r="B537" s="59"/>
      <c r="F537" s="59"/>
    </row>
    <row r="538" spans="2:6">
      <c r="B538" s="59"/>
      <c r="F538" s="59"/>
    </row>
    <row r="539" spans="2:6">
      <c r="B539" s="59"/>
      <c r="F539" s="59"/>
    </row>
    <row r="540" spans="2:6">
      <c r="B540" s="59"/>
      <c r="F540" s="59"/>
    </row>
    <row r="541" spans="2:6">
      <c r="B541" s="59"/>
      <c r="F541" s="59"/>
    </row>
    <row r="542" spans="2:6">
      <c r="B542" s="59"/>
      <c r="F542" s="59"/>
    </row>
    <row r="543" spans="2:6">
      <c r="B543" s="59"/>
      <c r="F543" s="59"/>
    </row>
    <row r="544" spans="2:6">
      <c r="B544" s="59"/>
      <c r="F544" s="59"/>
    </row>
    <row r="545" spans="2:6">
      <c r="B545" s="59"/>
      <c r="F545" s="59"/>
    </row>
    <row r="546" spans="2:6">
      <c r="B546" s="59"/>
      <c r="F546" s="59"/>
    </row>
    <row r="547" spans="2:6">
      <c r="B547" s="59"/>
      <c r="F547" s="59"/>
    </row>
    <row r="548" spans="2:6">
      <c r="B548" s="59"/>
      <c r="F548" s="59"/>
    </row>
    <row r="549" spans="2:6">
      <c r="B549" s="59"/>
      <c r="F549" s="59"/>
    </row>
    <row r="550" spans="2:6">
      <c r="B550" s="59"/>
      <c r="F550" s="59"/>
    </row>
    <row r="551" spans="2:6">
      <c r="B551" s="59"/>
      <c r="F551" s="59"/>
    </row>
    <row r="552" spans="2:6">
      <c r="B552" s="59"/>
      <c r="F552" s="59"/>
    </row>
    <row r="553" spans="2:6">
      <c r="B553" s="59"/>
      <c r="F553" s="59"/>
    </row>
    <row r="554" spans="2:6">
      <c r="B554" s="59"/>
      <c r="F554" s="59"/>
    </row>
    <row r="555" spans="2:6">
      <c r="B555" s="59"/>
      <c r="F555" s="59"/>
    </row>
    <row r="556" spans="2:6">
      <c r="B556" s="59"/>
      <c r="F556" s="59"/>
    </row>
    <row r="557" spans="2:6">
      <c r="B557" s="59"/>
      <c r="F557" s="59"/>
    </row>
    <row r="558" spans="2:6">
      <c r="B558" s="59"/>
      <c r="F558" s="59"/>
    </row>
    <row r="559" spans="2:6">
      <c r="B559" s="59"/>
      <c r="F559" s="59"/>
    </row>
    <row r="560" spans="2:6">
      <c r="B560" s="59"/>
      <c r="F560" s="59"/>
    </row>
    <row r="561" spans="2:6">
      <c r="B561" s="59"/>
      <c r="F561" s="59"/>
    </row>
    <row r="562" spans="2:6">
      <c r="B562" s="59"/>
      <c r="F562" s="59"/>
    </row>
    <row r="563" spans="2:6">
      <c r="B563" s="59"/>
      <c r="F563" s="59"/>
    </row>
    <row r="564" spans="2:6">
      <c r="B564" s="59"/>
      <c r="F564" s="59"/>
    </row>
    <row r="565" spans="2:6">
      <c r="B565" s="59"/>
      <c r="F565" s="59"/>
    </row>
    <row r="566" spans="2:6">
      <c r="B566" s="59"/>
      <c r="F566" s="59"/>
    </row>
    <row r="567" spans="2:6">
      <c r="B567" s="59"/>
      <c r="F567" s="59"/>
    </row>
    <row r="568" spans="2:6">
      <c r="B568" s="59"/>
      <c r="F568" s="59"/>
    </row>
    <row r="569" spans="2:6">
      <c r="B569" s="59"/>
      <c r="F569" s="59"/>
    </row>
    <row r="570" spans="2:6">
      <c r="B570" s="59"/>
      <c r="F570" s="59"/>
    </row>
    <row r="571" spans="2:6">
      <c r="B571" s="59"/>
      <c r="F571" s="59"/>
    </row>
    <row r="572" spans="2:6">
      <c r="B572" s="59"/>
      <c r="F572" s="59"/>
    </row>
    <row r="573" spans="2:6">
      <c r="B573" s="59"/>
      <c r="F573" s="59"/>
    </row>
    <row r="574" spans="2:6">
      <c r="B574" s="59"/>
      <c r="F574" s="59"/>
    </row>
    <row r="575" spans="2:6">
      <c r="B575" s="59"/>
      <c r="F575" s="59"/>
    </row>
    <row r="576" spans="2:6">
      <c r="B576" s="59"/>
      <c r="F576" s="59"/>
    </row>
    <row r="577" spans="2:6">
      <c r="B577" s="59"/>
      <c r="F577" s="59"/>
    </row>
    <row r="578" spans="2:6">
      <c r="B578" s="59"/>
      <c r="F578" s="59"/>
    </row>
    <row r="579" spans="2:6">
      <c r="B579" s="59"/>
      <c r="F579" s="59"/>
    </row>
    <row r="580" spans="2:6">
      <c r="B580" s="59"/>
      <c r="F580" s="59"/>
    </row>
    <row r="581" spans="2:6">
      <c r="B581" s="59"/>
      <c r="F581" s="59"/>
    </row>
    <row r="582" spans="2:6">
      <c r="B582" s="59"/>
      <c r="F582" s="59"/>
    </row>
    <row r="583" spans="2:6">
      <c r="B583" s="59"/>
      <c r="F583" s="59"/>
    </row>
    <row r="584" spans="2:6">
      <c r="B584" s="59"/>
      <c r="F584" s="59"/>
    </row>
    <row r="585" spans="2:6">
      <c r="B585" s="59"/>
      <c r="F585" s="59"/>
    </row>
    <row r="586" spans="2:6">
      <c r="B586" s="59"/>
      <c r="F586" s="59"/>
    </row>
    <row r="587" spans="2:6">
      <c r="B587" s="59"/>
      <c r="F587" s="59"/>
    </row>
    <row r="588" spans="2:6">
      <c r="B588" s="59"/>
      <c r="F588" s="59"/>
    </row>
    <row r="589" spans="2:6">
      <c r="B589" s="59"/>
      <c r="F589" s="59"/>
    </row>
    <row r="590" spans="2:6">
      <c r="B590" s="59"/>
      <c r="F590" s="59"/>
    </row>
    <row r="591" spans="2:6">
      <c r="B591" s="59"/>
      <c r="F591" s="59"/>
    </row>
    <row r="592" spans="2:6">
      <c r="B592" s="59"/>
      <c r="F592" s="59"/>
    </row>
    <row r="593" spans="2:6">
      <c r="B593" s="59"/>
      <c r="F593" s="59"/>
    </row>
    <row r="594" spans="2:6">
      <c r="B594" s="59"/>
      <c r="F594" s="59"/>
    </row>
    <row r="595" spans="2:6">
      <c r="B595" s="59"/>
      <c r="F595" s="59"/>
    </row>
    <row r="596" spans="2:6">
      <c r="B596" s="59"/>
      <c r="F596" s="59"/>
    </row>
    <row r="597" spans="2:6">
      <c r="B597" s="59"/>
      <c r="F597" s="59"/>
    </row>
    <row r="598" spans="2:6">
      <c r="B598" s="59"/>
      <c r="F598" s="59"/>
    </row>
    <row r="599" spans="2:6">
      <c r="B599" s="59"/>
      <c r="F599" s="59"/>
    </row>
    <row r="600" spans="2:6">
      <c r="B600" s="59"/>
      <c r="F600" s="59"/>
    </row>
    <row r="601" spans="2:6">
      <c r="B601" s="59"/>
      <c r="F601" s="59"/>
    </row>
    <row r="602" spans="2:6">
      <c r="B602" s="59"/>
      <c r="F602" s="59"/>
    </row>
    <row r="603" spans="2:6">
      <c r="B603" s="59"/>
      <c r="F603" s="59"/>
    </row>
    <row r="604" spans="2:6">
      <c r="B604" s="59"/>
      <c r="F604" s="59"/>
    </row>
    <row r="605" spans="2:6">
      <c r="B605" s="59"/>
      <c r="F605" s="59"/>
    </row>
    <row r="606" spans="2:6">
      <c r="B606" s="59"/>
      <c r="F606" s="59"/>
    </row>
    <row r="607" spans="2:6">
      <c r="B607" s="59"/>
      <c r="F607" s="59"/>
    </row>
    <row r="608" spans="2:6">
      <c r="B608" s="59"/>
      <c r="F608" s="59"/>
    </row>
    <row r="609" spans="2:6">
      <c r="B609" s="59"/>
      <c r="F609" s="59"/>
    </row>
    <row r="610" spans="2:6">
      <c r="B610" s="59"/>
      <c r="F610" s="59"/>
    </row>
    <row r="611" spans="2:6">
      <c r="B611" s="59"/>
      <c r="F611" s="59"/>
    </row>
    <row r="612" spans="2:6">
      <c r="B612" s="59"/>
      <c r="F612" s="59"/>
    </row>
    <row r="613" spans="2:6">
      <c r="B613" s="59"/>
      <c r="F613" s="59"/>
    </row>
    <row r="614" spans="2:6">
      <c r="B614" s="59"/>
      <c r="F614" s="59"/>
    </row>
    <row r="615" spans="2:6">
      <c r="B615" s="59"/>
      <c r="F615" s="59"/>
    </row>
    <row r="616" spans="2:6">
      <c r="B616" s="59"/>
      <c r="F616" s="59"/>
    </row>
    <row r="617" spans="2:6">
      <c r="B617" s="59"/>
      <c r="F617" s="59"/>
    </row>
    <row r="618" spans="2:6">
      <c r="B618" s="59"/>
      <c r="F618" s="59"/>
    </row>
    <row r="619" spans="2:6">
      <c r="B619" s="59"/>
      <c r="F619" s="59"/>
    </row>
    <row r="620" spans="2:6">
      <c r="B620" s="59"/>
      <c r="F620" s="59"/>
    </row>
    <row r="621" spans="2:6">
      <c r="B621" s="59"/>
      <c r="F621" s="59"/>
    </row>
    <row r="622" spans="2:6">
      <c r="B622" s="59"/>
      <c r="F622" s="59"/>
    </row>
    <row r="623" spans="2:6">
      <c r="B623" s="59"/>
      <c r="F623" s="59"/>
    </row>
    <row r="624" spans="2:6">
      <c r="B624" s="59"/>
      <c r="F624" s="59"/>
    </row>
    <row r="625" spans="2:6">
      <c r="B625" s="59"/>
      <c r="F625" s="59"/>
    </row>
    <row r="626" spans="2:6">
      <c r="B626" s="59"/>
      <c r="F626" s="59"/>
    </row>
    <row r="627" spans="2:6">
      <c r="B627" s="59"/>
      <c r="F627" s="59"/>
    </row>
    <row r="628" spans="2:6">
      <c r="B628" s="59"/>
      <c r="F628" s="59"/>
    </row>
    <row r="629" spans="2:6">
      <c r="B629" s="59"/>
      <c r="F629" s="59"/>
    </row>
    <row r="630" spans="2:6">
      <c r="B630" s="59"/>
      <c r="F630" s="59"/>
    </row>
    <row r="631" spans="2:6">
      <c r="B631" s="59"/>
      <c r="F631" s="59"/>
    </row>
    <row r="632" spans="2:6">
      <c r="B632" s="59"/>
      <c r="F632" s="59"/>
    </row>
    <row r="633" spans="2:6">
      <c r="B633" s="59"/>
      <c r="F633" s="59"/>
    </row>
    <row r="634" spans="2:6">
      <c r="B634" s="59"/>
      <c r="F634" s="59"/>
    </row>
    <row r="635" spans="2:6">
      <c r="B635" s="59"/>
      <c r="F635" s="59"/>
    </row>
    <row r="636" spans="2:6">
      <c r="B636" s="59"/>
      <c r="F636" s="59"/>
    </row>
    <row r="637" spans="2:6">
      <c r="B637" s="59"/>
      <c r="F637" s="59"/>
    </row>
    <row r="638" spans="2:6">
      <c r="B638" s="59"/>
      <c r="F638" s="59"/>
    </row>
    <row r="639" spans="2:6">
      <c r="B639" s="59"/>
      <c r="F639" s="59"/>
    </row>
    <row r="640" spans="2:6">
      <c r="B640" s="59"/>
      <c r="F640" s="59"/>
    </row>
    <row r="641" spans="2:6">
      <c r="B641" s="59"/>
      <c r="F641" s="59"/>
    </row>
    <row r="642" spans="2:6">
      <c r="B642" s="59"/>
      <c r="F642" s="59"/>
    </row>
    <row r="643" spans="2:6">
      <c r="B643" s="59"/>
      <c r="F643" s="59"/>
    </row>
    <row r="644" spans="2:6">
      <c r="B644" s="59"/>
      <c r="F644" s="59"/>
    </row>
    <row r="645" spans="2:6">
      <c r="B645" s="59"/>
      <c r="F645" s="59"/>
    </row>
    <row r="646" spans="2:6">
      <c r="B646" s="59"/>
      <c r="F646" s="59"/>
    </row>
    <row r="647" spans="2:6">
      <c r="B647" s="59"/>
      <c r="F647" s="59"/>
    </row>
    <row r="648" spans="2:6">
      <c r="B648" s="59"/>
      <c r="F648" s="59"/>
    </row>
    <row r="649" spans="2:6">
      <c r="B649" s="59"/>
      <c r="F649" s="59"/>
    </row>
    <row r="650" spans="2:6">
      <c r="B650" s="59"/>
      <c r="F650" s="59"/>
    </row>
    <row r="651" spans="2:6">
      <c r="B651" s="59"/>
      <c r="F651" s="59"/>
    </row>
    <row r="652" spans="2:6">
      <c r="B652" s="59"/>
      <c r="F652" s="59"/>
    </row>
    <row r="653" spans="2:6">
      <c r="B653" s="59"/>
      <c r="F653" s="59"/>
    </row>
    <row r="654" spans="2:6">
      <c r="B654" s="59"/>
      <c r="F654" s="59"/>
    </row>
    <row r="655" spans="2:6">
      <c r="B655" s="59"/>
      <c r="F655" s="59"/>
    </row>
    <row r="656" spans="2:6">
      <c r="B656" s="59"/>
      <c r="F656" s="59"/>
    </row>
    <row r="657" spans="2:6">
      <c r="B657" s="59"/>
      <c r="F657" s="59"/>
    </row>
    <row r="658" spans="2:6">
      <c r="B658" s="59"/>
      <c r="F658" s="59"/>
    </row>
    <row r="659" spans="2:6">
      <c r="B659" s="59"/>
      <c r="F659" s="59"/>
    </row>
    <row r="660" spans="2:6">
      <c r="B660" s="59"/>
      <c r="F660" s="59"/>
    </row>
    <row r="661" spans="2:6">
      <c r="B661" s="59"/>
      <c r="F661" s="59"/>
    </row>
    <row r="662" spans="2:6">
      <c r="B662" s="59"/>
      <c r="F662" s="59"/>
    </row>
    <row r="663" spans="2:6">
      <c r="B663" s="59"/>
      <c r="F663" s="59"/>
    </row>
    <row r="664" spans="2:6">
      <c r="B664" s="59"/>
      <c r="F664" s="59"/>
    </row>
    <row r="665" spans="2:6">
      <c r="B665" s="59"/>
      <c r="F665" s="59"/>
    </row>
    <row r="666" spans="2:6">
      <c r="B666" s="59"/>
      <c r="F666" s="59"/>
    </row>
    <row r="667" spans="2:6">
      <c r="B667" s="59"/>
      <c r="F667" s="59"/>
    </row>
    <row r="668" spans="2:6">
      <c r="B668" s="59"/>
      <c r="F668" s="59"/>
    </row>
    <row r="669" spans="2:6">
      <c r="B669" s="59"/>
      <c r="F669" s="59"/>
    </row>
    <row r="670" spans="2:6">
      <c r="B670" s="59"/>
      <c r="F670" s="59"/>
    </row>
    <row r="671" spans="2:6">
      <c r="B671" s="59"/>
      <c r="F671" s="59"/>
    </row>
    <row r="672" spans="2:6">
      <c r="B672" s="59"/>
      <c r="F672" s="59"/>
    </row>
    <row r="673" spans="2:6">
      <c r="B673" s="59"/>
      <c r="F673" s="59"/>
    </row>
    <row r="674" spans="2:6">
      <c r="B674" s="59"/>
      <c r="F674" s="59"/>
    </row>
    <row r="675" spans="2:6">
      <c r="B675" s="59"/>
      <c r="F675" s="59"/>
    </row>
    <row r="676" spans="2:6">
      <c r="B676" s="59"/>
      <c r="F676" s="59"/>
    </row>
    <row r="677" spans="2:6">
      <c r="B677" s="59"/>
      <c r="F677" s="59"/>
    </row>
    <row r="678" spans="2:6">
      <c r="B678" s="59"/>
      <c r="F678" s="59"/>
    </row>
    <row r="679" spans="2:6">
      <c r="B679" s="59"/>
      <c r="F679" s="59"/>
    </row>
    <row r="680" spans="2:6">
      <c r="B680" s="59"/>
      <c r="F680" s="59"/>
    </row>
    <row r="681" spans="2:6">
      <c r="B681" s="59"/>
      <c r="F681" s="59"/>
    </row>
    <row r="682" spans="2:6">
      <c r="B682" s="59"/>
      <c r="F682" s="59"/>
    </row>
    <row r="683" spans="2:6">
      <c r="B683" s="59"/>
      <c r="F683" s="59"/>
    </row>
    <row r="684" spans="2:6">
      <c r="B684" s="59"/>
      <c r="F684" s="59"/>
    </row>
    <row r="685" spans="2:6">
      <c r="B685" s="59"/>
      <c r="F685" s="59"/>
    </row>
    <row r="686" spans="2:6">
      <c r="B686" s="59"/>
      <c r="F686" s="59"/>
    </row>
    <row r="687" spans="2:6">
      <c r="B687" s="59"/>
      <c r="F687" s="59"/>
    </row>
    <row r="688" spans="2:6">
      <c r="B688" s="59"/>
      <c r="F688" s="59"/>
    </row>
    <row r="689" spans="2:6">
      <c r="B689" s="59"/>
      <c r="F689" s="59"/>
    </row>
    <row r="690" spans="2:6">
      <c r="B690" s="59"/>
      <c r="F690" s="59"/>
    </row>
    <row r="691" spans="2:6">
      <c r="B691" s="59"/>
      <c r="F691" s="59"/>
    </row>
    <row r="692" spans="2:6">
      <c r="B692" s="59"/>
      <c r="F692" s="59"/>
    </row>
    <row r="693" spans="2:6">
      <c r="B693" s="59"/>
      <c r="F693" s="59"/>
    </row>
    <row r="694" spans="2:6">
      <c r="B694" s="59"/>
      <c r="F694" s="59"/>
    </row>
    <row r="695" spans="2:6">
      <c r="B695" s="59"/>
      <c r="F695" s="59"/>
    </row>
    <row r="696" spans="2:6">
      <c r="B696" s="59"/>
      <c r="F696" s="59"/>
    </row>
    <row r="697" spans="2:6">
      <c r="B697" s="59"/>
      <c r="F697" s="59"/>
    </row>
    <row r="698" spans="2:6">
      <c r="B698" s="59"/>
      <c r="F698" s="59"/>
    </row>
    <row r="699" spans="2:6">
      <c r="B699" s="59"/>
      <c r="F699" s="59"/>
    </row>
    <row r="700" spans="2:6">
      <c r="B700" s="59"/>
      <c r="F700" s="59"/>
    </row>
    <row r="701" spans="2:6">
      <c r="B701" s="59"/>
      <c r="F701" s="59"/>
    </row>
    <row r="702" spans="2:6">
      <c r="B702" s="59"/>
      <c r="F702" s="59"/>
    </row>
    <row r="703" spans="2:6">
      <c r="B703" s="59"/>
      <c r="F703" s="59"/>
    </row>
    <row r="704" spans="2:6">
      <c r="B704" s="59"/>
      <c r="F704" s="59"/>
    </row>
    <row r="705" spans="2:6">
      <c r="B705" s="59"/>
      <c r="F705" s="59"/>
    </row>
    <row r="706" spans="2:6">
      <c r="B706" s="59"/>
      <c r="F706" s="59"/>
    </row>
    <row r="707" spans="2:6">
      <c r="B707" s="59"/>
      <c r="F707" s="59"/>
    </row>
    <row r="708" spans="2:6">
      <c r="B708" s="59"/>
      <c r="F708" s="59"/>
    </row>
    <row r="709" spans="2:6">
      <c r="B709" s="59"/>
      <c r="F709" s="59"/>
    </row>
    <row r="710" spans="2:6">
      <c r="B710" s="59"/>
      <c r="F710" s="59"/>
    </row>
    <row r="711" spans="2:6">
      <c r="B711" s="59"/>
      <c r="F711" s="59"/>
    </row>
    <row r="712" spans="2:6">
      <c r="B712" s="59"/>
      <c r="F712" s="59"/>
    </row>
    <row r="713" spans="2:6">
      <c r="B713" s="59"/>
      <c r="F713" s="59"/>
    </row>
    <row r="714" spans="2:6">
      <c r="B714" s="59"/>
      <c r="F714" s="59"/>
    </row>
    <row r="715" spans="2:6">
      <c r="B715" s="59"/>
      <c r="F715" s="59"/>
    </row>
    <row r="716" spans="2:6">
      <c r="B716" s="59"/>
      <c r="F716" s="59"/>
    </row>
    <row r="717" spans="2:6">
      <c r="B717" s="59"/>
      <c r="F717" s="59"/>
    </row>
    <row r="718" spans="2:6">
      <c r="B718" s="59"/>
      <c r="F718" s="59"/>
    </row>
    <row r="719" spans="2:6">
      <c r="B719" s="59"/>
      <c r="F719" s="59"/>
    </row>
    <row r="720" spans="2:6">
      <c r="B720" s="59"/>
      <c r="F720" s="59"/>
    </row>
    <row r="721" spans="2:6">
      <c r="B721" s="59"/>
      <c r="F721" s="59"/>
    </row>
    <row r="722" spans="2:6">
      <c r="B722" s="59"/>
      <c r="F722" s="59"/>
    </row>
    <row r="723" spans="2:6">
      <c r="B723" s="59"/>
      <c r="F723" s="59"/>
    </row>
    <row r="724" spans="2:6">
      <c r="B724" s="59"/>
      <c r="F724" s="59"/>
    </row>
    <row r="725" spans="2:6">
      <c r="B725" s="59"/>
      <c r="F725" s="59"/>
    </row>
    <row r="726" spans="2:6">
      <c r="B726" s="59"/>
      <c r="F726" s="59"/>
    </row>
    <row r="727" spans="2:6">
      <c r="B727" s="59"/>
      <c r="F727" s="59"/>
    </row>
    <row r="728" spans="2:6">
      <c r="B728" s="59"/>
      <c r="F728" s="59"/>
    </row>
    <row r="729" spans="2:6">
      <c r="B729" s="59"/>
      <c r="F729" s="59"/>
    </row>
    <row r="730" spans="2:6">
      <c r="B730" s="59"/>
      <c r="F730" s="59"/>
    </row>
    <row r="731" spans="2:6">
      <c r="B731" s="59"/>
      <c r="F731" s="59"/>
    </row>
    <row r="732" spans="2:6">
      <c r="B732" s="59"/>
      <c r="F732" s="59"/>
    </row>
    <row r="733" spans="2:6">
      <c r="B733" s="59"/>
      <c r="F733" s="59"/>
    </row>
    <row r="734" spans="2:6">
      <c r="B734" s="59"/>
      <c r="F734" s="59"/>
    </row>
    <row r="735" spans="2:6">
      <c r="B735" s="59"/>
      <c r="F735" s="59"/>
    </row>
    <row r="736" spans="2:6">
      <c r="B736" s="59"/>
      <c r="F736" s="59"/>
    </row>
    <row r="737" spans="2:6">
      <c r="B737" s="59"/>
      <c r="F737" s="59"/>
    </row>
    <row r="738" spans="2:6">
      <c r="B738" s="59"/>
      <c r="F738" s="59"/>
    </row>
    <row r="739" spans="2:6">
      <c r="B739" s="59"/>
      <c r="F739" s="59"/>
    </row>
    <row r="740" spans="2:6">
      <c r="B740" s="59"/>
      <c r="F740" s="59"/>
    </row>
    <row r="741" spans="2:6">
      <c r="B741" s="59"/>
      <c r="F741" s="59"/>
    </row>
    <row r="742" spans="2:6">
      <c r="B742" s="59"/>
      <c r="F742" s="59"/>
    </row>
    <row r="743" spans="2:6">
      <c r="B743" s="59"/>
      <c r="F743" s="59"/>
    </row>
    <row r="744" spans="2:6">
      <c r="B744" s="59"/>
      <c r="F744" s="59"/>
    </row>
    <row r="745" spans="2:6">
      <c r="B745" s="59"/>
      <c r="F745" s="59"/>
    </row>
    <row r="746" spans="2:6">
      <c r="B746" s="59"/>
      <c r="F746" s="59"/>
    </row>
    <row r="747" spans="2:6">
      <c r="B747" s="59"/>
      <c r="F747" s="59"/>
    </row>
    <row r="748" spans="2:6">
      <c r="B748" s="59"/>
      <c r="F748" s="59"/>
    </row>
    <row r="749" spans="2:6">
      <c r="B749" s="59"/>
      <c r="F749" s="59"/>
    </row>
    <row r="750" spans="2:6">
      <c r="B750" s="59"/>
      <c r="F750" s="59"/>
    </row>
    <row r="751" spans="2:6">
      <c r="B751" s="59"/>
      <c r="F751" s="59"/>
    </row>
    <row r="752" spans="2:6">
      <c r="B752" s="59"/>
      <c r="F752" s="59"/>
    </row>
    <row r="753" spans="2:6">
      <c r="B753" s="59"/>
      <c r="F753" s="59"/>
    </row>
    <row r="754" spans="2:6">
      <c r="B754" s="59"/>
      <c r="F754" s="59"/>
    </row>
    <row r="755" spans="2:6">
      <c r="B755" s="59"/>
      <c r="F755" s="59"/>
    </row>
    <row r="756" spans="2:6">
      <c r="B756" s="59"/>
      <c r="F756" s="59"/>
    </row>
    <row r="757" spans="2:6">
      <c r="B757" s="59"/>
      <c r="F757" s="59"/>
    </row>
    <row r="758" spans="2:6">
      <c r="B758" s="59"/>
      <c r="F758" s="59"/>
    </row>
    <row r="759" spans="2:6">
      <c r="B759" s="59"/>
      <c r="F759" s="59"/>
    </row>
    <row r="760" spans="2:6">
      <c r="B760" s="59"/>
      <c r="F760" s="59"/>
    </row>
    <row r="761" spans="2:6">
      <c r="B761" s="59"/>
      <c r="F761" s="59"/>
    </row>
    <row r="762" spans="2:6">
      <c r="B762" s="59"/>
      <c r="F762" s="59"/>
    </row>
    <row r="763" spans="2:6">
      <c r="B763" s="59"/>
      <c r="F763" s="59"/>
    </row>
    <row r="764" spans="2:6">
      <c r="B764" s="59"/>
      <c r="F764" s="59"/>
    </row>
    <row r="765" spans="2:6">
      <c r="B765" s="59"/>
      <c r="F765" s="59"/>
    </row>
    <row r="766" spans="2:6">
      <c r="B766" s="59"/>
      <c r="F766" s="59"/>
    </row>
    <row r="767" spans="2:6">
      <c r="B767" s="59"/>
      <c r="F767" s="59"/>
    </row>
    <row r="768" spans="2:6">
      <c r="B768" s="59"/>
      <c r="F768" s="59"/>
    </row>
    <row r="769" spans="2:6">
      <c r="B769" s="59"/>
      <c r="F769" s="59"/>
    </row>
    <row r="770" spans="2:6">
      <c r="B770" s="59"/>
      <c r="F770" s="59"/>
    </row>
    <row r="771" spans="2:6">
      <c r="B771" s="59"/>
      <c r="F771" s="59"/>
    </row>
    <row r="772" spans="2:6">
      <c r="B772" s="59"/>
      <c r="F772" s="59"/>
    </row>
    <row r="773" spans="2:6">
      <c r="B773" s="59"/>
      <c r="F773" s="59"/>
    </row>
    <row r="774" spans="2:6">
      <c r="B774" s="59"/>
      <c r="F774" s="59"/>
    </row>
    <row r="775" spans="2:6">
      <c r="B775" s="59"/>
      <c r="F775" s="59"/>
    </row>
    <row r="776" spans="2:6">
      <c r="B776" s="59"/>
      <c r="F776" s="59"/>
    </row>
    <row r="777" spans="2:6">
      <c r="B777" s="59"/>
      <c r="F777" s="59"/>
    </row>
  </sheetData>
  <phoneticPr fontId="8" type="noConversion"/>
  <hyperlinks>
    <hyperlink ref="P23" r:id="rId1" display="http://www.konkoly.hu/cgi-bin/IBVS?3903"/>
    <hyperlink ref="P25" r:id="rId2" display="http://www.bav-astro.de/sfs/BAVM_link.php?BAVMnr=91"/>
    <hyperlink ref="P26" r:id="rId3" display="http://www.bav-astro.de/sfs/BAVM_link.php?BAVMnr=91"/>
    <hyperlink ref="P27" r:id="rId4" display="http://www.bav-astro.de/sfs/BAVM_link.php?BAVMnr=102"/>
    <hyperlink ref="P28" r:id="rId5" display="http://www.bav-astro.de/sfs/BAVM_link.php?BAVMnr=102"/>
    <hyperlink ref="P59" r:id="rId6" display="http://www.bav-astro.de/sfs/BAVM_link.php?BAVMnr=132"/>
    <hyperlink ref="P60" r:id="rId7" display="http://www.bav-astro.de/sfs/BAVM_link.php?BAVMnr=132"/>
    <hyperlink ref="P29" r:id="rId8" display="http://var.astro.cz/oejv/issues/oejv0074.pdf"/>
    <hyperlink ref="P30" r:id="rId9" display="http://var.astro.cz/oejv/issues/oejv0074.pdf"/>
    <hyperlink ref="P31" r:id="rId10" display="http://www.konkoly.hu/cgi-bin/IBVS?5931"/>
    <hyperlink ref="P32" r:id="rId11" display="http://www.konkoly.hu/cgi-bin/IBVS?5835"/>
    <hyperlink ref="P67" r:id="rId12" display="http://www.bav-astro.de/sfs/BAVM_link.php?BAVMnr=203"/>
    <hyperlink ref="P68" r:id="rId13" display="http://var.astro.cz/oejv/issues/oejv0107.pdf"/>
    <hyperlink ref="P69" r:id="rId14" display="http://var.astro.cz/oejv/issues/oejv0107.pdf"/>
    <hyperlink ref="P33" r:id="rId15" display="http://www.bav-astro.de/sfs/BAVM_link.php?BAVMnr=214"/>
    <hyperlink ref="P34" r:id="rId16" display="http://var.astro.cz/oejv/issues/oejv0160.pdf"/>
    <hyperlink ref="P35" r:id="rId17" display="http://var.astro.cz/oejv/issues/oejv0160.pdf"/>
    <hyperlink ref="P36" r:id="rId18" display="http://var.astro.cz/oejv/issues/oejv0160.pdf"/>
    <hyperlink ref="P37" r:id="rId19" display="http://var.astro.cz/oejv/issues/oejv0160.pdf"/>
    <hyperlink ref="P38" r:id="rId20" display="http://www.bav-astro.de/sfs/BAVM_link.php?BAVMnr=231"/>
    <hyperlink ref="P39" r:id="rId21" display="http://www.bav-astro.de/sfs/BAVM_link.php?BAVMnr=232"/>
    <hyperlink ref="P40" r:id="rId22" display="http://var.astro.cz/oejv/issues/oejv0160.pdf"/>
    <hyperlink ref="P41" r:id="rId23" display="http://www.bav-astro.de/sfs/BAVM_link.php?BAVMnr=234"/>
    <hyperlink ref="P42" r:id="rId24" display="http://www.bav-astro.de/sfs/BAVM_link.php?BAVMnr=238"/>
    <hyperlink ref="P43" r:id="rId25" display="http://www.bav-astro.de/sfs/BAVM_link.php?BAVMnr=239"/>
    <hyperlink ref="P44" r:id="rId26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2024-01-31T03:35:00Z</dcterms:modified>
</cp:coreProperties>
</file>