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B60AC51-9B79-4AA2-9314-6A9BFA857FD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48" i="1" l="1"/>
  <c r="C1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E27" i="1"/>
  <c r="F27" i="1"/>
  <c r="E25" i="1"/>
  <c r="F25" i="1"/>
  <c r="E23" i="1"/>
  <c r="F23" i="1"/>
  <c r="H22" i="1"/>
  <c r="C22" i="1"/>
  <c r="E21" i="1"/>
  <c r="F21" i="1"/>
  <c r="C8" i="1"/>
  <c r="E29" i="1"/>
  <c r="F29" i="1"/>
  <c r="C7" i="1"/>
  <c r="E48" i="1"/>
  <c r="F48" i="1"/>
  <c r="F12" i="1"/>
  <c r="F13" i="1" s="1"/>
  <c r="D14" i="1"/>
  <c r="D13" i="1"/>
  <c r="C14" i="1"/>
  <c r="C17" i="1"/>
  <c r="Q21" i="1"/>
  <c r="G32" i="1"/>
  <c r="G40" i="1"/>
  <c r="G42" i="1"/>
  <c r="G44" i="1"/>
  <c r="E22" i="1"/>
  <c r="F22" i="1"/>
  <c r="G22" i="1"/>
  <c r="G26" i="1"/>
  <c r="G28" i="1"/>
  <c r="G30" i="1"/>
  <c r="E32" i="1"/>
  <c r="F32" i="1"/>
  <c r="E34" i="1"/>
  <c r="F34" i="1"/>
  <c r="G34" i="1"/>
  <c r="E36" i="1"/>
  <c r="F36" i="1"/>
  <c r="G36" i="1"/>
  <c r="E38" i="1"/>
  <c r="F38" i="1"/>
  <c r="G38" i="1"/>
  <c r="E40" i="1"/>
  <c r="F40" i="1"/>
  <c r="E42" i="1"/>
  <c r="F42" i="1"/>
  <c r="E44" i="1"/>
  <c r="F44" i="1"/>
  <c r="E46" i="1"/>
  <c r="F46" i="1"/>
  <c r="G46" i="1"/>
  <c r="Q22" i="1"/>
  <c r="E24" i="1"/>
  <c r="F24" i="1"/>
  <c r="G24" i="1"/>
  <c r="E26" i="1"/>
  <c r="F26" i="1"/>
  <c r="E28" i="1"/>
  <c r="F28" i="1"/>
  <c r="E30" i="1"/>
  <c r="F30" i="1"/>
  <c r="G33" i="1"/>
  <c r="G35" i="1"/>
  <c r="G39" i="1"/>
  <c r="G47" i="1"/>
  <c r="G48" i="1"/>
  <c r="G21" i="1"/>
  <c r="G23" i="1"/>
  <c r="G25" i="1"/>
  <c r="G27" i="1"/>
  <c r="G29" i="1"/>
  <c r="E31" i="1"/>
  <c r="F31" i="1"/>
  <c r="G31" i="1"/>
  <c r="E33" i="1"/>
  <c r="F33" i="1"/>
  <c r="E35" i="1"/>
  <c r="F35" i="1"/>
  <c r="E37" i="1"/>
  <c r="F37" i="1"/>
  <c r="G37" i="1"/>
  <c r="E39" i="1"/>
  <c r="F39" i="1"/>
  <c r="E41" i="1"/>
  <c r="F41" i="1"/>
  <c r="G41" i="1"/>
  <c r="E43" i="1"/>
  <c r="F43" i="1"/>
  <c r="G43" i="1"/>
  <c r="E45" i="1"/>
  <c r="F45" i="1"/>
  <c r="G45" i="1"/>
  <c r="E47" i="1"/>
  <c r="F47" i="1"/>
  <c r="J43" i="1"/>
  <c r="R43" i="1"/>
  <c r="R41" i="1"/>
  <c r="I41" i="1"/>
  <c r="I37" i="1"/>
  <c r="R37" i="1"/>
  <c r="I36" i="1"/>
  <c r="R36" i="1"/>
  <c r="I34" i="1"/>
  <c r="R34" i="1"/>
  <c r="R38" i="1"/>
  <c r="I38" i="1"/>
  <c r="I24" i="1"/>
  <c r="R24" i="1"/>
  <c r="S31" i="1"/>
  <c r="I31" i="1"/>
  <c r="K45" i="1"/>
  <c r="R45" i="1"/>
  <c r="R46" i="1"/>
  <c r="J46" i="1"/>
  <c r="R30" i="1"/>
  <c r="I30" i="1"/>
  <c r="K48" i="1"/>
  <c r="R48" i="1"/>
  <c r="I28" i="1"/>
  <c r="R28" i="1"/>
  <c r="I40" i="1"/>
  <c r="R40" i="1"/>
  <c r="K44" i="1"/>
  <c r="R44" i="1"/>
  <c r="R33" i="1"/>
  <c r="I33" i="1"/>
  <c r="I29" i="1"/>
  <c r="R29" i="1"/>
  <c r="I35" i="1"/>
  <c r="R35" i="1"/>
  <c r="I42" i="1"/>
  <c r="R42" i="1"/>
  <c r="R47" i="1"/>
  <c r="J47" i="1"/>
  <c r="I26" i="1"/>
  <c r="R26" i="1"/>
  <c r="I27" i="1"/>
  <c r="R27" i="1"/>
  <c r="I21" i="1"/>
  <c r="R21" i="1"/>
  <c r="S22" i="1"/>
  <c r="I22" i="1"/>
  <c r="I25" i="1"/>
  <c r="R25" i="1"/>
  <c r="R39" i="1"/>
  <c r="I39" i="1"/>
  <c r="I32" i="1"/>
  <c r="R32" i="1"/>
  <c r="R23" i="1"/>
  <c r="I23" i="1"/>
  <c r="S19" i="1"/>
  <c r="E19" i="1"/>
  <c r="R19" i="1"/>
  <c r="E18" i="1"/>
  <c r="D11" i="1"/>
  <c r="C12" i="1"/>
  <c r="D12" i="1"/>
  <c r="C11" i="1"/>
  <c r="O37" i="1" l="1"/>
  <c r="O43" i="1"/>
  <c r="O41" i="1"/>
  <c r="O34" i="1"/>
  <c r="O45" i="1"/>
  <c r="O22" i="1"/>
  <c r="O42" i="1"/>
  <c r="O32" i="1"/>
  <c r="O36" i="1"/>
  <c r="O35" i="1"/>
  <c r="O39" i="1"/>
  <c r="O38" i="1"/>
  <c r="C15" i="1"/>
  <c r="O24" i="1"/>
  <c r="O30" i="1"/>
  <c r="O28" i="1"/>
  <c r="O21" i="1"/>
  <c r="O27" i="1"/>
  <c r="O48" i="1"/>
  <c r="O33" i="1"/>
  <c r="O29" i="1"/>
  <c r="O40" i="1"/>
  <c r="O46" i="1"/>
  <c r="O44" i="1"/>
  <c r="O47" i="1"/>
  <c r="O31" i="1"/>
  <c r="O23" i="1"/>
  <c r="O26" i="1"/>
  <c r="O25" i="1"/>
  <c r="D16" i="1"/>
  <c r="D19" i="1" s="1"/>
  <c r="C16" i="1"/>
  <c r="D18" i="1" s="1"/>
  <c r="P34" i="1"/>
  <c r="P21" i="1"/>
  <c r="P44" i="1"/>
  <c r="P28" i="1"/>
  <c r="P42" i="1"/>
  <c r="P22" i="1"/>
  <c r="P23" i="1"/>
  <c r="P39" i="1"/>
  <c r="P48" i="1"/>
  <c r="P32" i="1"/>
  <c r="P33" i="1"/>
  <c r="P41" i="1"/>
  <c r="D15" i="1"/>
  <c r="C19" i="1" s="1"/>
  <c r="P24" i="1"/>
  <c r="P30" i="1"/>
  <c r="P31" i="1"/>
  <c r="P36" i="1"/>
  <c r="P38" i="1"/>
  <c r="P29" i="1"/>
  <c r="P40" i="1"/>
  <c r="P46" i="1"/>
  <c r="P47" i="1"/>
  <c r="P37" i="1"/>
  <c r="P27" i="1"/>
  <c r="P25" i="1"/>
  <c r="P35" i="1"/>
  <c r="P43" i="1"/>
  <c r="P45" i="1"/>
  <c r="P26" i="1"/>
  <c r="F14" i="1" l="1"/>
  <c r="F15" i="1" s="1"/>
  <c r="C18" i="1"/>
</calcChain>
</file>

<file path=xl/sharedStrings.xml><?xml version="1.0" encoding="utf-8"?>
<sst xmlns="http://schemas.openxmlformats.org/spreadsheetml/2006/main" count="124" uniqueCount="56">
  <si>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</si>
  <si>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</si>
  <si>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</si>
  <si>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</si>
  <si>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</si>
  <si>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</si>
  <si>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</si>
  <si>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</si>
  <si>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</si>
  <si>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</si>
  <si>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</si>
  <si>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</si>
  <si>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</si>
  <si>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</si>
  <si>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</si>
  <si>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</si>
  <si>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</si>
  <si>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</si>
  <si>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</si>
  <si>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</si>
  <si>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</si>
  <si>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</si>
  <si>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</si>
  <si>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</si>
  <si>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</si>
  <si>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</si>
  <si>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</si>
  <si>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</si>
  <si>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</si>
  <si>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</si>
  <si>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</si>
  <si>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</si>
  <si>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</si>
  <si>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</si>
  <si>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</si>
  <si>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</si>
  <si>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</si>
  <si>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</si>
  <si>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</si>
  <si>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</si>
  <si>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</si>
  <si>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EB/DM</t>
  </si>
  <si>
    <t> AHSB 6.2.176 </t>
  </si>
  <si>
    <t>I</t>
  </si>
  <si>
    <t>vis</t>
  </si>
  <si>
    <t>II</t>
  </si>
  <si>
    <t> HABZ 28 </t>
  </si>
  <si>
    <t>IBVS 5296</t>
  </si>
  <si>
    <t>BAVM 203 </t>
  </si>
  <si>
    <t>BAVM 212 </t>
  </si>
  <si>
    <t>IBVS 5959</t>
  </si>
  <si>
    <t>IBVS 6118</t>
  </si>
  <si>
    <t>pg</t>
  </si>
  <si>
    <t>PE</t>
  </si>
  <si>
    <t>CCD</t>
  </si>
  <si>
    <t>V0483 Cyg / GSC 2670-0004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</si>
</sst>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V0483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3.78E-2</c:v>
                  </c:pt>
                  <c:pt idx="27">
                    <c:v>6.1000000000000004E-3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3.78E-2</c:v>
                  </c:pt>
                  <c:pt idx="27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1C-43F7-842B-D964B7D7551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-4.1242999999667518E-2</c:v>
                </c:pt>
                <c:pt idx="1">
                  <c:v>4.1630100000475068E-2</c:v>
                </c:pt>
                <c:pt idx="2">
                  <c:v>5.4000000000087311E-2</c:v>
                </c:pt>
                <c:pt idx="3">
                  <c:v>-5.186800000956282E-3</c:v>
                </c:pt>
                <c:pt idx="4">
                  <c:v>-7.9681999999593245E-2</c:v>
                </c:pt>
                <c:pt idx="5">
                  <c:v>7.4490899998636451E-2</c:v>
                </c:pt>
                <c:pt idx="6">
                  <c:v>7.020600000032573E-2</c:v>
                </c:pt>
                <c:pt idx="7">
                  <c:v>-5.7508900001266738E-2</c:v>
                </c:pt>
                <c:pt idx="8">
                  <c:v>3.3581600000616163E-2</c:v>
                </c:pt>
                <c:pt idx="9">
                  <c:v>1.7203099996550009E-2</c:v>
                </c:pt>
                <c:pt idx="10">
                  <c:v>-0.43103284999961033</c:v>
                </c:pt>
                <c:pt idx="11">
                  <c:v>1.4820099997450598E-2</c:v>
                </c:pt>
                <c:pt idx="12">
                  <c:v>-2.7072400000179186E-2</c:v>
                </c:pt>
                <c:pt idx="13">
                  <c:v>-6.6750999976648018E-3</c:v>
                </c:pt>
                <c:pt idx="14">
                  <c:v>-2.5016200001118705E-2</c:v>
                </c:pt>
                <c:pt idx="15">
                  <c:v>1.1759600005461834E-2</c:v>
                </c:pt>
                <c:pt idx="16">
                  <c:v>-3.8754400004108902E-2</c:v>
                </c:pt>
                <c:pt idx="17">
                  <c:v>2.4212899996200576E-2</c:v>
                </c:pt>
                <c:pt idx="18">
                  <c:v>-4.7043599995959084E-2</c:v>
                </c:pt>
                <c:pt idx="19">
                  <c:v>-7.6744400001189206E-2</c:v>
                </c:pt>
                <c:pt idx="20">
                  <c:v>3.3727699999872129E-2</c:v>
                </c:pt>
                <c:pt idx="21">
                  <c:v>-2.0636500004911795E-2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1C-43F7-842B-D964B7D7551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2">
                  <c:v>1.0770299995783716E-2</c:v>
                </c:pt>
                <c:pt idx="25">
                  <c:v>3.3799400000134483E-2</c:v>
                </c:pt>
                <c:pt idx="26">
                  <c:v>-6.6683000040939078E-3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1C-43F7-842B-D964B7D7551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23">
                  <c:v>2.3178700001153629E-2</c:v>
                </c:pt>
                <c:pt idx="24">
                  <c:v>5.3779000008944422E-3</c:v>
                </c:pt>
                <c:pt idx="27">
                  <c:v>2.2342500000377186E-2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1C-43F7-842B-D964B7D7551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1C-43F7-842B-D964B7D7551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1C-43F7-842B-D964B7D7551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1C-43F7-842B-D964B7D7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146216"/>
        <c:axId val="1"/>
      </c:scatterChart>
      <c:valAx>
        <c:axId val="77814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14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096774193548387"/>
          <c:y val="0.92097264437689974"/>
          <c:w val="0.3467741935483871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V483 Cyg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-4.1242999999667518E-2</c:v>
                </c:pt>
                <c:pt idx="2">
                  <c:v>5.4000000000087311E-2</c:v>
                </c:pt>
                <c:pt idx="3">
                  <c:v>-5.186800000956282E-3</c:v>
                </c:pt>
                <c:pt idx="4">
                  <c:v>-7.9681999999593245E-2</c:v>
                </c:pt>
                <c:pt idx="5">
                  <c:v>7.4490899998636451E-2</c:v>
                </c:pt>
                <c:pt idx="6">
                  <c:v>7.020600000032573E-2</c:v>
                </c:pt>
                <c:pt idx="7">
                  <c:v>-5.7508900001266738E-2</c:v>
                </c:pt>
                <c:pt idx="8">
                  <c:v>3.3581600000616163E-2</c:v>
                </c:pt>
                <c:pt idx="9">
                  <c:v>1.7203099996550009E-2</c:v>
                </c:pt>
                <c:pt idx="11">
                  <c:v>1.4820099997450598E-2</c:v>
                </c:pt>
                <c:pt idx="12">
                  <c:v>-2.7072400000179186E-2</c:v>
                </c:pt>
                <c:pt idx="13">
                  <c:v>-6.6750999976648018E-3</c:v>
                </c:pt>
                <c:pt idx="14">
                  <c:v>-2.5016200001118705E-2</c:v>
                </c:pt>
                <c:pt idx="15">
                  <c:v>1.1759600005461834E-2</c:v>
                </c:pt>
                <c:pt idx="16">
                  <c:v>-3.8754400004108902E-2</c:v>
                </c:pt>
                <c:pt idx="17">
                  <c:v>2.4212899996200576E-2</c:v>
                </c:pt>
                <c:pt idx="18">
                  <c:v>-4.7043599995959084E-2</c:v>
                </c:pt>
                <c:pt idx="19">
                  <c:v>-7.6744400001189206E-2</c:v>
                </c:pt>
                <c:pt idx="20">
                  <c:v>3.3727699999872129E-2</c:v>
                </c:pt>
                <c:pt idx="21">
                  <c:v>-2.0636500004911795E-2</c:v>
                </c:pt>
                <c:pt idx="22">
                  <c:v>1.0770299995783716E-2</c:v>
                </c:pt>
                <c:pt idx="23">
                  <c:v>2.3178700001153629E-2</c:v>
                </c:pt>
                <c:pt idx="24">
                  <c:v>5.3779000008944422E-3</c:v>
                </c:pt>
                <c:pt idx="25">
                  <c:v>3.3799400000134483E-2</c:v>
                </c:pt>
                <c:pt idx="26">
                  <c:v>-6.6683000040939078E-3</c:v>
                </c:pt>
                <c:pt idx="27">
                  <c:v>2.2342500000377186E-2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EF-4640-87B0-48379AC56A76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-5.9181092167249864E-3</c:v>
                </c:pt>
                <c:pt idx="1">
                  <c:v>-2.1877623001630445E-2</c:v>
                </c:pt>
                <c:pt idx="2">
                  <c:v>-5.9033085918665006E-3</c:v>
                </c:pt>
                <c:pt idx="3">
                  <c:v>-5.7197808436212742E-3</c:v>
                </c:pt>
                <c:pt idx="4">
                  <c:v>-5.5184923455458643E-3</c:v>
                </c:pt>
                <c:pt idx="5">
                  <c:v>-5.5140521580883187E-3</c:v>
                </c:pt>
                <c:pt idx="6">
                  <c:v>-5.2816823478100882E-3</c:v>
                </c:pt>
                <c:pt idx="7">
                  <c:v>-5.197318786116718E-3</c:v>
                </c:pt>
                <c:pt idx="8">
                  <c:v>-2.4814041245845367E-3</c:v>
                </c:pt>
                <c:pt idx="9">
                  <c:v>-2.4740038121552933E-3</c:v>
                </c:pt>
                <c:pt idx="10">
                  <c:v>-2.4244217188793653E-3</c:v>
                </c:pt>
                <c:pt idx="11">
                  <c:v>-2.1927919398440593E-3</c:v>
                </c:pt>
                <c:pt idx="12">
                  <c:v>-2.1557903776978442E-3</c:v>
                </c:pt>
                <c:pt idx="13">
                  <c:v>-1.9915034417686498E-3</c:v>
                </c:pt>
                <c:pt idx="14">
                  <c:v>-1.9574620045941316E-3</c:v>
                </c:pt>
                <c:pt idx="15">
                  <c:v>-1.8005753810941801E-3</c:v>
                </c:pt>
                <c:pt idx="16">
                  <c:v>-1.7709741313772084E-3</c:v>
                </c:pt>
                <c:pt idx="17">
                  <c:v>-1.7546934440328737E-3</c:v>
                </c:pt>
                <c:pt idx="18">
                  <c:v>-9.4805938924538615E-4</c:v>
                </c:pt>
                <c:pt idx="19">
                  <c:v>-7.349303912831881E-4</c:v>
                </c:pt>
                <c:pt idx="20">
                  <c:v>-5.1736120586344352E-4</c:v>
                </c:pt>
                <c:pt idx="21">
                  <c:v>-6.4462085193771682E-5</c:v>
                </c:pt>
                <c:pt idx="22">
                  <c:v>7.744347590143444E-3</c:v>
                </c:pt>
                <c:pt idx="23">
                  <c:v>9.2066493261618622E-3</c:v>
                </c:pt>
                <c:pt idx="24">
                  <c:v>9.4197783241240576E-3</c:v>
                </c:pt>
                <c:pt idx="25">
                  <c:v>9.427178636553301E-3</c:v>
                </c:pt>
                <c:pt idx="26">
                  <c:v>1.0257493691114367E-2</c:v>
                </c:pt>
                <c:pt idx="27">
                  <c:v>1.1080408433246189E-2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EF-4640-87B0-48379AC5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70880"/>
        <c:axId val="1"/>
      </c:scatterChart>
      <c:valAx>
        <c:axId val="69017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7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V483 Cyg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34701585121955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4.1630100000475068E-2</c:v>
                </c:pt>
                <c:pt idx="10">
                  <c:v>-0.43103284999961033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4-4801-8152-2885D83780FE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</c:v>
                </c:pt>
                <c:pt idx="1">
                  <c:v>-10793</c:v>
                </c:pt>
                <c:pt idx="2">
                  <c:v>0</c:v>
                </c:pt>
                <c:pt idx="3">
                  <c:v>124</c:v>
                </c:pt>
                <c:pt idx="4">
                  <c:v>260</c:v>
                </c:pt>
                <c:pt idx="5">
                  <c:v>263</c:v>
                </c:pt>
                <c:pt idx="6">
                  <c:v>420</c:v>
                </c:pt>
                <c:pt idx="7">
                  <c:v>477</c:v>
                </c:pt>
                <c:pt idx="8">
                  <c:v>2312</c:v>
                </c:pt>
                <c:pt idx="9">
                  <c:v>2317</c:v>
                </c:pt>
                <c:pt idx="10">
                  <c:v>2350.5</c:v>
                </c:pt>
                <c:pt idx="11">
                  <c:v>2507</c:v>
                </c:pt>
                <c:pt idx="12">
                  <c:v>2532</c:v>
                </c:pt>
                <c:pt idx="13">
                  <c:v>2643</c:v>
                </c:pt>
                <c:pt idx="14">
                  <c:v>2666</c:v>
                </c:pt>
                <c:pt idx="15">
                  <c:v>2772</c:v>
                </c:pt>
                <c:pt idx="16">
                  <c:v>2792</c:v>
                </c:pt>
                <c:pt idx="17">
                  <c:v>2803</c:v>
                </c:pt>
                <c:pt idx="18">
                  <c:v>3348</c:v>
                </c:pt>
                <c:pt idx="19">
                  <c:v>3492</c:v>
                </c:pt>
                <c:pt idx="20">
                  <c:v>3639</c:v>
                </c:pt>
                <c:pt idx="21">
                  <c:v>3945</c:v>
                </c:pt>
                <c:pt idx="22">
                  <c:v>9221</c:v>
                </c:pt>
                <c:pt idx="23">
                  <c:v>10209</c:v>
                </c:pt>
                <c:pt idx="24">
                  <c:v>10353</c:v>
                </c:pt>
                <c:pt idx="25">
                  <c:v>10358</c:v>
                </c:pt>
                <c:pt idx="26">
                  <c:v>10919</c:v>
                </c:pt>
                <c:pt idx="27">
                  <c:v>11475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-0.3461451950009265</c:v>
                </c:pt>
                <c:pt idx="1">
                  <c:v>4.1630100000475068E-2</c:v>
                </c:pt>
                <c:pt idx="2">
                  <c:v>-0.34650481226421259</c:v>
                </c:pt>
                <c:pt idx="3">
                  <c:v>-0.35096406632896021</c:v>
                </c:pt>
                <c:pt idx="4">
                  <c:v>-0.3558548611096512</c:v>
                </c:pt>
                <c:pt idx="5">
                  <c:v>-0.355962746288637</c:v>
                </c:pt>
                <c:pt idx="6">
                  <c:v>-0.36160873732222881</c:v>
                </c:pt>
                <c:pt idx="7">
                  <c:v>-0.36365855572295958</c:v>
                </c:pt>
                <c:pt idx="8">
                  <c:v>-0.42964832353595889</c:v>
                </c:pt>
                <c:pt idx="9">
                  <c:v>-0.42982813216760196</c:v>
                </c:pt>
                <c:pt idx="10">
                  <c:v>-0.43103284999961039</c:v>
                </c:pt>
                <c:pt idx="11">
                  <c:v>-0.43666086017003786</c:v>
                </c:pt>
                <c:pt idx="12">
                  <c:v>-0.43755990332825312</c:v>
                </c:pt>
                <c:pt idx="13">
                  <c:v>-0.44155165495072879</c:v>
                </c:pt>
                <c:pt idx="14">
                  <c:v>-0.44237877465628683</c:v>
                </c:pt>
                <c:pt idx="15">
                  <c:v>-0.44619071764711948</c:v>
                </c:pt>
                <c:pt idx="16">
                  <c:v>-0.44690995217369167</c:v>
                </c:pt>
                <c:pt idx="17">
                  <c:v>-0.4473055311633064</c:v>
                </c:pt>
                <c:pt idx="18">
                  <c:v>-0.46690467201239882</c:v>
                </c:pt>
                <c:pt idx="19">
                  <c:v>-0.47208316060371869</c:v>
                </c:pt>
                <c:pt idx="20">
                  <c:v>-0.47736953437402435</c:v>
                </c:pt>
                <c:pt idx="21">
                  <c:v>-0.48837382263057905</c:v>
                </c:pt>
                <c:pt idx="22">
                  <c:v>-0.67810789074032529</c:v>
                </c:pt>
                <c:pt idx="23">
                  <c:v>-0.71363807635299192</c:v>
                </c:pt>
                <c:pt idx="24">
                  <c:v>-0.7188165649443119</c:v>
                </c:pt>
                <c:pt idx="25">
                  <c:v>-0.71899637357595492</c:v>
                </c:pt>
                <c:pt idx="26">
                  <c:v>-0.73917090204630509</c:v>
                </c:pt>
                <c:pt idx="27">
                  <c:v>-0.75916562188501224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4-4801-8152-2885D8378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148016"/>
        <c:axId val="1"/>
      </c:scatterChart>
      <c:valAx>
        <c:axId val="77814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69591301087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14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59226525255768"/>
          <c:y val="0.92097264437689974"/>
          <c:w val="0.330612673415822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0</xdr:row>
      <xdr:rowOff>0</xdr:rowOff>
    </xdr:from>
    <xdr:to>
      <xdr:col>18</xdr:col>
      <xdr:colOff>228599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69D51C0-3083-E71B-B408-33A439388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13</xdr:col>
      <xdr:colOff>514350</xdr:colOff>
      <xdr:row>22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3951F3-5CDE-8923-5C14-8E50DDEDE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104775</xdr:rowOff>
    </xdr:from>
    <xdr:to>
      <xdr:col>13</xdr:col>
      <xdr:colOff>504825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F6126D8-FA60-A1EE-A70C-8076B08B1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x14ac:dyDescent="0.2">
      <c r="A2" t="s">
        <v>18</v>
      </c>
      <c r="B2" s="14" t="s">
        <v>41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28098.405999999999</v>
      </c>
      <c r="D4" s="4">
        <v>2.6042757000000001</v>
      </c>
    </row>
    <row r="5" spans="1:6" ht="13.5" thickTop="1" x14ac:dyDescent="0.2">
      <c r="A5" s="20" t="s">
        <v>33</v>
      </c>
      <c r="B5" s="14"/>
      <c r="C5" s="21">
        <v>-9.5</v>
      </c>
      <c r="D5" s="14" t="s">
        <v>34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28098.405999999999</v>
      </c>
    </row>
    <row r="8" spans="1:6" x14ac:dyDescent="0.2">
      <c r="A8" t="s">
        <v>4</v>
      </c>
      <c r="C8">
        <f>+D4</f>
        <v>2.6042757000000001</v>
      </c>
    </row>
    <row r="9" spans="1:6" x14ac:dyDescent="0.2">
      <c r="A9" s="12" t="s">
        <v>30</v>
      </c>
      <c r="B9" s="12"/>
      <c r="C9" s="13">
        <v>21</v>
      </c>
      <c r="D9" s="13">
        <v>21</v>
      </c>
    </row>
    <row r="10" spans="1:6" ht="13.5" thickBot="1" x14ac:dyDescent="0.25">
      <c r="A10" s="14"/>
      <c r="B10" s="14"/>
      <c r="C10" s="5" t="s">
        <v>20</v>
      </c>
      <c r="D10" s="5" t="s">
        <v>21</v>
      </c>
    </row>
    <row r="11" spans="1:6" x14ac:dyDescent="0.2">
      <c r="A11" s="14" t="s">
        <v>15</v>
      </c>
      <c r="B11" s="14"/>
      <c r="C11" s="15">
        <f ca="1">INTERCEPT(INDIRECT(C14):R$935,INDIRECT(C13):$F$935)</f>
        <v>-5.9033085918665006E-3</v>
      </c>
      <c r="D11" s="15">
        <f ca="1">INTERCEPT(INDIRECT(D14):S$935,INDIRECT(D13):$F$935)</f>
        <v>-0.34650481226421259</v>
      </c>
      <c r="E11" s="12" t="s">
        <v>36</v>
      </c>
      <c r="F11">
        <v>1</v>
      </c>
    </row>
    <row r="12" spans="1:6" x14ac:dyDescent="0.2">
      <c r="A12" s="14" t="s">
        <v>16</v>
      </c>
      <c r="B12" s="14"/>
      <c r="C12" s="15">
        <f ca="1">SLOPE(INDIRECT(C14):R$935,INDIRECT(C13):$F$935)</f>
        <v>1.4800624858486004E-6</v>
      </c>
      <c r="D12" s="15">
        <f ca="1">SLOPE(INDIRECT(D14):S$935,INDIRECT(D13):$F$935)</f>
        <v>-3.5961726328609992E-5</v>
      </c>
      <c r="E12" s="12" t="s">
        <v>37</v>
      </c>
      <c r="F12" s="22">
        <f ca="1">NOW()+15018.5+$C$5/24</f>
        <v>60340.692402893517</v>
      </c>
    </row>
    <row r="13" spans="1:6" x14ac:dyDescent="0.2">
      <c r="A13" s="12" t="s">
        <v>31</v>
      </c>
      <c r="B13" s="12"/>
      <c r="C13" s="13" t="str">
        <f>"F"&amp;C9</f>
        <v>F21</v>
      </c>
      <c r="D13" s="13" t="str">
        <f>"F"&amp;D9</f>
        <v>F21</v>
      </c>
      <c r="E13" s="12" t="s">
        <v>38</v>
      </c>
      <c r="F13" s="22">
        <f ca="1">ROUND(2*(F12-$C$7)/$C$8,0)/2+F11</f>
        <v>12381.5</v>
      </c>
    </row>
    <row r="14" spans="1:6" x14ac:dyDescent="0.2">
      <c r="A14" s="12" t="s">
        <v>32</v>
      </c>
      <c r="B14" s="12"/>
      <c r="C14" s="13" t="str">
        <f>"R"&amp;C9</f>
        <v>R21</v>
      </c>
      <c r="D14" s="13" t="str">
        <f>"S"&amp;D9</f>
        <v>S21</v>
      </c>
      <c r="E14" s="12" t="s">
        <v>39</v>
      </c>
      <c r="F14" s="23">
        <f ca="1">ROUND(2*(F12-$C$15)/$C$16,0)/2+F11</f>
        <v>906.5</v>
      </c>
    </row>
    <row r="15" spans="1:6" x14ac:dyDescent="0.2">
      <c r="A15" s="16" t="s">
        <v>17</v>
      </c>
      <c r="B15" s="14"/>
      <c r="C15" s="17">
        <f ca="1">($C7+C11)+($C8+C12)*INT(MAX($F21:$F3533))</f>
        <v>57982.480737908438</v>
      </c>
      <c r="D15" s="17">
        <f ca="1">($C7+D11)+($C8+D12)*INT(MAX($F21:$F3533))</f>
        <v>57981.710491878111</v>
      </c>
      <c r="E15" s="12" t="s">
        <v>40</v>
      </c>
      <c r="F15" s="24">
        <f ca="1">+$C$15+$C$16*F14-15018.5-$C$5/24</f>
        <v>45325.15383496842</v>
      </c>
    </row>
    <row r="16" spans="1:6" x14ac:dyDescent="0.2">
      <c r="A16" s="18" t="s">
        <v>5</v>
      </c>
      <c r="B16" s="14"/>
      <c r="C16" s="19">
        <f ca="1">+$C8+C12</f>
        <v>2.604277180062486</v>
      </c>
      <c r="D16" s="15">
        <f ca="1">+$C8+D12</f>
        <v>2.6042397382736713</v>
      </c>
      <c r="E16" s="25"/>
      <c r="F16" s="25" t="s">
        <v>35</v>
      </c>
    </row>
    <row r="17" spans="1:19" ht="13.5" thickBot="1" x14ac:dyDescent="0.25">
      <c r="A17" s="11" t="s">
        <v>29</v>
      </c>
      <c r="C17">
        <f>COUNT(C21:C1247)</f>
        <v>28</v>
      </c>
    </row>
    <row r="18" spans="1:19" ht="14.25" thickTop="1" thickBot="1" x14ac:dyDescent="0.25">
      <c r="A18" s="6" t="s">
        <v>23</v>
      </c>
      <c r="C18" s="3">
        <f ca="1">+C15</f>
        <v>57982.480737908438</v>
      </c>
      <c r="D18" s="4">
        <f ca="1">+C16</f>
        <v>2.604277180062486</v>
      </c>
      <c r="E18" s="26">
        <f>R19</f>
        <v>26</v>
      </c>
    </row>
    <row r="19" spans="1:19" ht="14.25" thickTop="1" thickBot="1" x14ac:dyDescent="0.25">
      <c r="A19" s="6" t="s">
        <v>24</v>
      </c>
      <c r="C19" s="3">
        <f ca="1">+D15</f>
        <v>57981.710491878111</v>
      </c>
      <c r="D19" s="4">
        <f ca="1">+D16</f>
        <v>2.6042397382736713</v>
      </c>
      <c r="E19" s="26">
        <f>S19</f>
        <v>2</v>
      </c>
      <c r="R19">
        <f>COUNT(R21:R322)</f>
        <v>26</v>
      </c>
      <c r="S19">
        <f>COUNT(S21:S322)</f>
        <v>2</v>
      </c>
    </row>
    <row r="20" spans="1:19" ht="14.25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44</v>
      </c>
      <c r="J20" s="8" t="s">
        <v>53</v>
      </c>
      <c r="K20" s="8" t="s">
        <v>54</v>
      </c>
      <c r="L20" s="8" t="s">
        <v>27</v>
      </c>
      <c r="M20" s="8" t="s">
        <v>19</v>
      </c>
      <c r="N20" s="8" t="s">
        <v>22</v>
      </c>
      <c r="O20" s="8" t="s">
        <v>25</v>
      </c>
      <c r="P20" s="7" t="s">
        <v>26</v>
      </c>
      <c r="Q20" s="5" t="s">
        <v>14</v>
      </c>
      <c r="R20" s="9" t="s">
        <v>20</v>
      </c>
      <c r="S20" s="9" t="s">
        <v>21</v>
      </c>
    </row>
    <row r="21" spans="1:19" x14ac:dyDescent="0.2">
      <c r="A21" s="27" t="s">
        <v>42</v>
      </c>
      <c r="B21" s="28" t="s">
        <v>43</v>
      </c>
      <c r="C21" s="27">
        <v>28072.322</v>
      </c>
      <c r="D21" s="27" t="s">
        <v>44</v>
      </c>
      <c r="E21">
        <f t="shared" ref="E21:E47" si="0">+(C21-C$7)/C$8</f>
        <v>-10.0158366489381</v>
      </c>
      <c r="F21">
        <f t="shared" ref="F21:F48" si="1">ROUND(2*E21,0)/2</f>
        <v>-10</v>
      </c>
      <c r="G21">
        <f t="shared" ref="G21:G47" si="2">+C21-(C$7+F21*C$8)</f>
        <v>-4.1242999999667518E-2</v>
      </c>
      <c r="I21">
        <f t="shared" ref="I21:I42" si="3">+G21</f>
        <v>-4.1242999999667518E-2</v>
      </c>
      <c r="O21">
        <f ca="1">+C$11+C$12*$F21</f>
        <v>-5.9181092167249864E-3</v>
      </c>
      <c r="P21">
        <f ca="1">+D$11+D$12*$F21</f>
        <v>-0.3461451950009265</v>
      </c>
      <c r="Q21" s="2">
        <f>+C21-15018.5</f>
        <v>13053.822</v>
      </c>
      <c r="R21">
        <f>G21</f>
        <v>-4.1242999999667518E-2</v>
      </c>
    </row>
    <row r="22" spans="1:19" x14ac:dyDescent="0.2">
      <c r="A22" t="s">
        <v>12</v>
      </c>
      <c r="C22" s="29">
        <f>+C5</f>
        <v>-9.5</v>
      </c>
      <c r="D22" s="29" t="s">
        <v>28</v>
      </c>
      <c r="E22">
        <f t="shared" si="0"/>
        <v>-10792.984014710884</v>
      </c>
      <c r="F22">
        <f t="shared" si="1"/>
        <v>-10793</v>
      </c>
      <c r="G22">
        <f t="shared" si="2"/>
        <v>4.1630100000475068E-2</v>
      </c>
      <c r="H22">
        <f>+U22</f>
        <v>0</v>
      </c>
      <c r="I22">
        <f t="shared" si="3"/>
        <v>4.1630100000475068E-2</v>
      </c>
      <c r="O22">
        <f t="shared" ref="O22:O47" ca="1" si="4">+C$11+C$12*$F22</f>
        <v>-2.1877623001630445E-2</v>
      </c>
      <c r="P22">
        <f t="shared" ref="P22:P47" ca="1" si="5">+D$11+D$12*$F22</f>
        <v>4.1630100000475068E-2</v>
      </c>
      <c r="Q22" s="2">
        <f t="shared" ref="Q22:Q47" si="6">+C22-15018.5</f>
        <v>-15028</v>
      </c>
      <c r="S22">
        <f>G22</f>
        <v>4.1630100000475068E-2</v>
      </c>
    </row>
    <row r="23" spans="1:19" x14ac:dyDescent="0.2">
      <c r="A23" s="27" t="s">
        <v>42</v>
      </c>
      <c r="B23" s="28" t="s">
        <v>43</v>
      </c>
      <c r="C23" s="27">
        <v>28098.46</v>
      </c>
      <c r="D23" s="27" t="s">
        <v>44</v>
      </c>
      <c r="E23">
        <f t="shared" si="0"/>
        <v>2.0735131844945336E-2</v>
      </c>
      <c r="F23">
        <f t="shared" si="1"/>
        <v>0</v>
      </c>
      <c r="G23">
        <f t="shared" si="2"/>
        <v>5.4000000000087311E-2</v>
      </c>
      <c r="I23">
        <f t="shared" si="3"/>
        <v>5.4000000000087311E-2</v>
      </c>
      <c r="O23">
        <f t="shared" ca="1" si="4"/>
        <v>-5.9033085918665006E-3</v>
      </c>
      <c r="P23">
        <f t="shared" ca="1" si="5"/>
        <v>-0.34650481226421259</v>
      </c>
      <c r="Q23" s="2">
        <f t="shared" si="6"/>
        <v>13079.96</v>
      </c>
      <c r="R23">
        <f t="shared" ref="R23:R47" si="7">G23</f>
        <v>5.4000000000087311E-2</v>
      </c>
    </row>
    <row r="24" spans="1:19" x14ac:dyDescent="0.2">
      <c r="A24" s="27" t="s">
        <v>42</v>
      </c>
      <c r="B24" s="28" t="s">
        <v>43</v>
      </c>
      <c r="C24" s="27">
        <v>28421.330999999998</v>
      </c>
      <c r="D24" s="27" t="s">
        <v>44</v>
      </c>
      <c r="E24">
        <f t="shared" si="0"/>
        <v>123.99800835218763</v>
      </c>
      <c r="F24">
        <f t="shared" si="1"/>
        <v>124</v>
      </c>
      <c r="G24">
        <f t="shared" si="2"/>
        <v>-5.186800000956282E-3</v>
      </c>
      <c r="I24">
        <f t="shared" si="3"/>
        <v>-5.186800000956282E-3</v>
      </c>
      <c r="O24">
        <f t="shared" ca="1" si="4"/>
        <v>-5.7197808436212742E-3</v>
      </c>
      <c r="P24">
        <f t="shared" ca="1" si="5"/>
        <v>-0.35096406632896021</v>
      </c>
      <c r="Q24" s="2">
        <f t="shared" si="6"/>
        <v>13402.830999999998</v>
      </c>
      <c r="R24">
        <f t="shared" si="7"/>
        <v>-5.186800000956282E-3</v>
      </c>
    </row>
    <row r="25" spans="1:19" x14ac:dyDescent="0.2">
      <c r="A25" s="27" t="s">
        <v>42</v>
      </c>
      <c r="B25" s="28" t="s">
        <v>43</v>
      </c>
      <c r="C25" s="27">
        <v>28775.437999999998</v>
      </c>
      <c r="D25" s="27" t="s">
        <v>44</v>
      </c>
      <c r="E25">
        <f t="shared" si="0"/>
        <v>259.96940339304291</v>
      </c>
      <c r="F25">
        <f t="shared" si="1"/>
        <v>260</v>
      </c>
      <c r="G25">
        <f t="shared" si="2"/>
        <v>-7.9681999999593245E-2</v>
      </c>
      <c r="I25">
        <f t="shared" si="3"/>
        <v>-7.9681999999593245E-2</v>
      </c>
      <c r="O25">
        <f t="shared" ca="1" si="4"/>
        <v>-5.5184923455458643E-3</v>
      </c>
      <c r="P25">
        <f t="shared" ca="1" si="5"/>
        <v>-0.3558548611096512</v>
      </c>
      <c r="Q25" s="2">
        <f t="shared" si="6"/>
        <v>13756.937999999998</v>
      </c>
      <c r="R25">
        <f t="shared" si="7"/>
        <v>-7.9681999999593245E-2</v>
      </c>
    </row>
    <row r="26" spans="1:19" x14ac:dyDescent="0.2">
      <c r="A26" s="27" t="s">
        <v>42</v>
      </c>
      <c r="B26" s="28" t="s">
        <v>43</v>
      </c>
      <c r="C26" s="27">
        <v>28783.404999999999</v>
      </c>
      <c r="D26" s="27" t="s">
        <v>44</v>
      </c>
      <c r="E26">
        <f t="shared" si="0"/>
        <v>263.02860330801371</v>
      </c>
      <c r="F26">
        <f t="shared" si="1"/>
        <v>263</v>
      </c>
      <c r="G26">
        <f t="shared" si="2"/>
        <v>7.4490899998636451E-2</v>
      </c>
      <c r="I26">
        <f t="shared" si="3"/>
        <v>7.4490899998636451E-2</v>
      </c>
      <c r="O26">
        <f t="shared" ca="1" si="4"/>
        <v>-5.5140521580883187E-3</v>
      </c>
      <c r="P26">
        <f t="shared" ca="1" si="5"/>
        <v>-0.355962746288637</v>
      </c>
      <c r="Q26" s="2">
        <f t="shared" si="6"/>
        <v>13764.904999999999</v>
      </c>
      <c r="R26">
        <f t="shared" si="7"/>
        <v>7.4490899998636451E-2</v>
      </c>
    </row>
    <row r="27" spans="1:19" x14ac:dyDescent="0.2">
      <c r="A27" s="27" t="s">
        <v>42</v>
      </c>
      <c r="B27" s="28" t="s">
        <v>43</v>
      </c>
      <c r="C27" s="27">
        <v>29192.272000000001</v>
      </c>
      <c r="D27" s="27" t="s">
        <v>44</v>
      </c>
      <c r="E27">
        <f t="shared" si="0"/>
        <v>420.02695797530259</v>
      </c>
      <c r="F27">
        <f t="shared" si="1"/>
        <v>420</v>
      </c>
      <c r="G27">
        <f t="shared" si="2"/>
        <v>7.020600000032573E-2</v>
      </c>
      <c r="I27">
        <f t="shared" si="3"/>
        <v>7.020600000032573E-2</v>
      </c>
      <c r="O27">
        <f t="shared" ca="1" si="4"/>
        <v>-5.2816823478100882E-3</v>
      </c>
      <c r="P27">
        <f t="shared" ca="1" si="5"/>
        <v>-0.36160873732222881</v>
      </c>
      <c r="Q27" s="2">
        <f t="shared" si="6"/>
        <v>14173.772000000001</v>
      </c>
      <c r="R27">
        <f t="shared" si="7"/>
        <v>7.020600000032573E-2</v>
      </c>
    </row>
    <row r="28" spans="1:19" x14ac:dyDescent="0.2">
      <c r="A28" s="27" t="s">
        <v>42</v>
      </c>
      <c r="B28" s="28" t="s">
        <v>43</v>
      </c>
      <c r="C28" s="27">
        <v>29340.588</v>
      </c>
      <c r="D28" s="27" t="s">
        <v>44</v>
      </c>
      <c r="E28">
        <f t="shared" si="0"/>
        <v>476.97791750696774</v>
      </c>
      <c r="F28">
        <f t="shared" si="1"/>
        <v>477</v>
      </c>
      <c r="G28">
        <f t="shared" si="2"/>
        <v>-5.7508900001266738E-2</v>
      </c>
      <c r="I28">
        <f t="shared" si="3"/>
        <v>-5.7508900001266738E-2</v>
      </c>
      <c r="O28">
        <f t="shared" ca="1" si="4"/>
        <v>-5.197318786116718E-3</v>
      </c>
      <c r="P28">
        <f t="shared" ca="1" si="5"/>
        <v>-0.36365855572295958</v>
      </c>
      <c r="Q28" s="2">
        <f t="shared" si="6"/>
        <v>14322.088</v>
      </c>
      <c r="R28">
        <f t="shared" si="7"/>
        <v>-5.7508900001266738E-2</v>
      </c>
    </row>
    <row r="29" spans="1:19" x14ac:dyDescent="0.2">
      <c r="A29" s="27" t="s">
        <v>42</v>
      </c>
      <c r="B29" s="28" t="s">
        <v>43</v>
      </c>
      <c r="C29" s="27">
        <v>34119.525000000001</v>
      </c>
      <c r="D29" s="27" t="s">
        <v>44</v>
      </c>
      <c r="E29">
        <f t="shared" si="0"/>
        <v>2312.0128947945113</v>
      </c>
      <c r="F29">
        <f t="shared" si="1"/>
        <v>2312</v>
      </c>
      <c r="G29">
        <f t="shared" si="2"/>
        <v>3.3581600000616163E-2</v>
      </c>
      <c r="I29">
        <f t="shared" si="3"/>
        <v>3.3581600000616163E-2</v>
      </c>
      <c r="O29">
        <f t="shared" ca="1" si="4"/>
        <v>-2.4814041245845367E-3</v>
      </c>
      <c r="P29">
        <f t="shared" ca="1" si="5"/>
        <v>-0.42964832353595889</v>
      </c>
      <c r="Q29" s="2">
        <f t="shared" si="6"/>
        <v>19101.025000000001</v>
      </c>
      <c r="R29">
        <f t="shared" si="7"/>
        <v>3.3581600000616163E-2</v>
      </c>
    </row>
    <row r="30" spans="1:19" x14ac:dyDescent="0.2">
      <c r="A30" s="27" t="s">
        <v>42</v>
      </c>
      <c r="B30" s="28" t="s">
        <v>43</v>
      </c>
      <c r="C30" s="27">
        <v>34132.53</v>
      </c>
      <c r="D30" s="27" t="s">
        <v>44</v>
      </c>
      <c r="E30">
        <f t="shared" si="0"/>
        <v>2317.0066057138265</v>
      </c>
      <c r="F30">
        <f t="shared" si="1"/>
        <v>2317</v>
      </c>
      <c r="G30">
        <f t="shared" si="2"/>
        <v>1.7203099996550009E-2</v>
      </c>
      <c r="I30">
        <f t="shared" si="3"/>
        <v>1.7203099996550009E-2</v>
      </c>
      <c r="O30">
        <f t="shared" ca="1" si="4"/>
        <v>-2.4740038121552933E-3</v>
      </c>
      <c r="P30">
        <f t="shared" ca="1" si="5"/>
        <v>-0.42982813216760196</v>
      </c>
      <c r="Q30" s="2">
        <f t="shared" si="6"/>
        <v>19114.03</v>
      </c>
      <c r="R30">
        <f t="shared" si="7"/>
        <v>1.7203099996550009E-2</v>
      </c>
    </row>
    <row r="31" spans="1:19" x14ac:dyDescent="0.2">
      <c r="A31" s="27" t="s">
        <v>42</v>
      </c>
      <c r="B31" s="28" t="s">
        <v>45</v>
      </c>
      <c r="C31" s="27">
        <v>34219.324999999997</v>
      </c>
      <c r="D31" s="27" t="s">
        <v>44</v>
      </c>
      <c r="E31">
        <f t="shared" si="0"/>
        <v>2350.3344903152911</v>
      </c>
      <c r="F31">
        <f t="shared" si="1"/>
        <v>2350.5</v>
      </c>
      <c r="G31">
        <f t="shared" si="2"/>
        <v>-0.43103284999961033</v>
      </c>
      <c r="I31">
        <f t="shared" si="3"/>
        <v>-0.43103284999961033</v>
      </c>
      <c r="O31">
        <f t="shared" ca="1" si="4"/>
        <v>-2.4244217188793653E-3</v>
      </c>
      <c r="P31">
        <f t="shared" ca="1" si="5"/>
        <v>-0.43103284999961039</v>
      </c>
      <c r="Q31" s="2">
        <f t="shared" si="6"/>
        <v>19200.824999999997</v>
      </c>
      <c r="S31">
        <f>G31</f>
        <v>-0.43103284999961033</v>
      </c>
    </row>
    <row r="32" spans="1:19" x14ac:dyDescent="0.2">
      <c r="A32" s="27" t="s">
        <v>42</v>
      </c>
      <c r="B32" s="28" t="s">
        <v>43</v>
      </c>
      <c r="C32" s="27">
        <v>34627.339999999997</v>
      </c>
      <c r="D32" s="27" t="s">
        <v>44</v>
      </c>
      <c r="E32">
        <f t="shared" si="0"/>
        <v>2507.0056906801369</v>
      </c>
      <c r="F32">
        <f t="shared" si="1"/>
        <v>2507</v>
      </c>
      <c r="G32">
        <f t="shared" si="2"/>
        <v>1.4820099997450598E-2</v>
      </c>
      <c r="I32">
        <f t="shared" si="3"/>
        <v>1.4820099997450598E-2</v>
      </c>
      <c r="O32">
        <f t="shared" ca="1" si="4"/>
        <v>-2.1927919398440593E-3</v>
      </c>
      <c r="P32">
        <f t="shared" ca="1" si="5"/>
        <v>-0.43666086017003786</v>
      </c>
      <c r="Q32" s="2">
        <f t="shared" si="6"/>
        <v>19608.839999999997</v>
      </c>
      <c r="R32">
        <f t="shared" si="7"/>
        <v>1.4820099997450598E-2</v>
      </c>
    </row>
    <row r="33" spans="1:18" x14ac:dyDescent="0.2">
      <c r="A33" s="27" t="s">
        <v>42</v>
      </c>
      <c r="B33" s="28" t="s">
        <v>43</v>
      </c>
      <c r="C33" s="27">
        <v>34692.404999999999</v>
      </c>
      <c r="D33" s="27" t="s">
        <v>44</v>
      </c>
      <c r="E33">
        <f t="shared" si="0"/>
        <v>2531.9896046336412</v>
      </c>
      <c r="F33">
        <f t="shared" si="1"/>
        <v>2532</v>
      </c>
      <c r="G33">
        <f t="shared" si="2"/>
        <v>-2.7072400000179186E-2</v>
      </c>
      <c r="I33">
        <f t="shared" si="3"/>
        <v>-2.7072400000179186E-2</v>
      </c>
      <c r="O33">
        <f t="shared" ca="1" si="4"/>
        <v>-2.1557903776978442E-3</v>
      </c>
      <c r="P33">
        <f t="shared" ca="1" si="5"/>
        <v>-0.43755990332825312</v>
      </c>
      <c r="Q33" s="2">
        <f t="shared" si="6"/>
        <v>19673.904999999999</v>
      </c>
      <c r="R33">
        <f t="shared" si="7"/>
        <v>-2.7072400000179186E-2</v>
      </c>
    </row>
    <row r="34" spans="1:18" x14ac:dyDescent="0.2">
      <c r="A34" s="27" t="s">
        <v>42</v>
      </c>
      <c r="B34" s="28" t="s">
        <v>43</v>
      </c>
      <c r="C34" s="27">
        <v>34981.5</v>
      </c>
      <c r="D34" s="27" t="s">
        <v>44</v>
      </c>
      <c r="E34">
        <f t="shared" si="0"/>
        <v>2642.9974368689154</v>
      </c>
      <c r="F34">
        <f t="shared" si="1"/>
        <v>2643</v>
      </c>
      <c r="G34">
        <f t="shared" si="2"/>
        <v>-6.6750999976648018E-3</v>
      </c>
      <c r="I34">
        <f t="shared" si="3"/>
        <v>-6.6750999976648018E-3</v>
      </c>
      <c r="O34">
        <f t="shared" ca="1" si="4"/>
        <v>-1.9915034417686498E-3</v>
      </c>
      <c r="P34">
        <f t="shared" ca="1" si="5"/>
        <v>-0.44155165495072879</v>
      </c>
      <c r="Q34" s="2">
        <f t="shared" si="6"/>
        <v>19963</v>
      </c>
      <c r="R34">
        <f t="shared" si="7"/>
        <v>-6.6750999976648018E-3</v>
      </c>
    </row>
    <row r="35" spans="1:18" x14ac:dyDescent="0.2">
      <c r="A35" s="27" t="s">
        <v>42</v>
      </c>
      <c r="B35" s="28" t="s">
        <v>43</v>
      </c>
      <c r="C35" s="27">
        <v>35041.379999999997</v>
      </c>
      <c r="D35" s="27" t="s">
        <v>44</v>
      </c>
      <c r="E35">
        <f t="shared" si="0"/>
        <v>2665.9903941813832</v>
      </c>
      <c r="F35">
        <f t="shared" si="1"/>
        <v>2666</v>
      </c>
      <c r="G35">
        <f t="shared" si="2"/>
        <v>-2.5016200001118705E-2</v>
      </c>
      <c r="I35">
        <f t="shared" si="3"/>
        <v>-2.5016200001118705E-2</v>
      </c>
      <c r="O35">
        <f t="shared" ca="1" si="4"/>
        <v>-1.9574620045941316E-3</v>
      </c>
      <c r="P35">
        <f t="shared" ca="1" si="5"/>
        <v>-0.44237877465628683</v>
      </c>
      <c r="Q35" s="2">
        <f t="shared" si="6"/>
        <v>20022.879999999997</v>
      </c>
      <c r="R35">
        <f t="shared" si="7"/>
        <v>-2.5016200001118705E-2</v>
      </c>
    </row>
    <row r="36" spans="1:18" x14ac:dyDescent="0.2">
      <c r="A36" s="27" t="s">
        <v>42</v>
      </c>
      <c r="B36" s="28" t="s">
        <v>43</v>
      </c>
      <c r="C36" s="27">
        <v>35317.47</v>
      </c>
      <c r="D36" s="27" t="s">
        <v>44</v>
      </c>
      <c r="E36">
        <f t="shared" si="0"/>
        <v>2772.0045154973423</v>
      </c>
      <c r="F36">
        <f t="shared" si="1"/>
        <v>2772</v>
      </c>
      <c r="G36">
        <f t="shared" si="2"/>
        <v>1.1759600005461834E-2</v>
      </c>
      <c r="I36">
        <f t="shared" si="3"/>
        <v>1.1759600005461834E-2</v>
      </c>
      <c r="O36">
        <f t="shared" ca="1" si="4"/>
        <v>-1.8005753810941801E-3</v>
      </c>
      <c r="P36">
        <f t="shared" ca="1" si="5"/>
        <v>-0.44619071764711948</v>
      </c>
      <c r="Q36" s="2">
        <f t="shared" si="6"/>
        <v>20298.97</v>
      </c>
      <c r="R36">
        <f t="shared" si="7"/>
        <v>1.1759600005461834E-2</v>
      </c>
    </row>
    <row r="37" spans="1:18" x14ac:dyDescent="0.2">
      <c r="A37" s="27" t="s">
        <v>42</v>
      </c>
      <c r="B37" s="28" t="s">
        <v>43</v>
      </c>
      <c r="C37" s="27">
        <v>35369.504999999997</v>
      </c>
      <c r="D37" s="27" t="s">
        <v>44</v>
      </c>
      <c r="E37">
        <f t="shared" si="0"/>
        <v>2791.9851189334518</v>
      </c>
      <c r="F37">
        <f t="shared" si="1"/>
        <v>2792</v>
      </c>
      <c r="G37">
        <f t="shared" si="2"/>
        <v>-3.8754400004108902E-2</v>
      </c>
      <c r="I37">
        <f t="shared" si="3"/>
        <v>-3.8754400004108902E-2</v>
      </c>
      <c r="O37">
        <f t="shared" ca="1" si="4"/>
        <v>-1.7709741313772084E-3</v>
      </c>
      <c r="P37">
        <f t="shared" ca="1" si="5"/>
        <v>-0.44690995217369167</v>
      </c>
      <c r="Q37" s="2">
        <f t="shared" si="6"/>
        <v>20351.004999999997</v>
      </c>
      <c r="R37">
        <f t="shared" si="7"/>
        <v>-3.8754400004108902E-2</v>
      </c>
    </row>
    <row r="38" spans="1:18" x14ac:dyDescent="0.2">
      <c r="A38" s="27" t="s">
        <v>42</v>
      </c>
      <c r="B38" s="28" t="s">
        <v>43</v>
      </c>
      <c r="C38" s="27">
        <v>35398.214999999997</v>
      </c>
      <c r="D38" s="27" t="s">
        <v>44</v>
      </c>
      <c r="E38">
        <f t="shared" si="0"/>
        <v>2803.0092973643295</v>
      </c>
      <c r="F38">
        <f t="shared" si="1"/>
        <v>2803</v>
      </c>
      <c r="G38">
        <f t="shared" si="2"/>
        <v>2.4212899996200576E-2</v>
      </c>
      <c r="I38">
        <f t="shared" si="3"/>
        <v>2.4212899996200576E-2</v>
      </c>
      <c r="O38">
        <f t="shared" ca="1" si="4"/>
        <v>-1.7546934440328737E-3</v>
      </c>
      <c r="P38">
        <f t="shared" ca="1" si="5"/>
        <v>-0.4473055311633064</v>
      </c>
      <c r="Q38" s="2">
        <f t="shared" si="6"/>
        <v>20379.714999999997</v>
      </c>
      <c r="R38">
        <f t="shared" si="7"/>
        <v>2.4212899996200576E-2</v>
      </c>
    </row>
    <row r="39" spans="1:18" x14ac:dyDescent="0.2">
      <c r="A39" s="27" t="s">
        <v>46</v>
      </c>
      <c r="B39" s="28" t="s">
        <v>43</v>
      </c>
      <c r="C39" s="27">
        <v>36817.474000000002</v>
      </c>
      <c r="D39" s="27" t="s">
        <v>44</v>
      </c>
      <c r="E39">
        <f t="shared" si="0"/>
        <v>3347.9819360139186</v>
      </c>
      <c r="F39">
        <f t="shared" si="1"/>
        <v>3348</v>
      </c>
      <c r="G39">
        <f t="shared" si="2"/>
        <v>-4.7043599995959084E-2</v>
      </c>
      <c r="I39">
        <f t="shared" si="3"/>
        <v>-4.7043599995959084E-2</v>
      </c>
      <c r="O39">
        <f t="shared" ca="1" si="4"/>
        <v>-9.4805938924538615E-4</v>
      </c>
      <c r="P39">
        <f t="shared" ca="1" si="5"/>
        <v>-0.46690467201239882</v>
      </c>
      <c r="Q39" s="2">
        <f t="shared" si="6"/>
        <v>21798.974000000002</v>
      </c>
      <c r="R39">
        <f t="shared" si="7"/>
        <v>-4.7043599995959084E-2</v>
      </c>
    </row>
    <row r="40" spans="1:18" x14ac:dyDescent="0.2">
      <c r="A40" s="27" t="s">
        <v>46</v>
      </c>
      <c r="B40" s="28" t="s">
        <v>43</v>
      </c>
      <c r="C40" s="27">
        <v>37192.46</v>
      </c>
      <c r="D40" s="27" t="s">
        <v>44</v>
      </c>
      <c r="E40">
        <f t="shared" si="0"/>
        <v>3491.9705313842155</v>
      </c>
      <c r="F40">
        <f t="shared" si="1"/>
        <v>3492</v>
      </c>
      <c r="G40">
        <f t="shared" si="2"/>
        <v>-7.6744400001189206E-2</v>
      </c>
      <c r="I40">
        <f t="shared" si="3"/>
        <v>-7.6744400001189206E-2</v>
      </c>
      <c r="O40">
        <f t="shared" ca="1" si="4"/>
        <v>-7.349303912831881E-4</v>
      </c>
      <c r="P40">
        <f t="shared" ca="1" si="5"/>
        <v>-0.47208316060371869</v>
      </c>
      <c r="Q40" s="2">
        <f t="shared" si="6"/>
        <v>22173.96</v>
      </c>
      <c r="R40">
        <f t="shared" si="7"/>
        <v>-7.6744400001189206E-2</v>
      </c>
    </row>
    <row r="41" spans="1:18" x14ac:dyDescent="0.2">
      <c r="A41" s="27" t="s">
        <v>46</v>
      </c>
      <c r="B41" s="28" t="s">
        <v>43</v>
      </c>
      <c r="C41" s="27">
        <v>37575.398999999998</v>
      </c>
      <c r="D41" s="27" t="s">
        <v>44</v>
      </c>
      <c r="E41">
        <f t="shared" si="0"/>
        <v>3639.0129508945611</v>
      </c>
      <c r="F41">
        <f t="shared" si="1"/>
        <v>3639</v>
      </c>
      <c r="G41">
        <f t="shared" si="2"/>
        <v>3.3727699999872129E-2</v>
      </c>
      <c r="I41">
        <f t="shared" si="3"/>
        <v>3.3727699999872129E-2</v>
      </c>
      <c r="O41">
        <f t="shared" ca="1" si="4"/>
        <v>-5.1736120586344352E-4</v>
      </c>
      <c r="P41">
        <f t="shared" ca="1" si="5"/>
        <v>-0.47736953437402435</v>
      </c>
      <c r="Q41" s="2">
        <f t="shared" si="6"/>
        <v>22556.898999999998</v>
      </c>
      <c r="R41">
        <f t="shared" si="7"/>
        <v>3.3727699999872129E-2</v>
      </c>
    </row>
    <row r="42" spans="1:18" x14ac:dyDescent="0.2">
      <c r="A42" s="27" t="s">
        <v>46</v>
      </c>
      <c r="B42" s="28" t="s">
        <v>43</v>
      </c>
      <c r="C42" s="27">
        <v>38372.252999999997</v>
      </c>
      <c r="D42" s="27" t="s">
        <v>44</v>
      </c>
      <c r="E42">
        <f t="shared" si="0"/>
        <v>3944.9920759157708</v>
      </c>
      <c r="F42">
        <f t="shared" si="1"/>
        <v>3945</v>
      </c>
      <c r="G42">
        <f t="shared" si="2"/>
        <v>-2.0636500004911795E-2</v>
      </c>
      <c r="I42">
        <f t="shared" si="3"/>
        <v>-2.0636500004911795E-2</v>
      </c>
      <c r="O42">
        <f t="shared" ca="1" si="4"/>
        <v>-6.4462085193771682E-5</v>
      </c>
      <c r="P42">
        <f t="shared" ca="1" si="5"/>
        <v>-0.48837382263057905</v>
      </c>
      <c r="Q42" s="2">
        <f t="shared" si="6"/>
        <v>23353.752999999997</v>
      </c>
      <c r="R42">
        <f t="shared" si="7"/>
        <v>-2.0636500004911795E-2</v>
      </c>
    </row>
    <row r="43" spans="1:18" x14ac:dyDescent="0.2">
      <c r="A43" s="10" t="s">
        <v>47</v>
      </c>
      <c r="B43" s="30"/>
      <c r="C43" s="31">
        <v>52112.442999999999</v>
      </c>
      <c r="D43" s="31">
        <v>1.9E-3</v>
      </c>
      <c r="E43">
        <f t="shared" si="0"/>
        <v>9221.0041356220463</v>
      </c>
      <c r="F43">
        <f t="shared" si="1"/>
        <v>9221</v>
      </c>
      <c r="G43">
        <f t="shared" si="2"/>
        <v>1.0770299995783716E-2</v>
      </c>
      <c r="J43">
        <f>+G43</f>
        <v>1.0770299995783716E-2</v>
      </c>
      <c r="O43">
        <f t="shared" ca="1" si="4"/>
        <v>7.744347590143444E-3</v>
      </c>
      <c r="P43">
        <f t="shared" ca="1" si="5"/>
        <v>-0.67810789074032529</v>
      </c>
      <c r="Q43" s="2">
        <f t="shared" si="6"/>
        <v>37093.942999999999</v>
      </c>
      <c r="R43">
        <f t="shared" si="7"/>
        <v>1.0770299995783716E-2</v>
      </c>
    </row>
    <row r="44" spans="1:18" x14ac:dyDescent="0.2">
      <c r="A44" s="27" t="s">
        <v>48</v>
      </c>
      <c r="B44" s="28" t="s">
        <v>43</v>
      </c>
      <c r="C44" s="27">
        <v>54685.479800000001</v>
      </c>
      <c r="D44" s="27" t="s">
        <v>44</v>
      </c>
      <c r="E44">
        <f t="shared" si="0"/>
        <v>10209.008900248158</v>
      </c>
      <c r="F44">
        <f t="shared" si="1"/>
        <v>10209</v>
      </c>
      <c r="G44">
        <f t="shared" si="2"/>
        <v>2.3178700001153629E-2</v>
      </c>
      <c r="K44">
        <f>+G44</f>
        <v>2.3178700001153629E-2</v>
      </c>
      <c r="O44">
        <f t="shared" ca="1" si="4"/>
        <v>9.2066493261618622E-3</v>
      </c>
      <c r="P44">
        <f t="shared" ca="1" si="5"/>
        <v>-0.71363807635299192</v>
      </c>
      <c r="Q44" s="2">
        <f t="shared" si="6"/>
        <v>39666.979800000001</v>
      </c>
      <c r="R44">
        <f t="shared" si="7"/>
        <v>2.3178700001153629E-2</v>
      </c>
    </row>
    <row r="45" spans="1:18" x14ac:dyDescent="0.2">
      <c r="A45" s="27" t="s">
        <v>49</v>
      </c>
      <c r="B45" s="28" t="s">
        <v>43</v>
      </c>
      <c r="C45" s="27">
        <v>55060.477700000003</v>
      </c>
      <c r="D45" s="27" t="s">
        <v>44</v>
      </c>
      <c r="E45">
        <f t="shared" si="0"/>
        <v>10353.002065027142</v>
      </c>
      <c r="F45">
        <f t="shared" si="1"/>
        <v>10353</v>
      </c>
      <c r="G45">
        <f t="shared" si="2"/>
        <v>5.3779000008944422E-3</v>
      </c>
      <c r="K45">
        <f>+G45</f>
        <v>5.3779000008944422E-3</v>
      </c>
      <c r="O45">
        <f t="shared" ca="1" si="4"/>
        <v>9.4197783241240576E-3</v>
      </c>
      <c r="P45">
        <f t="shared" ca="1" si="5"/>
        <v>-0.7188165649443119</v>
      </c>
      <c r="Q45" s="2">
        <f t="shared" si="6"/>
        <v>40041.977700000003</v>
      </c>
      <c r="R45">
        <f t="shared" si="7"/>
        <v>5.3779000008944422E-3</v>
      </c>
    </row>
    <row r="46" spans="1:18" x14ac:dyDescent="0.2">
      <c r="A46" s="10" t="s">
        <v>50</v>
      </c>
      <c r="B46" s="32" t="s">
        <v>43</v>
      </c>
      <c r="C46" s="10">
        <v>55073.527499999997</v>
      </c>
      <c r="D46" s="10">
        <v>3.0000000000000001E-3</v>
      </c>
      <c r="E46">
        <f t="shared" si="0"/>
        <v>10358.012978426208</v>
      </c>
      <c r="F46">
        <f t="shared" si="1"/>
        <v>10358</v>
      </c>
      <c r="G46">
        <f t="shared" si="2"/>
        <v>3.3799400000134483E-2</v>
      </c>
      <c r="J46">
        <f>+G46</f>
        <v>3.3799400000134483E-2</v>
      </c>
      <c r="O46">
        <f t="shared" ca="1" si="4"/>
        <v>9.427178636553301E-3</v>
      </c>
      <c r="P46">
        <f t="shared" ca="1" si="5"/>
        <v>-0.71899637357595492</v>
      </c>
      <c r="Q46" s="2">
        <f t="shared" si="6"/>
        <v>40055.027499999997</v>
      </c>
      <c r="R46">
        <f t="shared" si="7"/>
        <v>3.3799400000134483E-2</v>
      </c>
    </row>
    <row r="47" spans="1:18" x14ac:dyDescent="0.2">
      <c r="A47" s="33" t="s">
        <v>51</v>
      </c>
      <c r="B47" s="34" t="s">
        <v>43</v>
      </c>
      <c r="C47" s="35">
        <v>56534.485699999997</v>
      </c>
      <c r="D47" s="36">
        <v>3.78E-2</v>
      </c>
      <c r="E47">
        <f t="shared" si="0"/>
        <v>10918.997439480005</v>
      </c>
      <c r="F47">
        <f t="shared" si="1"/>
        <v>10919</v>
      </c>
      <c r="G47">
        <f t="shared" si="2"/>
        <v>-6.6683000040939078E-3</v>
      </c>
      <c r="J47">
        <f>+G47</f>
        <v>-6.6683000040939078E-3</v>
      </c>
      <c r="O47">
        <f t="shared" ca="1" si="4"/>
        <v>1.0257493691114367E-2</v>
      </c>
      <c r="P47">
        <f t="shared" ca="1" si="5"/>
        <v>-0.73917090204630509</v>
      </c>
      <c r="Q47" s="2">
        <f t="shared" si="6"/>
        <v>41515.985699999997</v>
      </c>
      <c r="R47">
        <f t="shared" si="7"/>
        <v>-6.6683000040939078E-3</v>
      </c>
    </row>
    <row r="48" spans="1:18" x14ac:dyDescent="0.2">
      <c r="A48" s="37" t="s">
        <v>0</v>
      </c>
      <c r="B48" s="38" t="s">
        <v>43</v>
      </c>
      <c r="C48" s="38">
        <v>57982.491999999998</v>
      </c>
      <c r="D48" s="38">
        <v>6.1000000000000004E-3</v>
      </c>
      <c r="E48">
        <f>+(C48-C$7)/C$8</f>
        <v>11475.0085791608</v>
      </c>
      <c r="F48">
        <f t="shared" si="1"/>
        <v>11475</v>
      </c>
      <c r="G48">
        <f>+C48-(C$7+F48*C$8)</f>
        <v>2.2342500000377186E-2</v>
      </c>
      <c r="K48">
        <f>+G48</f>
        <v>2.2342500000377186E-2</v>
      </c>
      <c r="O48">
        <f ca="1">+C$11+C$12*$F48</f>
        <v>1.1080408433246189E-2</v>
      </c>
      <c r="P48">
        <f ca="1">+D$11+D$12*$F48</f>
        <v>-0.75916562188501224</v>
      </c>
      <c r="Q48" s="2">
        <f>+C48-15018.5</f>
        <v>42963.991999999998</v>
      </c>
      <c r="R48">
        <f>G48</f>
        <v>2.2342500000377186E-2</v>
      </c>
    </row>
  </sheetData>
  <phoneticPr fontId="7" type="noConversion"/>
  <hyperlinks>
    <hyperlink ref="H64644" r:id="rId1" display="http://vsolj.cetus-net.org/bulletin.html"/>
    <hyperlink ref="H64637" r:id="rId2" display="https://www.aavso.org/ejaavso"/>
    <hyperlink ref="AP788" r:id="rId3" display="http://cdsbib.u-strasbg.fr/cgi-bin/cdsbib?1990RMxAA..21..381G"/>
    <hyperlink ref="AP792" r:id="rId4" display="http://cdsbib.u-strasbg.fr/cgi-bin/cdsbib?1990RMxAA..21..381G"/>
    <hyperlink ref="AP791" r:id="rId5" display="http://cdsbib.u-strasbg.fr/cgi-bin/cdsbib?1990RMxAA..21..381G"/>
    <hyperlink ref="AP772" r:id="rId6" display="http://cdsbib.u-strasbg.fr/cgi-bin/cdsbib?1990RMxAA..21..381G"/>
    <hyperlink ref="I64644" r:id="rId7" display="http://vsolj.cetus-net.org/bulletin.html"/>
    <hyperlink ref="AQ928" r:id="rId8" display="http://cdsbib.u-strasbg.fr/cgi-bin/cdsbib?1990RMxAA..21..381G"/>
    <hyperlink ref="AQ55694" r:id="rId9" display="http://cdsbib.u-strasbg.fr/cgi-bin/cdsbib?1990RMxAA..21..381G"/>
    <hyperlink ref="AQ929" r:id="rId10" display="http://cdsbib.u-strasbg.fr/cgi-bin/cdsbib?1990RMxAA..21..381G"/>
    <hyperlink ref="H64641" r:id="rId11" display="https://www.aavso.org/ejaavso"/>
    <hyperlink ref="H1814" r:id="rId12" display="http://vsolj.cetus-net.org/bulletin.html"/>
    <hyperlink ref="AP3058" r:id="rId13" display="http://cdsbib.u-strasbg.fr/cgi-bin/cdsbib?1990RMxAA..21..381G"/>
    <hyperlink ref="AP3061" r:id="rId14" display="http://cdsbib.u-strasbg.fr/cgi-bin/cdsbib?1990RMxAA..21..381G"/>
    <hyperlink ref="AP3059" r:id="rId15" display="http://cdsbib.u-strasbg.fr/cgi-bin/cdsbib?1990RMxAA..21..381G"/>
    <hyperlink ref="AP3043" r:id="rId16" display="http://cdsbib.u-strasbg.fr/cgi-bin/cdsbib?1990RMxAA..21..381G"/>
    <hyperlink ref="I1814" r:id="rId17" display="http://vsolj.cetus-net.org/bulletin.html"/>
    <hyperlink ref="AQ3272" r:id="rId18" display="http://cdsbib.u-strasbg.fr/cgi-bin/cdsbib?1990RMxAA..21..381G"/>
    <hyperlink ref="AQ65509" r:id="rId19" display="http://cdsbib.u-strasbg.fr/cgi-bin/cdsbib?1990RMxAA..21..381G"/>
    <hyperlink ref="AQ32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2024-01-31T03:37:03Z</dcterms:modified>
</cp:coreProperties>
</file>